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comments5.xml" ContentType="application/vnd.openxmlformats-officedocument.spreadsheetml.comments+xml"/>
  <Override PartName="/xl/threadedComments/threadedComment5.xml" ContentType="application/vnd.ms-excel.threadedcomments+xml"/>
  <Override PartName="/xl/comments6.xml" ContentType="application/vnd.openxmlformats-officedocument.spreadsheetml.comments+xml"/>
  <Override PartName="/xl/threadedComments/threadedComment6.xml" ContentType="application/vnd.ms-excel.threadedcomments+xml"/>
  <Override PartName="/xl/comments7.xml" ContentType="application/vnd.openxmlformats-officedocument.spreadsheetml.comments+xml"/>
  <Override PartName="/xl/threadedComments/threadedComment7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2EF308E7-8E79-4969-A1C2-736B0DAA12F3}" xr6:coauthVersionLast="45" xr6:coauthVersionMax="45" xr10:uidLastSave="{00000000-0000-0000-0000-000000000000}"/>
  <bookViews>
    <workbookView xWindow="-120" yWindow="-120" windowWidth="29040" windowHeight="15840" tabRatio="596" xr2:uid="{497C7F88-6C3C-42D7-905E-67092B8665BE}"/>
  </bookViews>
  <sheets>
    <sheet name="BASE DE DONNEE" sheetId="18" r:id="rId1"/>
    <sheet name="JANVIER" sheetId="20" r:id="rId2"/>
    <sheet name="FORMULAIRE" sheetId="19" r:id="rId3"/>
    <sheet name="FEVRIER" sheetId="7" r:id="rId4"/>
    <sheet name="MARS" sheetId="8" r:id="rId5"/>
    <sheet name="AVRIL" sheetId="9" r:id="rId6"/>
    <sheet name="MAI" sheetId="10" r:id="rId7"/>
    <sheet name="JUIN" sheetId="11" r:id="rId8"/>
    <sheet name="JUILLET" sheetId="12" r:id="rId9"/>
    <sheet name="AOUT" sheetId="13" r:id="rId10"/>
    <sheet name="SEPTEMBRE" sheetId="14" r:id="rId11"/>
    <sheet name="OCTOBRE" sheetId="15" r:id="rId12"/>
    <sheet name="NOVEMBRE" sheetId="16" r:id="rId13"/>
    <sheet name="DECEMBRE" sheetId="17" r:id="rId14"/>
  </sheets>
  <definedNames>
    <definedName name="Tableau1">JANVIER!$B$6:$P$143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O74" i="20" l="1"/>
  <c r="BN73" i="20"/>
  <c r="BM72" i="20"/>
  <c r="BP75" i="20"/>
  <c r="BQ7" i="20"/>
  <c r="BQ8" i="20"/>
  <c r="BQ9" i="20"/>
  <c r="BQ10" i="20"/>
  <c r="BQ11" i="20"/>
  <c r="BQ12" i="20"/>
  <c r="BQ13" i="20"/>
  <c r="BQ14" i="20"/>
  <c r="BQ15" i="20"/>
  <c r="BQ16" i="20"/>
  <c r="BQ17" i="20"/>
  <c r="BQ18" i="20"/>
  <c r="BQ19" i="20"/>
  <c r="BQ20" i="20"/>
  <c r="BQ21" i="20"/>
  <c r="BQ22" i="20"/>
  <c r="BQ23" i="20"/>
  <c r="BQ24" i="20"/>
  <c r="BQ25" i="20"/>
  <c r="BQ26" i="20"/>
  <c r="BQ27" i="20"/>
  <c r="BQ28" i="20"/>
  <c r="BQ29" i="20"/>
  <c r="BQ30" i="20"/>
  <c r="BQ31" i="20"/>
  <c r="BQ32" i="20"/>
  <c r="BQ33" i="20"/>
  <c r="BQ34" i="20"/>
  <c r="BQ35" i="20"/>
  <c r="BQ36" i="20"/>
  <c r="BQ37" i="20"/>
  <c r="BQ38" i="20"/>
  <c r="BQ39" i="20"/>
  <c r="BQ40" i="20"/>
  <c r="BQ41" i="20"/>
  <c r="BQ42" i="20"/>
  <c r="BQ43" i="20"/>
  <c r="BQ44" i="20"/>
  <c r="BQ45" i="20"/>
  <c r="BQ46" i="20"/>
  <c r="BQ47" i="20"/>
  <c r="BQ48" i="20"/>
  <c r="BQ49" i="20"/>
  <c r="BQ50" i="20"/>
  <c r="BQ51" i="20"/>
  <c r="BQ52" i="20"/>
  <c r="BQ53" i="20"/>
  <c r="BQ54" i="20"/>
  <c r="BQ55" i="20"/>
  <c r="BQ56" i="20"/>
  <c r="BQ57" i="20"/>
  <c r="BQ58" i="20"/>
  <c r="BQ59" i="20"/>
  <c r="BQ60" i="20"/>
  <c r="BQ61" i="20"/>
  <c r="BQ62" i="20"/>
  <c r="BQ6" i="20"/>
  <c r="BL71" i="20"/>
  <c r="BK70" i="20"/>
  <c r="BJ69" i="20"/>
  <c r="BI68" i="20"/>
  <c r="BH67" i="20"/>
  <c r="BG66" i="20"/>
  <c r="BF65" i="20"/>
  <c r="BE64" i="20"/>
  <c r="BD63" i="20"/>
  <c r="BP25" i="20"/>
  <c r="BP26" i="20"/>
  <c r="BP27" i="20"/>
  <c r="BP28" i="20"/>
  <c r="BP29" i="20"/>
  <c r="BP30" i="20"/>
  <c r="BP31" i="20"/>
  <c r="BP32" i="20"/>
  <c r="BP33" i="20"/>
  <c r="BP34" i="20"/>
  <c r="BP35" i="20"/>
  <c r="BP36" i="20"/>
  <c r="BP37" i="20"/>
  <c r="BP38" i="20"/>
  <c r="BP39" i="20"/>
  <c r="BP40" i="20"/>
  <c r="BP41" i="20"/>
  <c r="BP42" i="20"/>
  <c r="BP43" i="20"/>
  <c r="BP44" i="20"/>
  <c r="BP45" i="20"/>
  <c r="BP46" i="20"/>
  <c r="BP47" i="20"/>
  <c r="BP48" i="20"/>
  <c r="BP49" i="20"/>
  <c r="BP50" i="20"/>
  <c r="BP51" i="20"/>
  <c r="BP52" i="20"/>
  <c r="BP53" i="20"/>
  <c r="BP54" i="20"/>
  <c r="BP55" i="20"/>
  <c r="BP56" i="20"/>
  <c r="BP57" i="20"/>
  <c r="BP58" i="20"/>
  <c r="BP59" i="20"/>
  <c r="BP60" i="20"/>
  <c r="BP61" i="20"/>
  <c r="BP62" i="20"/>
  <c r="AB146" i="20"/>
  <c r="DI35" i="20"/>
  <c r="DG34" i="20"/>
  <c r="DF33" i="20"/>
  <c r="DD32" i="20"/>
  <c r="DC32" i="20"/>
  <c r="DB32" i="20"/>
  <c r="DA32" i="20"/>
  <c r="CZ32" i="20"/>
  <c r="DF31" i="20"/>
  <c r="DF30" i="20"/>
  <c r="DF29" i="20"/>
  <c r="DF28" i="20"/>
  <c r="DF27" i="20"/>
  <c r="DF26" i="20"/>
  <c r="DF23" i="20"/>
  <c r="DF21" i="20"/>
  <c r="DF20" i="20"/>
  <c r="DF19" i="20"/>
  <c r="DF18" i="20"/>
  <c r="DF17" i="20"/>
  <c r="DF16" i="20"/>
  <c r="DF15" i="20"/>
  <c r="DF14" i="20"/>
  <c r="DF13" i="20"/>
  <c r="DF12" i="20"/>
  <c r="DF11" i="20"/>
  <c r="DF10" i="20"/>
  <c r="DF9" i="20"/>
  <c r="DF8" i="20"/>
  <c r="DF7" i="20"/>
  <c r="DF6" i="20"/>
  <c r="BW29" i="20"/>
  <c r="BX15" i="20"/>
  <c r="BX14" i="20"/>
  <c r="BX13" i="20"/>
  <c r="BX12" i="20"/>
  <c r="BX11" i="20"/>
  <c r="BX10" i="20"/>
  <c r="BX9" i="20"/>
  <c r="BX8" i="20"/>
  <c r="DE32" i="20" l="1"/>
  <c r="BX16" i="20"/>
  <c r="AK27" i="20"/>
  <c r="AL27" i="20"/>
  <c r="AM27" i="20"/>
  <c r="AN27" i="20"/>
  <c r="AO27" i="20"/>
  <c r="AP27" i="20"/>
  <c r="AX27" i="20"/>
  <c r="AY27" i="20"/>
  <c r="AK28" i="20"/>
  <c r="AL28" i="20"/>
  <c r="AM28" i="20"/>
  <c r="AN28" i="20"/>
  <c r="AO28" i="20"/>
  <c r="AP28" i="20"/>
  <c r="AX28" i="20"/>
  <c r="AY28" i="20"/>
  <c r="AK29" i="20"/>
  <c r="AL29" i="20"/>
  <c r="AM29" i="20"/>
  <c r="AN29" i="20"/>
  <c r="AO29" i="20"/>
  <c r="AP29" i="20"/>
  <c r="AX29" i="20"/>
  <c r="AY29" i="20"/>
  <c r="AK30" i="20"/>
  <c r="AL30" i="20"/>
  <c r="AM30" i="20"/>
  <c r="AN30" i="20"/>
  <c r="AO30" i="20"/>
  <c r="AP30" i="20"/>
  <c r="AX30" i="20"/>
  <c r="AY30" i="20"/>
  <c r="AK31" i="20"/>
  <c r="AL31" i="20"/>
  <c r="AM31" i="20"/>
  <c r="AN31" i="20"/>
  <c r="AO31" i="20"/>
  <c r="AP31" i="20"/>
  <c r="AX31" i="20"/>
  <c r="AY31" i="20"/>
  <c r="AK32" i="20"/>
  <c r="AL32" i="20"/>
  <c r="AM32" i="20"/>
  <c r="AN32" i="20"/>
  <c r="AO32" i="20"/>
  <c r="AP32" i="20"/>
  <c r="AX32" i="20"/>
  <c r="AY32" i="20"/>
  <c r="AK33" i="20"/>
  <c r="AL33" i="20"/>
  <c r="AM33" i="20"/>
  <c r="AN33" i="20"/>
  <c r="AO33" i="20"/>
  <c r="AP33" i="20"/>
  <c r="AX33" i="20"/>
  <c r="AY33" i="20"/>
  <c r="AK34" i="20"/>
  <c r="AL34" i="20"/>
  <c r="AM34" i="20"/>
  <c r="AN34" i="20"/>
  <c r="AO34" i="20"/>
  <c r="AP34" i="20"/>
  <c r="AX34" i="20"/>
  <c r="AY34" i="20"/>
  <c r="AK35" i="20"/>
  <c r="AL35" i="20"/>
  <c r="AM35" i="20"/>
  <c r="AN35" i="20"/>
  <c r="AO35" i="20"/>
  <c r="AP35" i="20"/>
  <c r="AX35" i="20"/>
  <c r="AY35" i="20"/>
  <c r="AK36" i="20"/>
  <c r="AL36" i="20"/>
  <c r="AM36" i="20"/>
  <c r="AN36" i="20"/>
  <c r="AO36" i="20"/>
  <c r="AP36" i="20"/>
  <c r="AX36" i="20"/>
  <c r="AY36" i="20"/>
  <c r="AK37" i="20"/>
  <c r="AL37" i="20"/>
  <c r="AM37" i="20"/>
  <c r="AN37" i="20"/>
  <c r="AO37" i="20"/>
  <c r="AP37" i="20"/>
  <c r="AX37" i="20"/>
  <c r="AY37" i="20"/>
  <c r="AK38" i="20"/>
  <c r="AL38" i="20"/>
  <c r="AM38" i="20"/>
  <c r="AN38" i="20"/>
  <c r="AO38" i="20"/>
  <c r="AP38" i="20"/>
  <c r="AX38" i="20"/>
  <c r="AY38" i="20"/>
  <c r="AK39" i="20"/>
  <c r="AL39" i="20"/>
  <c r="AM39" i="20"/>
  <c r="AN39" i="20"/>
  <c r="AO39" i="20"/>
  <c r="AP39" i="20"/>
  <c r="AX39" i="20"/>
  <c r="AY39" i="20"/>
  <c r="AK40" i="20"/>
  <c r="AL40" i="20"/>
  <c r="AM40" i="20"/>
  <c r="AN40" i="20"/>
  <c r="AO40" i="20"/>
  <c r="AP40" i="20"/>
  <c r="AX40" i="20"/>
  <c r="AY40" i="20"/>
  <c r="AK41" i="20"/>
  <c r="AL41" i="20"/>
  <c r="AM41" i="20"/>
  <c r="AN41" i="20"/>
  <c r="AO41" i="20"/>
  <c r="AP41" i="20"/>
  <c r="AX41" i="20"/>
  <c r="AY41" i="20"/>
  <c r="AK42" i="20"/>
  <c r="AL42" i="20"/>
  <c r="AM42" i="20"/>
  <c r="AN42" i="20"/>
  <c r="AO42" i="20"/>
  <c r="AP42" i="20"/>
  <c r="AX42" i="20"/>
  <c r="AY42" i="20"/>
  <c r="AK43" i="20"/>
  <c r="AL43" i="20"/>
  <c r="AM43" i="20"/>
  <c r="AN43" i="20"/>
  <c r="AO43" i="20"/>
  <c r="AP43" i="20"/>
  <c r="AX43" i="20"/>
  <c r="AY43" i="20"/>
  <c r="AK44" i="20"/>
  <c r="AL44" i="20"/>
  <c r="AM44" i="20"/>
  <c r="AN44" i="20"/>
  <c r="AO44" i="20"/>
  <c r="AP44" i="20"/>
  <c r="AX44" i="20"/>
  <c r="AY44" i="20"/>
  <c r="AK45" i="20"/>
  <c r="AL45" i="20"/>
  <c r="AM45" i="20"/>
  <c r="AN45" i="20"/>
  <c r="AO45" i="20"/>
  <c r="AP45" i="20"/>
  <c r="AX45" i="20"/>
  <c r="AY45" i="20"/>
  <c r="AK46" i="20"/>
  <c r="AL46" i="20"/>
  <c r="AM46" i="20"/>
  <c r="AN46" i="20"/>
  <c r="AO46" i="20"/>
  <c r="AP46" i="20"/>
  <c r="AX46" i="20"/>
  <c r="AY46" i="20"/>
  <c r="AK47" i="20"/>
  <c r="AL47" i="20"/>
  <c r="AM47" i="20"/>
  <c r="AN47" i="20"/>
  <c r="AO47" i="20"/>
  <c r="AP47" i="20"/>
  <c r="AX47" i="20"/>
  <c r="AY47" i="20"/>
  <c r="AK48" i="20"/>
  <c r="AL48" i="20"/>
  <c r="AM48" i="20"/>
  <c r="AN48" i="20"/>
  <c r="AO48" i="20"/>
  <c r="AP48" i="20"/>
  <c r="AX48" i="20"/>
  <c r="AY48" i="20"/>
  <c r="AK49" i="20"/>
  <c r="AL49" i="20"/>
  <c r="AM49" i="20"/>
  <c r="AN49" i="20"/>
  <c r="AO49" i="20"/>
  <c r="AP49" i="20"/>
  <c r="AX49" i="20"/>
  <c r="AY49" i="20"/>
  <c r="AK50" i="20"/>
  <c r="AL50" i="20"/>
  <c r="AM50" i="20"/>
  <c r="AN50" i="20"/>
  <c r="AO50" i="20"/>
  <c r="AP50" i="20"/>
  <c r="AX50" i="20"/>
  <c r="AY50" i="20"/>
  <c r="AK51" i="20"/>
  <c r="AL51" i="20"/>
  <c r="AM51" i="20"/>
  <c r="AN51" i="20"/>
  <c r="AO51" i="20"/>
  <c r="AP51" i="20"/>
  <c r="AX51" i="20"/>
  <c r="AY51" i="20"/>
  <c r="AK52" i="20"/>
  <c r="AL52" i="20"/>
  <c r="AM52" i="20"/>
  <c r="AN52" i="20"/>
  <c r="AO52" i="20"/>
  <c r="AP52" i="20"/>
  <c r="AX52" i="20"/>
  <c r="AY52" i="20"/>
  <c r="AK53" i="20"/>
  <c r="AL53" i="20"/>
  <c r="AM53" i="20"/>
  <c r="AN53" i="20"/>
  <c r="AO53" i="20"/>
  <c r="AP53" i="20"/>
  <c r="AX53" i="20"/>
  <c r="AY53" i="20"/>
  <c r="AK54" i="20"/>
  <c r="AL54" i="20"/>
  <c r="AM54" i="20"/>
  <c r="AN54" i="20"/>
  <c r="AO54" i="20"/>
  <c r="AP54" i="20"/>
  <c r="AX54" i="20"/>
  <c r="AY54" i="20"/>
  <c r="AK55" i="20"/>
  <c r="AL55" i="20"/>
  <c r="AM55" i="20"/>
  <c r="AN55" i="20"/>
  <c r="AO55" i="20"/>
  <c r="AP55" i="20"/>
  <c r="AX55" i="20"/>
  <c r="AY55" i="20"/>
  <c r="AK56" i="20"/>
  <c r="AL56" i="20"/>
  <c r="AM56" i="20"/>
  <c r="AN56" i="20"/>
  <c r="AO56" i="20"/>
  <c r="AP56" i="20"/>
  <c r="AX56" i="20"/>
  <c r="AY56" i="20"/>
  <c r="AK57" i="20"/>
  <c r="AL57" i="20"/>
  <c r="AM57" i="20"/>
  <c r="AN57" i="20"/>
  <c r="AO57" i="20"/>
  <c r="AP57" i="20"/>
  <c r="AX57" i="20"/>
  <c r="AY57" i="20"/>
  <c r="AK58" i="20"/>
  <c r="AL58" i="20"/>
  <c r="AM58" i="20"/>
  <c r="AN58" i="20"/>
  <c r="AO58" i="20"/>
  <c r="AP58" i="20"/>
  <c r="AX58" i="20"/>
  <c r="AY58" i="20"/>
  <c r="AK59" i="20"/>
  <c r="AL59" i="20"/>
  <c r="AM59" i="20"/>
  <c r="AN59" i="20"/>
  <c r="AO59" i="20"/>
  <c r="AP59" i="20"/>
  <c r="AX59" i="20"/>
  <c r="AY59" i="20"/>
  <c r="AK60" i="20"/>
  <c r="AL60" i="20"/>
  <c r="AM60" i="20"/>
  <c r="AN60" i="20"/>
  <c r="AO60" i="20"/>
  <c r="AP60" i="20"/>
  <c r="AX60" i="20"/>
  <c r="AY60" i="20"/>
  <c r="AK61" i="20"/>
  <c r="AL61" i="20"/>
  <c r="AM61" i="20"/>
  <c r="AN61" i="20"/>
  <c r="AO61" i="20"/>
  <c r="AP61" i="20"/>
  <c r="AX61" i="20"/>
  <c r="AY61" i="20"/>
  <c r="AK62" i="20"/>
  <c r="AL62" i="20"/>
  <c r="AM62" i="20"/>
  <c r="AN62" i="20"/>
  <c r="AO62" i="20"/>
  <c r="AP62" i="20"/>
  <c r="AX62" i="20"/>
  <c r="AY62" i="20"/>
  <c r="AK63" i="20"/>
  <c r="AL63" i="20"/>
  <c r="AM63" i="20"/>
  <c r="AN63" i="20"/>
  <c r="AO63" i="20"/>
  <c r="AP63" i="20"/>
  <c r="AX63" i="20"/>
  <c r="AY63" i="20"/>
  <c r="AK64" i="20"/>
  <c r="AL64" i="20"/>
  <c r="AM64" i="20"/>
  <c r="AN64" i="20"/>
  <c r="AO64" i="20"/>
  <c r="AP64" i="20"/>
  <c r="AX64" i="20"/>
  <c r="AY64" i="20"/>
  <c r="AK65" i="20"/>
  <c r="AL65" i="20"/>
  <c r="AM65" i="20"/>
  <c r="AN65" i="20"/>
  <c r="AO65" i="20"/>
  <c r="AP65" i="20"/>
  <c r="AX65" i="20"/>
  <c r="AY65" i="20"/>
  <c r="AK66" i="20"/>
  <c r="AL66" i="20"/>
  <c r="AM66" i="20"/>
  <c r="AN66" i="20"/>
  <c r="AO66" i="20"/>
  <c r="AP66" i="20"/>
  <c r="AX66" i="20"/>
  <c r="AY66" i="20"/>
  <c r="AK67" i="20"/>
  <c r="AL67" i="20"/>
  <c r="AM67" i="20"/>
  <c r="AN67" i="20"/>
  <c r="AO67" i="20"/>
  <c r="AP67" i="20"/>
  <c r="AX67" i="20"/>
  <c r="AY67" i="20"/>
  <c r="AK68" i="20"/>
  <c r="AL68" i="20"/>
  <c r="AM68" i="20"/>
  <c r="AN68" i="20"/>
  <c r="AO68" i="20"/>
  <c r="AP68" i="20"/>
  <c r="AX68" i="20"/>
  <c r="AY68" i="20"/>
  <c r="AK69" i="20"/>
  <c r="AL69" i="20"/>
  <c r="AM69" i="20"/>
  <c r="AN69" i="20"/>
  <c r="AO69" i="20"/>
  <c r="AP69" i="20"/>
  <c r="AX69" i="20"/>
  <c r="AY69" i="20"/>
  <c r="L144" i="20" l="1"/>
  <c r="M144" i="20"/>
  <c r="N144" i="20"/>
  <c r="O144" i="20"/>
  <c r="P144" i="20"/>
  <c r="K144" i="20"/>
  <c r="BP24" i="20"/>
  <c r="BP23" i="20"/>
  <c r="BP22" i="20"/>
  <c r="BP21" i="20"/>
  <c r="BP20" i="20"/>
  <c r="BP19" i="20"/>
  <c r="BP18" i="20"/>
  <c r="BP17" i="20"/>
  <c r="BP16" i="20"/>
  <c r="BP15" i="20"/>
  <c r="BP14" i="20"/>
  <c r="BP13" i="20"/>
  <c r="BP12" i="20"/>
  <c r="BP11" i="20"/>
  <c r="BP10" i="20"/>
  <c r="BP9" i="20"/>
  <c r="BP8" i="20"/>
  <c r="BP7" i="20"/>
  <c r="BP6" i="20"/>
  <c r="BP76" i="20" s="1"/>
  <c r="AV70" i="20"/>
  <c r="AU70" i="20"/>
  <c r="AT70" i="20"/>
  <c r="AS70" i="20"/>
  <c r="AR70" i="20"/>
  <c r="AY26" i="20"/>
  <c r="AX26" i="20"/>
  <c r="AP26" i="20"/>
  <c r="AO26" i="20"/>
  <c r="AN26" i="20"/>
  <c r="AM26" i="20"/>
  <c r="AL26" i="20"/>
  <c r="AK26" i="20"/>
  <c r="AY25" i="20"/>
  <c r="AX25" i="20"/>
  <c r="AP25" i="20"/>
  <c r="AO25" i="20"/>
  <c r="AN25" i="20"/>
  <c r="AM25" i="20"/>
  <c r="AL25" i="20"/>
  <c r="AK25" i="20"/>
  <c r="AY24" i="20"/>
  <c r="AX24" i="20"/>
  <c r="AP24" i="20"/>
  <c r="AO24" i="20"/>
  <c r="AN24" i="20"/>
  <c r="AM24" i="20"/>
  <c r="AL24" i="20"/>
  <c r="AK24" i="20"/>
  <c r="AY23" i="20"/>
  <c r="AX23" i="20"/>
  <c r="AP23" i="20"/>
  <c r="AO23" i="20"/>
  <c r="AN23" i="20"/>
  <c r="AM23" i="20"/>
  <c r="AL23" i="20"/>
  <c r="AK23" i="20"/>
  <c r="AY22" i="20"/>
  <c r="AX22" i="20"/>
  <c r="AP22" i="20"/>
  <c r="AO22" i="20"/>
  <c r="AN22" i="20"/>
  <c r="AM22" i="20"/>
  <c r="AL22" i="20"/>
  <c r="AK22" i="20"/>
  <c r="AY21" i="20"/>
  <c r="AX21" i="20"/>
  <c r="AP21" i="20"/>
  <c r="AO21" i="20"/>
  <c r="AN21" i="20"/>
  <c r="AM21" i="20"/>
  <c r="AL21" i="20"/>
  <c r="AK21" i="20"/>
  <c r="AY20" i="20"/>
  <c r="AX20" i="20"/>
  <c r="AP20" i="20"/>
  <c r="AO20" i="20"/>
  <c r="AN20" i="20"/>
  <c r="AM20" i="20"/>
  <c r="AL20" i="20"/>
  <c r="AK20" i="20"/>
  <c r="AY19" i="20"/>
  <c r="AX19" i="20"/>
  <c r="AP19" i="20"/>
  <c r="AO19" i="20"/>
  <c r="AN19" i="20"/>
  <c r="AM19" i="20"/>
  <c r="AL19" i="20"/>
  <c r="AK19" i="20"/>
  <c r="AY18" i="20"/>
  <c r="AX18" i="20"/>
  <c r="AP18" i="20"/>
  <c r="AO18" i="20"/>
  <c r="AN18" i="20"/>
  <c r="AM18" i="20"/>
  <c r="AL18" i="20"/>
  <c r="AK18" i="20"/>
  <c r="AY17" i="20"/>
  <c r="AX17" i="20"/>
  <c r="AP17" i="20"/>
  <c r="AO17" i="20"/>
  <c r="AN17" i="20"/>
  <c r="AM17" i="20"/>
  <c r="AL17" i="20"/>
  <c r="AK17" i="20"/>
  <c r="AY16" i="20"/>
  <c r="AX16" i="20"/>
  <c r="AP16" i="20"/>
  <c r="AO16" i="20"/>
  <c r="AN16" i="20"/>
  <c r="AM16" i="20"/>
  <c r="AL16" i="20"/>
  <c r="AK16" i="20"/>
  <c r="AY15" i="20"/>
  <c r="AX15" i="20"/>
  <c r="AP15" i="20"/>
  <c r="AO15" i="20"/>
  <c r="AN15" i="20"/>
  <c r="AM15" i="20"/>
  <c r="AL15" i="20"/>
  <c r="AK15" i="20"/>
  <c r="AY14" i="20"/>
  <c r="AX14" i="20"/>
  <c r="AP14" i="20"/>
  <c r="AO14" i="20"/>
  <c r="AN14" i="20"/>
  <c r="AM14" i="20"/>
  <c r="AL14" i="20"/>
  <c r="AK14" i="20"/>
  <c r="AY13" i="20"/>
  <c r="AX13" i="20"/>
  <c r="AP13" i="20"/>
  <c r="AO13" i="20"/>
  <c r="AN13" i="20"/>
  <c r="AM13" i="20"/>
  <c r="AL13" i="20"/>
  <c r="AK13" i="20"/>
  <c r="AY12" i="20"/>
  <c r="AX12" i="20"/>
  <c r="AP12" i="20"/>
  <c r="AO12" i="20"/>
  <c r="AN12" i="20"/>
  <c r="AM12" i="20"/>
  <c r="AL12" i="20"/>
  <c r="AK12" i="20"/>
  <c r="AY11" i="20"/>
  <c r="AX11" i="20"/>
  <c r="AP11" i="20"/>
  <c r="AO11" i="20"/>
  <c r="AN11" i="20"/>
  <c r="AM11" i="20"/>
  <c r="AL11" i="20"/>
  <c r="AK11" i="20"/>
  <c r="AY10" i="20"/>
  <c r="AX10" i="20"/>
  <c r="AP10" i="20"/>
  <c r="AO10" i="20"/>
  <c r="AN10" i="20"/>
  <c r="AM10" i="20"/>
  <c r="AL10" i="20"/>
  <c r="AK10" i="20"/>
  <c r="AY9" i="20"/>
  <c r="AX9" i="20"/>
  <c r="AP9" i="20"/>
  <c r="AO9" i="20"/>
  <c r="AN9" i="20"/>
  <c r="AM9" i="20"/>
  <c r="AL9" i="20"/>
  <c r="AK9" i="20"/>
  <c r="AY8" i="20"/>
  <c r="AX8" i="20"/>
  <c r="AP8" i="20"/>
  <c r="AO8" i="20"/>
  <c r="AN8" i="20"/>
  <c r="AM8" i="20"/>
  <c r="AL8" i="20"/>
  <c r="AK8" i="20"/>
  <c r="AY7" i="20"/>
  <c r="AX7" i="20"/>
  <c r="AP7" i="20"/>
  <c r="AO7" i="20"/>
  <c r="AN7" i="20"/>
  <c r="AM7" i="20"/>
  <c r="AL7" i="20"/>
  <c r="AK7" i="20"/>
  <c r="V7" i="20"/>
  <c r="Y26" i="20"/>
  <c r="AC26" i="20"/>
  <c r="AD26" i="20" s="1"/>
  <c r="AE26" i="20"/>
  <c r="AF26" i="20"/>
  <c r="AG26" i="20"/>
  <c r="Y27" i="20"/>
  <c r="AC27" i="20"/>
  <c r="AD27" i="20" s="1"/>
  <c r="AE27" i="20"/>
  <c r="AF27" i="20"/>
  <c r="AG27" i="20"/>
  <c r="Y28" i="20"/>
  <c r="AC28" i="20"/>
  <c r="AD28" i="20" s="1"/>
  <c r="AE28" i="20"/>
  <c r="AF28" i="20"/>
  <c r="AG28" i="20"/>
  <c r="Y29" i="20"/>
  <c r="AC29" i="20"/>
  <c r="AD29" i="20" s="1"/>
  <c r="AE29" i="20"/>
  <c r="AF29" i="20"/>
  <c r="AG29" i="20"/>
  <c r="Y30" i="20"/>
  <c r="AC30" i="20"/>
  <c r="AD30" i="20" s="1"/>
  <c r="AE30" i="20"/>
  <c r="AF30" i="20"/>
  <c r="AG30" i="20"/>
  <c r="Y31" i="20"/>
  <c r="AC31" i="20"/>
  <c r="AD31" i="20" s="1"/>
  <c r="AE31" i="20"/>
  <c r="AF31" i="20"/>
  <c r="AG31" i="20"/>
  <c r="Y32" i="20"/>
  <c r="AC32" i="20"/>
  <c r="AD32" i="20" s="1"/>
  <c r="AE32" i="20"/>
  <c r="AF32" i="20"/>
  <c r="AG32" i="20"/>
  <c r="Y33" i="20"/>
  <c r="AC33" i="20"/>
  <c r="AD33" i="20" s="1"/>
  <c r="AE33" i="20"/>
  <c r="AF33" i="20"/>
  <c r="AG33" i="20"/>
  <c r="Y34" i="20"/>
  <c r="AC34" i="20"/>
  <c r="AD34" i="20" s="1"/>
  <c r="AE34" i="20"/>
  <c r="AF34" i="20"/>
  <c r="AG34" i="20"/>
  <c r="Y35" i="20"/>
  <c r="AC35" i="20"/>
  <c r="AD35" i="20" s="1"/>
  <c r="AE35" i="20"/>
  <c r="AF35" i="20"/>
  <c r="AG35" i="20"/>
  <c r="Y36" i="20"/>
  <c r="AC36" i="20"/>
  <c r="AD36" i="20" s="1"/>
  <c r="AE36" i="20"/>
  <c r="AF36" i="20"/>
  <c r="AG36" i="20"/>
  <c r="Y37" i="20"/>
  <c r="AC37" i="20"/>
  <c r="AD37" i="20" s="1"/>
  <c r="AE37" i="20"/>
  <c r="AF37" i="20"/>
  <c r="AG37" i="20"/>
  <c r="Y38" i="20"/>
  <c r="AC38" i="20"/>
  <c r="AD38" i="20" s="1"/>
  <c r="AE38" i="20"/>
  <c r="AF38" i="20"/>
  <c r="AG38" i="20"/>
  <c r="Y39" i="20"/>
  <c r="AC39" i="20"/>
  <c r="AD39" i="20" s="1"/>
  <c r="AE39" i="20"/>
  <c r="AF39" i="20"/>
  <c r="AG39" i="20"/>
  <c r="Y40" i="20"/>
  <c r="AC40" i="20"/>
  <c r="AD40" i="20" s="1"/>
  <c r="AE40" i="20"/>
  <c r="AF40" i="20"/>
  <c r="AG40" i="20"/>
  <c r="Y41" i="20"/>
  <c r="AC41" i="20"/>
  <c r="AD41" i="20" s="1"/>
  <c r="AE41" i="20"/>
  <c r="AF41" i="20"/>
  <c r="AG41" i="20"/>
  <c r="Y42" i="20"/>
  <c r="AC42" i="20"/>
  <c r="AD42" i="20" s="1"/>
  <c r="AE42" i="20"/>
  <c r="AF42" i="20"/>
  <c r="AG42" i="20"/>
  <c r="Y43" i="20"/>
  <c r="AC43" i="20"/>
  <c r="AD43" i="20" s="1"/>
  <c r="AE43" i="20"/>
  <c r="AF43" i="20"/>
  <c r="AG43" i="20"/>
  <c r="Y44" i="20"/>
  <c r="AC44" i="20"/>
  <c r="AD44" i="20" s="1"/>
  <c r="AE44" i="20"/>
  <c r="AF44" i="20"/>
  <c r="AG44" i="20"/>
  <c r="Y45" i="20"/>
  <c r="AC45" i="20"/>
  <c r="AD45" i="20" s="1"/>
  <c r="AE45" i="20"/>
  <c r="AF45" i="20"/>
  <c r="AG45" i="20"/>
  <c r="Y46" i="20"/>
  <c r="AC46" i="20"/>
  <c r="AD46" i="20" s="1"/>
  <c r="AE46" i="20"/>
  <c r="AF46" i="20"/>
  <c r="AG46" i="20"/>
  <c r="Y47" i="20"/>
  <c r="AC47" i="20"/>
  <c r="AD47" i="20" s="1"/>
  <c r="AE47" i="20"/>
  <c r="AF47" i="20"/>
  <c r="AG47" i="20"/>
  <c r="Y48" i="20"/>
  <c r="AC48" i="20"/>
  <c r="AD48" i="20" s="1"/>
  <c r="AE48" i="20"/>
  <c r="AF48" i="20"/>
  <c r="AG48" i="20"/>
  <c r="Y49" i="20"/>
  <c r="AC49" i="20"/>
  <c r="AD49" i="20" s="1"/>
  <c r="AE49" i="20"/>
  <c r="AF49" i="20"/>
  <c r="AG49" i="20"/>
  <c r="Y50" i="20"/>
  <c r="AC50" i="20"/>
  <c r="AD50" i="20" s="1"/>
  <c r="AE50" i="20"/>
  <c r="AF50" i="20"/>
  <c r="AG50" i="20"/>
  <c r="Y51" i="20"/>
  <c r="AC51" i="20"/>
  <c r="AD51" i="20" s="1"/>
  <c r="AE51" i="20"/>
  <c r="AF51" i="20"/>
  <c r="AG51" i="20"/>
  <c r="Y52" i="20"/>
  <c r="AC52" i="20"/>
  <c r="AD52" i="20" s="1"/>
  <c r="AE52" i="20"/>
  <c r="AF52" i="20"/>
  <c r="AG52" i="20"/>
  <c r="Y53" i="20"/>
  <c r="AC53" i="20"/>
  <c r="AD53" i="20" s="1"/>
  <c r="AE53" i="20"/>
  <c r="AF53" i="20"/>
  <c r="AG53" i="20"/>
  <c r="Y54" i="20"/>
  <c r="AC54" i="20"/>
  <c r="AD54" i="20" s="1"/>
  <c r="AE54" i="20"/>
  <c r="AF54" i="20"/>
  <c r="AG54" i="20"/>
  <c r="Y55" i="20"/>
  <c r="AC55" i="20"/>
  <c r="AD55" i="20" s="1"/>
  <c r="AE55" i="20"/>
  <c r="AF55" i="20"/>
  <c r="AG55" i="20"/>
  <c r="Y56" i="20"/>
  <c r="AC56" i="20"/>
  <c r="AD56" i="20" s="1"/>
  <c r="AE56" i="20"/>
  <c r="AF56" i="20"/>
  <c r="AG56" i="20"/>
  <c r="Y57" i="20"/>
  <c r="AC57" i="20"/>
  <c r="AD57" i="20" s="1"/>
  <c r="AE57" i="20"/>
  <c r="AF57" i="20"/>
  <c r="AG57" i="20"/>
  <c r="Y58" i="20"/>
  <c r="AC58" i="20"/>
  <c r="AD58" i="20" s="1"/>
  <c r="AE58" i="20"/>
  <c r="AF58" i="20"/>
  <c r="AG58" i="20"/>
  <c r="Y59" i="20"/>
  <c r="AC59" i="20"/>
  <c r="AD59" i="20" s="1"/>
  <c r="AE59" i="20"/>
  <c r="AF59" i="20"/>
  <c r="AG59" i="20"/>
  <c r="Y60" i="20"/>
  <c r="AC60" i="20"/>
  <c r="AD60" i="20" s="1"/>
  <c r="AE60" i="20"/>
  <c r="AF60" i="20"/>
  <c r="AG60" i="20"/>
  <c r="Y61" i="20"/>
  <c r="AC61" i="20"/>
  <c r="AD61" i="20" s="1"/>
  <c r="AE61" i="20"/>
  <c r="AF61" i="20"/>
  <c r="AG61" i="20"/>
  <c r="Y62" i="20"/>
  <c r="AC62" i="20"/>
  <c r="AD62" i="20" s="1"/>
  <c r="AE62" i="20"/>
  <c r="AF62" i="20"/>
  <c r="AG62" i="20"/>
  <c r="Y63" i="20"/>
  <c r="AC63" i="20"/>
  <c r="AD63" i="20" s="1"/>
  <c r="AE63" i="20"/>
  <c r="AF63" i="20"/>
  <c r="AG63" i="20"/>
  <c r="Y64" i="20"/>
  <c r="AC64" i="20"/>
  <c r="AD64" i="20" s="1"/>
  <c r="AE64" i="20"/>
  <c r="AF64" i="20"/>
  <c r="AG64" i="20"/>
  <c r="Y65" i="20"/>
  <c r="AC65" i="20"/>
  <c r="AD65" i="20" s="1"/>
  <c r="AE65" i="20"/>
  <c r="AF65" i="20"/>
  <c r="AG65" i="20"/>
  <c r="Y66" i="20"/>
  <c r="AC66" i="20"/>
  <c r="AD66" i="20" s="1"/>
  <c r="AE66" i="20"/>
  <c r="AF66" i="20"/>
  <c r="AG66" i="20"/>
  <c r="Y67" i="20"/>
  <c r="AC67" i="20"/>
  <c r="AD67" i="20" s="1"/>
  <c r="AE67" i="20"/>
  <c r="AF67" i="20"/>
  <c r="AG67" i="20"/>
  <c r="Y68" i="20"/>
  <c r="AC68" i="20"/>
  <c r="AD68" i="20" s="1"/>
  <c r="AE68" i="20"/>
  <c r="AF68" i="20"/>
  <c r="AG68" i="20"/>
  <c r="Y69" i="20"/>
  <c r="AC69" i="20"/>
  <c r="AD69" i="20" s="1"/>
  <c r="AE69" i="20"/>
  <c r="AF69" i="20"/>
  <c r="AG69" i="20"/>
  <c r="Y70" i="20"/>
  <c r="AC70" i="20"/>
  <c r="AD70" i="20" s="1"/>
  <c r="AE70" i="20"/>
  <c r="AF70" i="20"/>
  <c r="AG70" i="20"/>
  <c r="Y71" i="20"/>
  <c r="AC71" i="20"/>
  <c r="AD71" i="20" s="1"/>
  <c r="AE71" i="20"/>
  <c r="AF71" i="20"/>
  <c r="AG71" i="20"/>
  <c r="Y76" i="20"/>
  <c r="AC76" i="20"/>
  <c r="AD76" i="20" s="1"/>
  <c r="AE76" i="20"/>
  <c r="AF76" i="20"/>
  <c r="AG76" i="20"/>
  <c r="Y77" i="20"/>
  <c r="AC77" i="20"/>
  <c r="AD77" i="20" s="1"/>
  <c r="AE77" i="20"/>
  <c r="AF77" i="20"/>
  <c r="AG77" i="20"/>
  <c r="Y78" i="20"/>
  <c r="AC78" i="20"/>
  <c r="AD78" i="20" s="1"/>
  <c r="AE78" i="20"/>
  <c r="AF78" i="20"/>
  <c r="AG78" i="20"/>
  <c r="Y79" i="20"/>
  <c r="AC79" i="20"/>
  <c r="AD79" i="20" s="1"/>
  <c r="AE79" i="20"/>
  <c r="AF79" i="20"/>
  <c r="AG79" i="20"/>
  <c r="Y80" i="20"/>
  <c r="AC80" i="20"/>
  <c r="AD80" i="20" s="1"/>
  <c r="AE80" i="20"/>
  <c r="AF80" i="20"/>
  <c r="AG80" i="20"/>
  <c r="Y81" i="20"/>
  <c r="AC81" i="20"/>
  <c r="AD81" i="20" s="1"/>
  <c r="AE81" i="20"/>
  <c r="AF81" i="20"/>
  <c r="AG81" i="20"/>
  <c r="Y82" i="20"/>
  <c r="AC82" i="20"/>
  <c r="AD82" i="20" s="1"/>
  <c r="AE82" i="20"/>
  <c r="AF82" i="20"/>
  <c r="AG82" i="20"/>
  <c r="Y83" i="20"/>
  <c r="AC83" i="20"/>
  <c r="AD83" i="20" s="1"/>
  <c r="AE83" i="20"/>
  <c r="AF83" i="20"/>
  <c r="AG83" i="20"/>
  <c r="Y84" i="20"/>
  <c r="AC84" i="20"/>
  <c r="AD84" i="20" s="1"/>
  <c r="AE84" i="20"/>
  <c r="AF84" i="20"/>
  <c r="AG84" i="20"/>
  <c r="Y85" i="20"/>
  <c r="AC85" i="20"/>
  <c r="AD85" i="20" s="1"/>
  <c r="AE85" i="20"/>
  <c r="AF85" i="20"/>
  <c r="AG85" i="20"/>
  <c r="Y86" i="20"/>
  <c r="AC86" i="20"/>
  <c r="AD86" i="20" s="1"/>
  <c r="AE86" i="20"/>
  <c r="AF86" i="20"/>
  <c r="AG86" i="20"/>
  <c r="Y87" i="20"/>
  <c r="AC87" i="20"/>
  <c r="AD87" i="20" s="1"/>
  <c r="AE87" i="20"/>
  <c r="AF87" i="20"/>
  <c r="AG87" i="20"/>
  <c r="Y88" i="20"/>
  <c r="AC88" i="20"/>
  <c r="AD88" i="20" s="1"/>
  <c r="AE88" i="20"/>
  <c r="AF88" i="20"/>
  <c r="AG88" i="20"/>
  <c r="Y89" i="20"/>
  <c r="AC89" i="20"/>
  <c r="AD89" i="20" s="1"/>
  <c r="AE89" i="20"/>
  <c r="AF89" i="20"/>
  <c r="AG89" i="20"/>
  <c r="Y90" i="20"/>
  <c r="AC90" i="20"/>
  <c r="AD90" i="20" s="1"/>
  <c r="AE90" i="20"/>
  <c r="AF90" i="20"/>
  <c r="AG90" i="20"/>
  <c r="Y91" i="20"/>
  <c r="AC91" i="20"/>
  <c r="AD91" i="20" s="1"/>
  <c r="AE91" i="20"/>
  <c r="AF91" i="20"/>
  <c r="AG91" i="20"/>
  <c r="Y92" i="20"/>
  <c r="AC92" i="20"/>
  <c r="AD92" i="20" s="1"/>
  <c r="AE92" i="20"/>
  <c r="AF92" i="20"/>
  <c r="AG92" i="20"/>
  <c r="Y93" i="20"/>
  <c r="AC93" i="20"/>
  <c r="AD93" i="20" s="1"/>
  <c r="AE93" i="20"/>
  <c r="AF93" i="20"/>
  <c r="AG93" i="20"/>
  <c r="Y94" i="20"/>
  <c r="AC94" i="20"/>
  <c r="AD94" i="20" s="1"/>
  <c r="AE94" i="20"/>
  <c r="AF94" i="20"/>
  <c r="AG94" i="20"/>
  <c r="Y95" i="20"/>
  <c r="AC95" i="20"/>
  <c r="AD95" i="20" s="1"/>
  <c r="AE95" i="20"/>
  <c r="AF95" i="20"/>
  <c r="AG95" i="20"/>
  <c r="Y96" i="20"/>
  <c r="AC96" i="20"/>
  <c r="AD96" i="20" s="1"/>
  <c r="AE96" i="20"/>
  <c r="AF96" i="20"/>
  <c r="AG96" i="20"/>
  <c r="Y97" i="20"/>
  <c r="AC97" i="20"/>
  <c r="AD97" i="20" s="1"/>
  <c r="AE97" i="20"/>
  <c r="AF97" i="20"/>
  <c r="AG97" i="20"/>
  <c r="Y98" i="20"/>
  <c r="AC98" i="20"/>
  <c r="AD98" i="20" s="1"/>
  <c r="AE98" i="20"/>
  <c r="AF98" i="20"/>
  <c r="AG98" i="20"/>
  <c r="Y99" i="20"/>
  <c r="AC99" i="20"/>
  <c r="AD99" i="20" s="1"/>
  <c r="AE99" i="20"/>
  <c r="AF99" i="20"/>
  <c r="AG99" i="20"/>
  <c r="Y100" i="20"/>
  <c r="AC100" i="20"/>
  <c r="AD100" i="20" s="1"/>
  <c r="AE100" i="20"/>
  <c r="AF100" i="20"/>
  <c r="AG100" i="20"/>
  <c r="Y101" i="20"/>
  <c r="AC101" i="20"/>
  <c r="AD101" i="20" s="1"/>
  <c r="AE101" i="20"/>
  <c r="AF101" i="20"/>
  <c r="AG101" i="20"/>
  <c r="Y102" i="20"/>
  <c r="AC102" i="20"/>
  <c r="AD102" i="20" s="1"/>
  <c r="AE102" i="20"/>
  <c r="AF102" i="20"/>
  <c r="AG102" i="20"/>
  <c r="Y103" i="20"/>
  <c r="AC103" i="20"/>
  <c r="AD103" i="20" s="1"/>
  <c r="AE103" i="20"/>
  <c r="AF103" i="20"/>
  <c r="AG103" i="20"/>
  <c r="Y104" i="20"/>
  <c r="AC104" i="20"/>
  <c r="AD104" i="20" s="1"/>
  <c r="AE104" i="20"/>
  <c r="AF104" i="20"/>
  <c r="AG104" i="20"/>
  <c r="Y105" i="20"/>
  <c r="AC105" i="20"/>
  <c r="AD105" i="20" s="1"/>
  <c r="AE105" i="20"/>
  <c r="AF105" i="20"/>
  <c r="AG105" i="20"/>
  <c r="Y106" i="20"/>
  <c r="AC106" i="20"/>
  <c r="AD106" i="20" s="1"/>
  <c r="AE106" i="20"/>
  <c r="AF106" i="20"/>
  <c r="AG106" i="20"/>
  <c r="Y107" i="20"/>
  <c r="AC107" i="20"/>
  <c r="AD107" i="20" s="1"/>
  <c r="AE107" i="20"/>
  <c r="AF107" i="20"/>
  <c r="AG107" i="20"/>
  <c r="Y108" i="20"/>
  <c r="AC108" i="20"/>
  <c r="AD108" i="20" s="1"/>
  <c r="AE108" i="20"/>
  <c r="AF108" i="20"/>
  <c r="AG108" i="20"/>
  <c r="Y109" i="20"/>
  <c r="AC109" i="20"/>
  <c r="AD109" i="20" s="1"/>
  <c r="AE109" i="20"/>
  <c r="AF109" i="20"/>
  <c r="AG109" i="20"/>
  <c r="Y110" i="20"/>
  <c r="AC110" i="20"/>
  <c r="AD110" i="20" s="1"/>
  <c r="AE110" i="20"/>
  <c r="AF110" i="20"/>
  <c r="AG110" i="20"/>
  <c r="Y111" i="20"/>
  <c r="AC111" i="20"/>
  <c r="AD111" i="20" s="1"/>
  <c r="AE111" i="20"/>
  <c r="AF111" i="20"/>
  <c r="AG111" i="20"/>
  <c r="Y112" i="20"/>
  <c r="AC112" i="20"/>
  <c r="AD112" i="20" s="1"/>
  <c r="AE112" i="20"/>
  <c r="AF112" i="20"/>
  <c r="AG112" i="20"/>
  <c r="Y113" i="20"/>
  <c r="AC113" i="20"/>
  <c r="AD113" i="20" s="1"/>
  <c r="AE113" i="20"/>
  <c r="AF113" i="20"/>
  <c r="AG113" i="20"/>
  <c r="Y114" i="20"/>
  <c r="AC114" i="20"/>
  <c r="AD114" i="20" s="1"/>
  <c r="AE114" i="20"/>
  <c r="AF114" i="20"/>
  <c r="AG114" i="20"/>
  <c r="Y115" i="20"/>
  <c r="AC115" i="20"/>
  <c r="AD115" i="20" s="1"/>
  <c r="AE115" i="20"/>
  <c r="AF115" i="20"/>
  <c r="AG115" i="20"/>
  <c r="Y116" i="20"/>
  <c r="AC116" i="20"/>
  <c r="AD116" i="20" s="1"/>
  <c r="AE116" i="20"/>
  <c r="AF116" i="20"/>
  <c r="AG116" i="20"/>
  <c r="Y117" i="20"/>
  <c r="AC117" i="20"/>
  <c r="AD117" i="20" s="1"/>
  <c r="AE117" i="20"/>
  <c r="AF117" i="20"/>
  <c r="AG117" i="20"/>
  <c r="Y118" i="20"/>
  <c r="AC118" i="20"/>
  <c r="AD118" i="20" s="1"/>
  <c r="AE118" i="20"/>
  <c r="AF118" i="20"/>
  <c r="AG118" i="20"/>
  <c r="Y119" i="20"/>
  <c r="AC119" i="20"/>
  <c r="AD119" i="20" s="1"/>
  <c r="AE119" i="20"/>
  <c r="AF119" i="20"/>
  <c r="AG119" i="20"/>
  <c r="Y120" i="20"/>
  <c r="AC120" i="20"/>
  <c r="AD120" i="20" s="1"/>
  <c r="AE120" i="20"/>
  <c r="AF120" i="20"/>
  <c r="AG120" i="20"/>
  <c r="Y121" i="20"/>
  <c r="AC121" i="20"/>
  <c r="AD121" i="20" s="1"/>
  <c r="AE121" i="20"/>
  <c r="AF121" i="20"/>
  <c r="AG121" i="20"/>
  <c r="Y122" i="20"/>
  <c r="AC122" i="20"/>
  <c r="AD122" i="20" s="1"/>
  <c r="AE122" i="20"/>
  <c r="AF122" i="20"/>
  <c r="AG122" i="20"/>
  <c r="Y123" i="20"/>
  <c r="AC123" i="20"/>
  <c r="AD123" i="20" s="1"/>
  <c r="AE123" i="20"/>
  <c r="AF123" i="20"/>
  <c r="AG123" i="20"/>
  <c r="Y124" i="20"/>
  <c r="AC124" i="20"/>
  <c r="AD124" i="20" s="1"/>
  <c r="AE124" i="20"/>
  <c r="AF124" i="20"/>
  <c r="AG124" i="20"/>
  <c r="Y125" i="20"/>
  <c r="AC125" i="20"/>
  <c r="AD125" i="20" s="1"/>
  <c r="AE125" i="20"/>
  <c r="AF125" i="20"/>
  <c r="AG125" i="20"/>
  <c r="Y126" i="20"/>
  <c r="AC126" i="20"/>
  <c r="AD126" i="20" s="1"/>
  <c r="AE126" i="20"/>
  <c r="AF126" i="20"/>
  <c r="AG126" i="20"/>
  <c r="Y127" i="20"/>
  <c r="AC127" i="20"/>
  <c r="AD127" i="20" s="1"/>
  <c r="AE127" i="20"/>
  <c r="AF127" i="20"/>
  <c r="AG127" i="20"/>
  <c r="Y128" i="20"/>
  <c r="AC128" i="20"/>
  <c r="AD128" i="20" s="1"/>
  <c r="AE128" i="20"/>
  <c r="AF128" i="20"/>
  <c r="AG128" i="20"/>
  <c r="Y129" i="20"/>
  <c r="AC129" i="20"/>
  <c r="AD129" i="20" s="1"/>
  <c r="AE129" i="20"/>
  <c r="AF129" i="20"/>
  <c r="AG129" i="20"/>
  <c r="Y130" i="20"/>
  <c r="AC130" i="20"/>
  <c r="AD130" i="20" s="1"/>
  <c r="AE130" i="20"/>
  <c r="AF130" i="20"/>
  <c r="AG130" i="20"/>
  <c r="Y131" i="20"/>
  <c r="AC131" i="20"/>
  <c r="AD131" i="20" s="1"/>
  <c r="AE131" i="20"/>
  <c r="AF131" i="20"/>
  <c r="AG131" i="20"/>
  <c r="Y132" i="20"/>
  <c r="AC132" i="20"/>
  <c r="AD132" i="20" s="1"/>
  <c r="AE132" i="20"/>
  <c r="AF132" i="20"/>
  <c r="AG132" i="20"/>
  <c r="Y133" i="20"/>
  <c r="AC133" i="20"/>
  <c r="AD133" i="20" s="1"/>
  <c r="AE133" i="20"/>
  <c r="AF133" i="20"/>
  <c r="AG133" i="20"/>
  <c r="Y134" i="20"/>
  <c r="AC134" i="20"/>
  <c r="AD134" i="20" s="1"/>
  <c r="AE134" i="20"/>
  <c r="AF134" i="20"/>
  <c r="AG134" i="20"/>
  <c r="Y135" i="20"/>
  <c r="AC135" i="20"/>
  <c r="AD135" i="20" s="1"/>
  <c r="AE135" i="20"/>
  <c r="AF135" i="20"/>
  <c r="AG135" i="20"/>
  <c r="Y136" i="20"/>
  <c r="AC136" i="20"/>
  <c r="AD136" i="20" s="1"/>
  <c r="AE136" i="20"/>
  <c r="AF136" i="20"/>
  <c r="AG136" i="20"/>
  <c r="Y137" i="20"/>
  <c r="AC137" i="20"/>
  <c r="AD137" i="20" s="1"/>
  <c r="AE137" i="20"/>
  <c r="AF137" i="20"/>
  <c r="AG137" i="20"/>
  <c r="Y138" i="20"/>
  <c r="AC138" i="20"/>
  <c r="AD138" i="20" s="1"/>
  <c r="AE138" i="20"/>
  <c r="AF138" i="20"/>
  <c r="AG138" i="20"/>
  <c r="Y139" i="20"/>
  <c r="AC139" i="20"/>
  <c r="AD139" i="20" s="1"/>
  <c r="AE139" i="20"/>
  <c r="AF139" i="20"/>
  <c r="AG139" i="20"/>
  <c r="Y140" i="20"/>
  <c r="AC140" i="20"/>
  <c r="AD140" i="20" s="1"/>
  <c r="AE140" i="20"/>
  <c r="AF140" i="20"/>
  <c r="AG140" i="20"/>
  <c r="Y141" i="20"/>
  <c r="AC141" i="20"/>
  <c r="AD141" i="20" s="1"/>
  <c r="AE141" i="20"/>
  <c r="AF141" i="20"/>
  <c r="AG141" i="20"/>
  <c r="Y142" i="20"/>
  <c r="AC142" i="20"/>
  <c r="AD142" i="20" s="1"/>
  <c r="AE142" i="20"/>
  <c r="AF142" i="20"/>
  <c r="AG142" i="20"/>
  <c r="Y143" i="20"/>
  <c r="AC143" i="20"/>
  <c r="AD143" i="20" s="1"/>
  <c r="AE143" i="20"/>
  <c r="AF143" i="20"/>
  <c r="AG143" i="20"/>
  <c r="Y144" i="20"/>
  <c r="AC144" i="20"/>
  <c r="AD144" i="20" s="1"/>
  <c r="AE144" i="20"/>
  <c r="AF144" i="20"/>
  <c r="AG144" i="20"/>
  <c r="Y145" i="20"/>
  <c r="AC145" i="20"/>
  <c r="AD145" i="20" s="1"/>
  <c r="AE145" i="20"/>
  <c r="AF145" i="20"/>
  <c r="AG145" i="20"/>
  <c r="V37" i="20"/>
  <c r="Q37" i="20"/>
  <c r="R37" i="20"/>
  <c r="S37" i="20"/>
  <c r="T37" i="20"/>
  <c r="V38" i="20"/>
  <c r="Q38" i="20"/>
  <c r="R38" i="20"/>
  <c r="S38" i="20"/>
  <c r="T38" i="20"/>
  <c r="V39" i="20"/>
  <c r="Q39" i="20"/>
  <c r="R39" i="20"/>
  <c r="S39" i="20"/>
  <c r="T39" i="20"/>
  <c r="V40" i="20"/>
  <c r="Q40" i="20"/>
  <c r="R40" i="20"/>
  <c r="S40" i="20"/>
  <c r="T40" i="20"/>
  <c r="V41" i="20"/>
  <c r="Q41" i="20"/>
  <c r="R41" i="20"/>
  <c r="S41" i="20"/>
  <c r="T41" i="20"/>
  <c r="V42" i="20"/>
  <c r="Q42" i="20"/>
  <c r="R42" i="20"/>
  <c r="S42" i="20"/>
  <c r="T42" i="20"/>
  <c r="V43" i="20"/>
  <c r="Q43" i="20"/>
  <c r="R43" i="20"/>
  <c r="S43" i="20"/>
  <c r="T43" i="20"/>
  <c r="V44" i="20"/>
  <c r="Q44" i="20"/>
  <c r="R44" i="20"/>
  <c r="S44" i="20"/>
  <c r="T44" i="20"/>
  <c r="V45" i="20"/>
  <c r="Q45" i="20"/>
  <c r="R45" i="20"/>
  <c r="S45" i="20"/>
  <c r="T45" i="20"/>
  <c r="V46" i="20"/>
  <c r="Q46" i="20"/>
  <c r="R46" i="20"/>
  <c r="S46" i="20"/>
  <c r="T46" i="20"/>
  <c r="V47" i="20"/>
  <c r="Q47" i="20"/>
  <c r="R47" i="20"/>
  <c r="S47" i="20"/>
  <c r="T47" i="20"/>
  <c r="V48" i="20"/>
  <c r="Q48" i="20"/>
  <c r="R48" i="20"/>
  <c r="S48" i="20"/>
  <c r="T48" i="20"/>
  <c r="V49" i="20"/>
  <c r="Q49" i="20"/>
  <c r="R49" i="20"/>
  <c r="S49" i="20"/>
  <c r="T49" i="20"/>
  <c r="V50" i="20"/>
  <c r="Q50" i="20"/>
  <c r="R50" i="20"/>
  <c r="S50" i="20"/>
  <c r="T50" i="20"/>
  <c r="V51" i="20"/>
  <c r="Q51" i="20"/>
  <c r="R51" i="20"/>
  <c r="S51" i="20"/>
  <c r="T51" i="20"/>
  <c r="V52" i="20"/>
  <c r="Q52" i="20"/>
  <c r="R52" i="20"/>
  <c r="S52" i="20"/>
  <c r="T52" i="20"/>
  <c r="V53" i="20"/>
  <c r="Q53" i="20"/>
  <c r="R53" i="20"/>
  <c r="S53" i="20"/>
  <c r="T53" i="20"/>
  <c r="V54" i="20"/>
  <c r="Q54" i="20"/>
  <c r="R54" i="20"/>
  <c r="S54" i="20"/>
  <c r="T54" i="20"/>
  <c r="V55" i="20"/>
  <c r="Q55" i="20"/>
  <c r="R55" i="20"/>
  <c r="S55" i="20"/>
  <c r="T55" i="20"/>
  <c r="V56" i="20"/>
  <c r="Q56" i="20"/>
  <c r="R56" i="20"/>
  <c r="S56" i="20"/>
  <c r="T56" i="20"/>
  <c r="V57" i="20"/>
  <c r="Q57" i="20"/>
  <c r="R57" i="20"/>
  <c r="S57" i="20"/>
  <c r="T57" i="20"/>
  <c r="V58" i="20"/>
  <c r="Q58" i="20"/>
  <c r="R58" i="20"/>
  <c r="S58" i="20"/>
  <c r="T58" i="20"/>
  <c r="V59" i="20"/>
  <c r="Q59" i="20"/>
  <c r="R59" i="20"/>
  <c r="S59" i="20"/>
  <c r="T59" i="20"/>
  <c r="V60" i="20"/>
  <c r="Q60" i="20"/>
  <c r="R60" i="20"/>
  <c r="S60" i="20"/>
  <c r="T60" i="20"/>
  <c r="V61" i="20"/>
  <c r="Q61" i="20"/>
  <c r="R61" i="20"/>
  <c r="S61" i="20"/>
  <c r="T61" i="20"/>
  <c r="V62" i="20"/>
  <c r="Q62" i="20"/>
  <c r="R62" i="20"/>
  <c r="S62" i="20"/>
  <c r="T62" i="20"/>
  <c r="V63" i="20"/>
  <c r="Q63" i="20"/>
  <c r="R63" i="20"/>
  <c r="S63" i="20"/>
  <c r="T63" i="20"/>
  <c r="V64" i="20"/>
  <c r="Q64" i="20"/>
  <c r="R64" i="20"/>
  <c r="S64" i="20"/>
  <c r="T64" i="20"/>
  <c r="V65" i="20"/>
  <c r="Q65" i="20"/>
  <c r="R65" i="20"/>
  <c r="S65" i="20"/>
  <c r="T65" i="20"/>
  <c r="V66" i="20"/>
  <c r="Q66" i="20"/>
  <c r="R66" i="20"/>
  <c r="S66" i="20"/>
  <c r="T66" i="20"/>
  <c r="V67" i="20"/>
  <c r="Q67" i="20"/>
  <c r="R67" i="20"/>
  <c r="S67" i="20"/>
  <c r="T67" i="20"/>
  <c r="V68" i="20"/>
  <c r="Q68" i="20"/>
  <c r="R68" i="20"/>
  <c r="S68" i="20"/>
  <c r="T68" i="20"/>
  <c r="V69" i="20"/>
  <c r="Q69" i="20"/>
  <c r="R69" i="20"/>
  <c r="S69" i="20"/>
  <c r="T69" i="20"/>
  <c r="V70" i="20"/>
  <c r="Q70" i="20"/>
  <c r="R70" i="20"/>
  <c r="S70" i="20"/>
  <c r="T70" i="20"/>
  <c r="V71" i="20"/>
  <c r="Q71" i="20"/>
  <c r="R71" i="20"/>
  <c r="S71" i="20"/>
  <c r="T71" i="20"/>
  <c r="V76" i="20"/>
  <c r="Q76" i="20"/>
  <c r="R76" i="20"/>
  <c r="S76" i="20"/>
  <c r="T76" i="20"/>
  <c r="V77" i="20"/>
  <c r="Q77" i="20"/>
  <c r="R77" i="20"/>
  <c r="S77" i="20"/>
  <c r="T77" i="20"/>
  <c r="V78" i="20"/>
  <c r="Q78" i="20"/>
  <c r="R78" i="20"/>
  <c r="S78" i="20"/>
  <c r="T78" i="20"/>
  <c r="V79" i="20"/>
  <c r="Q79" i="20"/>
  <c r="R79" i="20"/>
  <c r="S79" i="20"/>
  <c r="T79" i="20"/>
  <c r="V80" i="20"/>
  <c r="Q80" i="20"/>
  <c r="R80" i="20"/>
  <c r="S80" i="20"/>
  <c r="T80" i="20"/>
  <c r="V81" i="20"/>
  <c r="Q81" i="20"/>
  <c r="R81" i="20"/>
  <c r="S81" i="20"/>
  <c r="T81" i="20"/>
  <c r="V82" i="20"/>
  <c r="Q82" i="20"/>
  <c r="R82" i="20"/>
  <c r="S82" i="20"/>
  <c r="T82" i="20"/>
  <c r="V83" i="20"/>
  <c r="Q83" i="20"/>
  <c r="R83" i="20"/>
  <c r="S83" i="20"/>
  <c r="T83" i="20"/>
  <c r="V84" i="20"/>
  <c r="Q84" i="20"/>
  <c r="R84" i="20"/>
  <c r="S84" i="20"/>
  <c r="T84" i="20"/>
  <c r="V85" i="20"/>
  <c r="Q85" i="20"/>
  <c r="R85" i="20"/>
  <c r="S85" i="20"/>
  <c r="T85" i="20"/>
  <c r="V86" i="20"/>
  <c r="Q86" i="20"/>
  <c r="R86" i="20"/>
  <c r="S86" i="20"/>
  <c r="T86" i="20"/>
  <c r="V87" i="20"/>
  <c r="Q87" i="20"/>
  <c r="R87" i="20"/>
  <c r="S87" i="20"/>
  <c r="T87" i="20"/>
  <c r="V88" i="20"/>
  <c r="Q88" i="20"/>
  <c r="R88" i="20"/>
  <c r="S88" i="20"/>
  <c r="T88" i="20"/>
  <c r="V89" i="20"/>
  <c r="Q89" i="20"/>
  <c r="R89" i="20"/>
  <c r="S89" i="20"/>
  <c r="T89" i="20"/>
  <c r="V90" i="20"/>
  <c r="Q90" i="20"/>
  <c r="R90" i="20"/>
  <c r="S90" i="20"/>
  <c r="T90" i="20"/>
  <c r="V91" i="20"/>
  <c r="Q91" i="20"/>
  <c r="R91" i="20"/>
  <c r="S91" i="20"/>
  <c r="T91" i="20"/>
  <c r="V92" i="20"/>
  <c r="Q92" i="20"/>
  <c r="R92" i="20"/>
  <c r="S92" i="20"/>
  <c r="T92" i="20"/>
  <c r="V93" i="20"/>
  <c r="Q93" i="20"/>
  <c r="R93" i="20"/>
  <c r="S93" i="20"/>
  <c r="T93" i="20"/>
  <c r="V94" i="20"/>
  <c r="Q94" i="20"/>
  <c r="R94" i="20"/>
  <c r="S94" i="20"/>
  <c r="T94" i="20"/>
  <c r="V95" i="20"/>
  <c r="Q95" i="20"/>
  <c r="R95" i="20"/>
  <c r="S95" i="20"/>
  <c r="T95" i="20"/>
  <c r="V96" i="20"/>
  <c r="Q96" i="20"/>
  <c r="R96" i="20"/>
  <c r="S96" i="20"/>
  <c r="T96" i="20"/>
  <c r="V97" i="20"/>
  <c r="Q97" i="20"/>
  <c r="R97" i="20"/>
  <c r="S97" i="20"/>
  <c r="T97" i="20"/>
  <c r="V98" i="20"/>
  <c r="Q98" i="20"/>
  <c r="R98" i="20"/>
  <c r="S98" i="20"/>
  <c r="T98" i="20"/>
  <c r="V99" i="20"/>
  <c r="Q99" i="20"/>
  <c r="R99" i="20"/>
  <c r="S99" i="20"/>
  <c r="T99" i="20"/>
  <c r="V100" i="20"/>
  <c r="Q100" i="20"/>
  <c r="R100" i="20"/>
  <c r="S100" i="20"/>
  <c r="T100" i="20"/>
  <c r="V101" i="20"/>
  <c r="Q101" i="20"/>
  <c r="R101" i="20"/>
  <c r="S101" i="20"/>
  <c r="T101" i="20"/>
  <c r="V102" i="20"/>
  <c r="Q102" i="20"/>
  <c r="R102" i="20"/>
  <c r="S102" i="20"/>
  <c r="T102" i="20"/>
  <c r="V103" i="20"/>
  <c r="Q103" i="20"/>
  <c r="R103" i="20"/>
  <c r="S103" i="20"/>
  <c r="T103" i="20"/>
  <c r="V104" i="20"/>
  <c r="Q104" i="20"/>
  <c r="R104" i="20"/>
  <c r="S104" i="20"/>
  <c r="T104" i="20"/>
  <c r="V105" i="20"/>
  <c r="Q105" i="20"/>
  <c r="R105" i="20"/>
  <c r="S105" i="20"/>
  <c r="T105" i="20"/>
  <c r="V106" i="20"/>
  <c r="Q106" i="20"/>
  <c r="R106" i="20"/>
  <c r="S106" i="20"/>
  <c r="T106" i="20"/>
  <c r="V107" i="20"/>
  <c r="Q107" i="20"/>
  <c r="R107" i="20"/>
  <c r="S107" i="20"/>
  <c r="T107" i="20"/>
  <c r="V108" i="20"/>
  <c r="Q108" i="20"/>
  <c r="R108" i="20"/>
  <c r="S108" i="20"/>
  <c r="T108" i="20"/>
  <c r="V109" i="20"/>
  <c r="Q109" i="20"/>
  <c r="R109" i="20"/>
  <c r="S109" i="20"/>
  <c r="T109" i="20"/>
  <c r="V110" i="20"/>
  <c r="Q110" i="20"/>
  <c r="R110" i="20"/>
  <c r="S110" i="20"/>
  <c r="T110" i="20"/>
  <c r="V111" i="20"/>
  <c r="Q111" i="20"/>
  <c r="R111" i="20"/>
  <c r="S111" i="20"/>
  <c r="T111" i="20"/>
  <c r="V112" i="20"/>
  <c r="Q112" i="20"/>
  <c r="R112" i="20"/>
  <c r="S112" i="20"/>
  <c r="T112" i="20"/>
  <c r="V113" i="20"/>
  <c r="Q113" i="20"/>
  <c r="R113" i="20"/>
  <c r="S113" i="20"/>
  <c r="T113" i="20"/>
  <c r="V114" i="20"/>
  <c r="Q114" i="20"/>
  <c r="R114" i="20"/>
  <c r="S114" i="20"/>
  <c r="T114" i="20"/>
  <c r="V115" i="20"/>
  <c r="Q115" i="20"/>
  <c r="R115" i="20"/>
  <c r="S115" i="20"/>
  <c r="T115" i="20"/>
  <c r="V116" i="20"/>
  <c r="Q116" i="20"/>
  <c r="R116" i="20"/>
  <c r="S116" i="20"/>
  <c r="T116" i="20"/>
  <c r="V117" i="20"/>
  <c r="Q117" i="20"/>
  <c r="R117" i="20"/>
  <c r="S117" i="20"/>
  <c r="T117" i="20"/>
  <c r="V118" i="20"/>
  <c r="Q118" i="20"/>
  <c r="R118" i="20"/>
  <c r="S118" i="20"/>
  <c r="T118" i="20"/>
  <c r="V119" i="20"/>
  <c r="Q119" i="20"/>
  <c r="R119" i="20"/>
  <c r="S119" i="20"/>
  <c r="T119" i="20"/>
  <c r="V120" i="20"/>
  <c r="Q120" i="20"/>
  <c r="R120" i="20"/>
  <c r="S120" i="20"/>
  <c r="T120" i="20"/>
  <c r="V121" i="20"/>
  <c r="Q121" i="20"/>
  <c r="R121" i="20"/>
  <c r="S121" i="20"/>
  <c r="T121" i="20"/>
  <c r="V122" i="20"/>
  <c r="Q122" i="20"/>
  <c r="R122" i="20"/>
  <c r="S122" i="20"/>
  <c r="T122" i="20"/>
  <c r="V123" i="20"/>
  <c r="Q123" i="20"/>
  <c r="R123" i="20"/>
  <c r="S123" i="20"/>
  <c r="T123" i="20"/>
  <c r="V124" i="20"/>
  <c r="Q124" i="20"/>
  <c r="R124" i="20"/>
  <c r="S124" i="20"/>
  <c r="T124" i="20"/>
  <c r="V125" i="20"/>
  <c r="Q125" i="20"/>
  <c r="R125" i="20"/>
  <c r="S125" i="20"/>
  <c r="T125" i="20"/>
  <c r="V126" i="20"/>
  <c r="Q126" i="20"/>
  <c r="R126" i="20"/>
  <c r="S126" i="20"/>
  <c r="T126" i="20"/>
  <c r="V127" i="20"/>
  <c r="Q127" i="20"/>
  <c r="R127" i="20"/>
  <c r="S127" i="20"/>
  <c r="T127" i="20"/>
  <c r="V128" i="20"/>
  <c r="Q128" i="20"/>
  <c r="R128" i="20"/>
  <c r="S128" i="20"/>
  <c r="T128" i="20"/>
  <c r="V129" i="20"/>
  <c r="Q129" i="20"/>
  <c r="R129" i="20"/>
  <c r="S129" i="20"/>
  <c r="T129" i="20"/>
  <c r="V130" i="20"/>
  <c r="Q130" i="20"/>
  <c r="R130" i="20"/>
  <c r="S130" i="20"/>
  <c r="T130" i="20"/>
  <c r="V131" i="20"/>
  <c r="Q131" i="20"/>
  <c r="R131" i="20"/>
  <c r="S131" i="20"/>
  <c r="T131" i="20"/>
  <c r="V132" i="20"/>
  <c r="Q132" i="20"/>
  <c r="R132" i="20"/>
  <c r="S132" i="20"/>
  <c r="T132" i="20"/>
  <c r="V133" i="20"/>
  <c r="Q133" i="20"/>
  <c r="R133" i="20"/>
  <c r="S133" i="20"/>
  <c r="T133" i="20"/>
  <c r="V134" i="20"/>
  <c r="Q134" i="20"/>
  <c r="R134" i="20"/>
  <c r="S134" i="20"/>
  <c r="T134" i="20"/>
  <c r="V135" i="20"/>
  <c r="Q135" i="20"/>
  <c r="R135" i="20"/>
  <c r="S135" i="20"/>
  <c r="T135" i="20"/>
  <c r="V136" i="20"/>
  <c r="Q136" i="20"/>
  <c r="R136" i="20"/>
  <c r="S136" i="20"/>
  <c r="T136" i="20"/>
  <c r="V137" i="20"/>
  <c r="Q137" i="20"/>
  <c r="R137" i="20"/>
  <c r="S137" i="20"/>
  <c r="T137" i="20"/>
  <c r="V138" i="20"/>
  <c r="Q138" i="20"/>
  <c r="R138" i="20"/>
  <c r="S138" i="20"/>
  <c r="T138" i="20"/>
  <c r="V139" i="20"/>
  <c r="Q139" i="20"/>
  <c r="R139" i="20"/>
  <c r="S139" i="20"/>
  <c r="T139" i="20"/>
  <c r="V140" i="20"/>
  <c r="Q140" i="20"/>
  <c r="R140" i="20"/>
  <c r="S140" i="20"/>
  <c r="T140" i="20"/>
  <c r="V141" i="20"/>
  <c r="Q141" i="20"/>
  <c r="R141" i="20"/>
  <c r="S141" i="20"/>
  <c r="T141" i="20"/>
  <c r="V142" i="20"/>
  <c r="Q142" i="20"/>
  <c r="R142" i="20"/>
  <c r="S142" i="20"/>
  <c r="T142" i="20"/>
  <c r="V143" i="20"/>
  <c r="Q143" i="20"/>
  <c r="R143" i="20"/>
  <c r="S143" i="20"/>
  <c r="T143" i="20"/>
  <c r="V26" i="20"/>
  <c r="Q26" i="20"/>
  <c r="R26" i="20"/>
  <c r="S26" i="20"/>
  <c r="T26" i="20"/>
  <c r="V27" i="20"/>
  <c r="Q27" i="20"/>
  <c r="R27" i="20"/>
  <c r="S27" i="20"/>
  <c r="T27" i="20"/>
  <c r="V28" i="20"/>
  <c r="Q28" i="20"/>
  <c r="R28" i="20"/>
  <c r="S28" i="20"/>
  <c r="T28" i="20"/>
  <c r="V29" i="20"/>
  <c r="Q29" i="20"/>
  <c r="R29" i="20"/>
  <c r="S29" i="20"/>
  <c r="T29" i="20"/>
  <c r="V30" i="20"/>
  <c r="Q30" i="20"/>
  <c r="R30" i="20"/>
  <c r="S30" i="20"/>
  <c r="T30" i="20"/>
  <c r="V31" i="20"/>
  <c r="Q31" i="20"/>
  <c r="R31" i="20"/>
  <c r="S31" i="20"/>
  <c r="T31" i="20"/>
  <c r="V32" i="20"/>
  <c r="Q32" i="20"/>
  <c r="R32" i="20"/>
  <c r="S32" i="20"/>
  <c r="T32" i="20"/>
  <c r="V33" i="20"/>
  <c r="Q33" i="20"/>
  <c r="R33" i="20"/>
  <c r="S33" i="20"/>
  <c r="T33" i="20"/>
  <c r="V34" i="20"/>
  <c r="Q34" i="20"/>
  <c r="R34" i="20"/>
  <c r="S34" i="20"/>
  <c r="T34" i="20"/>
  <c r="V35" i="20"/>
  <c r="Q35" i="20"/>
  <c r="R35" i="20"/>
  <c r="S35" i="20"/>
  <c r="T35" i="20"/>
  <c r="V36" i="20"/>
  <c r="Q36" i="20"/>
  <c r="R36" i="20"/>
  <c r="S36" i="20"/>
  <c r="T36" i="20"/>
  <c r="AH142" i="20" l="1"/>
  <c r="AH134" i="20"/>
  <c r="AH126" i="20"/>
  <c r="AH118" i="20"/>
  <c r="AH110" i="20"/>
  <c r="AH102" i="20"/>
  <c r="AH94" i="20"/>
  <c r="AH86" i="20"/>
  <c r="AH78" i="20"/>
  <c r="AH66" i="20"/>
  <c r="AH53" i="20"/>
  <c r="AH45" i="20"/>
  <c r="AH37" i="20"/>
  <c r="AH29" i="20"/>
  <c r="AH138" i="20"/>
  <c r="AH130" i="20"/>
  <c r="AH122" i="20"/>
  <c r="AH114" i="20"/>
  <c r="AH106" i="20"/>
  <c r="AH98" i="20"/>
  <c r="AH90" i="20"/>
  <c r="AH82" i="20"/>
  <c r="AH70" i="20"/>
  <c r="AH62" i="20"/>
  <c r="AH57" i="20"/>
  <c r="AH49" i="20"/>
  <c r="AH41" i="20"/>
  <c r="AH33" i="20"/>
  <c r="AH141" i="20"/>
  <c r="AH133" i="20"/>
  <c r="AH125" i="20"/>
  <c r="AH117" i="20"/>
  <c r="AH109" i="20"/>
  <c r="AH101" i="20"/>
  <c r="AH93" i="20"/>
  <c r="AH85" i="20"/>
  <c r="AH77" i="20"/>
  <c r="AH65" i="20"/>
  <c r="AH60" i="20"/>
  <c r="AH52" i="20"/>
  <c r="AH44" i="20"/>
  <c r="AH36" i="20"/>
  <c r="AH28" i="20"/>
  <c r="AH139" i="20"/>
  <c r="AH131" i="20"/>
  <c r="AH123" i="20"/>
  <c r="AH115" i="20"/>
  <c r="AH107" i="20"/>
  <c r="AH99" i="20"/>
  <c r="AH91" i="20"/>
  <c r="AH83" i="20"/>
  <c r="AH71" i="20"/>
  <c r="AH63" i="20"/>
  <c r="AH58" i="20"/>
  <c r="AH50" i="20"/>
  <c r="AH42" i="20"/>
  <c r="AH34" i="20"/>
  <c r="AH26" i="20"/>
  <c r="AH145" i="20"/>
  <c r="AH137" i="20"/>
  <c r="AH129" i="20"/>
  <c r="AH121" i="20"/>
  <c r="AH113" i="20"/>
  <c r="AH105" i="20"/>
  <c r="AH97" i="20"/>
  <c r="AH89" i="20"/>
  <c r="AH81" i="20"/>
  <c r="AH69" i="20"/>
  <c r="AH61" i="20"/>
  <c r="AH56" i="20"/>
  <c r="AH48" i="20"/>
  <c r="AH40" i="20"/>
  <c r="AH32" i="20"/>
  <c r="AH140" i="20"/>
  <c r="AH132" i="20"/>
  <c r="AH124" i="20"/>
  <c r="AH116" i="20"/>
  <c r="AH108" i="20"/>
  <c r="AH100" i="20"/>
  <c r="AH92" i="20"/>
  <c r="AH84" i="20"/>
  <c r="AH76" i="20"/>
  <c r="AH64" i="20"/>
  <c r="AH59" i="20"/>
  <c r="AH51" i="20"/>
  <c r="AH43" i="20"/>
  <c r="AH35" i="20"/>
  <c r="AH27" i="20"/>
  <c r="AH143" i="20"/>
  <c r="AH135" i="20"/>
  <c r="AH127" i="20"/>
  <c r="AH119" i="20"/>
  <c r="AH111" i="20"/>
  <c r="AH103" i="20"/>
  <c r="AH95" i="20"/>
  <c r="AH87" i="20"/>
  <c r="AH79" i="20"/>
  <c r="AH67" i="20"/>
  <c r="AH54" i="20"/>
  <c r="AH46" i="20"/>
  <c r="AH38" i="20"/>
  <c r="AH30" i="20"/>
  <c r="AH144" i="20"/>
  <c r="AH136" i="20"/>
  <c r="AH128" i="20"/>
  <c r="AH120" i="20"/>
  <c r="AH112" i="20"/>
  <c r="AH104" i="20"/>
  <c r="AH96" i="20"/>
  <c r="AH88" i="20"/>
  <c r="AH80" i="20"/>
  <c r="AH68" i="20"/>
  <c r="AH55" i="20"/>
  <c r="AH47" i="20"/>
  <c r="AH39" i="20"/>
  <c r="AH31" i="20"/>
  <c r="AL70" i="20"/>
  <c r="AX70" i="20"/>
  <c r="AY70" i="20"/>
  <c r="AN76" i="20" s="1"/>
  <c r="AM70" i="20"/>
  <c r="AN70" i="20"/>
  <c r="AK70" i="20"/>
  <c r="AO70" i="20"/>
  <c r="AP70" i="20"/>
  <c r="Y21" i="20"/>
  <c r="AC21" i="20"/>
  <c r="AD21" i="20" s="1"/>
  <c r="AE21" i="20"/>
  <c r="AF21" i="20"/>
  <c r="AG21" i="20"/>
  <c r="Y22" i="20"/>
  <c r="AC22" i="20"/>
  <c r="AD22" i="20" s="1"/>
  <c r="AE22" i="20"/>
  <c r="AF22" i="20"/>
  <c r="AG22" i="20"/>
  <c r="Y23" i="20"/>
  <c r="AC23" i="20"/>
  <c r="AD23" i="20" s="1"/>
  <c r="AE23" i="20"/>
  <c r="AF23" i="20"/>
  <c r="AG23" i="20"/>
  <c r="Y24" i="20"/>
  <c r="AC24" i="20"/>
  <c r="AD24" i="20" s="1"/>
  <c r="AE24" i="20"/>
  <c r="AF24" i="20"/>
  <c r="AG24" i="20"/>
  <c r="Y25" i="20"/>
  <c r="AC25" i="20"/>
  <c r="AD25" i="20" s="1"/>
  <c r="AE25" i="20"/>
  <c r="AF25" i="20"/>
  <c r="AG25" i="20"/>
  <c r="AG20" i="20"/>
  <c r="AF20" i="20"/>
  <c r="AE20" i="20"/>
  <c r="AC20" i="20"/>
  <c r="AD20" i="20" s="1"/>
  <c r="Y20" i="20"/>
  <c r="AG19" i="20"/>
  <c r="AF19" i="20"/>
  <c r="AE19" i="20"/>
  <c r="AC19" i="20"/>
  <c r="AD19" i="20" s="1"/>
  <c r="Y19" i="20"/>
  <c r="AG18" i="20"/>
  <c r="AF18" i="20"/>
  <c r="AE18" i="20"/>
  <c r="AC18" i="20"/>
  <c r="AD18" i="20" s="1"/>
  <c r="Y18" i="20"/>
  <c r="AG17" i="20"/>
  <c r="AF17" i="20"/>
  <c r="AE17" i="20"/>
  <c r="AC17" i="20"/>
  <c r="AD17" i="20" s="1"/>
  <c r="Y17" i="20"/>
  <c r="AG16" i="20"/>
  <c r="AF16" i="20"/>
  <c r="AE16" i="20"/>
  <c r="AC16" i="20"/>
  <c r="AD16" i="20" s="1"/>
  <c r="Y16" i="20"/>
  <c r="AG15" i="20"/>
  <c r="AF15" i="20"/>
  <c r="AE15" i="20"/>
  <c r="AC15" i="20"/>
  <c r="AD15" i="20" s="1"/>
  <c r="Y15" i="20"/>
  <c r="AG14" i="20"/>
  <c r="AF14" i="20"/>
  <c r="AE14" i="20"/>
  <c r="AC14" i="20"/>
  <c r="AD14" i="20" s="1"/>
  <c r="Y14" i="20"/>
  <c r="AG13" i="20"/>
  <c r="AF13" i="20"/>
  <c r="AE13" i="20"/>
  <c r="AC13" i="20"/>
  <c r="AD13" i="20" s="1"/>
  <c r="Y13" i="20"/>
  <c r="AG12" i="20"/>
  <c r="AF12" i="20"/>
  <c r="AE12" i="20"/>
  <c r="AC12" i="20"/>
  <c r="AD12" i="20" s="1"/>
  <c r="Y12" i="20"/>
  <c r="AG11" i="20"/>
  <c r="AF11" i="20"/>
  <c r="AE11" i="20"/>
  <c r="AC11" i="20"/>
  <c r="AD11" i="20" s="1"/>
  <c r="Y11" i="20"/>
  <c r="AG10" i="20"/>
  <c r="AF10" i="20"/>
  <c r="AE10" i="20"/>
  <c r="AC10" i="20"/>
  <c r="AD10" i="20" s="1"/>
  <c r="Y10" i="20"/>
  <c r="AG9" i="20"/>
  <c r="AF9" i="20"/>
  <c r="AE9" i="20"/>
  <c r="AC9" i="20"/>
  <c r="AD9" i="20" s="1"/>
  <c r="Y9" i="20"/>
  <c r="AG8" i="20"/>
  <c r="AF8" i="20"/>
  <c r="AE8" i="20"/>
  <c r="AC8" i="20"/>
  <c r="AD8" i="20" s="1"/>
  <c r="Y8" i="20"/>
  <c r="AG7" i="20"/>
  <c r="AF7" i="20"/>
  <c r="AE7" i="20"/>
  <c r="AC7" i="20"/>
  <c r="AD7" i="20" s="1"/>
  <c r="Y7" i="20"/>
  <c r="AG6" i="20"/>
  <c r="AF6" i="20"/>
  <c r="AE6" i="20"/>
  <c r="AC6" i="20"/>
  <c r="AD6" i="20" s="1"/>
  <c r="Y6" i="20"/>
  <c r="V8" i="20"/>
  <c r="Q8" i="20"/>
  <c r="R8" i="20"/>
  <c r="S8" i="20"/>
  <c r="T8" i="20"/>
  <c r="V9" i="20"/>
  <c r="Q9" i="20"/>
  <c r="R9" i="20"/>
  <c r="S9" i="20"/>
  <c r="T9" i="20"/>
  <c r="V10" i="20"/>
  <c r="Q10" i="20"/>
  <c r="R10" i="20"/>
  <c r="S10" i="20"/>
  <c r="T10" i="20"/>
  <c r="V11" i="20"/>
  <c r="Q11" i="20"/>
  <c r="R11" i="20"/>
  <c r="S11" i="20"/>
  <c r="T11" i="20"/>
  <c r="V12" i="20"/>
  <c r="Q12" i="20"/>
  <c r="R12" i="20"/>
  <c r="S12" i="20"/>
  <c r="T12" i="20"/>
  <c r="V13" i="20"/>
  <c r="Q13" i="20"/>
  <c r="R13" i="20"/>
  <c r="S13" i="20"/>
  <c r="T13" i="20"/>
  <c r="V14" i="20"/>
  <c r="Q14" i="20"/>
  <c r="R14" i="20"/>
  <c r="S14" i="20"/>
  <c r="T14" i="20"/>
  <c r="V15" i="20"/>
  <c r="Q15" i="20"/>
  <c r="R15" i="20"/>
  <c r="S15" i="20"/>
  <c r="T15" i="20"/>
  <c r="V16" i="20"/>
  <c r="Q16" i="20"/>
  <c r="R16" i="20"/>
  <c r="S16" i="20"/>
  <c r="T16" i="20"/>
  <c r="V17" i="20"/>
  <c r="Q17" i="20"/>
  <c r="R17" i="20"/>
  <c r="S17" i="20"/>
  <c r="T17" i="20"/>
  <c r="V18" i="20"/>
  <c r="Q18" i="20"/>
  <c r="R18" i="20"/>
  <c r="S18" i="20"/>
  <c r="T18" i="20"/>
  <c r="V19" i="20"/>
  <c r="Q19" i="20"/>
  <c r="R19" i="20"/>
  <c r="S19" i="20"/>
  <c r="T19" i="20"/>
  <c r="V20" i="20"/>
  <c r="Q20" i="20"/>
  <c r="R20" i="20"/>
  <c r="S20" i="20"/>
  <c r="T20" i="20"/>
  <c r="V21" i="20"/>
  <c r="Q21" i="20"/>
  <c r="R21" i="20"/>
  <c r="S21" i="20"/>
  <c r="T21" i="20"/>
  <c r="V22" i="20"/>
  <c r="Q22" i="20"/>
  <c r="R22" i="20"/>
  <c r="S22" i="20"/>
  <c r="T22" i="20"/>
  <c r="V23" i="20"/>
  <c r="Q23" i="20"/>
  <c r="R23" i="20"/>
  <c r="S23" i="20"/>
  <c r="T23" i="20"/>
  <c r="V24" i="20"/>
  <c r="Q24" i="20"/>
  <c r="R24" i="20"/>
  <c r="S24" i="20"/>
  <c r="T24" i="20"/>
  <c r="V25" i="20"/>
  <c r="Q25" i="20"/>
  <c r="R25" i="20"/>
  <c r="S25" i="20"/>
  <c r="T25" i="20"/>
  <c r="T7" i="20"/>
  <c r="S7" i="20"/>
  <c r="R7" i="20"/>
  <c r="Q7" i="20"/>
  <c r="T6" i="20"/>
  <c r="S6" i="20"/>
  <c r="R6" i="20"/>
  <c r="Q6" i="20"/>
  <c r="V6" i="20"/>
  <c r="AH9" i="20" l="1"/>
  <c r="AH17" i="20"/>
  <c r="AH25" i="20"/>
  <c r="AH23" i="20"/>
  <c r="AH11" i="20"/>
  <c r="AH19" i="20"/>
  <c r="AD147" i="20"/>
  <c r="AH6" i="20"/>
  <c r="AH14" i="20"/>
  <c r="AD148" i="20"/>
  <c r="AH21" i="20"/>
  <c r="AE149" i="20"/>
  <c r="AH8" i="20"/>
  <c r="AH16" i="20"/>
  <c r="AH24" i="20"/>
  <c r="AF150" i="20"/>
  <c r="AH13" i="20"/>
  <c r="AH10" i="20"/>
  <c r="AH18" i="20"/>
  <c r="AH22" i="20"/>
  <c r="AH7" i="20"/>
  <c r="AH15" i="20"/>
  <c r="AH12" i="20"/>
  <c r="AH20" i="20"/>
  <c r="Q146" i="20"/>
  <c r="R148" i="20"/>
  <c r="S150" i="20"/>
  <c r="Q144" i="20"/>
  <c r="AG151" i="20" l="1"/>
  <c r="AH247" i="15" l="1"/>
  <c r="AH246" i="15"/>
  <c r="N246" i="15"/>
  <c r="AH245" i="15"/>
  <c r="M245" i="15"/>
  <c r="AH244" i="15"/>
  <c r="L244" i="15"/>
  <c r="B199" i="15" s="1"/>
  <c r="AH243" i="15"/>
  <c r="K243" i="15"/>
  <c r="B198" i="15" s="1"/>
  <c r="AH242" i="15"/>
  <c r="J242" i="15"/>
  <c r="AH241" i="15"/>
  <c r="I241" i="15"/>
  <c r="AH240" i="15"/>
  <c r="G240" i="15"/>
  <c r="AH239" i="15"/>
  <c r="D239" i="15"/>
  <c r="AH238" i="15"/>
  <c r="B238" i="15"/>
  <c r="AH237" i="15"/>
  <c r="O237" i="15"/>
  <c r="AH236" i="15"/>
  <c r="O236" i="15"/>
  <c r="AH235" i="15"/>
  <c r="O235" i="15"/>
  <c r="AH234" i="15"/>
  <c r="O234" i="15"/>
  <c r="AH233" i="15"/>
  <c r="O233" i="15"/>
  <c r="AH232" i="15"/>
  <c r="O232" i="15"/>
  <c r="AH231" i="15"/>
  <c r="O231" i="15"/>
  <c r="AH230" i="15"/>
  <c r="O230" i="15"/>
  <c r="AH229" i="15"/>
  <c r="O229" i="15"/>
  <c r="AH228" i="15"/>
  <c r="O228" i="15"/>
  <c r="AH227" i="15"/>
  <c r="O227" i="15"/>
  <c r="O226" i="15"/>
  <c r="AH225" i="15"/>
  <c r="O225" i="15"/>
  <c r="AH224" i="15"/>
  <c r="O224" i="15"/>
  <c r="AH223" i="15"/>
  <c r="O223" i="15"/>
  <c r="AH222" i="15"/>
  <c r="O222" i="15"/>
  <c r="AH221" i="15"/>
  <c r="O221" i="15"/>
  <c r="AH220" i="15"/>
  <c r="O220" i="15"/>
  <c r="AH219" i="15"/>
  <c r="O219" i="15"/>
  <c r="Y202" i="15"/>
  <c r="F202" i="15"/>
  <c r="AR201" i="15"/>
  <c r="Q201" i="15"/>
  <c r="I201" i="15"/>
  <c r="B201" i="15"/>
  <c r="R201" i="15" s="1"/>
  <c r="BB200" i="15"/>
  <c r="BA200" i="15"/>
  <c r="AI200" i="15"/>
  <c r="AH200" i="15"/>
  <c r="B200" i="15"/>
  <c r="R200" i="15" s="1"/>
  <c r="BB199" i="15"/>
  <c r="BA199" i="15"/>
  <c r="AI199" i="15"/>
  <c r="AH199" i="15"/>
  <c r="BB198" i="15"/>
  <c r="BA198" i="15"/>
  <c r="AI198" i="15"/>
  <c r="AH198" i="15"/>
  <c r="BB197" i="15"/>
  <c r="BA197" i="15"/>
  <c r="AI197" i="15"/>
  <c r="AI202" i="15" s="1"/>
  <c r="AH197" i="15"/>
  <c r="R197" i="15"/>
  <c r="B197" i="15"/>
  <c r="O197" i="15" s="1"/>
  <c r="BB196" i="15"/>
  <c r="BB201" i="15" s="1"/>
  <c r="BA196" i="15"/>
  <c r="AI196" i="15"/>
  <c r="AH196" i="15"/>
  <c r="AH202" i="15" s="1"/>
  <c r="B196" i="15"/>
  <c r="O196" i="15" s="1"/>
  <c r="AT189" i="15"/>
  <c r="AA189" i="15"/>
  <c r="AT188" i="15"/>
  <c r="AA188" i="15"/>
  <c r="H188" i="15"/>
  <c r="AT187" i="15"/>
  <c r="AA187" i="15"/>
  <c r="H187" i="15"/>
  <c r="AT186" i="15"/>
  <c r="AA186" i="15"/>
  <c r="H186" i="15"/>
  <c r="H185" i="15"/>
  <c r="H184" i="15"/>
  <c r="H183" i="15"/>
  <c r="AT182" i="15"/>
  <c r="AA182" i="15"/>
  <c r="H182" i="15"/>
  <c r="AT181" i="15"/>
  <c r="AA181" i="15"/>
  <c r="H181" i="15"/>
  <c r="O169" i="15"/>
  <c r="M169" i="15"/>
  <c r="L169" i="15"/>
  <c r="K169" i="15"/>
  <c r="J169" i="15"/>
  <c r="I169" i="15"/>
  <c r="AJ168" i="15"/>
  <c r="AI168" i="15"/>
  <c r="AA168" i="15"/>
  <c r="Z168" i="15"/>
  <c r="Y168" i="15"/>
  <c r="X168" i="15"/>
  <c r="W168" i="15"/>
  <c r="V168" i="15"/>
  <c r="Q168" i="15"/>
  <c r="P168" i="15"/>
  <c r="H168" i="15"/>
  <c r="G168" i="15"/>
  <c r="F168" i="15"/>
  <c r="E168" i="15"/>
  <c r="D168" i="15"/>
  <c r="C168" i="15"/>
  <c r="AJ167" i="15"/>
  <c r="AI167" i="15"/>
  <c r="AA167" i="15"/>
  <c r="Z167" i="15"/>
  <c r="Y167" i="15"/>
  <c r="X167" i="15"/>
  <c r="W167" i="15"/>
  <c r="V167" i="15"/>
  <c r="Q167" i="15"/>
  <c r="P167" i="15"/>
  <c r="H167" i="15"/>
  <c r="G167" i="15"/>
  <c r="F167" i="15"/>
  <c r="E167" i="15"/>
  <c r="D167" i="15"/>
  <c r="C167" i="15"/>
  <c r="AJ166" i="15"/>
  <c r="AI166" i="15"/>
  <c r="AA166" i="15"/>
  <c r="Z166" i="15"/>
  <c r="Y166" i="15"/>
  <c r="X166" i="15"/>
  <c r="W166" i="15"/>
  <c r="V166" i="15"/>
  <c r="Q166" i="15"/>
  <c r="P166" i="15"/>
  <c r="H166" i="15"/>
  <c r="G166" i="15"/>
  <c r="F166" i="15"/>
  <c r="E166" i="15"/>
  <c r="D166" i="15"/>
  <c r="C166" i="15"/>
  <c r="AJ165" i="15"/>
  <c r="AI165" i="15"/>
  <c r="AA165" i="15"/>
  <c r="Z165" i="15"/>
  <c r="Y165" i="15"/>
  <c r="X165" i="15"/>
  <c r="W165" i="15"/>
  <c r="V165" i="15"/>
  <c r="Q165" i="15"/>
  <c r="P165" i="15"/>
  <c r="H165" i="15"/>
  <c r="G165" i="15"/>
  <c r="F165" i="15"/>
  <c r="E165" i="15"/>
  <c r="D165" i="15"/>
  <c r="C165" i="15"/>
  <c r="AJ164" i="15"/>
  <c r="AI164" i="15"/>
  <c r="AA164" i="15"/>
  <c r="Z164" i="15"/>
  <c r="Y164" i="15"/>
  <c r="X164" i="15"/>
  <c r="W164" i="15"/>
  <c r="V164" i="15"/>
  <c r="Q164" i="15"/>
  <c r="P164" i="15"/>
  <c r="H164" i="15"/>
  <c r="G164" i="15"/>
  <c r="F164" i="15"/>
  <c r="E164" i="15"/>
  <c r="D164" i="15"/>
  <c r="C164" i="15"/>
  <c r="AJ163" i="15"/>
  <c r="AI163" i="15"/>
  <c r="AA163" i="15"/>
  <c r="Z163" i="15"/>
  <c r="Y163" i="15"/>
  <c r="X163" i="15"/>
  <c r="W163" i="15"/>
  <c r="V163" i="15"/>
  <c r="Q163" i="15"/>
  <c r="P163" i="15"/>
  <c r="H163" i="15"/>
  <c r="G163" i="15"/>
  <c r="F163" i="15"/>
  <c r="E163" i="15"/>
  <c r="D163" i="15"/>
  <c r="C163" i="15"/>
  <c r="AJ162" i="15"/>
  <c r="AI162" i="15"/>
  <c r="AA162" i="15"/>
  <c r="Z162" i="15"/>
  <c r="Y162" i="15"/>
  <c r="X162" i="15"/>
  <c r="W162" i="15"/>
  <c r="V162" i="15"/>
  <c r="Q162" i="15"/>
  <c r="P162" i="15"/>
  <c r="H162" i="15"/>
  <c r="G162" i="15"/>
  <c r="F162" i="15"/>
  <c r="E162" i="15"/>
  <c r="D162" i="15"/>
  <c r="C162" i="15"/>
  <c r="AJ161" i="15"/>
  <c r="AI161" i="15"/>
  <c r="AA161" i="15"/>
  <c r="Z161" i="15"/>
  <c r="Y161" i="15"/>
  <c r="X161" i="15"/>
  <c r="W161" i="15"/>
  <c r="V161" i="15"/>
  <c r="Q161" i="15"/>
  <c r="P161" i="15"/>
  <c r="H161" i="15"/>
  <c r="G161" i="15"/>
  <c r="F161" i="15"/>
  <c r="E161" i="15"/>
  <c r="D161" i="15"/>
  <c r="C161" i="15"/>
  <c r="AJ160" i="15"/>
  <c r="AI160" i="15"/>
  <c r="AA160" i="15"/>
  <c r="Z160" i="15"/>
  <c r="Y160" i="15"/>
  <c r="X160" i="15"/>
  <c r="W160" i="15"/>
  <c r="V160" i="15"/>
  <c r="Q160" i="15"/>
  <c r="P160" i="15"/>
  <c r="H160" i="15"/>
  <c r="G160" i="15"/>
  <c r="F160" i="15"/>
  <c r="E160" i="15"/>
  <c r="D160" i="15"/>
  <c r="C160" i="15"/>
  <c r="AJ159" i="15"/>
  <c r="AI159" i="15"/>
  <c r="AA159" i="15"/>
  <c r="Z159" i="15"/>
  <c r="Y159" i="15"/>
  <c r="X159" i="15"/>
  <c r="W159" i="15"/>
  <c r="V159" i="15"/>
  <c r="Q159" i="15"/>
  <c r="P159" i="15"/>
  <c r="H159" i="15"/>
  <c r="G159" i="15"/>
  <c r="F159" i="15"/>
  <c r="E159" i="15"/>
  <c r="D159" i="15"/>
  <c r="C159" i="15"/>
  <c r="AJ158" i="15"/>
  <c r="AI158" i="15"/>
  <c r="AA158" i="15"/>
  <c r="Z158" i="15"/>
  <c r="Y158" i="15"/>
  <c r="X158" i="15"/>
  <c r="W158" i="15"/>
  <c r="V158" i="15"/>
  <c r="Q158" i="15"/>
  <c r="P158" i="15"/>
  <c r="H158" i="15"/>
  <c r="G158" i="15"/>
  <c r="F158" i="15"/>
  <c r="E158" i="15"/>
  <c r="D158" i="15"/>
  <c r="C158" i="15"/>
  <c r="AJ157" i="15"/>
  <c r="AI157" i="15"/>
  <c r="AA157" i="15"/>
  <c r="Z157" i="15"/>
  <c r="Y157" i="15"/>
  <c r="X157" i="15"/>
  <c r="W157" i="15"/>
  <c r="V157" i="15"/>
  <c r="Q157" i="15"/>
  <c r="P157" i="15"/>
  <c r="H157" i="15"/>
  <c r="G157" i="15"/>
  <c r="F157" i="15"/>
  <c r="E157" i="15"/>
  <c r="D157" i="15"/>
  <c r="C157" i="15"/>
  <c r="AJ156" i="15"/>
  <c r="AI156" i="15"/>
  <c r="AA156" i="15"/>
  <c r="Z156" i="15"/>
  <c r="Y156" i="15"/>
  <c r="X156" i="15"/>
  <c r="W156" i="15"/>
  <c r="V156" i="15"/>
  <c r="Q156" i="15"/>
  <c r="P156" i="15"/>
  <c r="H156" i="15"/>
  <c r="G156" i="15"/>
  <c r="F156" i="15"/>
  <c r="E156" i="15"/>
  <c r="D156" i="15"/>
  <c r="C156" i="15"/>
  <c r="AJ155" i="15"/>
  <c r="AI155" i="15"/>
  <c r="AA155" i="15"/>
  <c r="Z155" i="15"/>
  <c r="Y155" i="15"/>
  <c r="X155" i="15"/>
  <c r="W155" i="15"/>
  <c r="V155" i="15"/>
  <c r="Q155" i="15"/>
  <c r="P155" i="15"/>
  <c r="H155" i="15"/>
  <c r="G155" i="15"/>
  <c r="F155" i="15"/>
  <c r="E155" i="15"/>
  <c r="D155" i="15"/>
  <c r="C155" i="15"/>
  <c r="AJ154" i="15"/>
  <c r="AI154" i="15"/>
  <c r="AA154" i="15"/>
  <c r="Z154" i="15"/>
  <c r="Y154" i="15"/>
  <c r="X154" i="15"/>
  <c r="W154" i="15"/>
  <c r="V154" i="15"/>
  <c r="Q154" i="15"/>
  <c r="P154" i="15"/>
  <c r="H154" i="15"/>
  <c r="G154" i="15"/>
  <c r="F154" i="15"/>
  <c r="E154" i="15"/>
  <c r="D154" i="15"/>
  <c r="C154" i="15"/>
  <c r="AJ153" i="15"/>
  <c r="AI153" i="15"/>
  <c r="AA153" i="15"/>
  <c r="Z153" i="15"/>
  <c r="Y153" i="15"/>
  <c r="X153" i="15"/>
  <c r="W153" i="15"/>
  <c r="V153" i="15"/>
  <c r="Q153" i="15"/>
  <c r="P153" i="15"/>
  <c r="H153" i="15"/>
  <c r="G153" i="15"/>
  <c r="F153" i="15"/>
  <c r="E153" i="15"/>
  <c r="D153" i="15"/>
  <c r="C153" i="15"/>
  <c r="AJ152" i="15"/>
  <c r="AI152" i="15"/>
  <c r="AA152" i="15"/>
  <c r="Z152" i="15"/>
  <c r="Y152" i="15"/>
  <c r="X152" i="15"/>
  <c r="W152" i="15"/>
  <c r="V152" i="15"/>
  <c r="Q152" i="15"/>
  <c r="P152" i="15"/>
  <c r="H152" i="15"/>
  <c r="G152" i="15"/>
  <c r="F152" i="15"/>
  <c r="E152" i="15"/>
  <c r="D152" i="15"/>
  <c r="C152" i="15"/>
  <c r="AJ151" i="15"/>
  <c r="AI151" i="15"/>
  <c r="AA151" i="15"/>
  <c r="Z151" i="15"/>
  <c r="Y151" i="15"/>
  <c r="X151" i="15"/>
  <c r="W151" i="15"/>
  <c r="V151" i="15"/>
  <c r="Q151" i="15"/>
  <c r="P151" i="15"/>
  <c r="H151" i="15"/>
  <c r="G151" i="15"/>
  <c r="F151" i="15"/>
  <c r="E151" i="15"/>
  <c r="D151" i="15"/>
  <c r="C151" i="15"/>
  <c r="AJ150" i="15"/>
  <c r="AI150" i="15"/>
  <c r="AA150" i="15"/>
  <c r="Z150" i="15"/>
  <c r="Y150" i="15"/>
  <c r="X150" i="15"/>
  <c r="W150" i="15"/>
  <c r="V150" i="15"/>
  <c r="Q150" i="15"/>
  <c r="P150" i="15"/>
  <c r="H150" i="15"/>
  <c r="G150" i="15"/>
  <c r="F150" i="15"/>
  <c r="E150" i="15"/>
  <c r="D150" i="15"/>
  <c r="C150" i="15"/>
  <c r="AJ149" i="15"/>
  <c r="AI149" i="15"/>
  <c r="AA149" i="15"/>
  <c r="Z149" i="15"/>
  <c r="Y149" i="15"/>
  <c r="X149" i="15"/>
  <c r="W149" i="15"/>
  <c r="V149" i="15"/>
  <c r="Q149" i="15"/>
  <c r="P149" i="15"/>
  <c r="H149" i="15"/>
  <c r="Q169" i="15" s="1"/>
  <c r="G171" i="15" s="1"/>
  <c r="G149" i="15"/>
  <c r="G169" i="15" s="1"/>
  <c r="F149" i="15"/>
  <c r="F169" i="15" s="1"/>
  <c r="E149" i="15"/>
  <c r="E169" i="15" s="1"/>
  <c r="D149" i="15"/>
  <c r="D169" i="15" s="1"/>
  <c r="C149" i="15"/>
  <c r="C169" i="15" s="1"/>
  <c r="AZ137" i="15"/>
  <c r="AZ136" i="15"/>
  <c r="AZ135" i="15"/>
  <c r="AZ134" i="15"/>
  <c r="AZ133" i="15"/>
  <c r="AZ132" i="15"/>
  <c r="AZ131" i="15"/>
  <c r="AZ130" i="15"/>
  <c r="AZ129" i="15"/>
  <c r="AZ128" i="15"/>
  <c r="AZ127" i="15"/>
  <c r="AZ126" i="15"/>
  <c r="AZ125" i="15"/>
  <c r="AZ124" i="15"/>
  <c r="AZ123" i="15"/>
  <c r="AZ122" i="15"/>
  <c r="AZ121" i="15"/>
  <c r="AZ120" i="15"/>
  <c r="AZ119" i="15"/>
  <c r="AZ118" i="15"/>
  <c r="AZ117" i="15"/>
  <c r="AZ116" i="15"/>
  <c r="AZ115" i="15"/>
  <c r="AZ114" i="15"/>
  <c r="AZ113" i="15"/>
  <c r="AZ112" i="15"/>
  <c r="AH112" i="15"/>
  <c r="BW106" i="15"/>
  <c r="BV106" i="15"/>
  <c r="BU106" i="15"/>
  <c r="BR106" i="15"/>
  <c r="BS106" i="15" s="1"/>
  <c r="BH106" i="15"/>
  <c r="BD106" i="15"/>
  <c r="BC106" i="15"/>
  <c r="BB106" i="15"/>
  <c r="AY106" i="15"/>
  <c r="AZ106" i="15" s="1"/>
  <c r="AO106" i="15"/>
  <c r="AK106" i="15"/>
  <c r="AJ106" i="15"/>
  <c r="AI106" i="15"/>
  <c r="AF106" i="15"/>
  <c r="AG106" i="15" s="1"/>
  <c r="V106" i="15"/>
  <c r="BW105" i="15"/>
  <c r="BV105" i="15"/>
  <c r="BU105" i="15"/>
  <c r="BR105" i="15"/>
  <c r="BS105" i="15" s="1"/>
  <c r="BH105" i="15"/>
  <c r="BD105" i="15"/>
  <c r="BC105" i="15"/>
  <c r="BB105" i="15"/>
  <c r="AY105" i="15"/>
  <c r="AZ105" i="15" s="1"/>
  <c r="AO105" i="15"/>
  <c r="AK105" i="15"/>
  <c r="AJ105" i="15"/>
  <c r="AI105" i="15"/>
  <c r="AL105" i="15" s="1"/>
  <c r="AF105" i="15"/>
  <c r="AG105" i="15" s="1"/>
  <c r="V105" i="15"/>
  <c r="BW104" i="15"/>
  <c r="BV104" i="15"/>
  <c r="BU104" i="15"/>
  <c r="BR104" i="15"/>
  <c r="BS104" i="15" s="1"/>
  <c r="BH104" i="15"/>
  <c r="BD104" i="15"/>
  <c r="BC104" i="15"/>
  <c r="BB104" i="15"/>
  <c r="AY104" i="15"/>
  <c r="AZ104" i="15" s="1"/>
  <c r="AO104" i="15"/>
  <c r="AK104" i="15"/>
  <c r="AJ104" i="15"/>
  <c r="AI104" i="15"/>
  <c r="AF104" i="15"/>
  <c r="AG104" i="15" s="1"/>
  <c r="V104" i="15"/>
  <c r="BW103" i="15"/>
  <c r="BV103" i="15"/>
  <c r="BU103" i="15"/>
  <c r="BR103" i="15"/>
  <c r="BS103" i="15" s="1"/>
  <c r="BH103" i="15"/>
  <c r="BD103" i="15"/>
  <c r="BC103" i="15"/>
  <c r="BB103" i="15"/>
  <c r="BE103" i="15" s="1"/>
  <c r="AY103" i="15"/>
  <c r="AZ103" i="15" s="1"/>
  <c r="AO103" i="15"/>
  <c r="AK103" i="15"/>
  <c r="AJ103" i="15"/>
  <c r="AI103" i="15"/>
  <c r="AF103" i="15"/>
  <c r="AG103" i="15" s="1"/>
  <c r="V103" i="15"/>
  <c r="BW102" i="15"/>
  <c r="BV102" i="15"/>
  <c r="BU102" i="15"/>
  <c r="BX102" i="15" s="1"/>
  <c r="BR102" i="15"/>
  <c r="BS102" i="15" s="1"/>
  <c r="BH102" i="15"/>
  <c r="BD102" i="15"/>
  <c r="BC102" i="15"/>
  <c r="BB102" i="15"/>
  <c r="AY102" i="15"/>
  <c r="AZ102" i="15" s="1"/>
  <c r="AO102" i="15"/>
  <c r="AK102" i="15"/>
  <c r="AJ102" i="15"/>
  <c r="AI102" i="15"/>
  <c r="AF102" i="15"/>
  <c r="AG102" i="15" s="1"/>
  <c r="V102" i="15"/>
  <c r="BW101" i="15"/>
  <c r="BV101" i="15"/>
  <c r="BU101" i="15"/>
  <c r="BS101" i="15"/>
  <c r="BR101" i="15"/>
  <c r="BH101" i="15"/>
  <c r="BD101" i="15"/>
  <c r="BC101" i="15"/>
  <c r="BB101" i="15"/>
  <c r="AY101" i="15"/>
  <c r="AZ101" i="15" s="1"/>
  <c r="AO101" i="15"/>
  <c r="AK101" i="15"/>
  <c r="AJ101" i="15"/>
  <c r="AI101" i="15"/>
  <c r="AF101" i="15"/>
  <c r="AG101" i="15" s="1"/>
  <c r="V101" i="15"/>
  <c r="J101" i="15"/>
  <c r="BW100" i="15"/>
  <c r="BV100" i="15"/>
  <c r="BU100" i="15"/>
  <c r="BR100" i="15"/>
  <c r="BS100" i="15" s="1"/>
  <c r="BH100" i="15"/>
  <c r="BD100" i="15"/>
  <c r="BC100" i="15"/>
  <c r="BB100" i="15"/>
  <c r="AY100" i="15"/>
  <c r="AZ100" i="15" s="1"/>
  <c r="AO100" i="15"/>
  <c r="AK100" i="15"/>
  <c r="AL100" i="15" s="1"/>
  <c r="AJ100" i="15"/>
  <c r="AI100" i="15"/>
  <c r="AF100" i="15"/>
  <c r="AG100" i="15" s="1"/>
  <c r="V100" i="15"/>
  <c r="M100" i="15"/>
  <c r="N100" i="15" s="1"/>
  <c r="C100" i="15"/>
  <c r="BW99" i="15"/>
  <c r="BV99" i="15"/>
  <c r="BU99" i="15"/>
  <c r="BR99" i="15"/>
  <c r="BS99" i="15" s="1"/>
  <c r="BH99" i="15"/>
  <c r="BD99" i="15"/>
  <c r="BC99" i="15"/>
  <c r="BB99" i="15"/>
  <c r="AZ99" i="15"/>
  <c r="AY99" i="15"/>
  <c r="AO99" i="15"/>
  <c r="AK99" i="15"/>
  <c r="AJ99" i="15"/>
  <c r="AI99" i="15"/>
  <c r="AF99" i="15"/>
  <c r="AG99" i="15" s="1"/>
  <c r="V99" i="15"/>
  <c r="M99" i="15"/>
  <c r="N99" i="15" s="1"/>
  <c r="C99" i="15"/>
  <c r="BW98" i="15"/>
  <c r="BV98" i="15"/>
  <c r="BU98" i="15"/>
  <c r="BR98" i="15"/>
  <c r="BS98" i="15" s="1"/>
  <c r="BH98" i="15"/>
  <c r="BD98" i="15"/>
  <c r="BC98" i="15"/>
  <c r="BB98" i="15"/>
  <c r="AZ98" i="15"/>
  <c r="AY98" i="15"/>
  <c r="AO98" i="15"/>
  <c r="AK98" i="15"/>
  <c r="AL98" i="15" s="1"/>
  <c r="AJ98" i="15"/>
  <c r="AI98" i="15"/>
  <c r="AF98" i="15"/>
  <c r="AG98" i="15" s="1"/>
  <c r="V98" i="15"/>
  <c r="M98" i="15"/>
  <c r="N98" i="15" s="1"/>
  <c r="C98" i="15"/>
  <c r="BW97" i="15"/>
  <c r="BV97" i="15"/>
  <c r="BU97" i="15"/>
  <c r="BR97" i="15"/>
  <c r="BS97" i="15" s="1"/>
  <c r="BH97" i="15"/>
  <c r="BD97" i="15"/>
  <c r="BC97" i="15"/>
  <c r="BB97" i="15"/>
  <c r="AZ97" i="15"/>
  <c r="AY97" i="15"/>
  <c r="AO97" i="15"/>
  <c r="AK97" i="15"/>
  <c r="AJ97" i="15"/>
  <c r="AI97" i="15"/>
  <c r="AG97" i="15"/>
  <c r="AF97" i="15"/>
  <c r="V97" i="15"/>
  <c r="M97" i="15"/>
  <c r="N97" i="15" s="1"/>
  <c r="C97" i="15"/>
  <c r="BW96" i="15"/>
  <c r="BV96" i="15"/>
  <c r="BU96" i="15"/>
  <c r="BR96" i="15"/>
  <c r="BS96" i="15" s="1"/>
  <c r="BH96" i="15"/>
  <c r="BD96" i="15"/>
  <c r="BC96" i="15"/>
  <c r="BB96" i="15"/>
  <c r="AY96" i="15"/>
  <c r="AZ96" i="15" s="1"/>
  <c r="AO96" i="15"/>
  <c r="AK96" i="15"/>
  <c r="AJ96" i="15"/>
  <c r="AI96" i="15"/>
  <c r="AF96" i="15"/>
  <c r="AG96" i="15" s="1"/>
  <c r="V96" i="15"/>
  <c r="M96" i="15"/>
  <c r="N96" i="15" s="1"/>
  <c r="C96" i="15"/>
  <c r="BW95" i="15"/>
  <c r="BV95" i="15"/>
  <c r="BU95" i="15"/>
  <c r="BR95" i="15"/>
  <c r="BS95" i="15" s="1"/>
  <c r="BH95" i="15"/>
  <c r="BD95" i="15"/>
  <c r="BC95" i="15"/>
  <c r="BB95" i="15"/>
  <c r="AZ95" i="15"/>
  <c r="AY95" i="15"/>
  <c r="AO95" i="15"/>
  <c r="AK95" i="15"/>
  <c r="AJ95" i="15"/>
  <c r="AI95" i="15"/>
  <c r="AF95" i="15"/>
  <c r="AG95" i="15" s="1"/>
  <c r="V95" i="15"/>
  <c r="M95" i="15"/>
  <c r="N95" i="15" s="1"/>
  <c r="C95" i="15"/>
  <c r="BW94" i="15"/>
  <c r="BV94" i="15"/>
  <c r="BU94" i="15"/>
  <c r="BR94" i="15"/>
  <c r="BS94" i="15" s="1"/>
  <c r="BH94" i="15"/>
  <c r="BD94" i="15"/>
  <c r="BC94" i="15"/>
  <c r="BB94" i="15"/>
  <c r="AZ94" i="15"/>
  <c r="AY94" i="15"/>
  <c r="AO94" i="15"/>
  <c r="AK94" i="15"/>
  <c r="AJ94" i="15"/>
  <c r="AI94" i="15"/>
  <c r="AF94" i="15"/>
  <c r="AG94" i="15" s="1"/>
  <c r="V94" i="15"/>
  <c r="M94" i="15"/>
  <c r="N94" i="15" s="1"/>
  <c r="C94" i="15"/>
  <c r="BW93" i="15"/>
  <c r="BV93" i="15"/>
  <c r="BU93" i="15"/>
  <c r="BR93" i="15"/>
  <c r="BS93" i="15" s="1"/>
  <c r="BH93" i="15"/>
  <c r="BD93" i="15"/>
  <c r="BC93" i="15"/>
  <c r="BB93" i="15"/>
  <c r="AY93" i="15"/>
  <c r="AZ93" i="15" s="1"/>
  <c r="AO93" i="15"/>
  <c r="AK93" i="15"/>
  <c r="AJ93" i="15"/>
  <c r="AI93" i="15"/>
  <c r="AG93" i="15"/>
  <c r="AF93" i="15"/>
  <c r="V93" i="15"/>
  <c r="M93" i="15"/>
  <c r="N93" i="15" s="1"/>
  <c r="C93" i="15"/>
  <c r="BW92" i="15"/>
  <c r="BV92" i="15"/>
  <c r="BU92" i="15"/>
  <c r="BR92" i="15"/>
  <c r="BS92" i="15" s="1"/>
  <c r="BH92" i="15"/>
  <c r="BD92" i="15"/>
  <c r="BC92" i="15"/>
  <c r="BB92" i="15"/>
  <c r="BE92" i="15" s="1"/>
  <c r="AZ92" i="15"/>
  <c r="AY92" i="15"/>
  <c r="AO92" i="15"/>
  <c r="AK92" i="15"/>
  <c r="AL92" i="15" s="1"/>
  <c r="AJ92" i="15"/>
  <c r="AI92" i="15"/>
  <c r="AF92" i="15"/>
  <c r="AG92" i="15" s="1"/>
  <c r="V92" i="15"/>
  <c r="M92" i="15"/>
  <c r="N92" i="15" s="1"/>
  <c r="C92" i="15"/>
  <c r="BW91" i="15"/>
  <c r="BV91" i="15"/>
  <c r="BU91" i="15"/>
  <c r="BR91" i="15"/>
  <c r="BS91" i="15" s="1"/>
  <c r="BH91" i="15"/>
  <c r="BD91" i="15"/>
  <c r="BC91" i="15"/>
  <c r="BB91" i="15"/>
  <c r="AY91" i="15"/>
  <c r="AZ91" i="15" s="1"/>
  <c r="AO91" i="15"/>
  <c r="AK91" i="15"/>
  <c r="AJ91" i="15"/>
  <c r="AI91" i="15"/>
  <c r="AG91" i="15"/>
  <c r="AF91" i="15"/>
  <c r="V91" i="15"/>
  <c r="M91" i="15"/>
  <c r="N91" i="15" s="1"/>
  <c r="C91" i="15"/>
  <c r="BW90" i="15"/>
  <c r="BV90" i="15"/>
  <c r="BU90" i="15"/>
  <c r="BR90" i="15"/>
  <c r="BS90" i="15" s="1"/>
  <c r="BH90" i="15"/>
  <c r="BD90" i="15"/>
  <c r="BC90" i="15"/>
  <c r="BB90" i="15"/>
  <c r="AY90" i="15"/>
  <c r="AZ90" i="15" s="1"/>
  <c r="AO90" i="15"/>
  <c r="AK90" i="15"/>
  <c r="AL90" i="15" s="1"/>
  <c r="AJ90" i="15"/>
  <c r="AI90" i="15"/>
  <c r="AF90" i="15"/>
  <c r="AG90" i="15" s="1"/>
  <c r="V90" i="15"/>
  <c r="M90" i="15"/>
  <c r="N90" i="15" s="1"/>
  <c r="C90" i="15"/>
  <c r="BW89" i="15"/>
  <c r="BV89" i="15"/>
  <c r="BU89" i="15"/>
  <c r="BR89" i="15"/>
  <c r="BS89" i="15" s="1"/>
  <c r="BH89" i="15"/>
  <c r="BD89" i="15"/>
  <c r="BC89" i="15"/>
  <c r="BB89" i="15"/>
  <c r="AZ89" i="15"/>
  <c r="AY89" i="15"/>
  <c r="AO89" i="15"/>
  <c r="AK89" i="15"/>
  <c r="AJ89" i="15"/>
  <c r="AI89" i="15"/>
  <c r="AF89" i="15"/>
  <c r="AG89" i="15" s="1"/>
  <c r="V89" i="15"/>
  <c r="M89" i="15"/>
  <c r="N89" i="15" s="1"/>
  <c r="C89" i="15"/>
  <c r="BW88" i="15"/>
  <c r="BV88" i="15"/>
  <c r="BU88" i="15"/>
  <c r="BR88" i="15"/>
  <c r="BS88" i="15" s="1"/>
  <c r="BH88" i="15"/>
  <c r="BD88" i="15"/>
  <c r="BC88" i="15"/>
  <c r="BB88" i="15"/>
  <c r="AY88" i="15"/>
  <c r="AZ88" i="15" s="1"/>
  <c r="AO88" i="15"/>
  <c r="AK88" i="15"/>
  <c r="AJ88" i="15"/>
  <c r="AI88" i="15"/>
  <c r="AF88" i="15"/>
  <c r="AG88" i="15" s="1"/>
  <c r="V88" i="15"/>
  <c r="M88" i="15"/>
  <c r="N88" i="15" s="1"/>
  <c r="C88" i="15"/>
  <c r="BW87" i="15"/>
  <c r="BV87" i="15"/>
  <c r="BU87" i="15"/>
  <c r="BR87" i="15"/>
  <c r="BS87" i="15" s="1"/>
  <c r="BH87" i="15"/>
  <c r="BD87" i="15"/>
  <c r="BC87" i="15"/>
  <c r="BB87" i="15"/>
  <c r="AZ87" i="15"/>
  <c r="AY87" i="15"/>
  <c r="AO87" i="15"/>
  <c r="AK87" i="15"/>
  <c r="AJ87" i="15"/>
  <c r="AI87" i="15"/>
  <c r="AF87" i="15"/>
  <c r="AG87" i="15" s="1"/>
  <c r="V87" i="15"/>
  <c r="M87" i="15"/>
  <c r="N87" i="15" s="1"/>
  <c r="C87" i="15"/>
  <c r="BW86" i="15"/>
  <c r="BV86" i="15"/>
  <c r="BU86" i="15"/>
  <c r="BR86" i="15"/>
  <c r="BS86" i="15" s="1"/>
  <c r="BH86" i="15"/>
  <c r="BD86" i="15"/>
  <c r="BC86" i="15"/>
  <c r="BB86" i="15"/>
  <c r="AZ86" i="15"/>
  <c r="AY86" i="15"/>
  <c r="AO86" i="15"/>
  <c r="AK86" i="15"/>
  <c r="AJ86" i="15"/>
  <c r="AI86" i="15"/>
  <c r="AF86" i="15"/>
  <c r="AG86" i="15" s="1"/>
  <c r="V86" i="15"/>
  <c r="M86" i="15"/>
  <c r="N86" i="15" s="1"/>
  <c r="C86" i="15"/>
  <c r="BW85" i="15"/>
  <c r="BV85" i="15"/>
  <c r="BU85" i="15"/>
  <c r="BR85" i="15"/>
  <c r="BS85" i="15" s="1"/>
  <c r="BH85" i="15"/>
  <c r="BD85" i="15"/>
  <c r="BC85" i="15"/>
  <c r="BB85" i="15"/>
  <c r="AZ85" i="15"/>
  <c r="AY85" i="15"/>
  <c r="AO85" i="15"/>
  <c r="AK85" i="15"/>
  <c r="AJ85" i="15"/>
  <c r="AI85" i="15"/>
  <c r="AG85" i="15"/>
  <c r="AF85" i="15"/>
  <c r="V85" i="15"/>
  <c r="M85" i="15"/>
  <c r="N85" i="15" s="1"/>
  <c r="C85" i="15"/>
  <c r="BW84" i="15"/>
  <c r="BV84" i="15"/>
  <c r="BU84" i="15"/>
  <c r="BR84" i="15"/>
  <c r="BS84" i="15" s="1"/>
  <c r="BH84" i="15"/>
  <c r="BD84" i="15"/>
  <c r="BC84" i="15"/>
  <c r="BB84" i="15"/>
  <c r="BE84" i="15" s="1"/>
  <c r="AZ84" i="15"/>
  <c r="AY84" i="15"/>
  <c r="AO84" i="15"/>
  <c r="AK84" i="15"/>
  <c r="AL84" i="15" s="1"/>
  <c r="AJ84" i="15"/>
  <c r="AI84" i="15"/>
  <c r="AF84" i="15"/>
  <c r="AG84" i="15" s="1"/>
  <c r="V84" i="15"/>
  <c r="M84" i="15"/>
  <c r="N84" i="15" s="1"/>
  <c r="C84" i="15"/>
  <c r="BW83" i="15"/>
  <c r="BV83" i="15"/>
  <c r="BU83" i="15"/>
  <c r="BR83" i="15"/>
  <c r="BS83" i="15" s="1"/>
  <c r="BH83" i="15"/>
  <c r="BD83" i="15"/>
  <c r="BC83" i="15"/>
  <c r="BB83" i="15"/>
  <c r="AY83" i="15"/>
  <c r="AZ83" i="15" s="1"/>
  <c r="AO83" i="15"/>
  <c r="AK83" i="15"/>
  <c r="AJ83" i="15"/>
  <c r="AI83" i="15"/>
  <c r="AG83" i="15"/>
  <c r="AF83" i="15"/>
  <c r="V83" i="15"/>
  <c r="M83" i="15"/>
  <c r="N83" i="15" s="1"/>
  <c r="C83" i="15"/>
  <c r="BW82" i="15"/>
  <c r="BV82" i="15"/>
  <c r="BU82" i="15"/>
  <c r="BR82" i="15"/>
  <c r="BS82" i="15" s="1"/>
  <c r="BH82" i="15"/>
  <c r="BD82" i="15"/>
  <c r="BC82" i="15"/>
  <c r="BB82" i="15"/>
  <c r="AZ82" i="15"/>
  <c r="AY82" i="15"/>
  <c r="AO82" i="15"/>
  <c r="AK82" i="15"/>
  <c r="AL82" i="15" s="1"/>
  <c r="AJ82" i="15"/>
  <c r="AI82" i="15"/>
  <c r="AF82" i="15"/>
  <c r="AG82" i="15" s="1"/>
  <c r="V82" i="15"/>
  <c r="M82" i="15"/>
  <c r="N82" i="15" s="1"/>
  <c r="C82" i="15"/>
  <c r="BW81" i="15"/>
  <c r="BV81" i="15"/>
  <c r="BU81" i="15"/>
  <c r="BR81" i="15"/>
  <c r="BS81" i="15" s="1"/>
  <c r="BH81" i="15"/>
  <c r="BD81" i="15"/>
  <c r="BC81" i="15"/>
  <c r="BB81" i="15"/>
  <c r="AZ81" i="15"/>
  <c r="AY81" i="15"/>
  <c r="AO81" i="15"/>
  <c r="AK81" i="15"/>
  <c r="AJ81" i="15"/>
  <c r="AI81" i="15"/>
  <c r="AG81" i="15"/>
  <c r="AF81" i="15"/>
  <c r="V81" i="15"/>
  <c r="M81" i="15"/>
  <c r="N81" i="15" s="1"/>
  <c r="C81" i="15"/>
  <c r="BW80" i="15"/>
  <c r="BV80" i="15"/>
  <c r="BU80" i="15"/>
  <c r="BR80" i="15"/>
  <c r="BS80" i="15" s="1"/>
  <c r="BH80" i="15"/>
  <c r="BD80" i="15"/>
  <c r="BC80" i="15"/>
  <c r="BB80" i="15"/>
  <c r="AY80" i="15"/>
  <c r="AZ80" i="15" s="1"/>
  <c r="AO80" i="15"/>
  <c r="AK80" i="15"/>
  <c r="AJ80" i="15"/>
  <c r="AI80" i="15"/>
  <c r="AF80" i="15"/>
  <c r="AG80" i="15" s="1"/>
  <c r="V80" i="15"/>
  <c r="M80" i="15"/>
  <c r="N80" i="15" s="1"/>
  <c r="C80" i="15"/>
  <c r="BW79" i="15"/>
  <c r="BV79" i="15"/>
  <c r="BU79" i="15"/>
  <c r="BR79" i="15"/>
  <c r="BS79" i="15" s="1"/>
  <c r="BH79" i="15"/>
  <c r="BD79" i="15"/>
  <c r="BC79" i="15"/>
  <c r="BB79" i="15"/>
  <c r="AZ79" i="15"/>
  <c r="AY79" i="15"/>
  <c r="AO79" i="15"/>
  <c r="AK79" i="15"/>
  <c r="AJ79" i="15"/>
  <c r="AI79" i="15"/>
  <c r="AF79" i="15"/>
  <c r="AG79" i="15" s="1"/>
  <c r="V79" i="15"/>
  <c r="M79" i="15"/>
  <c r="N79" i="15" s="1"/>
  <c r="C79" i="15"/>
  <c r="BR78" i="15"/>
  <c r="BS78" i="15" s="1"/>
  <c r="BH78" i="15"/>
  <c r="AY78" i="15"/>
  <c r="AZ78" i="15" s="1"/>
  <c r="BC78" i="15" s="1"/>
  <c r="AO78" i="15"/>
  <c r="AK78" i="15"/>
  <c r="AJ78" i="15"/>
  <c r="AI78" i="15"/>
  <c r="AF78" i="15"/>
  <c r="AG78" i="15" s="1"/>
  <c r="V78" i="15"/>
  <c r="M78" i="15"/>
  <c r="N78" i="15" s="1"/>
  <c r="C78" i="15"/>
  <c r="BR77" i="15"/>
  <c r="BS77" i="15" s="1"/>
  <c r="BH77" i="15"/>
  <c r="AZ77" i="15"/>
  <c r="BD77" i="15" s="1"/>
  <c r="AY77" i="15"/>
  <c r="AO77" i="15"/>
  <c r="AG77" i="15"/>
  <c r="AI77" i="15" s="1"/>
  <c r="AF77" i="15"/>
  <c r="V77" i="15"/>
  <c r="M77" i="15"/>
  <c r="N77" i="15" s="1"/>
  <c r="C77" i="15"/>
  <c r="BA72" i="15"/>
  <c r="AH72" i="15"/>
  <c r="R72" i="15"/>
  <c r="BA71" i="15"/>
  <c r="AH71" i="15"/>
  <c r="P71" i="15"/>
  <c r="BA70" i="15"/>
  <c r="AH70" i="15"/>
  <c r="O70" i="15"/>
  <c r="BA69" i="15"/>
  <c r="AH69" i="15"/>
  <c r="M69" i="15"/>
  <c r="L69" i="15"/>
  <c r="K69" i="15"/>
  <c r="J69" i="15"/>
  <c r="I69" i="15"/>
  <c r="BA68" i="15"/>
  <c r="AH68" i="15"/>
  <c r="O68" i="15"/>
  <c r="BA67" i="15"/>
  <c r="AH67" i="15"/>
  <c r="O67" i="15"/>
  <c r="BA66" i="15"/>
  <c r="AH66" i="15"/>
  <c r="O66" i="15"/>
  <c r="BA65" i="15"/>
  <c r="AH65" i="15"/>
  <c r="O65" i="15"/>
  <c r="BA64" i="15"/>
  <c r="AH64" i="15"/>
  <c r="O64" i="15"/>
  <c r="BA63" i="15"/>
  <c r="AH63" i="15"/>
  <c r="O63" i="15"/>
  <c r="BA62" i="15"/>
  <c r="AH62" i="15"/>
  <c r="O62" i="15"/>
  <c r="BA61" i="15"/>
  <c r="AH61" i="15"/>
  <c r="O61" i="15"/>
  <c r="BA60" i="15"/>
  <c r="AH60" i="15"/>
  <c r="O60" i="15"/>
  <c r="BA59" i="15"/>
  <c r="AH59" i="15"/>
  <c r="O59" i="15"/>
  <c r="BA58" i="15"/>
  <c r="AH58" i="15"/>
  <c r="O58" i="15"/>
  <c r="BA57" i="15"/>
  <c r="AH57" i="15"/>
  <c r="O57" i="15"/>
  <c r="BA56" i="15"/>
  <c r="AH56" i="15"/>
  <c r="O56" i="15"/>
  <c r="BA55" i="15"/>
  <c r="AH55" i="15"/>
  <c r="O55" i="15"/>
  <c r="BA54" i="15"/>
  <c r="AH54" i="15"/>
  <c r="O54" i="15"/>
  <c r="BA53" i="15"/>
  <c r="AH53" i="15"/>
  <c r="O53" i="15"/>
  <c r="BA52" i="15"/>
  <c r="AH52" i="15"/>
  <c r="O52" i="15"/>
  <c r="BA51" i="15"/>
  <c r="AH51" i="15"/>
  <c r="O51" i="15"/>
  <c r="BA50" i="15"/>
  <c r="AH50" i="15"/>
  <c r="O50" i="15"/>
  <c r="BA49" i="15"/>
  <c r="AH49" i="15"/>
  <c r="O49" i="15"/>
  <c r="BA48" i="15"/>
  <c r="AH48" i="15"/>
  <c r="O48" i="15"/>
  <c r="BA47" i="15"/>
  <c r="AH47" i="15"/>
  <c r="O47" i="15"/>
  <c r="BA46" i="15"/>
  <c r="AH46" i="15"/>
  <c r="O46" i="15"/>
  <c r="BA45" i="15"/>
  <c r="AH45" i="15"/>
  <c r="O45" i="15"/>
  <c r="BA44" i="15"/>
  <c r="AH44" i="15"/>
  <c r="O44" i="15"/>
  <c r="BA43" i="15"/>
  <c r="AH43" i="15"/>
  <c r="O43" i="15"/>
  <c r="BA42" i="15"/>
  <c r="AH42" i="15"/>
  <c r="O42" i="15"/>
  <c r="BW36" i="15"/>
  <c r="BV36" i="15"/>
  <c r="BT36" i="15"/>
  <c r="BK36" i="15"/>
  <c r="BU36" i="15" s="1"/>
  <c r="BD36" i="15"/>
  <c r="BC36" i="15"/>
  <c r="BA36" i="15"/>
  <c r="AR36" i="15"/>
  <c r="BB36" i="15" s="1"/>
  <c r="AK36" i="15"/>
  <c r="AJ36" i="15"/>
  <c r="AI36" i="15"/>
  <c r="AH36" i="15"/>
  <c r="Y36" i="15"/>
  <c r="BW35" i="15"/>
  <c r="BV35" i="15"/>
  <c r="BT35" i="15"/>
  <c r="BK35" i="15"/>
  <c r="BU35" i="15" s="1"/>
  <c r="BD35" i="15"/>
  <c r="BC35" i="15"/>
  <c r="BB35" i="15"/>
  <c r="BA35" i="15"/>
  <c r="AR35" i="15"/>
  <c r="AK35" i="15"/>
  <c r="AJ35" i="15"/>
  <c r="AI35" i="15"/>
  <c r="AH35" i="15"/>
  <c r="Y35" i="15"/>
  <c r="BW34" i="15"/>
  <c r="BV34" i="15"/>
  <c r="BT34" i="15"/>
  <c r="BK34" i="15"/>
  <c r="BU34" i="15" s="1"/>
  <c r="BD34" i="15"/>
  <c r="BC34" i="15"/>
  <c r="BB34" i="15"/>
  <c r="BA34" i="15"/>
  <c r="AR34" i="15"/>
  <c r="AK34" i="15"/>
  <c r="AJ34" i="15"/>
  <c r="AH34" i="15"/>
  <c r="Y34" i="15"/>
  <c r="AI34" i="15" s="1"/>
  <c r="BW33" i="15"/>
  <c r="BV33" i="15"/>
  <c r="BT33" i="15"/>
  <c r="BK33" i="15"/>
  <c r="BU33" i="15" s="1"/>
  <c r="BD33" i="15"/>
  <c r="BC33" i="15"/>
  <c r="BA33" i="15"/>
  <c r="AR33" i="15"/>
  <c r="BB33" i="15" s="1"/>
  <c r="AK33" i="15"/>
  <c r="AJ33" i="15"/>
  <c r="AI33" i="15"/>
  <c r="AH33" i="15"/>
  <c r="Y33" i="15"/>
  <c r="N33" i="15"/>
  <c r="M33" i="15"/>
  <c r="I200" i="15" s="1"/>
  <c r="Q200" i="15" s="1"/>
  <c r="L33" i="15"/>
  <c r="I199" i="15" s="1"/>
  <c r="Q199" i="15" s="1"/>
  <c r="K33" i="15"/>
  <c r="I198" i="15" s="1"/>
  <c r="Q198" i="15" s="1"/>
  <c r="J33" i="15"/>
  <c r="I197" i="15" s="1"/>
  <c r="Q197" i="15" s="1"/>
  <c r="I33" i="15"/>
  <c r="I196" i="15" s="1"/>
  <c r="BW32" i="15"/>
  <c r="BV32" i="15"/>
  <c r="BT32" i="15"/>
  <c r="BK32" i="15"/>
  <c r="BU32" i="15" s="1"/>
  <c r="BD32" i="15"/>
  <c r="BC32" i="15"/>
  <c r="BA32" i="15"/>
  <c r="AR32" i="15"/>
  <c r="BB32" i="15" s="1"/>
  <c r="AK32" i="15"/>
  <c r="AJ32" i="15"/>
  <c r="AH32" i="15"/>
  <c r="Y32" i="15"/>
  <c r="AI32" i="15" s="1"/>
  <c r="R32" i="15"/>
  <c r="Q32" i="15"/>
  <c r="P32" i="15"/>
  <c r="O32" i="15"/>
  <c r="F32" i="15"/>
  <c r="BW31" i="15"/>
  <c r="BV31" i="15"/>
  <c r="BU31" i="15"/>
  <c r="BT31" i="15"/>
  <c r="BK31" i="15"/>
  <c r="BD31" i="15"/>
  <c r="BC31" i="15"/>
  <c r="BA31" i="15"/>
  <c r="AR31" i="15"/>
  <c r="BB31" i="15" s="1"/>
  <c r="AK31" i="15"/>
  <c r="AJ31" i="15"/>
  <c r="AH31" i="15"/>
  <c r="Y31" i="15"/>
  <c r="AI31" i="15" s="1"/>
  <c r="R31" i="15"/>
  <c r="Q31" i="15"/>
  <c r="P31" i="15"/>
  <c r="O31" i="15"/>
  <c r="F31" i="15"/>
  <c r="BW30" i="15"/>
  <c r="BV30" i="15"/>
  <c r="BU30" i="15"/>
  <c r="BT30" i="15"/>
  <c r="BK30" i="15"/>
  <c r="BD30" i="15"/>
  <c r="BC30" i="15"/>
  <c r="BA30" i="15"/>
  <c r="AR30" i="15"/>
  <c r="BB30" i="15" s="1"/>
  <c r="AK30" i="15"/>
  <c r="AJ30" i="15"/>
  <c r="AH30" i="15"/>
  <c r="Y30" i="15"/>
  <c r="AI30" i="15" s="1"/>
  <c r="R30" i="15"/>
  <c r="Q30" i="15"/>
  <c r="P30" i="15"/>
  <c r="O30" i="15"/>
  <c r="F30" i="15"/>
  <c r="BW29" i="15"/>
  <c r="BV29" i="15"/>
  <c r="BT29" i="15"/>
  <c r="BK29" i="15"/>
  <c r="BU29" i="15" s="1"/>
  <c r="BD29" i="15"/>
  <c r="BC29" i="15"/>
  <c r="BA29" i="15"/>
  <c r="AR29" i="15"/>
  <c r="BB29" i="15" s="1"/>
  <c r="AK29" i="15"/>
  <c r="AJ29" i="15"/>
  <c r="AH29" i="15"/>
  <c r="Y29" i="15"/>
  <c r="AI29" i="15" s="1"/>
  <c r="R29" i="15"/>
  <c r="Q29" i="15"/>
  <c r="P29" i="15"/>
  <c r="O29" i="15"/>
  <c r="F29" i="15"/>
  <c r="BW28" i="15"/>
  <c r="BV28" i="15"/>
  <c r="BT28" i="15"/>
  <c r="BK28" i="15"/>
  <c r="BU28" i="15" s="1"/>
  <c r="BD28" i="15"/>
  <c r="BC28" i="15"/>
  <c r="BA28" i="15"/>
  <c r="AR28" i="15"/>
  <c r="BB28" i="15" s="1"/>
  <c r="AK28" i="15"/>
  <c r="AJ28" i="15"/>
  <c r="AH28" i="15"/>
  <c r="Y28" i="15"/>
  <c r="AI28" i="15" s="1"/>
  <c r="R28" i="15"/>
  <c r="Q28" i="15"/>
  <c r="P28" i="15"/>
  <c r="O28" i="15"/>
  <c r="F28" i="15"/>
  <c r="BW27" i="15"/>
  <c r="BV27" i="15"/>
  <c r="BU27" i="15"/>
  <c r="BT27" i="15"/>
  <c r="BK27" i="15"/>
  <c r="BD27" i="15"/>
  <c r="BC27" i="15"/>
  <c r="BA27" i="15"/>
  <c r="AR27" i="15"/>
  <c r="BB27" i="15" s="1"/>
  <c r="AK27" i="15"/>
  <c r="AJ27" i="15"/>
  <c r="AH27" i="15"/>
  <c r="Y27" i="15"/>
  <c r="AI27" i="15" s="1"/>
  <c r="R27" i="15"/>
  <c r="Q27" i="15"/>
  <c r="P27" i="15"/>
  <c r="O27" i="15"/>
  <c r="F27" i="15"/>
  <c r="BW26" i="15"/>
  <c r="BV26" i="15"/>
  <c r="BU26" i="15"/>
  <c r="BT26" i="15"/>
  <c r="BK26" i="15"/>
  <c r="BD26" i="15"/>
  <c r="BC26" i="15"/>
  <c r="BA26" i="15"/>
  <c r="AR26" i="15"/>
  <c r="BB26" i="15" s="1"/>
  <c r="AK26" i="15"/>
  <c r="AJ26" i="15"/>
  <c r="AH26" i="15"/>
  <c r="Y26" i="15"/>
  <c r="AI26" i="15" s="1"/>
  <c r="R26" i="15"/>
  <c r="Q26" i="15"/>
  <c r="P26" i="15"/>
  <c r="O26" i="15"/>
  <c r="F26" i="15"/>
  <c r="BW25" i="15"/>
  <c r="BV25" i="15"/>
  <c r="BT25" i="15"/>
  <c r="BK25" i="15"/>
  <c r="BU25" i="15" s="1"/>
  <c r="BD25" i="15"/>
  <c r="BC25" i="15"/>
  <c r="BA25" i="15"/>
  <c r="AR25" i="15"/>
  <c r="BB25" i="15" s="1"/>
  <c r="AK25" i="15"/>
  <c r="AJ25" i="15"/>
  <c r="AH25" i="15"/>
  <c r="Y25" i="15"/>
  <c r="AI25" i="15" s="1"/>
  <c r="R25" i="15"/>
  <c r="Q25" i="15"/>
  <c r="P25" i="15"/>
  <c r="O25" i="15"/>
  <c r="F25" i="15"/>
  <c r="BW24" i="15"/>
  <c r="BV24" i="15"/>
  <c r="BT24" i="15"/>
  <c r="BK24" i="15"/>
  <c r="BU24" i="15" s="1"/>
  <c r="BD24" i="15"/>
  <c r="BC24" i="15"/>
  <c r="BA24" i="15"/>
  <c r="AR24" i="15"/>
  <c r="BB24" i="15" s="1"/>
  <c r="AK24" i="15"/>
  <c r="AJ24" i="15"/>
  <c r="AH24" i="15"/>
  <c r="Y24" i="15"/>
  <c r="AI24" i="15" s="1"/>
  <c r="R24" i="15"/>
  <c r="Q24" i="15"/>
  <c r="P24" i="15"/>
  <c r="O24" i="15"/>
  <c r="F24" i="15"/>
  <c r="BW23" i="15"/>
  <c r="BV23" i="15"/>
  <c r="BU23" i="15"/>
  <c r="BT23" i="15"/>
  <c r="BK23" i="15"/>
  <c r="BD23" i="15"/>
  <c r="BC23" i="15"/>
  <c r="BA23" i="15"/>
  <c r="AR23" i="15"/>
  <c r="BB23" i="15" s="1"/>
  <c r="AK23" i="15"/>
  <c r="AJ23" i="15"/>
  <c r="AH23" i="15"/>
  <c r="Y23" i="15"/>
  <c r="AI23" i="15" s="1"/>
  <c r="R23" i="15"/>
  <c r="Q23" i="15"/>
  <c r="P23" i="15"/>
  <c r="O23" i="15"/>
  <c r="F23" i="15"/>
  <c r="BW22" i="15"/>
  <c r="BV22" i="15"/>
  <c r="BU22" i="15"/>
  <c r="BT22" i="15"/>
  <c r="BK22" i="15"/>
  <c r="BD22" i="15"/>
  <c r="BC22" i="15"/>
  <c r="BA22" i="15"/>
  <c r="AR22" i="15"/>
  <c r="BB22" i="15" s="1"/>
  <c r="AK22" i="15"/>
  <c r="AJ22" i="15"/>
  <c r="AH22" i="15"/>
  <c r="Y22" i="15"/>
  <c r="AI22" i="15" s="1"/>
  <c r="R22" i="15"/>
  <c r="Q22" i="15"/>
  <c r="P22" i="15"/>
  <c r="O22" i="15"/>
  <c r="F22" i="15"/>
  <c r="BW21" i="15"/>
  <c r="BV21" i="15"/>
  <c r="BT21" i="15"/>
  <c r="BK21" i="15"/>
  <c r="BU21" i="15" s="1"/>
  <c r="BD21" i="15"/>
  <c r="BC21" i="15"/>
  <c r="BA21" i="15"/>
  <c r="AR21" i="15"/>
  <c r="BB21" i="15" s="1"/>
  <c r="AK21" i="15"/>
  <c r="AJ21" i="15"/>
  <c r="AH21" i="15"/>
  <c r="Y21" i="15"/>
  <c r="AI21" i="15" s="1"/>
  <c r="R21" i="15"/>
  <c r="Q21" i="15"/>
  <c r="P21" i="15"/>
  <c r="O21" i="15"/>
  <c r="F21" i="15"/>
  <c r="BW20" i="15"/>
  <c r="BV20" i="15"/>
  <c r="BT20" i="15"/>
  <c r="BK20" i="15"/>
  <c r="BU20" i="15" s="1"/>
  <c r="BD20" i="15"/>
  <c r="BC20" i="15"/>
  <c r="BA20" i="15"/>
  <c r="AR20" i="15"/>
  <c r="BB20" i="15" s="1"/>
  <c r="AK20" i="15"/>
  <c r="AJ20" i="15"/>
  <c r="AH20" i="15"/>
  <c r="Y20" i="15"/>
  <c r="AI20" i="15" s="1"/>
  <c r="R20" i="15"/>
  <c r="Q20" i="15"/>
  <c r="P20" i="15"/>
  <c r="O20" i="15"/>
  <c r="F20" i="15"/>
  <c r="BW19" i="15"/>
  <c r="BV19" i="15"/>
  <c r="BU19" i="15"/>
  <c r="BT19" i="15"/>
  <c r="BK19" i="15"/>
  <c r="BD19" i="15"/>
  <c r="BC19" i="15"/>
  <c r="BA19" i="15"/>
  <c r="AR19" i="15"/>
  <c r="BB19" i="15" s="1"/>
  <c r="AK19" i="15"/>
  <c r="AJ19" i="15"/>
  <c r="AH19" i="15"/>
  <c r="Y19" i="15"/>
  <c r="AI19" i="15" s="1"/>
  <c r="R19" i="15"/>
  <c r="Q19" i="15"/>
  <c r="P19" i="15"/>
  <c r="O19" i="15"/>
  <c r="F19" i="15"/>
  <c r="BW18" i="15"/>
  <c r="BV18" i="15"/>
  <c r="BU18" i="15"/>
  <c r="BT18" i="15"/>
  <c r="BK18" i="15"/>
  <c r="BD18" i="15"/>
  <c r="BC18" i="15"/>
  <c r="BA18" i="15"/>
  <c r="AR18" i="15"/>
  <c r="BB18" i="15" s="1"/>
  <c r="AK18" i="15"/>
  <c r="AJ18" i="15"/>
  <c r="AH18" i="15"/>
  <c r="Y18" i="15"/>
  <c r="AI18" i="15" s="1"/>
  <c r="R18" i="15"/>
  <c r="Q18" i="15"/>
  <c r="P18" i="15"/>
  <c r="O18" i="15"/>
  <c r="F18" i="15"/>
  <c r="BW17" i="15"/>
  <c r="BV17" i="15"/>
  <c r="BT17" i="15"/>
  <c r="BK17" i="15"/>
  <c r="BU17" i="15" s="1"/>
  <c r="BD17" i="15"/>
  <c r="BC17" i="15"/>
  <c r="BA17" i="15"/>
  <c r="AR17" i="15"/>
  <c r="BB17" i="15" s="1"/>
  <c r="AK17" i="15"/>
  <c r="AJ17" i="15"/>
  <c r="AH17" i="15"/>
  <c r="Y17" i="15"/>
  <c r="AI17" i="15" s="1"/>
  <c r="R17" i="15"/>
  <c r="Q17" i="15"/>
  <c r="P17" i="15"/>
  <c r="O17" i="15"/>
  <c r="F17" i="15"/>
  <c r="BW16" i="15"/>
  <c r="BV16" i="15"/>
  <c r="BT16" i="15"/>
  <c r="BK16" i="15"/>
  <c r="BU16" i="15" s="1"/>
  <c r="BD16" i="15"/>
  <c r="BC16" i="15"/>
  <c r="BA16" i="15"/>
  <c r="AR16" i="15"/>
  <c r="BB16" i="15" s="1"/>
  <c r="AK16" i="15"/>
  <c r="AJ16" i="15"/>
  <c r="AH16" i="15"/>
  <c r="Y16" i="15"/>
  <c r="AI16" i="15" s="1"/>
  <c r="R16" i="15"/>
  <c r="Q16" i="15"/>
  <c r="P16" i="15"/>
  <c r="O16" i="15"/>
  <c r="F16" i="15"/>
  <c r="BW15" i="15"/>
  <c r="BV15" i="15"/>
  <c r="BU15" i="15"/>
  <c r="BT15" i="15"/>
  <c r="BK15" i="15"/>
  <c r="BD15" i="15"/>
  <c r="BC15" i="15"/>
  <c r="BA15" i="15"/>
  <c r="AR15" i="15"/>
  <c r="BB15" i="15" s="1"/>
  <c r="AK15" i="15"/>
  <c r="AJ15" i="15"/>
  <c r="AH15" i="15"/>
  <c r="Y15" i="15"/>
  <c r="AI15" i="15" s="1"/>
  <c r="R15" i="15"/>
  <c r="Q15" i="15"/>
  <c r="P15" i="15"/>
  <c r="O15" i="15"/>
  <c r="F15" i="15"/>
  <c r="BW14" i="15"/>
  <c r="BV14" i="15"/>
  <c r="BU14" i="15"/>
  <c r="BT14" i="15"/>
  <c r="BK14" i="15"/>
  <c r="BD14" i="15"/>
  <c r="BC14" i="15"/>
  <c r="BA14" i="15"/>
  <c r="AR14" i="15"/>
  <c r="BB14" i="15" s="1"/>
  <c r="AK14" i="15"/>
  <c r="AJ14" i="15"/>
  <c r="AH14" i="15"/>
  <c r="Y14" i="15"/>
  <c r="AI14" i="15" s="1"/>
  <c r="R14" i="15"/>
  <c r="Q14" i="15"/>
  <c r="P14" i="15"/>
  <c r="O14" i="15"/>
  <c r="F14" i="15"/>
  <c r="BW13" i="15"/>
  <c r="BV13" i="15"/>
  <c r="BT13" i="15"/>
  <c r="BK13" i="15"/>
  <c r="BU13" i="15" s="1"/>
  <c r="BD13" i="15"/>
  <c r="BC13" i="15"/>
  <c r="BA13" i="15"/>
  <c r="AR13" i="15"/>
  <c r="BB13" i="15" s="1"/>
  <c r="AK13" i="15"/>
  <c r="AJ13" i="15"/>
  <c r="AH13" i="15"/>
  <c r="Y13" i="15"/>
  <c r="AI13" i="15" s="1"/>
  <c r="R13" i="15"/>
  <c r="Q13" i="15"/>
  <c r="P13" i="15"/>
  <c r="O13" i="15"/>
  <c r="F13" i="15"/>
  <c r="BW12" i="15"/>
  <c r="BV12" i="15"/>
  <c r="BT12" i="15"/>
  <c r="BK12" i="15"/>
  <c r="BU12" i="15" s="1"/>
  <c r="BD12" i="15"/>
  <c r="BC12" i="15"/>
  <c r="BA12" i="15"/>
  <c r="AR12" i="15"/>
  <c r="BB12" i="15" s="1"/>
  <c r="AK12" i="15"/>
  <c r="AJ12" i="15"/>
  <c r="AH12" i="15"/>
  <c r="Y12" i="15"/>
  <c r="AI12" i="15" s="1"/>
  <c r="R12" i="15"/>
  <c r="Q12" i="15"/>
  <c r="P12" i="15"/>
  <c r="O12" i="15"/>
  <c r="F12" i="15"/>
  <c r="BW11" i="15"/>
  <c r="BV11" i="15"/>
  <c r="BU11" i="15"/>
  <c r="BT11" i="15"/>
  <c r="BK11" i="15"/>
  <c r="BD11" i="15"/>
  <c r="BC11" i="15"/>
  <c r="BA11" i="15"/>
  <c r="AR11" i="15"/>
  <c r="BB11" i="15" s="1"/>
  <c r="AK11" i="15"/>
  <c r="AJ11" i="15"/>
  <c r="AH11" i="15"/>
  <c r="Y11" i="15"/>
  <c r="AI11" i="15" s="1"/>
  <c r="R11" i="15"/>
  <c r="Q11" i="15"/>
  <c r="P11" i="15"/>
  <c r="O11" i="15"/>
  <c r="F11" i="15"/>
  <c r="BW10" i="15"/>
  <c r="BV10" i="15"/>
  <c r="BU10" i="15"/>
  <c r="BT10" i="15"/>
  <c r="BK10" i="15"/>
  <c r="BD10" i="15"/>
  <c r="BC10" i="15"/>
  <c r="BA10" i="15"/>
  <c r="AR10" i="15"/>
  <c r="BB10" i="15" s="1"/>
  <c r="AK10" i="15"/>
  <c r="AJ10" i="15"/>
  <c r="AH10" i="15"/>
  <c r="Y10" i="15"/>
  <c r="AI10" i="15" s="1"/>
  <c r="R10" i="15"/>
  <c r="Q10" i="15"/>
  <c r="P10" i="15"/>
  <c r="O10" i="15"/>
  <c r="F10" i="15"/>
  <c r="BW9" i="15"/>
  <c r="BV9" i="15"/>
  <c r="BT9" i="15"/>
  <c r="BK9" i="15"/>
  <c r="BU9" i="15" s="1"/>
  <c r="BD9" i="15"/>
  <c r="BC9" i="15"/>
  <c r="BA9" i="15"/>
  <c r="AR9" i="15"/>
  <c r="BB9" i="15" s="1"/>
  <c r="AK9" i="15"/>
  <c r="AJ9" i="15"/>
  <c r="AH9" i="15"/>
  <c r="Y9" i="15"/>
  <c r="AI9" i="15" s="1"/>
  <c r="R9" i="15"/>
  <c r="Q9" i="15"/>
  <c r="P9" i="15"/>
  <c r="O9" i="15"/>
  <c r="F9" i="15"/>
  <c r="BW8" i="15"/>
  <c r="BV8" i="15"/>
  <c r="BT8" i="15"/>
  <c r="BK8" i="15"/>
  <c r="BU8" i="15" s="1"/>
  <c r="BD8" i="15"/>
  <c r="BC8" i="15"/>
  <c r="BA8" i="15"/>
  <c r="AR8" i="15"/>
  <c r="BB8" i="15" s="1"/>
  <c r="AK8" i="15"/>
  <c r="AJ8" i="15"/>
  <c r="AH8" i="15"/>
  <c r="Y8" i="15"/>
  <c r="AI8" i="15" s="1"/>
  <c r="R8" i="15"/>
  <c r="Q8" i="15"/>
  <c r="P8" i="15"/>
  <c r="O8" i="15"/>
  <c r="F8" i="15"/>
  <c r="BW7" i="15"/>
  <c r="BV7" i="15"/>
  <c r="BU7" i="15"/>
  <c r="BT7" i="15"/>
  <c r="BK7" i="15"/>
  <c r="BD7" i="15"/>
  <c r="BC7" i="15"/>
  <c r="BA7" i="15"/>
  <c r="AR7" i="15"/>
  <c r="BB7" i="15" s="1"/>
  <c r="AK7" i="15"/>
  <c r="AJ7" i="15"/>
  <c r="AH7" i="15"/>
  <c r="Y7" i="15"/>
  <c r="AI7" i="15" s="1"/>
  <c r="R7" i="15"/>
  <c r="Q7" i="15"/>
  <c r="P7" i="15"/>
  <c r="O7" i="15"/>
  <c r="F7" i="15"/>
  <c r="BW6" i="15"/>
  <c r="BV6" i="15"/>
  <c r="BU6" i="15"/>
  <c r="BT6" i="15"/>
  <c r="BK6" i="15"/>
  <c r="BD6" i="15"/>
  <c r="BC6" i="15"/>
  <c r="BA6" i="15"/>
  <c r="AR6" i="15"/>
  <c r="BB6" i="15" s="1"/>
  <c r="AK6" i="15"/>
  <c r="AJ6" i="15"/>
  <c r="AH6" i="15"/>
  <c r="Y6" i="15"/>
  <c r="AI6" i="15" s="1"/>
  <c r="P6" i="15"/>
  <c r="Q6" i="15" s="1"/>
  <c r="O6" i="15"/>
  <c r="F6" i="15"/>
  <c r="AI16" i="7"/>
  <c r="AJ16" i="7" s="1"/>
  <c r="AK16" i="7" s="1"/>
  <c r="AI17" i="7"/>
  <c r="AJ17" i="7" s="1"/>
  <c r="AK17" i="7" s="1"/>
  <c r="AI18" i="7"/>
  <c r="AJ18" i="7" s="1"/>
  <c r="AK18" i="7" s="1"/>
  <c r="AJ22" i="7"/>
  <c r="AK22" i="7"/>
  <c r="AJ23" i="7"/>
  <c r="AK23" i="7"/>
  <c r="AJ24" i="7"/>
  <c r="AK24" i="7"/>
  <c r="AJ25" i="7"/>
  <c r="AK25" i="7"/>
  <c r="AJ26" i="7"/>
  <c r="AK26" i="7"/>
  <c r="AJ27" i="7"/>
  <c r="AK27" i="7"/>
  <c r="AJ28" i="7"/>
  <c r="AK28" i="7"/>
  <c r="AJ29" i="7"/>
  <c r="AK29" i="7"/>
  <c r="AJ30" i="7"/>
  <c r="AK30" i="7"/>
  <c r="AJ31" i="7"/>
  <c r="AK31" i="7"/>
  <c r="AJ32" i="7"/>
  <c r="AK32" i="7"/>
  <c r="AJ33" i="7"/>
  <c r="AK33" i="7"/>
  <c r="AJ34" i="7"/>
  <c r="AK34" i="7"/>
  <c r="AJ35" i="7"/>
  <c r="AK35" i="7"/>
  <c r="AJ36" i="7"/>
  <c r="AK36" i="7"/>
  <c r="BC7" i="7"/>
  <c r="BD7" i="7"/>
  <c r="BC8" i="7"/>
  <c r="BD8" i="7"/>
  <c r="BC9" i="7"/>
  <c r="BD9" i="7"/>
  <c r="BC10" i="7"/>
  <c r="BD10" i="7"/>
  <c r="BC11" i="7"/>
  <c r="BD11" i="7"/>
  <c r="BC12" i="7"/>
  <c r="BD12" i="7"/>
  <c r="BC13" i="7"/>
  <c r="BD13" i="7"/>
  <c r="BC14" i="7"/>
  <c r="BD14" i="7"/>
  <c r="BC15" i="7"/>
  <c r="BD15" i="7"/>
  <c r="BC16" i="7"/>
  <c r="BD16" i="7"/>
  <c r="BC17" i="7"/>
  <c r="BD17" i="7"/>
  <c r="BC18" i="7"/>
  <c r="BD18" i="7"/>
  <c r="BC19" i="7"/>
  <c r="BD19" i="7"/>
  <c r="BC20" i="7"/>
  <c r="BD20" i="7"/>
  <c r="BC21" i="7"/>
  <c r="BD21" i="7"/>
  <c r="BC22" i="7"/>
  <c r="BD22" i="7"/>
  <c r="BC23" i="7"/>
  <c r="BD23" i="7"/>
  <c r="BC24" i="7"/>
  <c r="BD24" i="7"/>
  <c r="BC25" i="7"/>
  <c r="BD25" i="7"/>
  <c r="BC26" i="7"/>
  <c r="BD26" i="7"/>
  <c r="BC27" i="7"/>
  <c r="BD27" i="7"/>
  <c r="BC28" i="7"/>
  <c r="BD28" i="7"/>
  <c r="BC29" i="7"/>
  <c r="BD29" i="7"/>
  <c r="BC30" i="7"/>
  <c r="BD30" i="7"/>
  <c r="BC31" i="7"/>
  <c r="BD31" i="7"/>
  <c r="BC32" i="7"/>
  <c r="BD32" i="7"/>
  <c r="BC33" i="7"/>
  <c r="BD33" i="7"/>
  <c r="BC34" i="7"/>
  <c r="BD34" i="7"/>
  <c r="BC35" i="7"/>
  <c r="BD35" i="7"/>
  <c r="BC36" i="7"/>
  <c r="BD36" i="7"/>
  <c r="BV7" i="7"/>
  <c r="BW7" i="7"/>
  <c r="BV8" i="7"/>
  <c r="BW8" i="7"/>
  <c r="BV9" i="7"/>
  <c r="BW9" i="7"/>
  <c r="BV10" i="7"/>
  <c r="BW10" i="7"/>
  <c r="BV11" i="7"/>
  <c r="BW11" i="7"/>
  <c r="BV12" i="7"/>
  <c r="BW12" i="7"/>
  <c r="BV13" i="7"/>
  <c r="BW13" i="7"/>
  <c r="BV14" i="7"/>
  <c r="BW14" i="7"/>
  <c r="BV15" i="7"/>
  <c r="BW15" i="7"/>
  <c r="BV16" i="7"/>
  <c r="BW16" i="7"/>
  <c r="BV17" i="7"/>
  <c r="BW17" i="7"/>
  <c r="BV18" i="7"/>
  <c r="BW18" i="7"/>
  <c r="BV19" i="7"/>
  <c r="BW19" i="7"/>
  <c r="BV20" i="7"/>
  <c r="BW20" i="7"/>
  <c r="BV21" i="7"/>
  <c r="BW21" i="7"/>
  <c r="BV22" i="7"/>
  <c r="BW22" i="7"/>
  <c r="BV23" i="7"/>
  <c r="BW23" i="7"/>
  <c r="BV24" i="7"/>
  <c r="BW24" i="7"/>
  <c r="BV25" i="7"/>
  <c r="BW25" i="7"/>
  <c r="BV26" i="7"/>
  <c r="BW26" i="7"/>
  <c r="BV27" i="7"/>
  <c r="BW27" i="7"/>
  <c r="BV28" i="7"/>
  <c r="BW28" i="7"/>
  <c r="BV29" i="7"/>
  <c r="BW29" i="7"/>
  <c r="BV30" i="7"/>
  <c r="BW30" i="7"/>
  <c r="BV31" i="7"/>
  <c r="BW31" i="7"/>
  <c r="BV32" i="7"/>
  <c r="BW32" i="7"/>
  <c r="BV33" i="7"/>
  <c r="BW33" i="7"/>
  <c r="BV34" i="7"/>
  <c r="BW34" i="7"/>
  <c r="BV35" i="7"/>
  <c r="BW35" i="7"/>
  <c r="BV36" i="7"/>
  <c r="BW36" i="7"/>
  <c r="AJ7" i="11"/>
  <c r="AK7" i="11"/>
  <c r="AJ8" i="11"/>
  <c r="AK8" i="11"/>
  <c r="AJ9" i="11"/>
  <c r="AK9" i="11"/>
  <c r="AJ10" i="11"/>
  <c r="AK10" i="11"/>
  <c r="AJ11" i="11"/>
  <c r="AK11" i="11"/>
  <c r="AJ12" i="11"/>
  <c r="AK12" i="11"/>
  <c r="AJ13" i="11"/>
  <c r="AK13" i="11"/>
  <c r="AJ14" i="11"/>
  <c r="AK14" i="11"/>
  <c r="AJ15" i="11"/>
  <c r="AK15" i="11"/>
  <c r="AJ16" i="11"/>
  <c r="AK16" i="11"/>
  <c r="AJ17" i="11"/>
  <c r="AK17" i="11"/>
  <c r="AJ18" i="11"/>
  <c r="AK18" i="11"/>
  <c r="AJ19" i="11"/>
  <c r="AK19" i="11"/>
  <c r="AJ20" i="11"/>
  <c r="AK20" i="11"/>
  <c r="AJ21" i="11"/>
  <c r="AK21" i="11"/>
  <c r="AJ22" i="11"/>
  <c r="AK22" i="11"/>
  <c r="AJ23" i="11"/>
  <c r="AK23" i="11"/>
  <c r="AJ24" i="11"/>
  <c r="AK24" i="11"/>
  <c r="AJ25" i="11"/>
  <c r="AK25" i="11"/>
  <c r="AJ26" i="11"/>
  <c r="AK26" i="11"/>
  <c r="AJ27" i="11"/>
  <c r="AK27" i="11"/>
  <c r="AJ28" i="11"/>
  <c r="AK28" i="11"/>
  <c r="AJ29" i="11"/>
  <c r="AK29" i="11"/>
  <c r="AJ30" i="11"/>
  <c r="AK30" i="11"/>
  <c r="AJ31" i="11"/>
  <c r="AK31" i="11"/>
  <c r="AJ32" i="11"/>
  <c r="AK32" i="11"/>
  <c r="AJ33" i="11"/>
  <c r="AK33" i="11"/>
  <c r="AJ34" i="11"/>
  <c r="AK34" i="11"/>
  <c r="AJ35" i="11"/>
  <c r="AK35" i="11"/>
  <c r="AJ36" i="11"/>
  <c r="AK36" i="11"/>
  <c r="BC7" i="11"/>
  <c r="BD7" i="11"/>
  <c r="BC8" i="11"/>
  <c r="BD8" i="11"/>
  <c r="BC9" i="11"/>
  <c r="BD9" i="11"/>
  <c r="BC10" i="11"/>
  <c r="BD10" i="11"/>
  <c r="BC11" i="11"/>
  <c r="BD11" i="11"/>
  <c r="BC12" i="11"/>
  <c r="BD12" i="11"/>
  <c r="BC13" i="11"/>
  <c r="BD13" i="11"/>
  <c r="BC14" i="11"/>
  <c r="BD14" i="11"/>
  <c r="BC15" i="11"/>
  <c r="BD15" i="11"/>
  <c r="BC16" i="11"/>
  <c r="BD16" i="11"/>
  <c r="BC17" i="11"/>
  <c r="BD17" i="11"/>
  <c r="BC18" i="11"/>
  <c r="BD18" i="11"/>
  <c r="BC19" i="11"/>
  <c r="BD19" i="11"/>
  <c r="BC20" i="11"/>
  <c r="BD20" i="11"/>
  <c r="BC21" i="11"/>
  <c r="BD21" i="11"/>
  <c r="BC22" i="11"/>
  <c r="BD22" i="11"/>
  <c r="BC23" i="11"/>
  <c r="BD23" i="11"/>
  <c r="BC24" i="11"/>
  <c r="BD24" i="11"/>
  <c r="BC25" i="11"/>
  <c r="BD25" i="11"/>
  <c r="BC26" i="11"/>
  <c r="BD26" i="11"/>
  <c r="BC27" i="11"/>
  <c r="BD27" i="11"/>
  <c r="BC28" i="11"/>
  <c r="BD28" i="11"/>
  <c r="BC29" i="11"/>
  <c r="BD29" i="11"/>
  <c r="BC30" i="11"/>
  <c r="BD30" i="11"/>
  <c r="BC31" i="11"/>
  <c r="BD31" i="11"/>
  <c r="BC32" i="11"/>
  <c r="BD32" i="11"/>
  <c r="BC33" i="11"/>
  <c r="BD33" i="11"/>
  <c r="BC34" i="11"/>
  <c r="BD34" i="11"/>
  <c r="BC35" i="11"/>
  <c r="BD35" i="11"/>
  <c r="BC36" i="11"/>
  <c r="BD36" i="11"/>
  <c r="BV7" i="11"/>
  <c r="BW7" i="11"/>
  <c r="BV8" i="11"/>
  <c r="BW8" i="11"/>
  <c r="BV9" i="11"/>
  <c r="BW9" i="11"/>
  <c r="BV10" i="11"/>
  <c r="BW10" i="11"/>
  <c r="BV11" i="11"/>
  <c r="BW11" i="11"/>
  <c r="BV12" i="11"/>
  <c r="BW12" i="11"/>
  <c r="BV13" i="11"/>
  <c r="BW13" i="11"/>
  <c r="BV14" i="11"/>
  <c r="BW14" i="11"/>
  <c r="BV15" i="11"/>
  <c r="BW15" i="11"/>
  <c r="BV16" i="11"/>
  <c r="BW16" i="11"/>
  <c r="BV17" i="11"/>
  <c r="BW17" i="11"/>
  <c r="BV18" i="11"/>
  <c r="BW18" i="11"/>
  <c r="BV19" i="11"/>
  <c r="BW19" i="11"/>
  <c r="BV20" i="11"/>
  <c r="BW20" i="11"/>
  <c r="BV21" i="11"/>
  <c r="BW21" i="11"/>
  <c r="BV22" i="11"/>
  <c r="BW22" i="11"/>
  <c r="BV23" i="11"/>
  <c r="BW23" i="11"/>
  <c r="BV24" i="11"/>
  <c r="BW24" i="11"/>
  <c r="BV25" i="11"/>
  <c r="BW25" i="11"/>
  <c r="BV26" i="11"/>
  <c r="BW26" i="11"/>
  <c r="BV27" i="11"/>
  <c r="BW27" i="11"/>
  <c r="BV28" i="11"/>
  <c r="BW28" i="11"/>
  <c r="BV29" i="11"/>
  <c r="BW29" i="11"/>
  <c r="BV30" i="11"/>
  <c r="BW30" i="11"/>
  <c r="BV31" i="11"/>
  <c r="BW31" i="11"/>
  <c r="BV32" i="11"/>
  <c r="BW32" i="11"/>
  <c r="BV33" i="11"/>
  <c r="BW33" i="11"/>
  <c r="BV34" i="11"/>
  <c r="BW34" i="11"/>
  <c r="BV35" i="11"/>
  <c r="BW35" i="11"/>
  <c r="BV36" i="11"/>
  <c r="BW36" i="11"/>
  <c r="P7" i="12"/>
  <c r="Q7" i="12"/>
  <c r="R7" i="12"/>
  <c r="P8" i="12"/>
  <c r="Q8" i="12"/>
  <c r="R8" i="12"/>
  <c r="P9" i="12"/>
  <c r="Q9" i="12"/>
  <c r="R9" i="12"/>
  <c r="P10" i="12"/>
  <c r="Q10" i="12"/>
  <c r="R10" i="12"/>
  <c r="P11" i="12"/>
  <c r="Q11" i="12"/>
  <c r="R11" i="12"/>
  <c r="P12" i="12"/>
  <c r="Q12" i="12"/>
  <c r="R12" i="12"/>
  <c r="P13" i="12"/>
  <c r="Q13" i="12"/>
  <c r="R13" i="12"/>
  <c r="P14" i="12"/>
  <c r="Q14" i="12"/>
  <c r="R14" i="12"/>
  <c r="P15" i="12"/>
  <c r="Q15" i="12"/>
  <c r="R15" i="12"/>
  <c r="P16" i="12"/>
  <c r="Q16" i="12"/>
  <c r="R16" i="12"/>
  <c r="P17" i="12"/>
  <c r="Q17" i="12"/>
  <c r="R17" i="12"/>
  <c r="P18" i="12"/>
  <c r="Q18" i="12"/>
  <c r="R18" i="12"/>
  <c r="P19" i="12"/>
  <c r="Q19" i="12"/>
  <c r="R19" i="12"/>
  <c r="P20" i="12"/>
  <c r="Q20" i="12"/>
  <c r="R20" i="12"/>
  <c r="P21" i="12"/>
  <c r="Q21" i="12"/>
  <c r="R21" i="12"/>
  <c r="P22" i="12"/>
  <c r="Q22" i="12"/>
  <c r="R22" i="12"/>
  <c r="P23" i="12"/>
  <c r="Q23" i="12"/>
  <c r="R23" i="12"/>
  <c r="P24" i="12"/>
  <c r="Q24" i="12"/>
  <c r="R24" i="12"/>
  <c r="P25" i="12"/>
  <c r="Q25" i="12"/>
  <c r="R25" i="12"/>
  <c r="P26" i="12"/>
  <c r="Q26" i="12"/>
  <c r="R26" i="12"/>
  <c r="P27" i="12"/>
  <c r="Q27" i="12"/>
  <c r="R27" i="12"/>
  <c r="P28" i="12"/>
  <c r="Q28" i="12"/>
  <c r="R28" i="12"/>
  <c r="P29" i="12"/>
  <c r="Q29" i="12"/>
  <c r="R29" i="12"/>
  <c r="P30" i="12"/>
  <c r="Q30" i="12"/>
  <c r="R30" i="12"/>
  <c r="P31" i="12"/>
  <c r="Q31" i="12"/>
  <c r="R31" i="12"/>
  <c r="P32" i="12"/>
  <c r="Q32" i="12"/>
  <c r="R32" i="12"/>
  <c r="AJ7" i="12"/>
  <c r="AK7" i="12"/>
  <c r="AJ8" i="12"/>
  <c r="AK8" i="12"/>
  <c r="AJ9" i="12"/>
  <c r="AK9" i="12"/>
  <c r="AJ10" i="12"/>
  <c r="AK10" i="12"/>
  <c r="AJ11" i="12"/>
  <c r="AK11" i="12"/>
  <c r="AJ12" i="12"/>
  <c r="AK12" i="12"/>
  <c r="AJ13" i="12"/>
  <c r="AK13" i="12"/>
  <c r="AJ14" i="12"/>
  <c r="AK14" i="12"/>
  <c r="AJ15" i="12"/>
  <c r="AK15" i="12"/>
  <c r="AJ16" i="12"/>
  <c r="AK16" i="12"/>
  <c r="AJ17" i="12"/>
  <c r="AK17" i="12"/>
  <c r="AJ18" i="12"/>
  <c r="AK18" i="12"/>
  <c r="AJ19" i="12"/>
  <c r="AK19" i="12"/>
  <c r="AJ20" i="12"/>
  <c r="AK20" i="12"/>
  <c r="AJ21" i="12"/>
  <c r="AK21" i="12"/>
  <c r="AJ22" i="12"/>
  <c r="AK22" i="12"/>
  <c r="AJ23" i="12"/>
  <c r="AK23" i="12"/>
  <c r="AJ24" i="12"/>
  <c r="AK24" i="12"/>
  <c r="AJ25" i="12"/>
  <c r="AK25" i="12"/>
  <c r="AJ26" i="12"/>
  <c r="AK26" i="12"/>
  <c r="AJ27" i="12"/>
  <c r="AK27" i="12"/>
  <c r="AJ28" i="12"/>
  <c r="AK28" i="12"/>
  <c r="AJ29" i="12"/>
  <c r="AK29" i="12"/>
  <c r="AJ30" i="12"/>
  <c r="AK30" i="12"/>
  <c r="AJ31" i="12"/>
  <c r="AK31" i="12"/>
  <c r="AJ32" i="12"/>
  <c r="AK32" i="12"/>
  <c r="AJ33" i="12"/>
  <c r="AK33" i="12"/>
  <c r="AJ34" i="12"/>
  <c r="AK34" i="12"/>
  <c r="AJ35" i="12"/>
  <c r="AK35" i="12"/>
  <c r="AJ36" i="12"/>
  <c r="AK36" i="12"/>
  <c r="BC7" i="12"/>
  <c r="BD7" i="12"/>
  <c r="BC8" i="12"/>
  <c r="BD8" i="12"/>
  <c r="BC9" i="12"/>
  <c r="BD9" i="12"/>
  <c r="BC10" i="12"/>
  <c r="BD10" i="12"/>
  <c r="BC11" i="12"/>
  <c r="BD11" i="12"/>
  <c r="BC12" i="12"/>
  <c r="BD12" i="12"/>
  <c r="BC13" i="12"/>
  <c r="BD13" i="12"/>
  <c r="BC14" i="12"/>
  <c r="BD14" i="12"/>
  <c r="BC15" i="12"/>
  <c r="BD15" i="12"/>
  <c r="BC16" i="12"/>
  <c r="BD16" i="12"/>
  <c r="BC17" i="12"/>
  <c r="BD17" i="12"/>
  <c r="BC18" i="12"/>
  <c r="BD18" i="12"/>
  <c r="BC19" i="12"/>
  <c r="BD19" i="12"/>
  <c r="BC20" i="12"/>
  <c r="BD20" i="12"/>
  <c r="BC21" i="12"/>
  <c r="BD21" i="12"/>
  <c r="BC22" i="12"/>
  <c r="BD22" i="12"/>
  <c r="BC23" i="12"/>
  <c r="BD23" i="12"/>
  <c r="BC24" i="12"/>
  <c r="BD24" i="12"/>
  <c r="BC25" i="12"/>
  <c r="BD25" i="12"/>
  <c r="BC26" i="12"/>
  <c r="BD26" i="12"/>
  <c r="BC27" i="12"/>
  <c r="BD27" i="12"/>
  <c r="BC28" i="12"/>
  <c r="BD28" i="12"/>
  <c r="BC29" i="12"/>
  <c r="BD29" i="12"/>
  <c r="BC30" i="12"/>
  <c r="BD30" i="12"/>
  <c r="BC31" i="12"/>
  <c r="BD31" i="12"/>
  <c r="BC32" i="12"/>
  <c r="BD32" i="12"/>
  <c r="BC33" i="12"/>
  <c r="BD33" i="12"/>
  <c r="BC34" i="12"/>
  <c r="BD34" i="12"/>
  <c r="BC35" i="12"/>
  <c r="BD35" i="12"/>
  <c r="BC36" i="12"/>
  <c r="BD36" i="12"/>
  <c r="BV7" i="12"/>
  <c r="BW7" i="12"/>
  <c r="BV8" i="12"/>
  <c r="BW8" i="12"/>
  <c r="BV9" i="12"/>
  <c r="BW9" i="12"/>
  <c r="BV10" i="12"/>
  <c r="BW10" i="12"/>
  <c r="BV11" i="12"/>
  <c r="BW11" i="12"/>
  <c r="BV12" i="12"/>
  <c r="BW12" i="12"/>
  <c r="BV13" i="12"/>
  <c r="BW13" i="12"/>
  <c r="BV14" i="12"/>
  <c r="BW14" i="12"/>
  <c r="BV15" i="12"/>
  <c r="BW15" i="12"/>
  <c r="BV16" i="12"/>
  <c r="BW16" i="12"/>
  <c r="BV17" i="12"/>
  <c r="BW17" i="12"/>
  <c r="BV18" i="12"/>
  <c r="BW18" i="12"/>
  <c r="BV19" i="12"/>
  <c r="BW19" i="12"/>
  <c r="BV20" i="12"/>
  <c r="BW20" i="12"/>
  <c r="BV21" i="12"/>
  <c r="BW21" i="12"/>
  <c r="BV22" i="12"/>
  <c r="BW22" i="12"/>
  <c r="BV23" i="12"/>
  <c r="BW23" i="12"/>
  <c r="BV24" i="12"/>
  <c r="BW24" i="12"/>
  <c r="BV25" i="12"/>
  <c r="BW25" i="12"/>
  <c r="BV26" i="12"/>
  <c r="BW26" i="12"/>
  <c r="BV27" i="12"/>
  <c r="BW27" i="12"/>
  <c r="BV28" i="12"/>
  <c r="BW28" i="12"/>
  <c r="BV29" i="12"/>
  <c r="BW29" i="12"/>
  <c r="BV30" i="12"/>
  <c r="BW30" i="12"/>
  <c r="BV31" i="12"/>
  <c r="BW31" i="12"/>
  <c r="BV32" i="12"/>
  <c r="BW32" i="12"/>
  <c r="BV33" i="12"/>
  <c r="BW33" i="12"/>
  <c r="BV34" i="12"/>
  <c r="BW34" i="12"/>
  <c r="BV35" i="12"/>
  <c r="BW35" i="12"/>
  <c r="BV36" i="12"/>
  <c r="BW36" i="12"/>
  <c r="BV7" i="13"/>
  <c r="BW7" i="13"/>
  <c r="BV8" i="13"/>
  <c r="BW8" i="13"/>
  <c r="BV9" i="13"/>
  <c r="BW9" i="13"/>
  <c r="BV10" i="13"/>
  <c r="BW10" i="13"/>
  <c r="BV11" i="13"/>
  <c r="BW11" i="13"/>
  <c r="BV12" i="13"/>
  <c r="BW12" i="13"/>
  <c r="BV13" i="13"/>
  <c r="BW13" i="13"/>
  <c r="BV14" i="13"/>
  <c r="BW14" i="13"/>
  <c r="BV15" i="13"/>
  <c r="BW15" i="13"/>
  <c r="BV16" i="13"/>
  <c r="BW16" i="13"/>
  <c r="BV17" i="13"/>
  <c r="BW17" i="13"/>
  <c r="BV18" i="13"/>
  <c r="BW18" i="13"/>
  <c r="BV19" i="13"/>
  <c r="BW19" i="13"/>
  <c r="BV20" i="13"/>
  <c r="BW20" i="13"/>
  <c r="BV21" i="13"/>
  <c r="BW21" i="13"/>
  <c r="BV22" i="13"/>
  <c r="BW22" i="13"/>
  <c r="BV23" i="13"/>
  <c r="BW23" i="13"/>
  <c r="BV24" i="13"/>
  <c r="BW24" i="13"/>
  <c r="BV25" i="13"/>
  <c r="BW25" i="13"/>
  <c r="BV26" i="13"/>
  <c r="BW26" i="13"/>
  <c r="BV27" i="13"/>
  <c r="BW27" i="13"/>
  <c r="BV28" i="13"/>
  <c r="BW28" i="13"/>
  <c r="BV29" i="13"/>
  <c r="BW29" i="13"/>
  <c r="BV30" i="13"/>
  <c r="BW30" i="13"/>
  <c r="BV31" i="13"/>
  <c r="BW31" i="13"/>
  <c r="BV32" i="13"/>
  <c r="BW32" i="13"/>
  <c r="BV33" i="13"/>
  <c r="BW33" i="13"/>
  <c r="BV34" i="13"/>
  <c r="BW34" i="13"/>
  <c r="BV35" i="13"/>
  <c r="BW35" i="13"/>
  <c r="BV36" i="13"/>
  <c r="BW36" i="13"/>
  <c r="BC7" i="13"/>
  <c r="BD7" i="13"/>
  <c r="BC8" i="13"/>
  <c r="BD8" i="13"/>
  <c r="BC9" i="13"/>
  <c r="BD9" i="13"/>
  <c r="BC10" i="13"/>
  <c r="BD10" i="13"/>
  <c r="BC11" i="13"/>
  <c r="BD11" i="13"/>
  <c r="BC12" i="13"/>
  <c r="BD12" i="13"/>
  <c r="BC13" i="13"/>
  <c r="BD13" i="13"/>
  <c r="BC14" i="13"/>
  <c r="BD14" i="13"/>
  <c r="BC15" i="13"/>
  <c r="BD15" i="13"/>
  <c r="BC16" i="13"/>
  <c r="BD16" i="13"/>
  <c r="BC17" i="13"/>
  <c r="BD17" i="13"/>
  <c r="BC18" i="13"/>
  <c r="BD18" i="13"/>
  <c r="BC19" i="13"/>
  <c r="BD19" i="13"/>
  <c r="BC20" i="13"/>
  <c r="BD20" i="13"/>
  <c r="BC21" i="13"/>
  <c r="BD21" i="13"/>
  <c r="BC22" i="13"/>
  <c r="BD22" i="13"/>
  <c r="BC23" i="13"/>
  <c r="BD23" i="13"/>
  <c r="BC24" i="13"/>
  <c r="BD24" i="13"/>
  <c r="BC25" i="13"/>
  <c r="BD25" i="13"/>
  <c r="BC26" i="13"/>
  <c r="BD26" i="13"/>
  <c r="BC27" i="13"/>
  <c r="BD27" i="13"/>
  <c r="BC28" i="13"/>
  <c r="BD28" i="13"/>
  <c r="BC29" i="13"/>
  <c r="BD29" i="13"/>
  <c r="BC30" i="13"/>
  <c r="BD30" i="13"/>
  <c r="BC31" i="13"/>
  <c r="BD31" i="13"/>
  <c r="BC32" i="13"/>
  <c r="BD32" i="13"/>
  <c r="BC33" i="13"/>
  <c r="BD33" i="13"/>
  <c r="BC34" i="13"/>
  <c r="BD34" i="13"/>
  <c r="BC35" i="13"/>
  <c r="BD35" i="13"/>
  <c r="BC36" i="13"/>
  <c r="BD36" i="13"/>
  <c r="AJ7" i="13"/>
  <c r="AK7" i="13"/>
  <c r="AJ8" i="13"/>
  <c r="AK8" i="13"/>
  <c r="AJ9" i="13"/>
  <c r="AK9" i="13"/>
  <c r="AJ10" i="13"/>
  <c r="AK10" i="13"/>
  <c r="AJ11" i="13"/>
  <c r="AK11" i="13"/>
  <c r="AJ12" i="13"/>
  <c r="AK12" i="13"/>
  <c r="AJ13" i="13"/>
  <c r="AK13" i="13"/>
  <c r="AJ14" i="13"/>
  <c r="AK14" i="13"/>
  <c r="AJ15" i="13"/>
  <c r="AK15" i="13"/>
  <c r="AJ16" i="13"/>
  <c r="AK16" i="13"/>
  <c r="AJ17" i="13"/>
  <c r="AK17" i="13"/>
  <c r="AJ18" i="13"/>
  <c r="AK18" i="13"/>
  <c r="AJ19" i="13"/>
  <c r="AK19" i="13"/>
  <c r="AJ20" i="13"/>
  <c r="AK20" i="13"/>
  <c r="AJ21" i="13"/>
  <c r="AK21" i="13"/>
  <c r="AJ22" i="13"/>
  <c r="AK22" i="13"/>
  <c r="AJ23" i="13"/>
  <c r="AK23" i="13"/>
  <c r="AJ24" i="13"/>
  <c r="AK24" i="13"/>
  <c r="AJ25" i="13"/>
  <c r="AK25" i="13"/>
  <c r="AJ26" i="13"/>
  <c r="AK26" i="13"/>
  <c r="AJ27" i="13"/>
  <c r="AK27" i="13"/>
  <c r="AJ28" i="13"/>
  <c r="AK28" i="13"/>
  <c r="AJ29" i="13"/>
  <c r="AK29" i="13"/>
  <c r="AJ30" i="13"/>
  <c r="AK30" i="13"/>
  <c r="AJ31" i="13"/>
  <c r="AK31" i="13"/>
  <c r="AJ32" i="13"/>
  <c r="AK32" i="13"/>
  <c r="AJ33" i="13"/>
  <c r="AK33" i="13"/>
  <c r="AJ34" i="13"/>
  <c r="AK34" i="13"/>
  <c r="AJ35" i="13"/>
  <c r="AK35" i="13"/>
  <c r="AJ36" i="13"/>
  <c r="AK36" i="13"/>
  <c r="P7" i="13"/>
  <c r="Q7" i="13"/>
  <c r="R7" i="13"/>
  <c r="P8" i="13"/>
  <c r="Q8" i="13"/>
  <c r="R8" i="13"/>
  <c r="P9" i="13"/>
  <c r="Q9" i="13"/>
  <c r="R9" i="13"/>
  <c r="P10" i="13"/>
  <c r="Q10" i="13"/>
  <c r="R10" i="13"/>
  <c r="P11" i="13"/>
  <c r="Q11" i="13"/>
  <c r="R11" i="13"/>
  <c r="P12" i="13"/>
  <c r="Q12" i="13"/>
  <c r="R12" i="13"/>
  <c r="P13" i="13"/>
  <c r="Q13" i="13"/>
  <c r="R13" i="13"/>
  <c r="P14" i="13"/>
  <c r="Q14" i="13"/>
  <c r="R14" i="13"/>
  <c r="P15" i="13"/>
  <c r="Q15" i="13"/>
  <c r="R15" i="13"/>
  <c r="P16" i="13"/>
  <c r="Q16" i="13"/>
  <c r="R16" i="13"/>
  <c r="P17" i="13"/>
  <c r="Q17" i="13"/>
  <c r="R17" i="13"/>
  <c r="P18" i="13"/>
  <c r="Q18" i="13"/>
  <c r="R18" i="13"/>
  <c r="P19" i="13"/>
  <c r="Q19" i="13"/>
  <c r="R19" i="13"/>
  <c r="P20" i="13"/>
  <c r="Q20" i="13"/>
  <c r="R20" i="13"/>
  <c r="P21" i="13"/>
  <c r="Q21" i="13"/>
  <c r="R21" i="13"/>
  <c r="P22" i="13"/>
  <c r="Q22" i="13"/>
  <c r="R22" i="13"/>
  <c r="P23" i="13"/>
  <c r="Q23" i="13"/>
  <c r="R23" i="13"/>
  <c r="P24" i="13"/>
  <c r="Q24" i="13"/>
  <c r="R24" i="13"/>
  <c r="P25" i="13"/>
  <c r="Q25" i="13"/>
  <c r="R25" i="13"/>
  <c r="P26" i="13"/>
  <c r="Q26" i="13"/>
  <c r="R26" i="13"/>
  <c r="P27" i="13"/>
  <c r="Q27" i="13"/>
  <c r="R27" i="13"/>
  <c r="P28" i="13"/>
  <c r="Q28" i="13"/>
  <c r="R28" i="13"/>
  <c r="P29" i="13"/>
  <c r="Q29" i="13"/>
  <c r="R29" i="13"/>
  <c r="P30" i="13"/>
  <c r="Q30" i="13"/>
  <c r="R30" i="13"/>
  <c r="P31" i="13"/>
  <c r="Q31" i="13"/>
  <c r="R31" i="13"/>
  <c r="P32" i="13"/>
  <c r="Q32" i="13"/>
  <c r="R32" i="13"/>
  <c r="P7" i="14"/>
  <c r="Q7" i="14"/>
  <c r="R7" i="14"/>
  <c r="P8" i="14"/>
  <c r="Q8" i="14"/>
  <c r="R8" i="14"/>
  <c r="P9" i="14"/>
  <c r="Q9" i="14"/>
  <c r="R9" i="14"/>
  <c r="P10" i="14"/>
  <c r="Q10" i="14"/>
  <c r="R10" i="14"/>
  <c r="P11" i="14"/>
  <c r="Q11" i="14"/>
  <c r="R11" i="14"/>
  <c r="P12" i="14"/>
  <c r="Q12" i="14"/>
  <c r="R12" i="14"/>
  <c r="P13" i="14"/>
  <c r="Q13" i="14"/>
  <c r="R13" i="14"/>
  <c r="P14" i="14"/>
  <c r="Q14" i="14"/>
  <c r="R14" i="14"/>
  <c r="P15" i="14"/>
  <c r="Q15" i="14"/>
  <c r="R15" i="14"/>
  <c r="P16" i="14"/>
  <c r="Q16" i="14"/>
  <c r="R16" i="14"/>
  <c r="P17" i="14"/>
  <c r="Q17" i="14"/>
  <c r="R17" i="14"/>
  <c r="P18" i="14"/>
  <c r="Q18" i="14"/>
  <c r="R18" i="14"/>
  <c r="P19" i="14"/>
  <c r="Q19" i="14"/>
  <c r="R19" i="14"/>
  <c r="P20" i="14"/>
  <c r="Q20" i="14"/>
  <c r="R20" i="14"/>
  <c r="P21" i="14"/>
  <c r="Q21" i="14"/>
  <c r="R21" i="14"/>
  <c r="P22" i="14"/>
  <c r="Q22" i="14"/>
  <c r="R22" i="14"/>
  <c r="P23" i="14"/>
  <c r="Q23" i="14"/>
  <c r="R23" i="14"/>
  <c r="P24" i="14"/>
  <c r="Q24" i="14"/>
  <c r="R24" i="14"/>
  <c r="P25" i="14"/>
  <c r="Q25" i="14"/>
  <c r="R25" i="14"/>
  <c r="P26" i="14"/>
  <c r="Q26" i="14"/>
  <c r="R26" i="14"/>
  <c r="P27" i="14"/>
  <c r="Q27" i="14"/>
  <c r="R27" i="14"/>
  <c r="P28" i="14"/>
  <c r="Q28" i="14"/>
  <c r="R28" i="14"/>
  <c r="P29" i="14"/>
  <c r="Q29" i="14"/>
  <c r="R29" i="14"/>
  <c r="P30" i="14"/>
  <c r="Q30" i="14"/>
  <c r="R30" i="14"/>
  <c r="P31" i="14"/>
  <c r="Q31" i="14"/>
  <c r="R31" i="14"/>
  <c r="P32" i="14"/>
  <c r="Q32" i="14"/>
  <c r="R32" i="14"/>
  <c r="AJ7" i="14"/>
  <c r="AK7" i="14"/>
  <c r="AJ8" i="14"/>
  <c r="AK8" i="14"/>
  <c r="AJ9" i="14"/>
  <c r="AK9" i="14"/>
  <c r="AJ10" i="14"/>
  <c r="AK10" i="14"/>
  <c r="AJ11" i="14"/>
  <c r="AK11" i="14"/>
  <c r="AJ12" i="14"/>
  <c r="AK12" i="14"/>
  <c r="AJ13" i="14"/>
  <c r="AK13" i="14"/>
  <c r="AJ14" i="14"/>
  <c r="AK14" i="14"/>
  <c r="AJ15" i="14"/>
  <c r="AK15" i="14"/>
  <c r="AJ16" i="14"/>
  <c r="AK16" i="14"/>
  <c r="AJ17" i="14"/>
  <c r="AK17" i="14"/>
  <c r="AJ18" i="14"/>
  <c r="AK18" i="14"/>
  <c r="AJ19" i="14"/>
  <c r="AK19" i="14"/>
  <c r="AJ20" i="14"/>
  <c r="AK20" i="14"/>
  <c r="AJ21" i="14"/>
  <c r="AK21" i="14"/>
  <c r="AJ22" i="14"/>
  <c r="AK22" i="14"/>
  <c r="AJ23" i="14"/>
  <c r="AK23" i="14"/>
  <c r="AJ24" i="14"/>
  <c r="AK24" i="14"/>
  <c r="AJ25" i="14"/>
  <c r="AK25" i="14"/>
  <c r="AJ26" i="14"/>
  <c r="AK26" i="14"/>
  <c r="AJ27" i="14"/>
  <c r="AK27" i="14"/>
  <c r="AJ28" i="14"/>
  <c r="AK28" i="14"/>
  <c r="AJ29" i="14"/>
  <c r="AK29" i="14"/>
  <c r="AJ30" i="14"/>
  <c r="AK30" i="14"/>
  <c r="AJ31" i="14"/>
  <c r="AK31" i="14"/>
  <c r="AJ32" i="14"/>
  <c r="AK32" i="14"/>
  <c r="AJ33" i="14"/>
  <c r="AK33" i="14"/>
  <c r="AJ34" i="14"/>
  <c r="AK34" i="14"/>
  <c r="AJ35" i="14"/>
  <c r="AK35" i="14"/>
  <c r="AJ36" i="14"/>
  <c r="AK36" i="14"/>
  <c r="BC7" i="14"/>
  <c r="BD7" i="14"/>
  <c r="BC8" i="14"/>
  <c r="BD8" i="14"/>
  <c r="BC9" i="14"/>
  <c r="BD9" i="14"/>
  <c r="BC10" i="14"/>
  <c r="BD10" i="14"/>
  <c r="BC11" i="14"/>
  <c r="BD11" i="14"/>
  <c r="BC12" i="14"/>
  <c r="BD12" i="14"/>
  <c r="BC13" i="14"/>
  <c r="BD13" i="14"/>
  <c r="BC14" i="14"/>
  <c r="BD14" i="14"/>
  <c r="BC15" i="14"/>
  <c r="BD15" i="14"/>
  <c r="BC16" i="14"/>
  <c r="BD16" i="14"/>
  <c r="BC17" i="14"/>
  <c r="BD17" i="14"/>
  <c r="BC18" i="14"/>
  <c r="BD18" i="14"/>
  <c r="BC19" i="14"/>
  <c r="BD19" i="14"/>
  <c r="BC20" i="14"/>
  <c r="BD20" i="14"/>
  <c r="BC21" i="14"/>
  <c r="BD21" i="14"/>
  <c r="BC22" i="14"/>
  <c r="BD22" i="14"/>
  <c r="BC23" i="14"/>
  <c r="BD23" i="14"/>
  <c r="BC24" i="14"/>
  <c r="BD24" i="14"/>
  <c r="BC25" i="14"/>
  <c r="BD25" i="14"/>
  <c r="BC26" i="14"/>
  <c r="BD26" i="14"/>
  <c r="BC27" i="14"/>
  <c r="BD27" i="14"/>
  <c r="BC28" i="14"/>
  <c r="BD28" i="14"/>
  <c r="BC29" i="14"/>
  <c r="BD29" i="14"/>
  <c r="BC30" i="14"/>
  <c r="BD30" i="14"/>
  <c r="BC31" i="14"/>
  <c r="BD31" i="14"/>
  <c r="BC32" i="14"/>
  <c r="BD32" i="14"/>
  <c r="BC33" i="14"/>
  <c r="BD33" i="14"/>
  <c r="BC34" i="14"/>
  <c r="BD34" i="14"/>
  <c r="BC35" i="14"/>
  <c r="BD35" i="14"/>
  <c r="BC36" i="14"/>
  <c r="BD36" i="14"/>
  <c r="BV7" i="14"/>
  <c r="BW7" i="14"/>
  <c r="BV8" i="14"/>
  <c r="BW8" i="14"/>
  <c r="BV9" i="14"/>
  <c r="BW9" i="14"/>
  <c r="BV10" i="14"/>
  <c r="BW10" i="14"/>
  <c r="BV11" i="14"/>
  <c r="BW11" i="14"/>
  <c r="BV12" i="14"/>
  <c r="BW12" i="14"/>
  <c r="BV13" i="14"/>
  <c r="BW13" i="14"/>
  <c r="BV14" i="14"/>
  <c r="BW14" i="14"/>
  <c r="BV15" i="14"/>
  <c r="BW15" i="14"/>
  <c r="BV16" i="14"/>
  <c r="BW16" i="14"/>
  <c r="BV17" i="14"/>
  <c r="BW17" i="14"/>
  <c r="BV18" i="14"/>
  <c r="BW18" i="14"/>
  <c r="BV19" i="14"/>
  <c r="BW19" i="14"/>
  <c r="BV20" i="14"/>
  <c r="BW20" i="14"/>
  <c r="BV21" i="14"/>
  <c r="BW21" i="14"/>
  <c r="BV22" i="14"/>
  <c r="BW22" i="14"/>
  <c r="BV23" i="14"/>
  <c r="BW23" i="14"/>
  <c r="BV24" i="14"/>
  <c r="BW24" i="14"/>
  <c r="BV25" i="14"/>
  <c r="BW25" i="14"/>
  <c r="BV26" i="14"/>
  <c r="BW26" i="14"/>
  <c r="BV27" i="14"/>
  <c r="BW27" i="14"/>
  <c r="BV28" i="14"/>
  <c r="BW28" i="14"/>
  <c r="BV29" i="14"/>
  <c r="BW29" i="14"/>
  <c r="BV30" i="14"/>
  <c r="BW30" i="14"/>
  <c r="BV31" i="14"/>
  <c r="BW31" i="14"/>
  <c r="BV32" i="14"/>
  <c r="BW32" i="14"/>
  <c r="BV33" i="14"/>
  <c r="BW33" i="14"/>
  <c r="BV34" i="14"/>
  <c r="BW34" i="14"/>
  <c r="BV35" i="14"/>
  <c r="BW35" i="14"/>
  <c r="BV36" i="14"/>
  <c r="BW36" i="14"/>
  <c r="P7" i="16"/>
  <c r="Q7" i="16"/>
  <c r="R7" i="16"/>
  <c r="P8" i="16"/>
  <c r="Q8" i="16"/>
  <c r="R8" i="16"/>
  <c r="P9" i="16"/>
  <c r="Q9" i="16"/>
  <c r="R9" i="16"/>
  <c r="P10" i="16"/>
  <c r="Q10" i="16"/>
  <c r="R10" i="16"/>
  <c r="P11" i="16"/>
  <c r="Q11" i="16"/>
  <c r="R11" i="16"/>
  <c r="P12" i="16"/>
  <c r="Q12" i="16"/>
  <c r="R12" i="16"/>
  <c r="P13" i="16"/>
  <c r="Q13" i="16"/>
  <c r="R13" i="16"/>
  <c r="P14" i="16"/>
  <c r="Q14" i="16"/>
  <c r="R14" i="16"/>
  <c r="P15" i="16"/>
  <c r="Q15" i="16"/>
  <c r="R15" i="16"/>
  <c r="P16" i="16"/>
  <c r="Q16" i="16"/>
  <c r="R16" i="16"/>
  <c r="P17" i="16"/>
  <c r="Q17" i="16"/>
  <c r="R17" i="16"/>
  <c r="P18" i="16"/>
  <c r="Q18" i="16"/>
  <c r="R18" i="16"/>
  <c r="P19" i="16"/>
  <c r="Q19" i="16"/>
  <c r="R19" i="16"/>
  <c r="P20" i="16"/>
  <c r="Q20" i="16"/>
  <c r="R20" i="16"/>
  <c r="P21" i="16"/>
  <c r="Q21" i="16"/>
  <c r="R21" i="16"/>
  <c r="P22" i="16"/>
  <c r="Q22" i="16"/>
  <c r="R22" i="16"/>
  <c r="P23" i="16"/>
  <c r="Q23" i="16"/>
  <c r="R23" i="16"/>
  <c r="P24" i="16"/>
  <c r="Q24" i="16"/>
  <c r="R24" i="16"/>
  <c r="P25" i="16"/>
  <c r="Q25" i="16"/>
  <c r="R25" i="16"/>
  <c r="P26" i="16"/>
  <c r="Q26" i="16"/>
  <c r="R26" i="16"/>
  <c r="P27" i="16"/>
  <c r="Q27" i="16"/>
  <c r="R27" i="16"/>
  <c r="P28" i="16"/>
  <c r="Q28" i="16"/>
  <c r="R28" i="16"/>
  <c r="P29" i="16"/>
  <c r="Q29" i="16"/>
  <c r="R29" i="16"/>
  <c r="P30" i="16"/>
  <c r="Q30" i="16"/>
  <c r="R30" i="16"/>
  <c r="P31" i="16"/>
  <c r="Q31" i="16"/>
  <c r="R31" i="16"/>
  <c r="P32" i="16"/>
  <c r="Q32" i="16"/>
  <c r="R32" i="16"/>
  <c r="AJ7" i="16"/>
  <c r="AK7" i="16"/>
  <c r="AJ8" i="16"/>
  <c r="AK8" i="16"/>
  <c r="AJ9" i="16"/>
  <c r="AK9" i="16"/>
  <c r="AJ10" i="16"/>
  <c r="AK10" i="16"/>
  <c r="AJ11" i="16"/>
  <c r="AK11" i="16"/>
  <c r="AJ12" i="16"/>
  <c r="AK12" i="16"/>
  <c r="AJ13" i="16"/>
  <c r="AK13" i="16"/>
  <c r="AJ14" i="16"/>
  <c r="AK14" i="16"/>
  <c r="AJ15" i="16"/>
  <c r="AK15" i="16"/>
  <c r="AJ16" i="16"/>
  <c r="AK16" i="16"/>
  <c r="AJ17" i="16"/>
  <c r="AK17" i="16"/>
  <c r="AJ18" i="16"/>
  <c r="AK18" i="16"/>
  <c r="AJ19" i="16"/>
  <c r="AK19" i="16"/>
  <c r="AJ20" i="16"/>
  <c r="AK20" i="16"/>
  <c r="AJ21" i="16"/>
  <c r="AK21" i="16"/>
  <c r="AJ22" i="16"/>
  <c r="AK22" i="16"/>
  <c r="AJ23" i="16"/>
  <c r="AK23" i="16"/>
  <c r="AJ24" i="16"/>
  <c r="AK24" i="16"/>
  <c r="AJ25" i="16"/>
  <c r="AK25" i="16"/>
  <c r="AJ26" i="16"/>
  <c r="AK26" i="16"/>
  <c r="AJ27" i="16"/>
  <c r="AK27" i="16"/>
  <c r="AJ28" i="16"/>
  <c r="AK28" i="16"/>
  <c r="AJ29" i="16"/>
  <c r="AK29" i="16"/>
  <c r="AJ30" i="16"/>
  <c r="AK30" i="16"/>
  <c r="AJ31" i="16"/>
  <c r="AK31" i="16"/>
  <c r="AJ32" i="16"/>
  <c r="AK32" i="16"/>
  <c r="AJ33" i="16"/>
  <c r="AK33" i="16"/>
  <c r="AJ34" i="16"/>
  <c r="AK34" i="16"/>
  <c r="AJ35" i="16"/>
  <c r="AK35" i="16"/>
  <c r="AJ36" i="16"/>
  <c r="AK36" i="16"/>
  <c r="BC7" i="16"/>
  <c r="BD7" i="16"/>
  <c r="BC8" i="16"/>
  <c r="BD8" i="16"/>
  <c r="BC9" i="16"/>
  <c r="BD9" i="16"/>
  <c r="BC10" i="16"/>
  <c r="BD10" i="16"/>
  <c r="BC11" i="16"/>
  <c r="BD11" i="16"/>
  <c r="BC12" i="16"/>
  <c r="BD12" i="16"/>
  <c r="BC13" i="16"/>
  <c r="BD13" i="16"/>
  <c r="BC14" i="16"/>
  <c r="BD14" i="16"/>
  <c r="BC15" i="16"/>
  <c r="BD15" i="16"/>
  <c r="BC16" i="16"/>
  <c r="BD16" i="16"/>
  <c r="BC17" i="16"/>
  <c r="BD17" i="16"/>
  <c r="BC18" i="16"/>
  <c r="BD18" i="16"/>
  <c r="BC19" i="16"/>
  <c r="BD19" i="16"/>
  <c r="BC20" i="16"/>
  <c r="BD20" i="16"/>
  <c r="BC21" i="16"/>
  <c r="BD21" i="16"/>
  <c r="BC22" i="16"/>
  <c r="BD22" i="16"/>
  <c r="BC23" i="16"/>
  <c r="BD23" i="16"/>
  <c r="BC24" i="16"/>
  <c r="BD24" i="16"/>
  <c r="BC25" i="16"/>
  <c r="BD25" i="16"/>
  <c r="BC26" i="16"/>
  <c r="BD26" i="16"/>
  <c r="BC27" i="16"/>
  <c r="BD27" i="16"/>
  <c r="BC28" i="16"/>
  <c r="BD28" i="16"/>
  <c r="BC29" i="16"/>
  <c r="BD29" i="16"/>
  <c r="BC30" i="16"/>
  <c r="BD30" i="16"/>
  <c r="BC31" i="16"/>
  <c r="BD31" i="16"/>
  <c r="BC32" i="16"/>
  <c r="BD32" i="16"/>
  <c r="BC33" i="16"/>
  <c r="BD33" i="16"/>
  <c r="BC34" i="16"/>
  <c r="BD34" i="16"/>
  <c r="BC35" i="16"/>
  <c r="BD35" i="16"/>
  <c r="BC36" i="16"/>
  <c r="BD36" i="16"/>
  <c r="BV7" i="16"/>
  <c r="BW7" i="16"/>
  <c r="BV8" i="16"/>
  <c r="BW8" i="16"/>
  <c r="BV9" i="16"/>
  <c r="BW9" i="16"/>
  <c r="BV10" i="16"/>
  <c r="BW10" i="16"/>
  <c r="BV11" i="16"/>
  <c r="BW11" i="16"/>
  <c r="BV12" i="16"/>
  <c r="BW12" i="16"/>
  <c r="BV13" i="16"/>
  <c r="BW13" i="16"/>
  <c r="BV14" i="16"/>
  <c r="BW14" i="16"/>
  <c r="BV15" i="16"/>
  <c r="BW15" i="16"/>
  <c r="BV16" i="16"/>
  <c r="BW16" i="16"/>
  <c r="BV17" i="16"/>
  <c r="BW17" i="16"/>
  <c r="BV18" i="16"/>
  <c r="BW18" i="16"/>
  <c r="BV19" i="16"/>
  <c r="BW19" i="16"/>
  <c r="BV20" i="16"/>
  <c r="BW20" i="16"/>
  <c r="BV21" i="16"/>
  <c r="BW21" i="16"/>
  <c r="BV22" i="16"/>
  <c r="BW22" i="16"/>
  <c r="BV23" i="16"/>
  <c r="BW23" i="16"/>
  <c r="BV24" i="16"/>
  <c r="BW24" i="16"/>
  <c r="BV25" i="16"/>
  <c r="BW25" i="16"/>
  <c r="BV26" i="16"/>
  <c r="BW26" i="16"/>
  <c r="BV27" i="16"/>
  <c r="BW27" i="16"/>
  <c r="BV28" i="16"/>
  <c r="BW28" i="16"/>
  <c r="BV29" i="16"/>
  <c r="BW29" i="16"/>
  <c r="BV30" i="16"/>
  <c r="BW30" i="16"/>
  <c r="BV31" i="16"/>
  <c r="BW31" i="16"/>
  <c r="BV32" i="16"/>
  <c r="BW32" i="16"/>
  <c r="BV33" i="16"/>
  <c r="BW33" i="16"/>
  <c r="BV34" i="16"/>
  <c r="BW34" i="16"/>
  <c r="BV35" i="16"/>
  <c r="BW35" i="16"/>
  <c r="BV36" i="16"/>
  <c r="BW36" i="16"/>
  <c r="P7" i="17"/>
  <c r="Q7" i="17"/>
  <c r="R7" i="17"/>
  <c r="P8" i="17"/>
  <c r="Q8" i="17"/>
  <c r="R8" i="17"/>
  <c r="P9" i="17"/>
  <c r="Q9" i="17"/>
  <c r="R9" i="17"/>
  <c r="P10" i="17"/>
  <c r="Q10" i="17"/>
  <c r="R10" i="17"/>
  <c r="P11" i="17"/>
  <c r="Q11" i="17"/>
  <c r="R11" i="17"/>
  <c r="P12" i="17"/>
  <c r="Q12" i="17"/>
  <c r="R12" i="17"/>
  <c r="P13" i="17"/>
  <c r="Q13" i="17"/>
  <c r="R13" i="17"/>
  <c r="P14" i="17"/>
  <c r="Q14" i="17"/>
  <c r="R14" i="17"/>
  <c r="P15" i="17"/>
  <c r="Q15" i="17"/>
  <c r="R15" i="17"/>
  <c r="P16" i="17"/>
  <c r="Q16" i="17"/>
  <c r="R16" i="17"/>
  <c r="P17" i="17"/>
  <c r="Q17" i="17"/>
  <c r="R17" i="17"/>
  <c r="P18" i="17"/>
  <c r="Q18" i="17"/>
  <c r="R18" i="17"/>
  <c r="P19" i="17"/>
  <c r="Q19" i="17"/>
  <c r="R19" i="17"/>
  <c r="P20" i="17"/>
  <c r="Q20" i="17"/>
  <c r="R20" i="17"/>
  <c r="P21" i="17"/>
  <c r="Q21" i="17"/>
  <c r="R21" i="17"/>
  <c r="P22" i="17"/>
  <c r="Q22" i="17"/>
  <c r="R22" i="17"/>
  <c r="P23" i="17"/>
  <c r="Q23" i="17"/>
  <c r="R23" i="17"/>
  <c r="P24" i="17"/>
  <c r="Q24" i="17"/>
  <c r="R24" i="17"/>
  <c r="P25" i="17"/>
  <c r="Q25" i="17"/>
  <c r="R25" i="17"/>
  <c r="P26" i="17"/>
  <c r="Q26" i="17"/>
  <c r="R26" i="17"/>
  <c r="P27" i="17"/>
  <c r="Q27" i="17"/>
  <c r="R27" i="17"/>
  <c r="P28" i="17"/>
  <c r="Q28" i="17"/>
  <c r="R28" i="17"/>
  <c r="P29" i="17"/>
  <c r="Q29" i="17"/>
  <c r="R29" i="17"/>
  <c r="P30" i="17"/>
  <c r="Q30" i="17"/>
  <c r="R30" i="17"/>
  <c r="P31" i="17"/>
  <c r="Q31" i="17"/>
  <c r="R31" i="17"/>
  <c r="P32" i="17"/>
  <c r="Q32" i="17"/>
  <c r="R32" i="17"/>
  <c r="AJ7" i="17"/>
  <c r="AK7" i="17"/>
  <c r="AJ8" i="17"/>
  <c r="AK8" i="17"/>
  <c r="AJ9" i="17"/>
  <c r="AK9" i="17"/>
  <c r="AJ10" i="17"/>
  <c r="AK10" i="17"/>
  <c r="AJ11" i="17"/>
  <c r="AK11" i="17"/>
  <c r="AJ12" i="17"/>
  <c r="AK12" i="17"/>
  <c r="AJ13" i="17"/>
  <c r="AK13" i="17"/>
  <c r="AJ14" i="17"/>
  <c r="AK14" i="17"/>
  <c r="AJ15" i="17"/>
  <c r="AK15" i="17"/>
  <c r="AJ16" i="17"/>
  <c r="AK16" i="17"/>
  <c r="AJ17" i="17"/>
  <c r="AK17" i="17"/>
  <c r="AJ18" i="17"/>
  <c r="AK18" i="17"/>
  <c r="AJ19" i="17"/>
  <c r="AK19" i="17"/>
  <c r="AJ20" i="17"/>
  <c r="AK20" i="17"/>
  <c r="AJ21" i="17"/>
  <c r="AK21" i="17"/>
  <c r="AJ22" i="17"/>
  <c r="AK22" i="17"/>
  <c r="AJ23" i="17"/>
  <c r="AK23" i="17"/>
  <c r="AJ24" i="17"/>
  <c r="AK24" i="17"/>
  <c r="AJ25" i="17"/>
  <c r="AK25" i="17"/>
  <c r="AJ26" i="17"/>
  <c r="AK26" i="17"/>
  <c r="AJ27" i="17"/>
  <c r="AK27" i="17"/>
  <c r="AJ28" i="17"/>
  <c r="AK28" i="17"/>
  <c r="AJ29" i="17"/>
  <c r="AK29" i="17"/>
  <c r="AJ30" i="17"/>
  <c r="AK30" i="17"/>
  <c r="AJ31" i="17"/>
  <c r="AK31" i="17"/>
  <c r="AJ32" i="17"/>
  <c r="AK32" i="17"/>
  <c r="AJ33" i="17"/>
  <c r="AK33" i="17"/>
  <c r="AJ34" i="17"/>
  <c r="AK34" i="17"/>
  <c r="AJ35" i="17"/>
  <c r="AK35" i="17"/>
  <c r="AJ36" i="17"/>
  <c r="AK36" i="17"/>
  <c r="BC7" i="17"/>
  <c r="BD7" i="17"/>
  <c r="BC8" i="17"/>
  <c r="BD8" i="17"/>
  <c r="BC9" i="17"/>
  <c r="BD9" i="17"/>
  <c r="BC10" i="17"/>
  <c r="BD10" i="17"/>
  <c r="BC11" i="17"/>
  <c r="BD11" i="17"/>
  <c r="BC12" i="17"/>
  <c r="BD12" i="17"/>
  <c r="BC13" i="17"/>
  <c r="BD13" i="17"/>
  <c r="BC14" i="17"/>
  <c r="BD14" i="17"/>
  <c r="BC15" i="17"/>
  <c r="BD15" i="17"/>
  <c r="BC16" i="17"/>
  <c r="BD16" i="17"/>
  <c r="BC17" i="17"/>
  <c r="BD17" i="17"/>
  <c r="BC18" i="17"/>
  <c r="BD18" i="17"/>
  <c r="BC19" i="17"/>
  <c r="BD19" i="17"/>
  <c r="BC20" i="17"/>
  <c r="BD20" i="17"/>
  <c r="BC21" i="17"/>
  <c r="BD21" i="17"/>
  <c r="BC22" i="17"/>
  <c r="BD22" i="17"/>
  <c r="BC23" i="17"/>
  <c r="BD23" i="17"/>
  <c r="BC24" i="17"/>
  <c r="BD24" i="17"/>
  <c r="BC25" i="17"/>
  <c r="BD25" i="17"/>
  <c r="BC26" i="17"/>
  <c r="BD26" i="17"/>
  <c r="BC27" i="17"/>
  <c r="BD27" i="17"/>
  <c r="BC28" i="17"/>
  <c r="BD28" i="17"/>
  <c r="BC29" i="17"/>
  <c r="BD29" i="17"/>
  <c r="BC30" i="17"/>
  <c r="BD30" i="17"/>
  <c r="BC31" i="17"/>
  <c r="BD31" i="17"/>
  <c r="BC32" i="17"/>
  <c r="BD32" i="17"/>
  <c r="BC33" i="17"/>
  <c r="BD33" i="17"/>
  <c r="BC34" i="17"/>
  <c r="BD34" i="17"/>
  <c r="BC35" i="17"/>
  <c r="BD35" i="17"/>
  <c r="BC36" i="17"/>
  <c r="BD36" i="17"/>
  <c r="BV7" i="17"/>
  <c r="BV8" i="17"/>
  <c r="BV9" i="17"/>
  <c r="BV10" i="17"/>
  <c r="BV11" i="17"/>
  <c r="BV12" i="17"/>
  <c r="BV13" i="17"/>
  <c r="BV14" i="17"/>
  <c r="BV15" i="17"/>
  <c r="BV16" i="17"/>
  <c r="BV17" i="17"/>
  <c r="BV18" i="17"/>
  <c r="BV19" i="17"/>
  <c r="BV20" i="17"/>
  <c r="BV21" i="17"/>
  <c r="BV22" i="17"/>
  <c r="BV23" i="17"/>
  <c r="BV24" i="17"/>
  <c r="BV25" i="17"/>
  <c r="BV26" i="17"/>
  <c r="BV27" i="17"/>
  <c r="BV28" i="17"/>
  <c r="BV29" i="17"/>
  <c r="BV30" i="17"/>
  <c r="BV31" i="17"/>
  <c r="BV32" i="17"/>
  <c r="BV33" i="17"/>
  <c r="BV34" i="17"/>
  <c r="BV35" i="17"/>
  <c r="BV36" i="17"/>
  <c r="BW7" i="17"/>
  <c r="BW8" i="17"/>
  <c r="BW9" i="17"/>
  <c r="BW10" i="17"/>
  <c r="BW11" i="17"/>
  <c r="BW12" i="17"/>
  <c r="BW13" i="17"/>
  <c r="BW14" i="17"/>
  <c r="BW15" i="17"/>
  <c r="BW16" i="17"/>
  <c r="BW17" i="17"/>
  <c r="BW18" i="17"/>
  <c r="BW19" i="17"/>
  <c r="BW20" i="17"/>
  <c r="BW21" i="17"/>
  <c r="BW22" i="17"/>
  <c r="BW23" i="17"/>
  <c r="BW24" i="17"/>
  <c r="BW25" i="17"/>
  <c r="BW26" i="17"/>
  <c r="BW27" i="17"/>
  <c r="BW28" i="17"/>
  <c r="BW29" i="17"/>
  <c r="BW30" i="17"/>
  <c r="BW31" i="17"/>
  <c r="BW32" i="17"/>
  <c r="BW33" i="17"/>
  <c r="BW34" i="17"/>
  <c r="BW35" i="17"/>
  <c r="BW36" i="17"/>
  <c r="BW6" i="17"/>
  <c r="BW6" i="16"/>
  <c r="BW6" i="14"/>
  <c r="BW6" i="13"/>
  <c r="BW6" i="12"/>
  <c r="BW6" i="11"/>
  <c r="BW6" i="7"/>
  <c r="BW6" i="8"/>
  <c r="BV6" i="17"/>
  <c r="BV6" i="16"/>
  <c r="BV6" i="14"/>
  <c r="BV6" i="13"/>
  <c r="BV6" i="12"/>
  <c r="BV6" i="11"/>
  <c r="BV6" i="7"/>
  <c r="BD6" i="17"/>
  <c r="BD6" i="16"/>
  <c r="BD6" i="14"/>
  <c r="BD6" i="13"/>
  <c r="BD6" i="12"/>
  <c r="BD6" i="11"/>
  <c r="BD6" i="7"/>
  <c r="BC6" i="17"/>
  <c r="BC6" i="16"/>
  <c r="BC6" i="14"/>
  <c r="BC6" i="13"/>
  <c r="BC6" i="12"/>
  <c r="BC6" i="11"/>
  <c r="BC6" i="7"/>
  <c r="AK6" i="16"/>
  <c r="AK6" i="14"/>
  <c r="AK6" i="13"/>
  <c r="AK6" i="12"/>
  <c r="AK6" i="11"/>
  <c r="AJ6" i="16"/>
  <c r="AJ6" i="14"/>
  <c r="AJ6" i="13"/>
  <c r="AJ6" i="12"/>
  <c r="AJ6" i="11"/>
  <c r="R6" i="17"/>
  <c r="R6" i="16"/>
  <c r="R6" i="14"/>
  <c r="R6" i="12"/>
  <c r="R6" i="11"/>
  <c r="Q6" i="17"/>
  <c r="Q6" i="16"/>
  <c r="Q6" i="14"/>
  <c r="Q6" i="12"/>
  <c r="Q6" i="11"/>
  <c r="P6" i="17"/>
  <c r="P6" i="16"/>
  <c r="P6" i="14"/>
  <c r="P6" i="12"/>
  <c r="P6" i="11"/>
  <c r="BW7" i="8"/>
  <c r="BW8" i="8"/>
  <c r="BW9" i="8"/>
  <c r="BW10" i="8"/>
  <c r="BW11" i="8"/>
  <c r="BW12" i="8"/>
  <c r="BW13" i="8"/>
  <c r="BW14" i="8"/>
  <c r="BW15" i="8"/>
  <c r="BW16" i="8"/>
  <c r="BW17" i="8"/>
  <c r="BW18" i="8"/>
  <c r="BW19" i="8"/>
  <c r="BW20" i="8"/>
  <c r="BW21" i="8"/>
  <c r="BW22" i="8"/>
  <c r="BW23" i="8"/>
  <c r="BW24" i="8"/>
  <c r="BW25" i="8"/>
  <c r="BW26" i="8"/>
  <c r="BW27" i="8"/>
  <c r="BW28" i="8"/>
  <c r="BW29" i="8"/>
  <c r="BW30" i="8"/>
  <c r="BW31" i="8"/>
  <c r="BW32" i="8"/>
  <c r="BW33" i="8"/>
  <c r="BW34" i="8"/>
  <c r="BW35" i="8"/>
  <c r="BW36" i="8"/>
  <c r="BV7" i="8"/>
  <c r="BV8" i="8"/>
  <c r="BV9" i="8"/>
  <c r="BV10" i="8"/>
  <c r="BV11" i="8"/>
  <c r="BV12" i="8"/>
  <c r="BV13" i="8"/>
  <c r="BV14" i="8"/>
  <c r="BV15" i="8"/>
  <c r="BV16" i="8"/>
  <c r="BV17" i="8"/>
  <c r="BV18" i="8"/>
  <c r="BV19" i="8"/>
  <c r="BV20" i="8"/>
  <c r="BV21" i="8"/>
  <c r="BV22" i="8"/>
  <c r="BV23" i="8"/>
  <c r="BV24" i="8"/>
  <c r="BV25" i="8"/>
  <c r="BV26" i="8"/>
  <c r="BV27" i="8"/>
  <c r="BV28" i="8"/>
  <c r="BV29" i="8"/>
  <c r="BV30" i="8"/>
  <c r="BV31" i="8"/>
  <c r="BV32" i="8"/>
  <c r="BV33" i="8"/>
  <c r="BV34" i="8"/>
  <c r="BV35" i="8"/>
  <c r="BV36" i="8"/>
  <c r="BD7" i="8"/>
  <c r="BD8" i="8"/>
  <c r="BD9" i="8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29" i="8"/>
  <c r="BD30" i="8"/>
  <c r="BD31" i="8"/>
  <c r="BD32" i="8"/>
  <c r="BD33" i="8"/>
  <c r="BD34" i="8"/>
  <c r="BD35" i="8"/>
  <c r="BD36" i="8"/>
  <c r="BC7" i="8"/>
  <c r="BC8" i="8"/>
  <c r="BC9" i="8"/>
  <c r="BC10" i="8"/>
  <c r="BC11" i="8"/>
  <c r="BC12" i="8"/>
  <c r="BC13" i="8"/>
  <c r="BC14" i="8"/>
  <c r="BC15" i="8"/>
  <c r="BC16" i="8"/>
  <c r="BC17" i="8"/>
  <c r="BC18" i="8"/>
  <c r="BC19" i="8"/>
  <c r="BC20" i="8"/>
  <c r="BC21" i="8"/>
  <c r="BC22" i="8"/>
  <c r="BC23" i="8"/>
  <c r="BC24" i="8"/>
  <c r="BC25" i="8"/>
  <c r="BC26" i="8"/>
  <c r="BC27" i="8"/>
  <c r="BC28" i="8"/>
  <c r="BC29" i="8"/>
  <c r="BC30" i="8"/>
  <c r="BC31" i="8"/>
  <c r="BC32" i="8"/>
  <c r="BC33" i="8"/>
  <c r="BC34" i="8"/>
  <c r="BC35" i="8"/>
  <c r="BC36" i="8"/>
  <c r="BD6" i="8"/>
  <c r="BC6" i="8"/>
  <c r="AK7" i="8"/>
  <c r="AK8" i="8"/>
  <c r="AK9" i="8"/>
  <c r="AK10" i="8"/>
  <c r="AK11" i="8"/>
  <c r="AK12" i="8"/>
  <c r="AK13" i="8"/>
  <c r="AK14" i="8"/>
  <c r="AK15" i="8"/>
  <c r="AK16" i="8"/>
  <c r="AK17" i="8"/>
  <c r="AK18" i="8"/>
  <c r="AK19" i="8"/>
  <c r="AK20" i="8"/>
  <c r="AK21" i="8"/>
  <c r="AK22" i="8"/>
  <c r="AK23" i="8"/>
  <c r="AK24" i="8"/>
  <c r="AK25" i="8"/>
  <c r="AK26" i="8"/>
  <c r="AK27" i="8"/>
  <c r="AK28" i="8"/>
  <c r="AK29" i="8"/>
  <c r="AK30" i="8"/>
  <c r="AK31" i="8"/>
  <c r="AK32" i="8"/>
  <c r="AK33" i="8"/>
  <c r="AK34" i="8"/>
  <c r="AK35" i="8"/>
  <c r="AK36" i="8"/>
  <c r="AJ7" i="8"/>
  <c r="AJ8" i="8"/>
  <c r="AJ9" i="8"/>
  <c r="AJ10" i="8"/>
  <c r="AJ11" i="8"/>
  <c r="AJ12" i="8"/>
  <c r="AJ13" i="8"/>
  <c r="AJ14" i="8"/>
  <c r="AJ15" i="8"/>
  <c r="AJ16" i="8"/>
  <c r="AJ17" i="8"/>
  <c r="AJ18" i="8"/>
  <c r="AJ19" i="8"/>
  <c r="AJ20" i="8"/>
  <c r="AJ21" i="8"/>
  <c r="AJ22" i="8"/>
  <c r="AJ23" i="8"/>
  <c r="AJ24" i="8"/>
  <c r="AJ25" i="8"/>
  <c r="AJ26" i="8"/>
  <c r="AJ27" i="8"/>
  <c r="AJ28" i="8"/>
  <c r="AJ29" i="8"/>
  <c r="AJ30" i="8"/>
  <c r="AJ31" i="8"/>
  <c r="AJ32" i="8"/>
  <c r="AJ33" i="8"/>
  <c r="AJ34" i="8"/>
  <c r="AJ35" i="8"/>
  <c r="AJ36" i="8"/>
  <c r="R10" i="8"/>
  <c r="R11" i="8"/>
  <c r="R12" i="8"/>
  <c r="R13" i="8"/>
  <c r="R14" i="8"/>
  <c r="R15" i="8"/>
  <c r="R16" i="8"/>
  <c r="R17" i="8"/>
  <c r="R18" i="8"/>
  <c r="R19" i="8"/>
  <c r="R20" i="8"/>
  <c r="R21" i="8"/>
  <c r="R22" i="8"/>
  <c r="R23" i="8"/>
  <c r="R24" i="8"/>
  <c r="R25" i="8"/>
  <c r="R26" i="8"/>
  <c r="R27" i="8"/>
  <c r="R28" i="8"/>
  <c r="R29" i="8"/>
  <c r="R30" i="8"/>
  <c r="R31" i="8"/>
  <c r="R32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8" i="8"/>
  <c r="F8" i="8"/>
  <c r="BE86" i="15" l="1"/>
  <c r="AL94" i="15"/>
  <c r="BX101" i="15"/>
  <c r="BE80" i="15"/>
  <c r="AL88" i="15"/>
  <c r="BE96" i="15"/>
  <c r="BX103" i="15"/>
  <c r="BE106" i="15"/>
  <c r="BE90" i="15"/>
  <c r="BE100" i="15"/>
  <c r="BE102" i="15"/>
  <c r="AL86" i="15"/>
  <c r="BE94" i="15"/>
  <c r="AL104" i="15"/>
  <c r="AL80" i="15"/>
  <c r="BE88" i="15"/>
  <c r="AL96" i="15"/>
  <c r="AL101" i="15"/>
  <c r="BE82" i="15"/>
  <c r="BE98" i="15"/>
  <c r="AL78" i="15"/>
  <c r="O199" i="15"/>
  <c r="R199" i="15"/>
  <c r="O33" i="15"/>
  <c r="O247" i="15"/>
  <c r="N69" i="15"/>
  <c r="BX79" i="15"/>
  <c r="BX81" i="15"/>
  <c r="BX83" i="15"/>
  <c r="BX85" i="15"/>
  <c r="BX87" i="15"/>
  <c r="BX89" i="15"/>
  <c r="BX91" i="15"/>
  <c r="BX93" i="15"/>
  <c r="BX95" i="15"/>
  <c r="BX97" i="15"/>
  <c r="BX99" i="15"/>
  <c r="H189" i="15"/>
  <c r="BA201" i="15"/>
  <c r="BE101" i="15"/>
  <c r="AL106" i="15"/>
  <c r="BX104" i="15"/>
  <c r="O201" i="15"/>
  <c r="BB77" i="15"/>
  <c r="BB78" i="15"/>
  <c r="BE79" i="15"/>
  <c r="BE81" i="15"/>
  <c r="BE83" i="15"/>
  <c r="BE85" i="15"/>
  <c r="BE87" i="15"/>
  <c r="BE89" i="15"/>
  <c r="BE91" i="15"/>
  <c r="BE93" i="15"/>
  <c r="BE95" i="15"/>
  <c r="BE97" i="15"/>
  <c r="BE99" i="15"/>
  <c r="BX105" i="15"/>
  <c r="BC77" i="15"/>
  <c r="BX80" i="15"/>
  <c r="BX82" i="15"/>
  <c r="BX84" i="15"/>
  <c r="BX86" i="15"/>
  <c r="BX88" i="15"/>
  <c r="BX90" i="15"/>
  <c r="BX92" i="15"/>
  <c r="BX94" i="15"/>
  <c r="BX96" i="15"/>
  <c r="BX98" i="15"/>
  <c r="BX100" i="15"/>
  <c r="AL102" i="15"/>
  <c r="AL103" i="15"/>
  <c r="BX106" i="15"/>
  <c r="AL79" i="15"/>
  <c r="AL81" i="15"/>
  <c r="AL83" i="15"/>
  <c r="AL85" i="15"/>
  <c r="AL87" i="15"/>
  <c r="AL89" i="15"/>
  <c r="AL91" i="15"/>
  <c r="AL93" i="15"/>
  <c r="AL95" i="15"/>
  <c r="AL97" i="15"/>
  <c r="AL99" i="15"/>
  <c r="BE104" i="15"/>
  <c r="BE105" i="15"/>
  <c r="R196" i="15"/>
  <c r="P169" i="15"/>
  <c r="P35" i="15"/>
  <c r="R6" i="15"/>
  <c r="Q36" i="15" s="1"/>
  <c r="Q78" i="15"/>
  <c r="P78" i="15"/>
  <c r="R78" i="15"/>
  <c r="Q196" i="15"/>
  <c r="Q202" i="15" s="1"/>
  <c r="I202" i="15"/>
  <c r="O102" i="15"/>
  <c r="Q80" i="15"/>
  <c r="P80" i="15"/>
  <c r="S80" i="15" s="1"/>
  <c r="R80" i="15"/>
  <c r="Q82" i="15"/>
  <c r="P82" i="15"/>
  <c r="R82" i="15"/>
  <c r="Q84" i="15"/>
  <c r="P84" i="15"/>
  <c r="S84" i="15" s="1"/>
  <c r="R84" i="15"/>
  <c r="Q86" i="15"/>
  <c r="P86" i="15"/>
  <c r="R86" i="15"/>
  <c r="Q88" i="15"/>
  <c r="P88" i="15"/>
  <c r="R88" i="15"/>
  <c r="Q90" i="15"/>
  <c r="P90" i="15"/>
  <c r="R90" i="15"/>
  <c r="Q92" i="15"/>
  <c r="P92" i="15"/>
  <c r="R92" i="15"/>
  <c r="Q94" i="15"/>
  <c r="P94" i="15"/>
  <c r="R94" i="15"/>
  <c r="Q96" i="15"/>
  <c r="P96" i="15"/>
  <c r="S96" i="15" s="1"/>
  <c r="R96" i="15"/>
  <c r="Q98" i="15"/>
  <c r="P98" i="15"/>
  <c r="R98" i="15"/>
  <c r="Q100" i="15"/>
  <c r="P100" i="15"/>
  <c r="S100" i="15" s="1"/>
  <c r="R100" i="15"/>
  <c r="O34" i="15"/>
  <c r="BU77" i="15"/>
  <c r="BW77" i="15"/>
  <c r="BV77" i="15"/>
  <c r="BW78" i="15"/>
  <c r="BV78" i="15"/>
  <c r="BU78" i="15"/>
  <c r="O198" i="15"/>
  <c r="R198" i="15"/>
  <c r="R202" i="15" s="1"/>
  <c r="O200" i="15"/>
  <c r="P77" i="15"/>
  <c r="AJ77" i="15"/>
  <c r="P79" i="15"/>
  <c r="P81" i="15"/>
  <c r="P83" i="15"/>
  <c r="P85" i="15"/>
  <c r="P87" i="15"/>
  <c r="P89" i="15"/>
  <c r="P91" i="15"/>
  <c r="P93" i="15"/>
  <c r="P95" i="15"/>
  <c r="P97" i="15"/>
  <c r="P99" i="15"/>
  <c r="Q77" i="15"/>
  <c r="AK77" i="15"/>
  <c r="Q79" i="15"/>
  <c r="Q81" i="15"/>
  <c r="Q83" i="15"/>
  <c r="Q85" i="15"/>
  <c r="Q87" i="15"/>
  <c r="Q89" i="15"/>
  <c r="Q91" i="15"/>
  <c r="Q93" i="15"/>
  <c r="Q95" i="15"/>
  <c r="Q97" i="15"/>
  <c r="Q99" i="15"/>
  <c r="H169" i="15"/>
  <c r="R77" i="15"/>
  <c r="R79" i="15"/>
  <c r="R81" i="15"/>
  <c r="R83" i="15"/>
  <c r="R85" i="15"/>
  <c r="R87" i="15"/>
  <c r="R89" i="15"/>
  <c r="R91" i="15"/>
  <c r="R93" i="15"/>
  <c r="R95" i="15"/>
  <c r="R97" i="15"/>
  <c r="R99" i="15"/>
  <c r="BD78" i="15"/>
  <c r="BE78" i="15" s="1"/>
  <c r="Q8" i="8"/>
  <c r="R8" i="8" s="1"/>
  <c r="S95" i="15" l="1"/>
  <c r="S79" i="15"/>
  <c r="S78" i="15"/>
  <c r="AL77" i="15"/>
  <c r="S87" i="15"/>
  <c r="S89" i="15"/>
  <c r="BX77" i="15"/>
  <c r="S98" i="15"/>
  <c r="S82" i="15"/>
  <c r="BE77" i="15"/>
  <c r="S85" i="15"/>
  <c r="O202" i="15"/>
  <c r="S92" i="15"/>
  <c r="S86" i="15"/>
  <c r="S99" i="15"/>
  <c r="S83" i="15"/>
  <c r="BX78" i="15"/>
  <c r="S97" i="15"/>
  <c r="S81" i="15"/>
  <c r="S90" i="15"/>
  <c r="S93" i="15"/>
  <c r="S94" i="15"/>
  <c r="S91" i="15"/>
  <c r="P103" i="15"/>
  <c r="S88" i="15"/>
  <c r="S77" i="15"/>
  <c r="Q104" i="15"/>
  <c r="R105" i="15"/>
  <c r="AH247" i="17"/>
  <c r="AH246" i="17"/>
  <c r="N246" i="17"/>
  <c r="B201" i="17" s="1"/>
  <c r="AH245" i="17"/>
  <c r="M245" i="17"/>
  <c r="AH244" i="17"/>
  <c r="L244" i="17"/>
  <c r="B199" i="17" s="1"/>
  <c r="O199" i="17" s="1"/>
  <c r="AH243" i="17"/>
  <c r="K243" i="17"/>
  <c r="B198" i="17" s="1"/>
  <c r="AH242" i="17"/>
  <c r="J242" i="17"/>
  <c r="AH241" i="17"/>
  <c r="I241" i="17"/>
  <c r="AH240" i="17"/>
  <c r="G240" i="17"/>
  <c r="AH239" i="17"/>
  <c r="D239" i="17"/>
  <c r="AH238" i="17"/>
  <c r="B238" i="17"/>
  <c r="AH237" i="17"/>
  <c r="O237" i="17"/>
  <c r="AH236" i="17"/>
  <c r="O236" i="17"/>
  <c r="AH235" i="17"/>
  <c r="O235" i="17"/>
  <c r="AH234" i="17"/>
  <c r="O234" i="17"/>
  <c r="AH233" i="17"/>
  <c r="O233" i="17"/>
  <c r="AH232" i="17"/>
  <c r="O232" i="17"/>
  <c r="AH231" i="17"/>
  <c r="O231" i="17"/>
  <c r="AH230" i="17"/>
  <c r="O230" i="17"/>
  <c r="AH229" i="17"/>
  <c r="O229" i="17"/>
  <c r="AH228" i="17"/>
  <c r="O228" i="17"/>
  <c r="AH227" i="17"/>
  <c r="O227" i="17"/>
  <c r="O226" i="17"/>
  <c r="AH225" i="17"/>
  <c r="O225" i="17"/>
  <c r="AH224" i="17"/>
  <c r="O224" i="17"/>
  <c r="AH223" i="17"/>
  <c r="O223" i="17"/>
  <c r="AH222" i="17"/>
  <c r="O222" i="17"/>
  <c r="AH221" i="17"/>
  <c r="O221" i="17"/>
  <c r="AH220" i="17"/>
  <c r="O220" i="17"/>
  <c r="AH219" i="17"/>
  <c r="O219" i="17"/>
  <c r="Y202" i="17"/>
  <c r="F202" i="17"/>
  <c r="I201" i="17"/>
  <c r="Q201" i="17" s="1"/>
  <c r="AI200" i="17"/>
  <c r="AH200" i="17"/>
  <c r="B200" i="17"/>
  <c r="R200" i="17" s="1"/>
  <c r="AI199" i="17"/>
  <c r="AH199" i="17"/>
  <c r="AI198" i="17"/>
  <c r="AH198" i="17"/>
  <c r="AI197" i="17"/>
  <c r="AH197" i="17"/>
  <c r="B197" i="17"/>
  <c r="R197" i="17" s="1"/>
  <c r="AI196" i="17"/>
  <c r="AH196" i="17"/>
  <c r="B196" i="17"/>
  <c r="R196" i="17" s="1"/>
  <c r="AA189" i="17"/>
  <c r="AA188" i="17"/>
  <c r="H188" i="17"/>
  <c r="AA187" i="17"/>
  <c r="H187" i="17"/>
  <c r="AA186" i="17"/>
  <c r="H186" i="17"/>
  <c r="H185" i="17"/>
  <c r="H184" i="17"/>
  <c r="H183" i="17"/>
  <c r="AA182" i="17"/>
  <c r="H182" i="17"/>
  <c r="AA181" i="17"/>
  <c r="H181" i="17"/>
  <c r="AH247" i="16"/>
  <c r="AH246" i="16"/>
  <c r="N246" i="16"/>
  <c r="B201" i="16" s="1"/>
  <c r="R201" i="16" s="1"/>
  <c r="AH245" i="16"/>
  <c r="M245" i="16"/>
  <c r="AH244" i="16"/>
  <c r="L244" i="16"/>
  <c r="AH243" i="16"/>
  <c r="K243" i="16"/>
  <c r="AH242" i="16"/>
  <c r="J242" i="16"/>
  <c r="B197" i="16" s="1"/>
  <c r="AH241" i="16"/>
  <c r="I241" i="16"/>
  <c r="AH240" i="16"/>
  <c r="G240" i="16"/>
  <c r="AH239" i="16"/>
  <c r="D239" i="16"/>
  <c r="AH238" i="16"/>
  <c r="B238" i="16"/>
  <c r="AH237" i="16"/>
  <c r="O237" i="16"/>
  <c r="AH236" i="16"/>
  <c r="O236" i="16"/>
  <c r="AH235" i="16"/>
  <c r="O235" i="16"/>
  <c r="AH234" i="16"/>
  <c r="O234" i="16"/>
  <c r="AH233" i="16"/>
  <c r="O233" i="16"/>
  <c r="AH232" i="16"/>
  <c r="O232" i="16"/>
  <c r="AH231" i="16"/>
  <c r="O231" i="16"/>
  <c r="AH230" i="16"/>
  <c r="O230" i="16"/>
  <c r="AH229" i="16"/>
  <c r="O229" i="16"/>
  <c r="AH228" i="16"/>
  <c r="O228" i="16"/>
  <c r="AH227" i="16"/>
  <c r="O227" i="16"/>
  <c r="O226" i="16"/>
  <c r="AH225" i="16"/>
  <c r="O225" i="16"/>
  <c r="AH224" i="16"/>
  <c r="O224" i="16"/>
  <c r="AH223" i="16"/>
  <c r="O223" i="16"/>
  <c r="AH222" i="16"/>
  <c r="O222" i="16"/>
  <c r="AH221" i="16"/>
  <c r="O221" i="16"/>
  <c r="AH220" i="16"/>
  <c r="O220" i="16"/>
  <c r="AH219" i="16"/>
  <c r="O219" i="16"/>
  <c r="Y202" i="16"/>
  <c r="F202" i="16"/>
  <c r="I201" i="16"/>
  <c r="Q201" i="16" s="1"/>
  <c r="AI200" i="16"/>
  <c r="AH200" i="16"/>
  <c r="B200" i="16"/>
  <c r="R200" i="16" s="1"/>
  <c r="AI199" i="16"/>
  <c r="AH199" i="16"/>
  <c r="B199" i="16"/>
  <c r="O199" i="16" s="1"/>
  <c r="AI198" i="16"/>
  <c r="AH198" i="16"/>
  <c r="B198" i="16"/>
  <c r="O198" i="16" s="1"/>
  <c r="AI197" i="16"/>
  <c r="AH197" i="16"/>
  <c r="AI196" i="16"/>
  <c r="AI202" i="16" s="1"/>
  <c r="AH196" i="16"/>
  <c r="O196" i="16"/>
  <c r="B196" i="16"/>
  <c r="R196" i="16" s="1"/>
  <c r="AA189" i="16"/>
  <c r="AA188" i="16"/>
  <c r="H188" i="16"/>
  <c r="AA187" i="16"/>
  <c r="H187" i="16"/>
  <c r="AA186" i="16"/>
  <c r="H186" i="16"/>
  <c r="H185" i="16"/>
  <c r="H184" i="16"/>
  <c r="H183" i="16"/>
  <c r="AA182" i="16"/>
  <c r="H182" i="16"/>
  <c r="AA181" i="16"/>
  <c r="H181" i="16"/>
  <c r="AH247" i="14"/>
  <c r="AH246" i="14"/>
  <c r="N246" i="14"/>
  <c r="AH245" i="14"/>
  <c r="M245" i="14"/>
  <c r="B200" i="14" s="1"/>
  <c r="R200" i="14" s="1"/>
  <c r="AH244" i="14"/>
  <c r="L244" i="14"/>
  <c r="AH243" i="14"/>
  <c r="K243" i="14"/>
  <c r="B198" i="14" s="1"/>
  <c r="AH242" i="14"/>
  <c r="J242" i="14"/>
  <c r="AH241" i="14"/>
  <c r="I241" i="14"/>
  <c r="B196" i="14" s="1"/>
  <c r="AH240" i="14"/>
  <c r="G240" i="14"/>
  <c r="AH239" i="14"/>
  <c r="D239" i="14"/>
  <c r="AH238" i="14"/>
  <c r="B238" i="14"/>
  <c r="AH237" i="14"/>
  <c r="O237" i="14"/>
  <c r="AH236" i="14"/>
  <c r="O236" i="14"/>
  <c r="AH235" i="14"/>
  <c r="O235" i="14"/>
  <c r="AH234" i="14"/>
  <c r="O234" i="14"/>
  <c r="AH233" i="14"/>
  <c r="O233" i="14"/>
  <c r="AH232" i="14"/>
  <c r="O232" i="14"/>
  <c r="AH231" i="14"/>
  <c r="O231" i="14"/>
  <c r="AH230" i="14"/>
  <c r="O230" i="14"/>
  <c r="AH229" i="14"/>
  <c r="O229" i="14"/>
  <c r="AH228" i="14"/>
  <c r="O228" i="14"/>
  <c r="AH227" i="14"/>
  <c r="O227" i="14"/>
  <c r="O226" i="14"/>
  <c r="AH225" i="14"/>
  <c r="O225" i="14"/>
  <c r="AH224" i="14"/>
  <c r="O224" i="14"/>
  <c r="AH223" i="14"/>
  <c r="O223" i="14"/>
  <c r="AH222" i="14"/>
  <c r="O222" i="14"/>
  <c r="AH221" i="14"/>
  <c r="O221" i="14"/>
  <c r="AH220" i="14"/>
  <c r="O220" i="14"/>
  <c r="AH219" i="14"/>
  <c r="O219" i="14"/>
  <c r="Y202" i="14"/>
  <c r="F202" i="14"/>
  <c r="I201" i="14"/>
  <c r="Q201" i="14" s="1"/>
  <c r="B201" i="14"/>
  <c r="O201" i="14" s="1"/>
  <c r="AI200" i="14"/>
  <c r="AH200" i="14"/>
  <c r="AI199" i="14"/>
  <c r="AH199" i="14"/>
  <c r="B199" i="14"/>
  <c r="R199" i="14" s="1"/>
  <c r="AI198" i="14"/>
  <c r="AH198" i="14"/>
  <c r="AI197" i="14"/>
  <c r="AH197" i="14"/>
  <c r="B197" i="14"/>
  <c r="R197" i="14" s="1"/>
  <c r="AI196" i="14"/>
  <c r="AH196" i="14"/>
  <c r="AA189" i="14"/>
  <c r="AA188" i="14"/>
  <c r="H188" i="14"/>
  <c r="AA187" i="14"/>
  <c r="H187" i="14"/>
  <c r="AA186" i="14"/>
  <c r="H186" i="14"/>
  <c r="H185" i="14"/>
  <c r="H184" i="14"/>
  <c r="H183" i="14"/>
  <c r="AA182" i="14"/>
  <c r="H182" i="14"/>
  <c r="AA181" i="14"/>
  <c r="H181" i="14"/>
  <c r="AH247" i="13"/>
  <c r="AH246" i="13"/>
  <c r="N246" i="13"/>
  <c r="AH245" i="13"/>
  <c r="M245" i="13"/>
  <c r="AH244" i="13"/>
  <c r="L244" i="13"/>
  <c r="B199" i="13" s="1"/>
  <c r="AH243" i="13"/>
  <c r="K243" i="13"/>
  <c r="B198" i="13" s="1"/>
  <c r="AH242" i="13"/>
  <c r="J242" i="13"/>
  <c r="AH241" i="13"/>
  <c r="I241" i="13"/>
  <c r="AH240" i="13"/>
  <c r="G240" i="13"/>
  <c r="AH239" i="13"/>
  <c r="D239" i="13"/>
  <c r="AH238" i="13"/>
  <c r="B238" i="13"/>
  <c r="AH237" i="13"/>
  <c r="O237" i="13"/>
  <c r="AH236" i="13"/>
  <c r="O236" i="13"/>
  <c r="AH235" i="13"/>
  <c r="O235" i="13"/>
  <c r="AH234" i="13"/>
  <c r="O234" i="13"/>
  <c r="AH233" i="13"/>
  <c r="O233" i="13"/>
  <c r="AH232" i="13"/>
  <c r="O232" i="13"/>
  <c r="AH231" i="13"/>
  <c r="O231" i="13"/>
  <c r="AH230" i="13"/>
  <c r="O230" i="13"/>
  <c r="AH229" i="13"/>
  <c r="O229" i="13"/>
  <c r="AH228" i="13"/>
  <c r="O228" i="13"/>
  <c r="AH227" i="13"/>
  <c r="O227" i="13"/>
  <c r="O226" i="13"/>
  <c r="AH225" i="13"/>
  <c r="O225" i="13"/>
  <c r="AH224" i="13"/>
  <c r="O224" i="13"/>
  <c r="AH223" i="13"/>
  <c r="O223" i="13"/>
  <c r="AH222" i="13"/>
  <c r="O222" i="13"/>
  <c r="AH221" i="13"/>
  <c r="O221" i="13"/>
  <c r="AH220" i="13"/>
  <c r="O220" i="13"/>
  <c r="AH219" i="13"/>
  <c r="O219" i="13"/>
  <c r="Y202" i="13"/>
  <c r="F202" i="13"/>
  <c r="I201" i="13"/>
  <c r="Q201" i="13" s="1"/>
  <c r="B201" i="13"/>
  <c r="R201" i="13" s="1"/>
  <c r="AI200" i="13"/>
  <c r="AH200" i="13"/>
  <c r="B200" i="13"/>
  <c r="R200" i="13" s="1"/>
  <c r="AI199" i="13"/>
  <c r="AH199" i="13"/>
  <c r="AI198" i="13"/>
  <c r="AH198" i="13"/>
  <c r="AI197" i="13"/>
  <c r="AH197" i="13"/>
  <c r="B197" i="13"/>
  <c r="R197" i="13" s="1"/>
  <c r="AI196" i="13"/>
  <c r="AH196" i="13"/>
  <c r="B196" i="13"/>
  <c r="R196" i="13" s="1"/>
  <c r="AA189" i="13"/>
  <c r="AA188" i="13"/>
  <c r="H188" i="13"/>
  <c r="AA187" i="13"/>
  <c r="H187" i="13"/>
  <c r="AA186" i="13"/>
  <c r="H186" i="13"/>
  <c r="H185" i="13"/>
  <c r="H184" i="13"/>
  <c r="H183" i="13"/>
  <c r="AA182" i="13"/>
  <c r="H182" i="13"/>
  <c r="AA181" i="13"/>
  <c r="H181" i="13"/>
  <c r="AH247" i="12"/>
  <c r="AH246" i="12"/>
  <c r="N246" i="12"/>
  <c r="B201" i="12" s="1"/>
  <c r="R201" i="12" s="1"/>
  <c r="AH245" i="12"/>
  <c r="M245" i="12"/>
  <c r="AH244" i="12"/>
  <c r="L244" i="12"/>
  <c r="B199" i="12" s="1"/>
  <c r="AH243" i="12"/>
  <c r="K243" i="12"/>
  <c r="AH242" i="12"/>
  <c r="J242" i="12"/>
  <c r="B197" i="12" s="1"/>
  <c r="AH241" i="12"/>
  <c r="I241" i="12"/>
  <c r="AH240" i="12"/>
  <c r="G240" i="12"/>
  <c r="AH239" i="12"/>
  <c r="D239" i="12"/>
  <c r="AH238" i="12"/>
  <c r="B238" i="12"/>
  <c r="AH237" i="12"/>
  <c r="O237" i="12"/>
  <c r="AH236" i="12"/>
  <c r="O236" i="12"/>
  <c r="AH235" i="12"/>
  <c r="O235" i="12"/>
  <c r="AH234" i="12"/>
  <c r="O234" i="12"/>
  <c r="AH233" i="12"/>
  <c r="O233" i="12"/>
  <c r="AH232" i="12"/>
  <c r="O232" i="12"/>
  <c r="AH231" i="12"/>
  <c r="O231" i="12"/>
  <c r="AH230" i="12"/>
  <c r="O230" i="12"/>
  <c r="AH229" i="12"/>
  <c r="O229" i="12"/>
  <c r="AH228" i="12"/>
  <c r="O228" i="12"/>
  <c r="AH227" i="12"/>
  <c r="O227" i="12"/>
  <c r="O226" i="12"/>
  <c r="AH225" i="12"/>
  <c r="O225" i="12"/>
  <c r="AH224" i="12"/>
  <c r="O224" i="12"/>
  <c r="AH223" i="12"/>
  <c r="O223" i="12"/>
  <c r="AH222" i="12"/>
  <c r="O222" i="12"/>
  <c r="AH221" i="12"/>
  <c r="O221" i="12"/>
  <c r="AH220" i="12"/>
  <c r="O220" i="12"/>
  <c r="AH219" i="12"/>
  <c r="O219" i="12"/>
  <c r="Y202" i="12"/>
  <c r="F202" i="12"/>
  <c r="I201" i="12"/>
  <c r="Q201" i="12" s="1"/>
  <c r="AI200" i="12"/>
  <c r="AH200" i="12"/>
  <c r="B200" i="12"/>
  <c r="R200" i="12" s="1"/>
  <c r="AI199" i="12"/>
  <c r="AH199" i="12"/>
  <c r="AI198" i="12"/>
  <c r="AH198" i="12"/>
  <c r="B198" i="12"/>
  <c r="O198" i="12" s="1"/>
  <c r="AI197" i="12"/>
  <c r="AH197" i="12"/>
  <c r="AI196" i="12"/>
  <c r="AH196" i="12"/>
  <c r="R196" i="12"/>
  <c r="O196" i="12"/>
  <c r="B196" i="12"/>
  <c r="AA189" i="12"/>
  <c r="AA188" i="12"/>
  <c r="H188" i="12"/>
  <c r="AA187" i="12"/>
  <c r="H187" i="12"/>
  <c r="AA186" i="12"/>
  <c r="H186" i="12"/>
  <c r="H185" i="12"/>
  <c r="H184" i="12"/>
  <c r="H183" i="12"/>
  <c r="AA182" i="12"/>
  <c r="H182" i="12"/>
  <c r="AA181" i="12"/>
  <c r="H181" i="12"/>
  <c r="AH247" i="11"/>
  <c r="AH246" i="11"/>
  <c r="N246" i="11"/>
  <c r="AH245" i="11"/>
  <c r="M245" i="11"/>
  <c r="B200" i="11" s="1"/>
  <c r="AH244" i="11"/>
  <c r="L244" i="11"/>
  <c r="B199" i="11" s="1"/>
  <c r="AH243" i="11"/>
  <c r="K243" i="11"/>
  <c r="AH242" i="11"/>
  <c r="J242" i="11"/>
  <c r="AH241" i="11"/>
  <c r="I241" i="11"/>
  <c r="B196" i="11" s="1"/>
  <c r="AH240" i="11"/>
  <c r="G240" i="11"/>
  <c r="AH239" i="11"/>
  <c r="D239" i="11"/>
  <c r="AH238" i="11"/>
  <c r="B238" i="11"/>
  <c r="AH237" i="11"/>
  <c r="O237" i="11"/>
  <c r="AH236" i="11"/>
  <c r="O236" i="11"/>
  <c r="AH235" i="11"/>
  <c r="O235" i="11"/>
  <c r="AH234" i="11"/>
  <c r="O234" i="11"/>
  <c r="AH233" i="11"/>
  <c r="O233" i="11"/>
  <c r="AH232" i="11"/>
  <c r="O232" i="11"/>
  <c r="AH231" i="11"/>
  <c r="O231" i="11"/>
  <c r="AH230" i="11"/>
  <c r="O230" i="11"/>
  <c r="AH229" i="11"/>
  <c r="O229" i="11"/>
  <c r="AH228" i="11"/>
  <c r="O228" i="11"/>
  <c r="AH227" i="11"/>
  <c r="O227" i="11"/>
  <c r="O226" i="11"/>
  <c r="AH225" i="11"/>
  <c r="O225" i="11"/>
  <c r="AH224" i="11"/>
  <c r="O224" i="11"/>
  <c r="AH223" i="11"/>
  <c r="O223" i="11"/>
  <c r="AH222" i="11"/>
  <c r="O222" i="11"/>
  <c r="AH221" i="11"/>
  <c r="O221" i="11"/>
  <c r="AH220" i="11"/>
  <c r="O220" i="11"/>
  <c r="AH219" i="11"/>
  <c r="O219" i="11"/>
  <c r="Y202" i="11"/>
  <c r="F202" i="11"/>
  <c r="I201" i="11"/>
  <c r="Q201" i="11" s="1"/>
  <c r="B201" i="11"/>
  <c r="R201" i="11" s="1"/>
  <c r="AI200" i="11"/>
  <c r="AH200" i="11"/>
  <c r="AI199" i="11"/>
  <c r="AH199" i="11"/>
  <c r="AI198" i="11"/>
  <c r="AH198" i="11"/>
  <c r="R198" i="11"/>
  <c r="B198" i="11"/>
  <c r="O198" i="11" s="1"/>
  <c r="AI197" i="11"/>
  <c r="AH197" i="11"/>
  <c r="B197" i="11"/>
  <c r="O197" i="11" s="1"/>
  <c r="AI196" i="11"/>
  <c r="AI202" i="11" s="1"/>
  <c r="AH196" i="11"/>
  <c r="AA189" i="11"/>
  <c r="AA188" i="11"/>
  <c r="H188" i="11"/>
  <c r="AA187" i="11"/>
  <c r="H187" i="11"/>
  <c r="AA186" i="11"/>
  <c r="H186" i="11"/>
  <c r="H185" i="11"/>
  <c r="H184" i="11"/>
  <c r="H183" i="11"/>
  <c r="AA182" i="11"/>
  <c r="H182" i="11"/>
  <c r="AA181" i="11"/>
  <c r="H181" i="11"/>
  <c r="AH250" i="8"/>
  <c r="AH249" i="8"/>
  <c r="N249" i="8"/>
  <c r="B204" i="8" s="1"/>
  <c r="AH248" i="8"/>
  <c r="M248" i="8"/>
  <c r="AH247" i="8"/>
  <c r="L247" i="8"/>
  <c r="AH246" i="8"/>
  <c r="K246" i="8"/>
  <c r="AH245" i="8"/>
  <c r="J245" i="8"/>
  <c r="AH244" i="8"/>
  <c r="I244" i="8"/>
  <c r="AH243" i="8"/>
  <c r="G243" i="8"/>
  <c r="AH242" i="8"/>
  <c r="D242" i="8"/>
  <c r="AH241" i="8"/>
  <c r="B241" i="8"/>
  <c r="AH240" i="8"/>
  <c r="O240" i="8"/>
  <c r="AH239" i="8"/>
  <c r="O239" i="8"/>
  <c r="AH238" i="8"/>
  <c r="O238" i="8"/>
  <c r="AH237" i="8"/>
  <c r="O237" i="8"/>
  <c r="AH236" i="8"/>
  <c r="O236" i="8"/>
  <c r="AH235" i="8"/>
  <c r="O235" i="8"/>
  <c r="AH234" i="8"/>
  <c r="O234" i="8"/>
  <c r="AH233" i="8"/>
  <c r="O233" i="8"/>
  <c r="AH232" i="8"/>
  <c r="O232" i="8"/>
  <c r="AH231" i="8"/>
  <c r="O231" i="8"/>
  <c r="AH230" i="8"/>
  <c r="O230" i="8"/>
  <c r="O229" i="8"/>
  <c r="AH228" i="8"/>
  <c r="O228" i="8"/>
  <c r="AH227" i="8"/>
  <c r="O227" i="8"/>
  <c r="AH226" i="8"/>
  <c r="O226" i="8"/>
  <c r="AH225" i="8"/>
  <c r="O225" i="8"/>
  <c r="AH224" i="8"/>
  <c r="O224" i="8"/>
  <c r="AH223" i="8"/>
  <c r="O223" i="8"/>
  <c r="AH222" i="8"/>
  <c r="O222" i="8"/>
  <c r="Y205" i="8"/>
  <c r="F205" i="8"/>
  <c r="I204" i="8"/>
  <c r="Q204" i="8" s="1"/>
  <c r="AI203" i="8"/>
  <c r="AH203" i="8"/>
  <c r="B203" i="8"/>
  <c r="R203" i="8" s="1"/>
  <c r="AI202" i="8"/>
  <c r="AH202" i="8"/>
  <c r="B202" i="8"/>
  <c r="O202" i="8" s="1"/>
  <c r="AI201" i="8"/>
  <c r="AH201" i="8"/>
  <c r="B201" i="8"/>
  <c r="O201" i="8" s="1"/>
  <c r="AI200" i="8"/>
  <c r="AI205" i="8" s="1"/>
  <c r="AH200" i="8"/>
  <c r="B200" i="8"/>
  <c r="R200" i="8" s="1"/>
  <c r="AI199" i="8"/>
  <c r="AH199" i="8"/>
  <c r="B199" i="8"/>
  <c r="R199" i="8" s="1"/>
  <c r="AA192" i="8"/>
  <c r="AA191" i="8"/>
  <c r="H191" i="8"/>
  <c r="AA190" i="8"/>
  <c r="H190" i="8"/>
  <c r="AA189" i="8"/>
  <c r="H189" i="8"/>
  <c r="H188" i="8"/>
  <c r="H187" i="8"/>
  <c r="H186" i="8"/>
  <c r="AA185" i="8"/>
  <c r="H185" i="8"/>
  <c r="AA184" i="8"/>
  <c r="H184" i="8"/>
  <c r="AH250" i="7"/>
  <c r="AH249" i="7"/>
  <c r="N249" i="7"/>
  <c r="O204" i="7" s="1"/>
  <c r="AH248" i="7"/>
  <c r="M248" i="7"/>
  <c r="B203" i="7" s="1"/>
  <c r="R203" i="7" s="1"/>
  <c r="AH247" i="7"/>
  <c r="L247" i="7"/>
  <c r="AH246" i="7"/>
  <c r="K246" i="7"/>
  <c r="AH245" i="7"/>
  <c r="J245" i="7"/>
  <c r="AH244" i="7"/>
  <c r="I244" i="7"/>
  <c r="B199" i="7" s="1"/>
  <c r="AH243" i="7"/>
  <c r="G243" i="7"/>
  <c r="AH242" i="7"/>
  <c r="D242" i="7"/>
  <c r="AH241" i="7"/>
  <c r="B241" i="7"/>
  <c r="AH240" i="7"/>
  <c r="O240" i="7"/>
  <c r="AH239" i="7"/>
  <c r="O239" i="7"/>
  <c r="AH238" i="7"/>
  <c r="O238" i="7"/>
  <c r="AH237" i="7"/>
  <c r="O237" i="7"/>
  <c r="AH236" i="7"/>
  <c r="O236" i="7"/>
  <c r="AH235" i="7"/>
  <c r="O235" i="7"/>
  <c r="AH234" i="7"/>
  <c r="O234" i="7"/>
  <c r="AH233" i="7"/>
  <c r="O233" i="7"/>
  <c r="AH232" i="7"/>
  <c r="O232" i="7"/>
  <c r="AH231" i="7"/>
  <c r="O231" i="7"/>
  <c r="AH230" i="7"/>
  <c r="O230" i="7"/>
  <c r="O229" i="7"/>
  <c r="AH228" i="7"/>
  <c r="O228" i="7"/>
  <c r="AH227" i="7"/>
  <c r="O227" i="7"/>
  <c r="AH226" i="7"/>
  <c r="O226" i="7"/>
  <c r="AH225" i="7"/>
  <c r="O225" i="7"/>
  <c r="AH224" i="7"/>
  <c r="O224" i="7"/>
  <c r="AH223" i="7"/>
  <c r="O223" i="7"/>
  <c r="AH222" i="7"/>
  <c r="O222" i="7"/>
  <c r="Y205" i="7"/>
  <c r="F205" i="7"/>
  <c r="I204" i="7"/>
  <c r="Q204" i="7" s="1"/>
  <c r="AI203" i="7"/>
  <c r="AH203" i="7"/>
  <c r="AI202" i="7"/>
  <c r="AH202" i="7"/>
  <c r="AI201" i="7"/>
  <c r="AH201" i="7"/>
  <c r="AI200" i="7"/>
  <c r="AH200" i="7"/>
  <c r="R200" i="7"/>
  <c r="AI199" i="7"/>
  <c r="AH199" i="7"/>
  <c r="AA192" i="7"/>
  <c r="AA191" i="7"/>
  <c r="H191" i="7"/>
  <c r="AA190" i="7"/>
  <c r="H190" i="7"/>
  <c r="AA189" i="7"/>
  <c r="H189" i="7"/>
  <c r="H188" i="7"/>
  <c r="H187" i="7"/>
  <c r="H186" i="7"/>
  <c r="AA185" i="7"/>
  <c r="H185" i="7"/>
  <c r="AA184" i="7"/>
  <c r="H184" i="7"/>
  <c r="R197" i="16" l="1"/>
  <c r="O197" i="16"/>
  <c r="R197" i="12"/>
  <c r="O197" i="12"/>
  <c r="R204" i="8"/>
  <c r="O204" i="8"/>
  <c r="R199" i="13"/>
  <c r="O199" i="13"/>
  <c r="R196" i="14"/>
  <c r="O196" i="14"/>
  <c r="R199" i="11"/>
  <c r="O199" i="11"/>
  <c r="H189" i="11"/>
  <c r="O247" i="11"/>
  <c r="H189" i="12"/>
  <c r="H189" i="14"/>
  <c r="AH202" i="16"/>
  <c r="O199" i="8"/>
  <c r="R201" i="8"/>
  <c r="O250" i="8"/>
  <c r="AH202" i="12"/>
  <c r="O247" i="13"/>
  <c r="R201" i="14"/>
  <c r="H192" i="8"/>
  <c r="R197" i="11"/>
  <c r="AI202" i="12"/>
  <c r="O247" i="12"/>
  <c r="H189" i="13"/>
  <c r="O196" i="13"/>
  <c r="AH202" i="14"/>
  <c r="O247" i="16"/>
  <c r="S106" i="15"/>
  <c r="AH205" i="8"/>
  <c r="O201" i="13"/>
  <c r="AI202" i="14"/>
  <c r="R198" i="16"/>
  <c r="AH205" i="7"/>
  <c r="R198" i="12"/>
  <c r="H189" i="16"/>
  <c r="AH202" i="11"/>
  <c r="AH202" i="13"/>
  <c r="AI202" i="13"/>
  <c r="O199" i="14"/>
  <c r="O247" i="14"/>
  <c r="O247" i="17"/>
  <c r="H189" i="17"/>
  <c r="O196" i="17"/>
  <c r="AI202" i="17"/>
  <c r="AH202" i="17"/>
  <c r="R199" i="7"/>
  <c r="O199" i="7"/>
  <c r="O201" i="7"/>
  <c r="R201" i="7"/>
  <c r="R202" i="7"/>
  <c r="O202" i="7"/>
  <c r="AI205" i="7"/>
  <c r="R204" i="7"/>
  <c r="O250" i="7"/>
  <c r="H192" i="7"/>
  <c r="R201" i="17"/>
  <c r="O201" i="17"/>
  <c r="O198" i="17"/>
  <c r="R198" i="17"/>
  <c r="R202" i="17" s="1"/>
  <c r="O197" i="17"/>
  <c r="R199" i="17"/>
  <c r="O200" i="17"/>
  <c r="R199" i="16"/>
  <c r="R202" i="16" s="1"/>
  <c r="O201" i="16"/>
  <c r="O200" i="16"/>
  <c r="O202" i="16" s="1"/>
  <c r="O198" i="14"/>
  <c r="R198" i="14"/>
  <c r="R202" i="14" s="1"/>
  <c r="O197" i="14"/>
  <c r="O200" i="14"/>
  <c r="O198" i="13"/>
  <c r="R198" i="13"/>
  <c r="R202" i="13" s="1"/>
  <c r="O197" i="13"/>
  <c r="O200" i="13"/>
  <c r="O199" i="12"/>
  <c r="O202" i="12" s="1"/>
  <c r="R199" i="12"/>
  <c r="R202" i="12" s="1"/>
  <c r="O201" i="12"/>
  <c r="O200" i="12"/>
  <c r="R196" i="11"/>
  <c r="O196" i="11"/>
  <c r="R200" i="11"/>
  <c r="O200" i="11"/>
  <c r="O201" i="11"/>
  <c r="O200" i="8"/>
  <c r="R202" i="8"/>
  <c r="O203" i="8"/>
  <c r="O205" i="8" s="1"/>
  <c r="O200" i="7"/>
  <c r="O203" i="7"/>
  <c r="O202" i="13" l="1"/>
  <c r="R205" i="7"/>
  <c r="R205" i="8"/>
  <c r="O202" i="14"/>
  <c r="O202" i="17"/>
  <c r="O205" i="7"/>
  <c r="O202" i="11"/>
  <c r="R202" i="11"/>
  <c r="AR201" i="17" l="1"/>
  <c r="BB200" i="17"/>
  <c r="BA200" i="17"/>
  <c r="BB199" i="17"/>
  <c r="BA199" i="17"/>
  <c r="BB198" i="17"/>
  <c r="BA198" i="17"/>
  <c r="BB197" i="17"/>
  <c r="BA197" i="17"/>
  <c r="BB196" i="17"/>
  <c r="BA196" i="17"/>
  <c r="AT189" i="17"/>
  <c r="AT188" i="17"/>
  <c r="AT187" i="17"/>
  <c r="AT186" i="17"/>
  <c r="AT182" i="17"/>
  <c r="AT181" i="17"/>
  <c r="O169" i="17"/>
  <c r="M169" i="17"/>
  <c r="L169" i="17"/>
  <c r="K169" i="17"/>
  <c r="J169" i="17"/>
  <c r="I169" i="17"/>
  <c r="AJ168" i="17"/>
  <c r="AI168" i="17"/>
  <c r="AA168" i="17"/>
  <c r="Z168" i="17"/>
  <c r="Y168" i="17"/>
  <c r="X168" i="17"/>
  <c r="W168" i="17"/>
  <c r="V168" i="17"/>
  <c r="Q168" i="17"/>
  <c r="P168" i="17"/>
  <c r="H168" i="17"/>
  <c r="G168" i="17"/>
  <c r="F168" i="17"/>
  <c r="E168" i="17"/>
  <c r="D168" i="17"/>
  <c r="C168" i="17"/>
  <c r="AJ167" i="17"/>
  <c r="AI167" i="17"/>
  <c r="AA167" i="17"/>
  <c r="Z167" i="17"/>
  <c r="Y167" i="17"/>
  <c r="X167" i="17"/>
  <c r="W167" i="17"/>
  <c r="V167" i="17"/>
  <c r="Q167" i="17"/>
  <c r="P167" i="17"/>
  <c r="H167" i="17"/>
  <c r="G167" i="17"/>
  <c r="F167" i="17"/>
  <c r="E167" i="17"/>
  <c r="D167" i="17"/>
  <c r="C167" i="17"/>
  <c r="AJ166" i="17"/>
  <c r="AI166" i="17"/>
  <c r="AA166" i="17"/>
  <c r="Z166" i="17"/>
  <c r="Y166" i="17"/>
  <c r="X166" i="17"/>
  <c r="W166" i="17"/>
  <c r="V166" i="17"/>
  <c r="Q166" i="17"/>
  <c r="P166" i="17"/>
  <c r="H166" i="17"/>
  <c r="G166" i="17"/>
  <c r="F166" i="17"/>
  <c r="E166" i="17"/>
  <c r="D166" i="17"/>
  <c r="C166" i="17"/>
  <c r="AJ165" i="17"/>
  <c r="AI165" i="17"/>
  <c r="AA165" i="17"/>
  <c r="Z165" i="17"/>
  <c r="Y165" i="17"/>
  <c r="X165" i="17"/>
  <c r="W165" i="17"/>
  <c r="V165" i="17"/>
  <c r="Q165" i="17"/>
  <c r="P165" i="17"/>
  <c r="H165" i="17"/>
  <c r="G165" i="17"/>
  <c r="F165" i="17"/>
  <c r="E165" i="17"/>
  <c r="D165" i="17"/>
  <c r="C165" i="17"/>
  <c r="AJ164" i="17"/>
  <c r="AI164" i="17"/>
  <c r="AA164" i="17"/>
  <c r="Z164" i="17"/>
  <c r="Y164" i="17"/>
  <c r="X164" i="17"/>
  <c r="W164" i="17"/>
  <c r="V164" i="17"/>
  <c r="Q164" i="17"/>
  <c r="P164" i="17"/>
  <c r="H164" i="17"/>
  <c r="G164" i="17"/>
  <c r="F164" i="17"/>
  <c r="E164" i="17"/>
  <c r="D164" i="17"/>
  <c r="C164" i="17"/>
  <c r="AJ163" i="17"/>
  <c r="AI163" i="17"/>
  <c r="AA163" i="17"/>
  <c r="Z163" i="17"/>
  <c r="Y163" i="17"/>
  <c r="X163" i="17"/>
  <c r="W163" i="17"/>
  <c r="V163" i="17"/>
  <c r="Q163" i="17"/>
  <c r="P163" i="17"/>
  <c r="H163" i="17"/>
  <c r="G163" i="17"/>
  <c r="F163" i="17"/>
  <c r="E163" i="17"/>
  <c r="D163" i="17"/>
  <c r="C163" i="17"/>
  <c r="AJ162" i="17"/>
  <c r="AI162" i="17"/>
  <c r="AA162" i="17"/>
  <c r="Z162" i="17"/>
  <c r="Y162" i="17"/>
  <c r="X162" i="17"/>
  <c r="W162" i="17"/>
  <c r="V162" i="17"/>
  <c r="Q162" i="17"/>
  <c r="P162" i="17"/>
  <c r="H162" i="17"/>
  <c r="G162" i="17"/>
  <c r="F162" i="17"/>
  <c r="E162" i="17"/>
  <c r="D162" i="17"/>
  <c r="C162" i="17"/>
  <c r="AJ161" i="17"/>
  <c r="AI161" i="17"/>
  <c r="AA161" i="17"/>
  <c r="Z161" i="17"/>
  <c r="Y161" i="17"/>
  <c r="X161" i="17"/>
  <c r="W161" i="17"/>
  <c r="V161" i="17"/>
  <c r="Q161" i="17"/>
  <c r="P161" i="17"/>
  <c r="H161" i="17"/>
  <c r="G161" i="17"/>
  <c r="F161" i="17"/>
  <c r="E161" i="17"/>
  <c r="D161" i="17"/>
  <c r="C161" i="17"/>
  <c r="AJ160" i="17"/>
  <c r="AI160" i="17"/>
  <c r="AA160" i="17"/>
  <c r="Z160" i="17"/>
  <c r="Y160" i="17"/>
  <c r="X160" i="17"/>
  <c r="W160" i="17"/>
  <c r="V160" i="17"/>
  <c r="Q160" i="17"/>
  <c r="P160" i="17"/>
  <c r="H160" i="17"/>
  <c r="G160" i="17"/>
  <c r="F160" i="17"/>
  <c r="E160" i="17"/>
  <c r="D160" i="17"/>
  <c r="C160" i="17"/>
  <c r="AJ159" i="17"/>
  <c r="AI159" i="17"/>
  <c r="AA159" i="17"/>
  <c r="Z159" i="17"/>
  <c r="Y159" i="17"/>
  <c r="X159" i="17"/>
  <c r="W159" i="17"/>
  <c r="V159" i="17"/>
  <c r="Q159" i="17"/>
  <c r="P159" i="17"/>
  <c r="H159" i="17"/>
  <c r="G159" i="17"/>
  <c r="F159" i="17"/>
  <c r="E159" i="17"/>
  <c r="D159" i="17"/>
  <c r="C159" i="17"/>
  <c r="AJ158" i="17"/>
  <c r="AI158" i="17"/>
  <c r="AA158" i="17"/>
  <c r="Z158" i="17"/>
  <c r="Y158" i="17"/>
  <c r="X158" i="17"/>
  <c r="W158" i="17"/>
  <c r="V158" i="17"/>
  <c r="Q158" i="17"/>
  <c r="P158" i="17"/>
  <c r="H158" i="17"/>
  <c r="G158" i="17"/>
  <c r="F158" i="17"/>
  <c r="E158" i="17"/>
  <c r="D158" i="17"/>
  <c r="C158" i="17"/>
  <c r="AJ157" i="17"/>
  <c r="AI157" i="17"/>
  <c r="AA157" i="17"/>
  <c r="Z157" i="17"/>
  <c r="Y157" i="17"/>
  <c r="X157" i="17"/>
  <c r="W157" i="17"/>
  <c r="V157" i="17"/>
  <c r="Q157" i="17"/>
  <c r="P157" i="17"/>
  <c r="H157" i="17"/>
  <c r="G157" i="17"/>
  <c r="F157" i="17"/>
  <c r="E157" i="17"/>
  <c r="D157" i="17"/>
  <c r="C157" i="17"/>
  <c r="AJ156" i="17"/>
  <c r="AI156" i="17"/>
  <c r="AA156" i="17"/>
  <c r="Z156" i="17"/>
  <c r="Y156" i="17"/>
  <c r="X156" i="17"/>
  <c r="W156" i="17"/>
  <c r="V156" i="17"/>
  <c r="Q156" i="17"/>
  <c r="P156" i="17"/>
  <c r="H156" i="17"/>
  <c r="G156" i="17"/>
  <c r="F156" i="17"/>
  <c r="E156" i="17"/>
  <c r="D156" i="17"/>
  <c r="C156" i="17"/>
  <c r="AJ155" i="17"/>
  <c r="AI155" i="17"/>
  <c r="AA155" i="17"/>
  <c r="Z155" i="17"/>
  <c r="Y155" i="17"/>
  <c r="X155" i="17"/>
  <c r="W155" i="17"/>
  <c r="V155" i="17"/>
  <c r="Q155" i="17"/>
  <c r="P155" i="17"/>
  <c r="H155" i="17"/>
  <c r="G155" i="17"/>
  <c r="F155" i="17"/>
  <c r="E155" i="17"/>
  <c r="D155" i="17"/>
  <c r="C155" i="17"/>
  <c r="AJ154" i="17"/>
  <c r="AI154" i="17"/>
  <c r="AA154" i="17"/>
  <c r="Z154" i="17"/>
  <c r="Y154" i="17"/>
  <c r="X154" i="17"/>
  <c r="W154" i="17"/>
  <c r="V154" i="17"/>
  <c r="Q154" i="17"/>
  <c r="P154" i="17"/>
  <c r="H154" i="17"/>
  <c r="G154" i="17"/>
  <c r="F154" i="17"/>
  <c r="E154" i="17"/>
  <c r="D154" i="17"/>
  <c r="C154" i="17"/>
  <c r="AJ153" i="17"/>
  <c r="AI153" i="17"/>
  <c r="AA153" i="17"/>
  <c r="Z153" i="17"/>
  <c r="Y153" i="17"/>
  <c r="X153" i="17"/>
  <c r="W153" i="17"/>
  <c r="V153" i="17"/>
  <c r="Q153" i="17"/>
  <c r="P153" i="17"/>
  <c r="H153" i="17"/>
  <c r="G153" i="17"/>
  <c r="F153" i="17"/>
  <c r="E153" i="17"/>
  <c r="D153" i="17"/>
  <c r="C153" i="17"/>
  <c r="AJ152" i="17"/>
  <c r="AI152" i="17"/>
  <c r="AA152" i="17"/>
  <c r="Z152" i="17"/>
  <c r="Y152" i="17"/>
  <c r="X152" i="17"/>
  <c r="W152" i="17"/>
  <c r="V152" i="17"/>
  <c r="Q152" i="17"/>
  <c r="P152" i="17"/>
  <c r="H152" i="17"/>
  <c r="G152" i="17"/>
  <c r="F152" i="17"/>
  <c r="E152" i="17"/>
  <c r="D152" i="17"/>
  <c r="C152" i="17"/>
  <c r="AJ151" i="17"/>
  <c r="AI151" i="17"/>
  <c r="AA151" i="17"/>
  <c r="Z151" i="17"/>
  <c r="Y151" i="17"/>
  <c r="X151" i="17"/>
  <c r="W151" i="17"/>
  <c r="V151" i="17"/>
  <c r="Q151" i="17"/>
  <c r="P151" i="17"/>
  <c r="H151" i="17"/>
  <c r="G151" i="17"/>
  <c r="F151" i="17"/>
  <c r="E151" i="17"/>
  <c r="D151" i="17"/>
  <c r="C151" i="17"/>
  <c r="AJ150" i="17"/>
  <c r="AI150" i="17"/>
  <c r="AA150" i="17"/>
  <c r="Z150" i="17"/>
  <c r="Y150" i="17"/>
  <c r="X150" i="17"/>
  <c r="W150" i="17"/>
  <c r="V150" i="17"/>
  <c r="Q150" i="17"/>
  <c r="P150" i="17"/>
  <c r="H150" i="17"/>
  <c r="G150" i="17"/>
  <c r="F150" i="17"/>
  <c r="E150" i="17"/>
  <c r="D150" i="17"/>
  <c r="C150" i="17"/>
  <c r="AJ149" i="17"/>
  <c r="AI149" i="17"/>
  <c r="AA149" i="17"/>
  <c r="Z149" i="17"/>
  <c r="Y149" i="17"/>
  <c r="X149" i="17"/>
  <c r="W149" i="17"/>
  <c r="V149" i="17"/>
  <c r="Q149" i="17"/>
  <c r="P149" i="17"/>
  <c r="H149" i="17"/>
  <c r="H169" i="17" s="1"/>
  <c r="G149" i="17"/>
  <c r="G169" i="17" s="1"/>
  <c r="F149" i="17"/>
  <c r="F169" i="17" s="1"/>
  <c r="E149" i="17"/>
  <c r="D149" i="17"/>
  <c r="C149" i="17"/>
  <c r="C169" i="17" s="1"/>
  <c r="AZ137" i="17"/>
  <c r="AZ136" i="17"/>
  <c r="AZ135" i="17"/>
  <c r="AZ134" i="17"/>
  <c r="AZ133" i="17"/>
  <c r="AZ132" i="17"/>
  <c r="AZ131" i="17"/>
  <c r="AZ130" i="17"/>
  <c r="AZ129" i="17"/>
  <c r="AZ128" i="17"/>
  <c r="AZ127" i="17"/>
  <c r="AZ126" i="17"/>
  <c r="AZ125" i="17"/>
  <c r="AZ124" i="17"/>
  <c r="AZ123" i="17"/>
  <c r="AZ122" i="17"/>
  <c r="AZ121" i="17"/>
  <c r="AZ120" i="17"/>
  <c r="AZ119" i="17"/>
  <c r="AZ118" i="17"/>
  <c r="AZ117" i="17"/>
  <c r="AZ116" i="17"/>
  <c r="AZ115" i="17"/>
  <c r="AZ114" i="17"/>
  <c r="AZ113" i="17"/>
  <c r="AZ112" i="17"/>
  <c r="AH112" i="17"/>
  <c r="BW106" i="17"/>
  <c r="BV106" i="17"/>
  <c r="BU106" i="17"/>
  <c r="BR106" i="17"/>
  <c r="BS106" i="17" s="1"/>
  <c r="BH106" i="17"/>
  <c r="BD106" i="17"/>
  <c r="BC106" i="17"/>
  <c r="BB106" i="17"/>
  <c r="AY106" i="17"/>
  <c r="AZ106" i="17" s="1"/>
  <c r="AO106" i="17"/>
  <c r="AK106" i="17"/>
  <c r="AJ106" i="17"/>
  <c r="AI106" i="17"/>
  <c r="AF106" i="17"/>
  <c r="AG106" i="17" s="1"/>
  <c r="V106" i="17"/>
  <c r="BW105" i="17"/>
  <c r="BV105" i="17"/>
  <c r="BU105" i="17"/>
  <c r="BR105" i="17"/>
  <c r="BS105" i="17" s="1"/>
  <c r="BH105" i="17"/>
  <c r="BD105" i="17"/>
  <c r="BC105" i="17"/>
  <c r="BB105" i="17"/>
  <c r="AY105" i="17"/>
  <c r="AZ105" i="17" s="1"/>
  <c r="AO105" i="17"/>
  <c r="AK105" i="17"/>
  <c r="AJ105" i="17"/>
  <c r="AI105" i="17"/>
  <c r="AF105" i="17"/>
  <c r="AG105" i="17" s="1"/>
  <c r="V105" i="17"/>
  <c r="BW104" i="17"/>
  <c r="BV104" i="17"/>
  <c r="BU104" i="17"/>
  <c r="BR104" i="17"/>
  <c r="BS104" i="17" s="1"/>
  <c r="BH104" i="17"/>
  <c r="BD104" i="17"/>
  <c r="BC104" i="17"/>
  <c r="BB104" i="17"/>
  <c r="AY104" i="17"/>
  <c r="AZ104" i="17" s="1"/>
  <c r="AO104" i="17"/>
  <c r="AK104" i="17"/>
  <c r="AJ104" i="17"/>
  <c r="AI104" i="17"/>
  <c r="AF104" i="17"/>
  <c r="AG104" i="17" s="1"/>
  <c r="V104" i="17"/>
  <c r="BW103" i="17"/>
  <c r="BV103" i="17"/>
  <c r="BU103" i="17"/>
  <c r="BR103" i="17"/>
  <c r="BS103" i="17" s="1"/>
  <c r="BH103" i="17"/>
  <c r="BD103" i="17"/>
  <c r="BC103" i="17"/>
  <c r="BB103" i="17"/>
  <c r="AY103" i="17"/>
  <c r="AZ103" i="17" s="1"/>
  <c r="AO103" i="17"/>
  <c r="AK103" i="17"/>
  <c r="AJ103" i="17"/>
  <c r="AI103" i="17"/>
  <c r="AF103" i="17"/>
  <c r="AG103" i="17" s="1"/>
  <c r="V103" i="17"/>
  <c r="BW102" i="17"/>
  <c r="BV102" i="17"/>
  <c r="BU102" i="17"/>
  <c r="BR102" i="17"/>
  <c r="BS102" i="17" s="1"/>
  <c r="BH102" i="17"/>
  <c r="BD102" i="17"/>
  <c r="BC102" i="17"/>
  <c r="BB102" i="17"/>
  <c r="AY102" i="17"/>
  <c r="AZ102" i="17" s="1"/>
  <c r="AO102" i="17"/>
  <c r="AK102" i="17"/>
  <c r="AJ102" i="17"/>
  <c r="AI102" i="17"/>
  <c r="AF102" i="17"/>
  <c r="AG102" i="17" s="1"/>
  <c r="V102" i="17"/>
  <c r="BW101" i="17"/>
  <c r="BV101" i="17"/>
  <c r="BU101" i="17"/>
  <c r="BR101" i="17"/>
  <c r="BS101" i="17" s="1"/>
  <c r="BH101" i="17"/>
  <c r="BD101" i="17"/>
  <c r="BC101" i="17"/>
  <c r="BB101" i="17"/>
  <c r="AY101" i="17"/>
  <c r="AZ101" i="17" s="1"/>
  <c r="AO101" i="17"/>
  <c r="AK101" i="17"/>
  <c r="AJ101" i="17"/>
  <c r="AI101" i="17"/>
  <c r="AF101" i="17"/>
  <c r="AG101" i="17" s="1"/>
  <c r="V101" i="17"/>
  <c r="J101" i="17"/>
  <c r="BW100" i="17"/>
  <c r="BV100" i="17"/>
  <c r="BU100" i="17"/>
  <c r="BR100" i="17"/>
  <c r="BS100" i="17" s="1"/>
  <c r="BH100" i="17"/>
  <c r="BD100" i="17"/>
  <c r="BC100" i="17"/>
  <c r="BB100" i="17"/>
  <c r="AY100" i="17"/>
  <c r="AZ100" i="17" s="1"/>
  <c r="AO100" i="17"/>
  <c r="AK100" i="17"/>
  <c r="AJ100" i="17"/>
  <c r="AI100" i="17"/>
  <c r="AF100" i="17"/>
  <c r="AG100" i="17" s="1"/>
  <c r="V100" i="17"/>
  <c r="M100" i="17"/>
  <c r="N100" i="17" s="1"/>
  <c r="Q100" i="17" s="1"/>
  <c r="C100" i="17"/>
  <c r="BW99" i="17"/>
  <c r="BV99" i="17"/>
  <c r="BU99" i="17"/>
  <c r="BR99" i="17"/>
  <c r="BS99" i="17" s="1"/>
  <c r="BH99" i="17"/>
  <c r="BD99" i="17"/>
  <c r="BC99" i="17"/>
  <c r="BB99" i="17"/>
  <c r="AY99" i="17"/>
  <c r="AZ99" i="17" s="1"/>
  <c r="AO99" i="17"/>
  <c r="AK99" i="17"/>
  <c r="AJ99" i="17"/>
  <c r="AI99" i="17"/>
  <c r="AF99" i="17"/>
  <c r="AG99" i="17" s="1"/>
  <c r="V99" i="17"/>
  <c r="M99" i="17"/>
  <c r="N99" i="17" s="1"/>
  <c r="Q99" i="17" s="1"/>
  <c r="C99" i="17"/>
  <c r="BW98" i="17"/>
  <c r="BV98" i="17"/>
  <c r="BU98" i="17"/>
  <c r="BR98" i="17"/>
  <c r="BS98" i="17" s="1"/>
  <c r="BH98" i="17"/>
  <c r="BD98" i="17"/>
  <c r="BC98" i="17"/>
  <c r="BB98" i="17"/>
  <c r="AY98" i="17"/>
  <c r="AZ98" i="17" s="1"/>
  <c r="AO98" i="17"/>
  <c r="AK98" i="17"/>
  <c r="AJ98" i="17"/>
  <c r="AI98" i="17"/>
  <c r="AF98" i="17"/>
  <c r="AG98" i="17" s="1"/>
  <c r="V98" i="17"/>
  <c r="M98" i="17"/>
  <c r="N98" i="17" s="1"/>
  <c r="Q98" i="17" s="1"/>
  <c r="C98" i="17"/>
  <c r="BW97" i="17"/>
  <c r="BV97" i="17"/>
  <c r="BU97" i="17"/>
  <c r="BR97" i="17"/>
  <c r="BS97" i="17" s="1"/>
  <c r="BH97" i="17"/>
  <c r="BD97" i="17"/>
  <c r="BC97" i="17"/>
  <c r="BB97" i="17"/>
  <c r="AY97" i="17"/>
  <c r="AZ97" i="17" s="1"/>
  <c r="AO97" i="17"/>
  <c r="AK97" i="17"/>
  <c r="AJ97" i="17"/>
  <c r="AI97" i="17"/>
  <c r="AF97" i="17"/>
  <c r="AG97" i="17" s="1"/>
  <c r="V97" i="17"/>
  <c r="M97" i="17"/>
  <c r="N97" i="17" s="1"/>
  <c r="Q97" i="17" s="1"/>
  <c r="C97" i="17"/>
  <c r="BW96" i="17"/>
  <c r="BV96" i="17"/>
  <c r="BU96" i="17"/>
  <c r="BR96" i="17"/>
  <c r="BS96" i="17" s="1"/>
  <c r="BH96" i="17"/>
  <c r="BD96" i="17"/>
  <c r="BC96" i="17"/>
  <c r="BB96" i="17"/>
  <c r="AY96" i="17"/>
  <c r="AZ96" i="17" s="1"/>
  <c r="AO96" i="17"/>
  <c r="AK96" i="17"/>
  <c r="AJ96" i="17"/>
  <c r="AI96" i="17"/>
  <c r="AF96" i="17"/>
  <c r="AG96" i="17" s="1"/>
  <c r="V96" i="17"/>
  <c r="M96" i="17"/>
  <c r="N96" i="17" s="1"/>
  <c r="Q96" i="17" s="1"/>
  <c r="C96" i="17"/>
  <c r="BW95" i="17"/>
  <c r="BV95" i="17"/>
  <c r="BU95" i="17"/>
  <c r="BR95" i="17"/>
  <c r="BS95" i="17" s="1"/>
  <c r="BH95" i="17"/>
  <c r="BD95" i="17"/>
  <c r="BC95" i="17"/>
  <c r="BB95" i="17"/>
  <c r="AY95" i="17"/>
  <c r="AZ95" i="17" s="1"/>
  <c r="AO95" i="17"/>
  <c r="AK95" i="17"/>
  <c r="AJ95" i="17"/>
  <c r="AI95" i="17"/>
  <c r="AF95" i="17"/>
  <c r="AG95" i="17" s="1"/>
  <c r="V95" i="17"/>
  <c r="M95" i="17"/>
  <c r="N95" i="17" s="1"/>
  <c r="Q95" i="17" s="1"/>
  <c r="C95" i="17"/>
  <c r="BW94" i="17"/>
  <c r="BV94" i="17"/>
  <c r="BU94" i="17"/>
  <c r="BR94" i="17"/>
  <c r="BS94" i="17" s="1"/>
  <c r="BH94" i="17"/>
  <c r="BD94" i="17"/>
  <c r="BC94" i="17"/>
  <c r="BB94" i="17"/>
  <c r="AY94" i="17"/>
  <c r="AZ94" i="17" s="1"/>
  <c r="AO94" i="17"/>
  <c r="AK94" i="17"/>
  <c r="AJ94" i="17"/>
  <c r="AI94" i="17"/>
  <c r="AF94" i="17"/>
  <c r="AG94" i="17" s="1"/>
  <c r="V94" i="17"/>
  <c r="M94" i="17"/>
  <c r="N94" i="17" s="1"/>
  <c r="Q94" i="17" s="1"/>
  <c r="C94" i="17"/>
  <c r="BW93" i="17"/>
  <c r="BV93" i="17"/>
  <c r="BU93" i="17"/>
  <c r="BR93" i="17"/>
  <c r="BS93" i="17" s="1"/>
  <c r="BH93" i="17"/>
  <c r="BD93" i="17"/>
  <c r="BC93" i="17"/>
  <c r="BB93" i="17"/>
  <c r="AY93" i="17"/>
  <c r="AZ93" i="17" s="1"/>
  <c r="AO93" i="17"/>
  <c r="AK93" i="17"/>
  <c r="AJ93" i="17"/>
  <c r="AI93" i="17"/>
  <c r="AF93" i="17"/>
  <c r="AG93" i="17" s="1"/>
  <c r="V93" i="17"/>
  <c r="M93" i="17"/>
  <c r="N93" i="17" s="1"/>
  <c r="Q93" i="17" s="1"/>
  <c r="C93" i="17"/>
  <c r="BW92" i="17"/>
  <c r="BV92" i="17"/>
  <c r="BU92" i="17"/>
  <c r="BR92" i="17"/>
  <c r="BS92" i="17" s="1"/>
  <c r="BH92" i="17"/>
  <c r="BD92" i="17"/>
  <c r="BC92" i="17"/>
  <c r="BB92" i="17"/>
  <c r="AY92" i="17"/>
  <c r="AZ92" i="17" s="1"/>
  <c r="AO92" i="17"/>
  <c r="AK92" i="17"/>
  <c r="AJ92" i="17"/>
  <c r="AI92" i="17"/>
  <c r="AF92" i="17"/>
  <c r="AG92" i="17" s="1"/>
  <c r="V92" i="17"/>
  <c r="M92" i="17"/>
  <c r="N92" i="17" s="1"/>
  <c r="Q92" i="17" s="1"/>
  <c r="C92" i="17"/>
  <c r="BW91" i="17"/>
  <c r="BV91" i="17"/>
  <c r="BU91" i="17"/>
  <c r="BR91" i="17"/>
  <c r="BS91" i="17" s="1"/>
  <c r="BH91" i="17"/>
  <c r="BD91" i="17"/>
  <c r="BC91" i="17"/>
  <c r="BB91" i="17"/>
  <c r="AY91" i="17"/>
  <c r="AZ91" i="17" s="1"/>
  <c r="AO91" i="17"/>
  <c r="AK91" i="17"/>
  <c r="AJ91" i="17"/>
  <c r="AI91" i="17"/>
  <c r="AF91" i="17"/>
  <c r="AG91" i="17" s="1"/>
  <c r="V91" i="17"/>
  <c r="M91" i="17"/>
  <c r="N91" i="17" s="1"/>
  <c r="Q91" i="17" s="1"/>
  <c r="C91" i="17"/>
  <c r="BW90" i="17"/>
  <c r="BV90" i="17"/>
  <c r="BU90" i="17"/>
  <c r="BR90" i="17"/>
  <c r="BS90" i="17" s="1"/>
  <c r="BH90" i="17"/>
  <c r="BD90" i="17"/>
  <c r="BC90" i="17"/>
  <c r="BB90" i="17"/>
  <c r="AY90" i="17"/>
  <c r="AZ90" i="17" s="1"/>
  <c r="AO90" i="17"/>
  <c r="AK90" i="17"/>
  <c r="AJ90" i="17"/>
  <c r="AI90" i="17"/>
  <c r="AF90" i="17"/>
  <c r="AG90" i="17" s="1"/>
  <c r="V90" i="17"/>
  <c r="M90" i="17"/>
  <c r="N90" i="17" s="1"/>
  <c r="Q90" i="17" s="1"/>
  <c r="C90" i="17"/>
  <c r="BW89" i="17"/>
  <c r="BV89" i="17"/>
  <c r="BU89" i="17"/>
  <c r="BR89" i="17"/>
  <c r="BS89" i="17" s="1"/>
  <c r="BH89" i="17"/>
  <c r="BD89" i="17"/>
  <c r="BC89" i="17"/>
  <c r="BB89" i="17"/>
  <c r="AY89" i="17"/>
  <c r="AZ89" i="17" s="1"/>
  <c r="AO89" i="17"/>
  <c r="AK89" i="17"/>
  <c r="AJ89" i="17"/>
  <c r="AI89" i="17"/>
  <c r="AF89" i="17"/>
  <c r="AG89" i="17" s="1"/>
  <c r="V89" i="17"/>
  <c r="M89" i="17"/>
  <c r="N89" i="17" s="1"/>
  <c r="Q89" i="17" s="1"/>
  <c r="C89" i="17"/>
  <c r="BW88" i="17"/>
  <c r="BV88" i="17"/>
  <c r="BU88" i="17"/>
  <c r="BR88" i="17"/>
  <c r="BS88" i="17" s="1"/>
  <c r="BH88" i="17"/>
  <c r="BD88" i="17"/>
  <c r="BC88" i="17"/>
  <c r="BB88" i="17"/>
  <c r="AY88" i="17"/>
  <c r="AZ88" i="17" s="1"/>
  <c r="AO88" i="17"/>
  <c r="AK88" i="17"/>
  <c r="AJ88" i="17"/>
  <c r="AI88" i="17"/>
  <c r="AF88" i="17"/>
  <c r="AG88" i="17" s="1"/>
  <c r="V88" i="17"/>
  <c r="M88" i="17"/>
  <c r="N88" i="17" s="1"/>
  <c r="Q88" i="17" s="1"/>
  <c r="C88" i="17"/>
  <c r="BW87" i="17"/>
  <c r="BV87" i="17"/>
  <c r="BU87" i="17"/>
  <c r="BR87" i="17"/>
  <c r="BS87" i="17" s="1"/>
  <c r="BH87" i="17"/>
  <c r="BD87" i="17"/>
  <c r="BC87" i="17"/>
  <c r="BB87" i="17"/>
  <c r="AY87" i="17"/>
  <c r="AZ87" i="17" s="1"/>
  <c r="AO87" i="17"/>
  <c r="AK87" i="17"/>
  <c r="AJ87" i="17"/>
  <c r="AI87" i="17"/>
  <c r="AF87" i="17"/>
  <c r="AG87" i="17" s="1"/>
  <c r="V87" i="17"/>
  <c r="M87" i="17"/>
  <c r="N87" i="17" s="1"/>
  <c r="Q87" i="17" s="1"/>
  <c r="C87" i="17"/>
  <c r="BW86" i="17"/>
  <c r="BV86" i="17"/>
  <c r="BU86" i="17"/>
  <c r="BR86" i="17"/>
  <c r="BS86" i="17" s="1"/>
  <c r="BH86" i="17"/>
  <c r="BD86" i="17"/>
  <c r="BC86" i="17"/>
  <c r="BB86" i="17"/>
  <c r="AY86" i="17"/>
  <c r="AZ86" i="17" s="1"/>
  <c r="AO86" i="17"/>
  <c r="AK86" i="17"/>
  <c r="AJ86" i="17"/>
  <c r="AI86" i="17"/>
  <c r="AF86" i="17"/>
  <c r="AG86" i="17" s="1"/>
  <c r="V86" i="17"/>
  <c r="M86" i="17"/>
  <c r="N86" i="17" s="1"/>
  <c r="Q86" i="17" s="1"/>
  <c r="C86" i="17"/>
  <c r="BW85" i="17"/>
  <c r="BV85" i="17"/>
  <c r="BU85" i="17"/>
  <c r="BR85" i="17"/>
  <c r="BS85" i="17" s="1"/>
  <c r="BH85" i="17"/>
  <c r="BD85" i="17"/>
  <c r="BC85" i="17"/>
  <c r="BB85" i="17"/>
  <c r="AY85" i="17"/>
  <c r="AZ85" i="17" s="1"/>
  <c r="AO85" i="17"/>
  <c r="AK85" i="17"/>
  <c r="AJ85" i="17"/>
  <c r="AI85" i="17"/>
  <c r="AF85" i="17"/>
  <c r="AG85" i="17" s="1"/>
  <c r="V85" i="17"/>
  <c r="M85" i="17"/>
  <c r="N85" i="17" s="1"/>
  <c r="Q85" i="17" s="1"/>
  <c r="C85" i="17"/>
  <c r="BW84" i="17"/>
  <c r="BV84" i="17"/>
  <c r="BU84" i="17"/>
  <c r="BR84" i="17"/>
  <c r="BS84" i="17" s="1"/>
  <c r="BH84" i="17"/>
  <c r="BD84" i="17"/>
  <c r="BC84" i="17"/>
  <c r="BB84" i="17"/>
  <c r="AY84" i="17"/>
  <c r="AZ84" i="17" s="1"/>
  <c r="AO84" i="17"/>
  <c r="AK84" i="17"/>
  <c r="AJ84" i="17"/>
  <c r="AI84" i="17"/>
  <c r="AF84" i="17"/>
  <c r="AG84" i="17" s="1"/>
  <c r="V84" i="17"/>
  <c r="M84" i="17"/>
  <c r="N84" i="17" s="1"/>
  <c r="Q84" i="17" s="1"/>
  <c r="C84" i="17"/>
  <c r="BW83" i="17"/>
  <c r="BV83" i="17"/>
  <c r="BU83" i="17"/>
  <c r="BR83" i="17"/>
  <c r="BS83" i="17" s="1"/>
  <c r="BH83" i="17"/>
  <c r="BD83" i="17"/>
  <c r="BC83" i="17"/>
  <c r="BB83" i="17"/>
  <c r="AY83" i="17"/>
  <c r="AZ83" i="17" s="1"/>
  <c r="AO83" i="17"/>
  <c r="AK83" i="17"/>
  <c r="AJ83" i="17"/>
  <c r="AI83" i="17"/>
  <c r="AF83" i="17"/>
  <c r="AG83" i="17" s="1"/>
  <c r="V83" i="17"/>
  <c r="M83" i="17"/>
  <c r="N83" i="17" s="1"/>
  <c r="Q83" i="17" s="1"/>
  <c r="C83" i="17"/>
  <c r="BW82" i="17"/>
  <c r="BV82" i="17"/>
  <c r="BU82" i="17"/>
  <c r="BR82" i="17"/>
  <c r="BS82" i="17" s="1"/>
  <c r="BH82" i="17"/>
  <c r="BD82" i="17"/>
  <c r="BC82" i="17"/>
  <c r="BB82" i="17"/>
  <c r="AY82" i="17"/>
  <c r="AZ82" i="17" s="1"/>
  <c r="AO82" i="17"/>
  <c r="AK82" i="17"/>
  <c r="AJ82" i="17"/>
  <c r="AI82" i="17"/>
  <c r="AF82" i="17"/>
  <c r="AG82" i="17" s="1"/>
  <c r="V82" i="17"/>
  <c r="M82" i="17"/>
  <c r="N82" i="17" s="1"/>
  <c r="P82" i="17" s="1"/>
  <c r="C82" i="17"/>
  <c r="BW81" i="17"/>
  <c r="BV81" i="17"/>
  <c r="BU81" i="17"/>
  <c r="BR81" i="17"/>
  <c r="BS81" i="17" s="1"/>
  <c r="BH81" i="17"/>
  <c r="BD81" i="17"/>
  <c r="BC81" i="17"/>
  <c r="BB81" i="17"/>
  <c r="AY81" i="17"/>
  <c r="AZ81" i="17" s="1"/>
  <c r="AO81" i="17"/>
  <c r="AK81" i="17"/>
  <c r="AJ81" i="17"/>
  <c r="AI81" i="17"/>
  <c r="AF81" i="17"/>
  <c r="AG81" i="17" s="1"/>
  <c r="V81" i="17"/>
  <c r="M81" i="17"/>
  <c r="N81" i="17" s="1"/>
  <c r="R81" i="17" s="1"/>
  <c r="C81" i="17"/>
  <c r="BW80" i="17"/>
  <c r="BV80" i="17"/>
  <c r="BU80" i="17"/>
  <c r="BR80" i="17"/>
  <c r="BS80" i="17" s="1"/>
  <c r="BH80" i="17"/>
  <c r="BD80" i="17"/>
  <c r="BC80" i="17"/>
  <c r="BB80" i="17"/>
  <c r="AY80" i="17"/>
  <c r="AZ80" i="17" s="1"/>
  <c r="AO80" i="17"/>
  <c r="AK80" i="17"/>
  <c r="AJ80" i="17"/>
  <c r="AI80" i="17"/>
  <c r="AF80" i="17"/>
  <c r="AG80" i="17" s="1"/>
  <c r="V80" i="17"/>
  <c r="M80" i="17"/>
  <c r="N80" i="17" s="1"/>
  <c r="P80" i="17" s="1"/>
  <c r="C80" i="17"/>
  <c r="BW79" i="17"/>
  <c r="BV79" i="17"/>
  <c r="BU79" i="17"/>
  <c r="BR79" i="17"/>
  <c r="BS79" i="17" s="1"/>
  <c r="BH79" i="17"/>
  <c r="BD79" i="17"/>
  <c r="BC79" i="17"/>
  <c r="BB79" i="17"/>
  <c r="AY79" i="17"/>
  <c r="AZ79" i="17" s="1"/>
  <c r="AO79" i="17"/>
  <c r="AK79" i="17"/>
  <c r="AJ79" i="17"/>
  <c r="AI79" i="17"/>
  <c r="AF79" i="17"/>
  <c r="AG79" i="17" s="1"/>
  <c r="V79" i="17"/>
  <c r="M79" i="17"/>
  <c r="N79" i="17" s="1"/>
  <c r="R79" i="17" s="1"/>
  <c r="C79" i="17"/>
  <c r="BR78" i="17"/>
  <c r="BS78" i="17" s="1"/>
  <c r="BH78" i="17"/>
  <c r="AY78" i="17"/>
  <c r="AZ78" i="17" s="1"/>
  <c r="BB78" i="17" s="1"/>
  <c r="AO78" i="17"/>
  <c r="AK78" i="17"/>
  <c r="AJ78" i="17"/>
  <c r="AI78" i="17"/>
  <c r="AF78" i="17"/>
  <c r="AG78" i="17" s="1"/>
  <c r="V78" i="17"/>
  <c r="M78" i="17"/>
  <c r="N78" i="17" s="1"/>
  <c r="R78" i="17" s="1"/>
  <c r="C78" i="17"/>
  <c r="BR77" i="17"/>
  <c r="BS77" i="17" s="1"/>
  <c r="BH77" i="17"/>
  <c r="AY77" i="17"/>
  <c r="AZ77" i="17" s="1"/>
  <c r="BB77" i="17" s="1"/>
  <c r="AO77" i="17"/>
  <c r="AF77" i="17"/>
  <c r="AG77" i="17" s="1"/>
  <c r="AJ77" i="17" s="1"/>
  <c r="V77" i="17"/>
  <c r="M77" i="17"/>
  <c r="N77" i="17" s="1"/>
  <c r="R77" i="17" s="1"/>
  <c r="C77" i="17"/>
  <c r="BA72" i="17"/>
  <c r="AH72" i="17"/>
  <c r="R72" i="17"/>
  <c r="BA71" i="17"/>
  <c r="AH71" i="17"/>
  <c r="P71" i="17"/>
  <c r="BA70" i="17"/>
  <c r="AH70" i="17"/>
  <c r="O70" i="17"/>
  <c r="BA69" i="17"/>
  <c r="AH69" i="17"/>
  <c r="M69" i="17"/>
  <c r="L69" i="17"/>
  <c r="K69" i="17"/>
  <c r="J69" i="17"/>
  <c r="I69" i="17"/>
  <c r="BA68" i="17"/>
  <c r="AH68" i="17"/>
  <c r="O68" i="17"/>
  <c r="BA67" i="17"/>
  <c r="AH67" i="17"/>
  <c r="O67" i="17"/>
  <c r="BA66" i="17"/>
  <c r="AH66" i="17"/>
  <c r="O66" i="17"/>
  <c r="BA65" i="17"/>
  <c r="AH65" i="17"/>
  <c r="O65" i="17"/>
  <c r="BA64" i="17"/>
  <c r="AH64" i="17"/>
  <c r="O64" i="17"/>
  <c r="BA63" i="17"/>
  <c r="AH63" i="17"/>
  <c r="O63" i="17"/>
  <c r="BA62" i="17"/>
  <c r="AH62" i="17"/>
  <c r="O62" i="17"/>
  <c r="BA61" i="17"/>
  <c r="AH61" i="17"/>
  <c r="O61" i="17"/>
  <c r="BA60" i="17"/>
  <c r="AH60" i="17"/>
  <c r="O60" i="17"/>
  <c r="BA59" i="17"/>
  <c r="AH59" i="17"/>
  <c r="O59" i="17"/>
  <c r="BA58" i="17"/>
  <c r="AH58" i="17"/>
  <c r="O58" i="17"/>
  <c r="BA57" i="17"/>
  <c r="AH57" i="17"/>
  <c r="O57" i="17"/>
  <c r="BA56" i="17"/>
  <c r="AH56" i="17"/>
  <c r="O56" i="17"/>
  <c r="BA55" i="17"/>
  <c r="AH55" i="17"/>
  <c r="O55" i="17"/>
  <c r="BA54" i="17"/>
  <c r="AH54" i="17"/>
  <c r="O54" i="17"/>
  <c r="BA53" i="17"/>
  <c r="AH53" i="17"/>
  <c r="O53" i="17"/>
  <c r="BA52" i="17"/>
  <c r="AH52" i="17"/>
  <c r="O52" i="17"/>
  <c r="BA51" i="17"/>
  <c r="AH51" i="17"/>
  <c r="O51" i="17"/>
  <c r="BA50" i="17"/>
  <c r="AH50" i="17"/>
  <c r="O50" i="17"/>
  <c r="BA49" i="17"/>
  <c r="AH49" i="17"/>
  <c r="O49" i="17"/>
  <c r="BA48" i="17"/>
  <c r="AH48" i="17"/>
  <c r="O48" i="17"/>
  <c r="BA47" i="17"/>
  <c r="AH47" i="17"/>
  <c r="O47" i="17"/>
  <c r="BA46" i="17"/>
  <c r="AH46" i="17"/>
  <c r="O46" i="17"/>
  <c r="BA45" i="17"/>
  <c r="AH45" i="17"/>
  <c r="O45" i="17"/>
  <c r="BA44" i="17"/>
  <c r="AH44" i="17"/>
  <c r="O44" i="17"/>
  <c r="BA43" i="17"/>
  <c r="AH43" i="17"/>
  <c r="O43" i="17"/>
  <c r="BA42" i="17"/>
  <c r="AH42" i="17"/>
  <c r="O42" i="17"/>
  <c r="BT36" i="17"/>
  <c r="BK36" i="17"/>
  <c r="BU36" i="17" s="1"/>
  <c r="BA36" i="17"/>
  <c r="AR36" i="17"/>
  <c r="BB36" i="17" s="1"/>
  <c r="AH36" i="17"/>
  <c r="Y36" i="17"/>
  <c r="AI36" i="17" s="1"/>
  <c r="BT35" i="17"/>
  <c r="BK35" i="17"/>
  <c r="BU35" i="17" s="1"/>
  <c r="BA35" i="17"/>
  <c r="AR35" i="17"/>
  <c r="BB35" i="17" s="1"/>
  <c r="AH35" i="17"/>
  <c r="Y35" i="17"/>
  <c r="AI35" i="17" s="1"/>
  <c r="BT34" i="17"/>
  <c r="BK34" i="17"/>
  <c r="BU34" i="17" s="1"/>
  <c r="BA34" i="17"/>
  <c r="AR34" i="17"/>
  <c r="BB34" i="17" s="1"/>
  <c r="AH34" i="17"/>
  <c r="Y34" i="17"/>
  <c r="AI34" i="17" s="1"/>
  <c r="BT33" i="17"/>
  <c r="BK33" i="17"/>
  <c r="BU33" i="17" s="1"/>
  <c r="BA33" i="17"/>
  <c r="AR33" i="17"/>
  <c r="BB33" i="17" s="1"/>
  <c r="AH33" i="17"/>
  <c r="Y33" i="17"/>
  <c r="AI33" i="17" s="1"/>
  <c r="N33" i="17"/>
  <c r="M33" i="17"/>
  <c r="I200" i="17" s="1"/>
  <c r="Q200" i="17" s="1"/>
  <c r="L33" i="17"/>
  <c r="I199" i="17" s="1"/>
  <c r="Q199" i="17" s="1"/>
  <c r="K33" i="17"/>
  <c r="I198" i="17" s="1"/>
  <c r="J33" i="17"/>
  <c r="I197" i="17" s="1"/>
  <c r="Q197" i="17" s="1"/>
  <c r="I33" i="17"/>
  <c r="I196" i="17" s="1"/>
  <c r="Q196" i="17" s="1"/>
  <c r="BT32" i="17"/>
  <c r="BK32" i="17"/>
  <c r="BU32" i="17" s="1"/>
  <c r="BA32" i="17"/>
  <c r="AR32" i="17"/>
  <c r="BB32" i="17" s="1"/>
  <c r="AH32" i="17"/>
  <c r="Y32" i="17"/>
  <c r="AI32" i="17" s="1"/>
  <c r="O32" i="17"/>
  <c r="F32" i="17"/>
  <c r="BT31" i="17"/>
  <c r="BK31" i="17"/>
  <c r="BU31" i="17" s="1"/>
  <c r="BA31" i="17"/>
  <c r="AR31" i="17"/>
  <c r="BB31" i="17" s="1"/>
  <c r="AH31" i="17"/>
  <c r="Y31" i="17"/>
  <c r="AI31" i="17" s="1"/>
  <c r="O31" i="17"/>
  <c r="F31" i="17"/>
  <c r="BT30" i="17"/>
  <c r="BK30" i="17"/>
  <c r="BU30" i="17" s="1"/>
  <c r="BA30" i="17"/>
  <c r="AR30" i="17"/>
  <c r="BB30" i="17" s="1"/>
  <c r="AH30" i="17"/>
  <c r="Y30" i="17"/>
  <c r="AI30" i="17" s="1"/>
  <c r="O30" i="17"/>
  <c r="F30" i="17"/>
  <c r="BT29" i="17"/>
  <c r="BK29" i="17"/>
  <c r="BU29" i="17" s="1"/>
  <c r="BA29" i="17"/>
  <c r="AR29" i="17"/>
  <c r="BB29" i="17" s="1"/>
  <c r="AH29" i="17"/>
  <c r="Y29" i="17"/>
  <c r="AI29" i="17" s="1"/>
  <c r="O29" i="17"/>
  <c r="F29" i="17"/>
  <c r="BT28" i="17"/>
  <c r="BK28" i="17"/>
  <c r="BU28" i="17" s="1"/>
  <c r="BA28" i="17"/>
  <c r="AR28" i="17"/>
  <c r="BB28" i="17" s="1"/>
  <c r="AH28" i="17"/>
  <c r="Y28" i="17"/>
  <c r="AI28" i="17" s="1"/>
  <c r="O28" i="17"/>
  <c r="F28" i="17"/>
  <c r="BT27" i="17"/>
  <c r="BK27" i="17"/>
  <c r="BU27" i="17" s="1"/>
  <c r="BA27" i="17"/>
  <c r="AR27" i="17"/>
  <c r="BB27" i="17" s="1"/>
  <c r="AH27" i="17"/>
  <c r="Y27" i="17"/>
  <c r="AI27" i="17" s="1"/>
  <c r="O27" i="17"/>
  <c r="F27" i="17"/>
  <c r="BT26" i="17"/>
  <c r="BK26" i="17"/>
  <c r="BU26" i="17" s="1"/>
  <c r="BA26" i="17"/>
  <c r="AR26" i="17"/>
  <c r="BB26" i="17" s="1"/>
  <c r="AH26" i="17"/>
  <c r="Y26" i="17"/>
  <c r="AI26" i="17" s="1"/>
  <c r="O26" i="17"/>
  <c r="F26" i="17"/>
  <c r="BT25" i="17"/>
  <c r="BK25" i="17"/>
  <c r="BU25" i="17" s="1"/>
  <c r="BA25" i="17"/>
  <c r="AR25" i="17"/>
  <c r="BB25" i="17" s="1"/>
  <c r="AH25" i="17"/>
  <c r="Y25" i="17"/>
  <c r="AI25" i="17" s="1"/>
  <c r="O25" i="17"/>
  <c r="F25" i="17"/>
  <c r="BT24" i="17"/>
  <c r="BK24" i="17"/>
  <c r="BU24" i="17" s="1"/>
  <c r="BA24" i="17"/>
  <c r="AR24" i="17"/>
  <c r="BB24" i="17" s="1"/>
  <c r="AH24" i="17"/>
  <c r="Y24" i="17"/>
  <c r="AI24" i="17" s="1"/>
  <c r="O24" i="17"/>
  <c r="F24" i="17"/>
  <c r="BT23" i="17"/>
  <c r="BK23" i="17"/>
  <c r="BU23" i="17" s="1"/>
  <c r="BA23" i="17"/>
  <c r="AR23" i="17"/>
  <c r="BB23" i="17" s="1"/>
  <c r="AH23" i="17"/>
  <c r="Y23" i="17"/>
  <c r="AI23" i="17" s="1"/>
  <c r="O23" i="17"/>
  <c r="F23" i="17"/>
  <c r="BT22" i="17"/>
  <c r="BK22" i="17"/>
  <c r="BU22" i="17" s="1"/>
  <c r="BA22" i="17"/>
  <c r="AR22" i="17"/>
  <c r="BB22" i="17" s="1"/>
  <c r="AH22" i="17"/>
  <c r="Y22" i="17"/>
  <c r="AI22" i="17" s="1"/>
  <c r="O22" i="17"/>
  <c r="F22" i="17"/>
  <c r="BT21" i="17"/>
  <c r="BK21" i="17"/>
  <c r="BU21" i="17" s="1"/>
  <c r="BA21" i="17"/>
  <c r="AR21" i="17"/>
  <c r="BB21" i="17" s="1"/>
  <c r="AH21" i="17"/>
  <c r="Y21" i="17"/>
  <c r="AI21" i="17" s="1"/>
  <c r="O21" i="17"/>
  <c r="F21" i="17"/>
  <c r="BT20" i="17"/>
  <c r="BK20" i="17"/>
  <c r="BU20" i="17" s="1"/>
  <c r="BA20" i="17"/>
  <c r="AR20" i="17"/>
  <c r="BB20" i="17" s="1"/>
  <c r="AH20" i="17"/>
  <c r="Y20" i="17"/>
  <c r="AI20" i="17" s="1"/>
  <c r="O20" i="17"/>
  <c r="F20" i="17"/>
  <c r="BT19" i="17"/>
  <c r="BK19" i="17"/>
  <c r="BU19" i="17" s="1"/>
  <c r="BA19" i="17"/>
  <c r="AR19" i="17"/>
  <c r="BB19" i="17" s="1"/>
  <c r="AH19" i="17"/>
  <c r="Y19" i="17"/>
  <c r="AI19" i="17" s="1"/>
  <c r="O19" i="17"/>
  <c r="F19" i="17"/>
  <c r="BT18" i="17"/>
  <c r="BK18" i="17"/>
  <c r="BU18" i="17" s="1"/>
  <c r="BA18" i="17"/>
  <c r="AR18" i="17"/>
  <c r="BB18" i="17" s="1"/>
  <c r="AH18" i="17"/>
  <c r="Y18" i="17"/>
  <c r="AI18" i="17" s="1"/>
  <c r="O18" i="17"/>
  <c r="F18" i="17"/>
  <c r="BT17" i="17"/>
  <c r="BK17" i="17"/>
  <c r="BU17" i="17" s="1"/>
  <c r="BA17" i="17"/>
  <c r="AR17" i="17"/>
  <c r="BB17" i="17" s="1"/>
  <c r="AH17" i="17"/>
  <c r="Y17" i="17"/>
  <c r="AI17" i="17" s="1"/>
  <c r="O17" i="17"/>
  <c r="F17" i="17"/>
  <c r="BT16" i="17"/>
  <c r="BK16" i="17"/>
  <c r="BU16" i="17" s="1"/>
  <c r="BA16" i="17"/>
  <c r="AR16" i="17"/>
  <c r="BB16" i="17" s="1"/>
  <c r="AH16" i="17"/>
  <c r="Y16" i="17"/>
  <c r="AI16" i="17" s="1"/>
  <c r="O16" i="17"/>
  <c r="F16" i="17"/>
  <c r="BT15" i="17"/>
  <c r="BK15" i="17"/>
  <c r="BU15" i="17" s="1"/>
  <c r="BA15" i="17"/>
  <c r="AR15" i="17"/>
  <c r="BB15" i="17" s="1"/>
  <c r="AH15" i="17"/>
  <c r="Y15" i="17"/>
  <c r="AI15" i="17" s="1"/>
  <c r="O15" i="17"/>
  <c r="F15" i="17"/>
  <c r="BT14" i="17"/>
  <c r="BK14" i="17"/>
  <c r="BU14" i="17" s="1"/>
  <c r="BA14" i="17"/>
  <c r="AR14" i="17"/>
  <c r="BB14" i="17" s="1"/>
  <c r="AH14" i="17"/>
  <c r="Y14" i="17"/>
  <c r="AI14" i="17" s="1"/>
  <c r="O14" i="17"/>
  <c r="F14" i="17"/>
  <c r="BT13" i="17"/>
  <c r="BK13" i="17"/>
  <c r="BU13" i="17" s="1"/>
  <c r="BA13" i="17"/>
  <c r="AR13" i="17"/>
  <c r="BB13" i="17" s="1"/>
  <c r="AH13" i="17"/>
  <c r="Y13" i="17"/>
  <c r="AI13" i="17" s="1"/>
  <c r="O13" i="17"/>
  <c r="F13" i="17"/>
  <c r="BT12" i="17"/>
  <c r="BK12" i="17"/>
  <c r="BU12" i="17" s="1"/>
  <c r="BA12" i="17"/>
  <c r="AR12" i="17"/>
  <c r="BB12" i="17" s="1"/>
  <c r="AH12" i="17"/>
  <c r="Y12" i="17"/>
  <c r="AI12" i="17" s="1"/>
  <c r="O12" i="17"/>
  <c r="F12" i="17"/>
  <c r="BT11" i="17"/>
  <c r="BK11" i="17"/>
  <c r="BU11" i="17" s="1"/>
  <c r="BA11" i="17"/>
  <c r="AR11" i="17"/>
  <c r="BB11" i="17" s="1"/>
  <c r="AH11" i="17"/>
  <c r="Y11" i="17"/>
  <c r="AI11" i="17" s="1"/>
  <c r="O11" i="17"/>
  <c r="F11" i="17"/>
  <c r="BT10" i="17"/>
  <c r="BK10" i="17"/>
  <c r="BU10" i="17" s="1"/>
  <c r="BA10" i="17"/>
  <c r="AR10" i="17"/>
  <c r="BB10" i="17" s="1"/>
  <c r="AH10" i="17"/>
  <c r="Y10" i="17"/>
  <c r="AI10" i="17" s="1"/>
  <c r="O10" i="17"/>
  <c r="F10" i="17"/>
  <c r="BT9" i="17"/>
  <c r="BK9" i="17"/>
  <c r="BU9" i="17" s="1"/>
  <c r="BA9" i="17"/>
  <c r="AR9" i="17"/>
  <c r="BB9" i="17" s="1"/>
  <c r="AH9" i="17"/>
  <c r="Y9" i="17"/>
  <c r="AI9" i="17" s="1"/>
  <c r="O9" i="17"/>
  <c r="F9" i="17"/>
  <c r="BT8" i="17"/>
  <c r="BK8" i="17"/>
  <c r="BU8" i="17" s="1"/>
  <c r="BA8" i="17"/>
  <c r="AR8" i="17"/>
  <c r="BB8" i="17" s="1"/>
  <c r="AH8" i="17"/>
  <c r="Y8" i="17"/>
  <c r="AI8" i="17" s="1"/>
  <c r="O8" i="17"/>
  <c r="F8" i="17"/>
  <c r="BT7" i="17"/>
  <c r="BK7" i="17"/>
  <c r="BU7" i="17" s="1"/>
  <c r="BA7" i="17"/>
  <c r="AR7" i="17"/>
  <c r="BB7" i="17" s="1"/>
  <c r="AH7" i="17"/>
  <c r="Y7" i="17"/>
  <c r="AI7" i="17" s="1"/>
  <c r="O7" i="17"/>
  <c r="F7" i="17"/>
  <c r="BT6" i="17"/>
  <c r="BK6" i="17"/>
  <c r="BU6" i="17" s="1"/>
  <c r="BA6" i="17"/>
  <c r="AR6" i="17"/>
  <c r="BB6" i="17" s="1"/>
  <c r="AH6" i="17"/>
  <c r="Y6" i="17"/>
  <c r="AI6" i="17" s="1"/>
  <c r="O6" i="17"/>
  <c r="F6" i="17"/>
  <c r="BA201" i="16"/>
  <c r="AR201" i="16"/>
  <c r="BB200" i="16"/>
  <c r="BA200" i="16"/>
  <c r="BB199" i="16"/>
  <c r="BA199" i="16"/>
  <c r="BB198" i="16"/>
  <c r="BA198" i="16"/>
  <c r="BB197" i="16"/>
  <c r="BA197" i="16"/>
  <c r="BB196" i="16"/>
  <c r="BB201" i="16" s="1"/>
  <c r="BA196" i="16"/>
  <c r="AT189" i="16"/>
  <c r="AT188" i="16"/>
  <c r="AT187" i="16"/>
  <c r="AT186" i="16"/>
  <c r="AT182" i="16"/>
  <c r="AT181" i="16"/>
  <c r="O169" i="16"/>
  <c r="M169" i="16"/>
  <c r="L169" i="16"/>
  <c r="K169" i="16"/>
  <c r="J169" i="16"/>
  <c r="I169" i="16"/>
  <c r="AJ168" i="16"/>
  <c r="AI168" i="16"/>
  <c r="AA168" i="16"/>
  <c r="Z168" i="16"/>
  <c r="Y168" i="16"/>
  <c r="X168" i="16"/>
  <c r="W168" i="16"/>
  <c r="V168" i="16"/>
  <c r="Q168" i="16"/>
  <c r="P168" i="16"/>
  <c r="H168" i="16"/>
  <c r="G168" i="16"/>
  <c r="F168" i="16"/>
  <c r="E168" i="16"/>
  <c r="D168" i="16"/>
  <c r="C168" i="16"/>
  <c r="AJ167" i="16"/>
  <c r="AI167" i="16"/>
  <c r="AA167" i="16"/>
  <c r="Z167" i="16"/>
  <c r="Y167" i="16"/>
  <c r="X167" i="16"/>
  <c r="W167" i="16"/>
  <c r="V167" i="16"/>
  <c r="Q167" i="16"/>
  <c r="P167" i="16"/>
  <c r="H167" i="16"/>
  <c r="G167" i="16"/>
  <c r="F167" i="16"/>
  <c r="E167" i="16"/>
  <c r="D167" i="16"/>
  <c r="C167" i="16"/>
  <c r="AJ166" i="16"/>
  <c r="AI166" i="16"/>
  <c r="AA166" i="16"/>
  <c r="Z166" i="16"/>
  <c r="Y166" i="16"/>
  <c r="X166" i="16"/>
  <c r="W166" i="16"/>
  <c r="V166" i="16"/>
  <c r="Q166" i="16"/>
  <c r="P166" i="16"/>
  <c r="H166" i="16"/>
  <c r="G166" i="16"/>
  <c r="F166" i="16"/>
  <c r="E166" i="16"/>
  <c r="D166" i="16"/>
  <c r="C166" i="16"/>
  <c r="AJ165" i="16"/>
  <c r="AI165" i="16"/>
  <c r="AA165" i="16"/>
  <c r="Z165" i="16"/>
  <c r="Y165" i="16"/>
  <c r="X165" i="16"/>
  <c r="W165" i="16"/>
  <c r="V165" i="16"/>
  <c r="Q165" i="16"/>
  <c r="P165" i="16"/>
  <c r="H165" i="16"/>
  <c r="G165" i="16"/>
  <c r="F165" i="16"/>
  <c r="E165" i="16"/>
  <c r="D165" i="16"/>
  <c r="C165" i="16"/>
  <c r="AJ164" i="16"/>
  <c r="AI164" i="16"/>
  <c r="AA164" i="16"/>
  <c r="Z164" i="16"/>
  <c r="Y164" i="16"/>
  <c r="X164" i="16"/>
  <c r="W164" i="16"/>
  <c r="V164" i="16"/>
  <c r="Q164" i="16"/>
  <c r="P164" i="16"/>
  <c r="H164" i="16"/>
  <c r="G164" i="16"/>
  <c r="F164" i="16"/>
  <c r="E164" i="16"/>
  <c r="D164" i="16"/>
  <c r="C164" i="16"/>
  <c r="AJ163" i="16"/>
  <c r="AI163" i="16"/>
  <c r="AA163" i="16"/>
  <c r="Z163" i="16"/>
  <c r="Y163" i="16"/>
  <c r="X163" i="16"/>
  <c r="W163" i="16"/>
  <c r="V163" i="16"/>
  <c r="Q163" i="16"/>
  <c r="P163" i="16"/>
  <c r="H163" i="16"/>
  <c r="G163" i="16"/>
  <c r="F163" i="16"/>
  <c r="E163" i="16"/>
  <c r="D163" i="16"/>
  <c r="C163" i="16"/>
  <c r="AJ162" i="16"/>
  <c r="AI162" i="16"/>
  <c r="AA162" i="16"/>
  <c r="Z162" i="16"/>
  <c r="Y162" i="16"/>
  <c r="X162" i="16"/>
  <c r="W162" i="16"/>
  <c r="V162" i="16"/>
  <c r="Q162" i="16"/>
  <c r="P162" i="16"/>
  <c r="H162" i="16"/>
  <c r="G162" i="16"/>
  <c r="F162" i="16"/>
  <c r="E162" i="16"/>
  <c r="D162" i="16"/>
  <c r="C162" i="16"/>
  <c r="AJ161" i="16"/>
  <c r="AI161" i="16"/>
  <c r="AA161" i="16"/>
  <c r="Z161" i="16"/>
  <c r="Y161" i="16"/>
  <c r="X161" i="16"/>
  <c r="W161" i="16"/>
  <c r="V161" i="16"/>
  <c r="Q161" i="16"/>
  <c r="P161" i="16"/>
  <c r="H161" i="16"/>
  <c r="G161" i="16"/>
  <c r="F161" i="16"/>
  <c r="E161" i="16"/>
  <c r="D161" i="16"/>
  <c r="C161" i="16"/>
  <c r="AJ160" i="16"/>
  <c r="AI160" i="16"/>
  <c r="AA160" i="16"/>
  <c r="Z160" i="16"/>
  <c r="Y160" i="16"/>
  <c r="X160" i="16"/>
  <c r="W160" i="16"/>
  <c r="V160" i="16"/>
  <c r="Q160" i="16"/>
  <c r="P160" i="16"/>
  <c r="H160" i="16"/>
  <c r="G160" i="16"/>
  <c r="F160" i="16"/>
  <c r="E160" i="16"/>
  <c r="D160" i="16"/>
  <c r="C160" i="16"/>
  <c r="AJ159" i="16"/>
  <c r="AI159" i="16"/>
  <c r="AA159" i="16"/>
  <c r="Z159" i="16"/>
  <c r="Y159" i="16"/>
  <c r="X159" i="16"/>
  <c r="W159" i="16"/>
  <c r="V159" i="16"/>
  <c r="Q159" i="16"/>
  <c r="P159" i="16"/>
  <c r="H159" i="16"/>
  <c r="G159" i="16"/>
  <c r="F159" i="16"/>
  <c r="E159" i="16"/>
  <c r="D159" i="16"/>
  <c r="C159" i="16"/>
  <c r="AJ158" i="16"/>
  <c r="AI158" i="16"/>
  <c r="AA158" i="16"/>
  <c r="Z158" i="16"/>
  <c r="Y158" i="16"/>
  <c r="X158" i="16"/>
  <c r="W158" i="16"/>
  <c r="V158" i="16"/>
  <c r="Q158" i="16"/>
  <c r="P158" i="16"/>
  <c r="H158" i="16"/>
  <c r="G158" i="16"/>
  <c r="F158" i="16"/>
  <c r="E158" i="16"/>
  <c r="D158" i="16"/>
  <c r="C158" i="16"/>
  <c r="AJ157" i="16"/>
  <c r="AI157" i="16"/>
  <c r="AA157" i="16"/>
  <c r="Z157" i="16"/>
  <c r="Y157" i="16"/>
  <c r="X157" i="16"/>
  <c r="W157" i="16"/>
  <c r="V157" i="16"/>
  <c r="Q157" i="16"/>
  <c r="P157" i="16"/>
  <c r="H157" i="16"/>
  <c r="G157" i="16"/>
  <c r="F157" i="16"/>
  <c r="E157" i="16"/>
  <c r="D157" i="16"/>
  <c r="C157" i="16"/>
  <c r="AJ156" i="16"/>
  <c r="AI156" i="16"/>
  <c r="AA156" i="16"/>
  <c r="Z156" i="16"/>
  <c r="Y156" i="16"/>
  <c r="X156" i="16"/>
  <c r="W156" i="16"/>
  <c r="V156" i="16"/>
  <c r="Q156" i="16"/>
  <c r="P156" i="16"/>
  <c r="H156" i="16"/>
  <c r="G156" i="16"/>
  <c r="F156" i="16"/>
  <c r="E156" i="16"/>
  <c r="D156" i="16"/>
  <c r="C156" i="16"/>
  <c r="AJ155" i="16"/>
  <c r="AI155" i="16"/>
  <c r="AA155" i="16"/>
  <c r="Z155" i="16"/>
  <c r="Y155" i="16"/>
  <c r="X155" i="16"/>
  <c r="W155" i="16"/>
  <c r="V155" i="16"/>
  <c r="Q155" i="16"/>
  <c r="P155" i="16"/>
  <c r="H155" i="16"/>
  <c r="G155" i="16"/>
  <c r="F155" i="16"/>
  <c r="E155" i="16"/>
  <c r="D155" i="16"/>
  <c r="C155" i="16"/>
  <c r="AJ154" i="16"/>
  <c r="AI154" i="16"/>
  <c r="AA154" i="16"/>
  <c r="Z154" i="16"/>
  <c r="Y154" i="16"/>
  <c r="X154" i="16"/>
  <c r="W154" i="16"/>
  <c r="V154" i="16"/>
  <c r="Q154" i="16"/>
  <c r="P154" i="16"/>
  <c r="H154" i="16"/>
  <c r="G154" i="16"/>
  <c r="F154" i="16"/>
  <c r="E154" i="16"/>
  <c r="D154" i="16"/>
  <c r="C154" i="16"/>
  <c r="AJ153" i="16"/>
  <c r="AI153" i="16"/>
  <c r="AA153" i="16"/>
  <c r="Z153" i="16"/>
  <c r="Y153" i="16"/>
  <c r="X153" i="16"/>
  <c r="W153" i="16"/>
  <c r="V153" i="16"/>
  <c r="Q153" i="16"/>
  <c r="P153" i="16"/>
  <c r="H153" i="16"/>
  <c r="G153" i="16"/>
  <c r="F153" i="16"/>
  <c r="E153" i="16"/>
  <c r="D153" i="16"/>
  <c r="C153" i="16"/>
  <c r="AJ152" i="16"/>
  <c r="AI152" i="16"/>
  <c r="AA152" i="16"/>
  <c r="Z152" i="16"/>
  <c r="Y152" i="16"/>
  <c r="X152" i="16"/>
  <c r="W152" i="16"/>
  <c r="V152" i="16"/>
  <c r="Q152" i="16"/>
  <c r="P152" i="16"/>
  <c r="H152" i="16"/>
  <c r="G152" i="16"/>
  <c r="F152" i="16"/>
  <c r="E152" i="16"/>
  <c r="D152" i="16"/>
  <c r="C152" i="16"/>
  <c r="AJ151" i="16"/>
  <c r="AI151" i="16"/>
  <c r="AA151" i="16"/>
  <c r="Z151" i="16"/>
  <c r="Y151" i="16"/>
  <c r="X151" i="16"/>
  <c r="W151" i="16"/>
  <c r="V151" i="16"/>
  <c r="Q151" i="16"/>
  <c r="P151" i="16"/>
  <c r="H151" i="16"/>
  <c r="G151" i="16"/>
  <c r="F151" i="16"/>
  <c r="E151" i="16"/>
  <c r="D151" i="16"/>
  <c r="C151" i="16"/>
  <c r="AJ150" i="16"/>
  <c r="AI150" i="16"/>
  <c r="AA150" i="16"/>
  <c r="Z150" i="16"/>
  <c r="Y150" i="16"/>
  <c r="X150" i="16"/>
  <c r="W150" i="16"/>
  <c r="V150" i="16"/>
  <c r="Q150" i="16"/>
  <c r="P150" i="16"/>
  <c r="H150" i="16"/>
  <c r="G150" i="16"/>
  <c r="F150" i="16"/>
  <c r="E150" i="16"/>
  <c r="D150" i="16"/>
  <c r="C150" i="16"/>
  <c r="AJ149" i="16"/>
  <c r="AI149" i="16"/>
  <c r="AA149" i="16"/>
  <c r="Z149" i="16"/>
  <c r="Y149" i="16"/>
  <c r="X149" i="16"/>
  <c r="W149" i="16"/>
  <c r="V149" i="16"/>
  <c r="Q149" i="16"/>
  <c r="P149" i="16"/>
  <c r="H149" i="16"/>
  <c r="H169" i="16" s="1"/>
  <c r="G149" i="16"/>
  <c r="G169" i="16" s="1"/>
  <c r="F149" i="16"/>
  <c r="F169" i="16" s="1"/>
  <c r="E149" i="16"/>
  <c r="E169" i="16" s="1"/>
  <c r="D149" i="16"/>
  <c r="D169" i="16" s="1"/>
  <c r="C149" i="16"/>
  <c r="C169" i="16" s="1"/>
  <c r="AZ137" i="16"/>
  <c r="AZ136" i="16"/>
  <c r="AZ135" i="16"/>
  <c r="AZ134" i="16"/>
  <c r="AZ133" i="16"/>
  <c r="AZ132" i="16"/>
  <c r="AZ131" i="16"/>
  <c r="AZ130" i="16"/>
  <c r="AZ129" i="16"/>
  <c r="AZ128" i="16"/>
  <c r="AZ127" i="16"/>
  <c r="AZ126" i="16"/>
  <c r="AZ125" i="16"/>
  <c r="AZ124" i="16"/>
  <c r="AZ123" i="16"/>
  <c r="AZ122" i="16"/>
  <c r="AZ121" i="16"/>
  <c r="AZ120" i="16"/>
  <c r="AZ119" i="16"/>
  <c r="AZ118" i="16"/>
  <c r="AZ117" i="16"/>
  <c r="AZ116" i="16"/>
  <c r="AZ115" i="16"/>
  <c r="AZ114" i="16"/>
  <c r="AZ113" i="16"/>
  <c r="AZ112" i="16"/>
  <c r="AH112" i="16"/>
  <c r="BW106" i="16"/>
  <c r="BV106" i="16"/>
  <c r="BU106" i="16"/>
  <c r="BR106" i="16"/>
  <c r="BS106" i="16" s="1"/>
  <c r="BH106" i="16"/>
  <c r="BD106" i="16"/>
  <c r="BC106" i="16"/>
  <c r="BB106" i="16"/>
  <c r="AY106" i="16"/>
  <c r="AZ106" i="16" s="1"/>
  <c r="AO106" i="16"/>
  <c r="AK106" i="16"/>
  <c r="AJ106" i="16"/>
  <c r="AI106" i="16"/>
  <c r="AF106" i="16"/>
  <c r="AG106" i="16" s="1"/>
  <c r="V106" i="16"/>
  <c r="BW105" i="16"/>
  <c r="BV105" i="16"/>
  <c r="BU105" i="16"/>
  <c r="BR105" i="16"/>
  <c r="BS105" i="16" s="1"/>
  <c r="BH105" i="16"/>
  <c r="BD105" i="16"/>
  <c r="BC105" i="16"/>
  <c r="BB105" i="16"/>
  <c r="AY105" i="16"/>
  <c r="AZ105" i="16" s="1"/>
  <c r="AO105" i="16"/>
  <c r="AK105" i="16"/>
  <c r="AJ105" i="16"/>
  <c r="AI105" i="16"/>
  <c r="AF105" i="16"/>
  <c r="AG105" i="16" s="1"/>
  <c r="V105" i="16"/>
  <c r="BW104" i="16"/>
  <c r="BV104" i="16"/>
  <c r="BU104" i="16"/>
  <c r="BR104" i="16"/>
  <c r="BS104" i="16" s="1"/>
  <c r="BH104" i="16"/>
  <c r="BD104" i="16"/>
  <c r="BC104" i="16"/>
  <c r="BB104" i="16"/>
  <c r="AY104" i="16"/>
  <c r="AZ104" i="16" s="1"/>
  <c r="AO104" i="16"/>
  <c r="AK104" i="16"/>
  <c r="AJ104" i="16"/>
  <c r="AI104" i="16"/>
  <c r="AF104" i="16"/>
  <c r="AG104" i="16" s="1"/>
  <c r="V104" i="16"/>
  <c r="BW103" i="16"/>
  <c r="BV103" i="16"/>
  <c r="BU103" i="16"/>
  <c r="BR103" i="16"/>
  <c r="BS103" i="16" s="1"/>
  <c r="BH103" i="16"/>
  <c r="BD103" i="16"/>
  <c r="BC103" i="16"/>
  <c r="BB103" i="16"/>
  <c r="AY103" i="16"/>
  <c r="AZ103" i="16" s="1"/>
  <c r="AO103" i="16"/>
  <c r="AK103" i="16"/>
  <c r="AJ103" i="16"/>
  <c r="AI103" i="16"/>
  <c r="AF103" i="16"/>
  <c r="AG103" i="16" s="1"/>
  <c r="V103" i="16"/>
  <c r="BW102" i="16"/>
  <c r="BV102" i="16"/>
  <c r="BU102" i="16"/>
  <c r="BR102" i="16"/>
  <c r="BS102" i="16" s="1"/>
  <c r="BH102" i="16"/>
  <c r="BD102" i="16"/>
  <c r="BC102" i="16"/>
  <c r="BB102" i="16"/>
  <c r="AY102" i="16"/>
  <c r="AZ102" i="16" s="1"/>
  <c r="AO102" i="16"/>
  <c r="AK102" i="16"/>
  <c r="AJ102" i="16"/>
  <c r="AI102" i="16"/>
  <c r="AF102" i="16"/>
  <c r="AG102" i="16" s="1"/>
  <c r="V102" i="16"/>
  <c r="BW101" i="16"/>
  <c r="BV101" i="16"/>
  <c r="BU101" i="16"/>
  <c r="BR101" i="16"/>
  <c r="BS101" i="16" s="1"/>
  <c r="BH101" i="16"/>
  <c r="BD101" i="16"/>
  <c r="BC101" i="16"/>
  <c r="BB101" i="16"/>
  <c r="AY101" i="16"/>
  <c r="AZ101" i="16" s="1"/>
  <c r="AO101" i="16"/>
  <c r="AK101" i="16"/>
  <c r="AJ101" i="16"/>
  <c r="AI101" i="16"/>
  <c r="AF101" i="16"/>
  <c r="AG101" i="16" s="1"/>
  <c r="V101" i="16"/>
  <c r="J101" i="16"/>
  <c r="BW100" i="16"/>
  <c r="BV100" i="16"/>
  <c r="BU100" i="16"/>
  <c r="BR100" i="16"/>
  <c r="BS100" i="16" s="1"/>
  <c r="BH100" i="16"/>
  <c r="BD100" i="16"/>
  <c r="BC100" i="16"/>
  <c r="BB100" i="16"/>
  <c r="AY100" i="16"/>
  <c r="AZ100" i="16" s="1"/>
  <c r="AO100" i="16"/>
  <c r="AK100" i="16"/>
  <c r="AJ100" i="16"/>
  <c r="AI100" i="16"/>
  <c r="AF100" i="16"/>
  <c r="AG100" i="16" s="1"/>
  <c r="V100" i="16"/>
  <c r="M100" i="16"/>
  <c r="N100" i="16" s="1"/>
  <c r="C100" i="16"/>
  <c r="BW99" i="16"/>
  <c r="BV99" i="16"/>
  <c r="BU99" i="16"/>
  <c r="BR99" i="16"/>
  <c r="BS99" i="16" s="1"/>
  <c r="BH99" i="16"/>
  <c r="BD99" i="16"/>
  <c r="BC99" i="16"/>
  <c r="BB99" i="16"/>
  <c r="AY99" i="16"/>
  <c r="AZ99" i="16" s="1"/>
  <c r="AO99" i="16"/>
  <c r="AK99" i="16"/>
  <c r="AJ99" i="16"/>
  <c r="AI99" i="16"/>
  <c r="AF99" i="16"/>
  <c r="AG99" i="16" s="1"/>
  <c r="V99" i="16"/>
  <c r="M99" i="16"/>
  <c r="N99" i="16" s="1"/>
  <c r="C99" i="16"/>
  <c r="BW98" i="16"/>
  <c r="BV98" i="16"/>
  <c r="BU98" i="16"/>
  <c r="BR98" i="16"/>
  <c r="BS98" i="16" s="1"/>
  <c r="BH98" i="16"/>
  <c r="BD98" i="16"/>
  <c r="BC98" i="16"/>
  <c r="BB98" i="16"/>
  <c r="AY98" i="16"/>
  <c r="AZ98" i="16" s="1"/>
  <c r="AO98" i="16"/>
  <c r="AK98" i="16"/>
  <c r="AJ98" i="16"/>
  <c r="AI98" i="16"/>
  <c r="AF98" i="16"/>
  <c r="AG98" i="16" s="1"/>
  <c r="V98" i="16"/>
  <c r="M98" i="16"/>
  <c r="N98" i="16" s="1"/>
  <c r="C98" i="16"/>
  <c r="BW97" i="16"/>
  <c r="BV97" i="16"/>
  <c r="BU97" i="16"/>
  <c r="BR97" i="16"/>
  <c r="BS97" i="16" s="1"/>
  <c r="BH97" i="16"/>
  <c r="BD97" i="16"/>
  <c r="BC97" i="16"/>
  <c r="BB97" i="16"/>
  <c r="AY97" i="16"/>
  <c r="AZ97" i="16" s="1"/>
  <c r="AO97" i="16"/>
  <c r="AK97" i="16"/>
  <c r="AJ97" i="16"/>
  <c r="AI97" i="16"/>
  <c r="AF97" i="16"/>
  <c r="AG97" i="16" s="1"/>
  <c r="V97" i="16"/>
  <c r="M97" i="16"/>
  <c r="N97" i="16" s="1"/>
  <c r="C97" i="16"/>
  <c r="BW96" i="16"/>
  <c r="BV96" i="16"/>
  <c r="BU96" i="16"/>
  <c r="BR96" i="16"/>
  <c r="BS96" i="16" s="1"/>
  <c r="BH96" i="16"/>
  <c r="BD96" i="16"/>
  <c r="BC96" i="16"/>
  <c r="BB96" i="16"/>
  <c r="AY96" i="16"/>
  <c r="AZ96" i="16" s="1"/>
  <c r="AO96" i="16"/>
  <c r="AK96" i="16"/>
  <c r="AJ96" i="16"/>
  <c r="AI96" i="16"/>
  <c r="AF96" i="16"/>
  <c r="AG96" i="16" s="1"/>
  <c r="V96" i="16"/>
  <c r="M96" i="16"/>
  <c r="N96" i="16" s="1"/>
  <c r="C96" i="16"/>
  <c r="BW95" i="16"/>
  <c r="BV95" i="16"/>
  <c r="BU95" i="16"/>
  <c r="BR95" i="16"/>
  <c r="BS95" i="16" s="1"/>
  <c r="BH95" i="16"/>
  <c r="BD95" i="16"/>
  <c r="BC95" i="16"/>
  <c r="BB95" i="16"/>
  <c r="AY95" i="16"/>
  <c r="AZ95" i="16" s="1"/>
  <c r="AO95" i="16"/>
  <c r="AK95" i="16"/>
  <c r="AJ95" i="16"/>
  <c r="AI95" i="16"/>
  <c r="AF95" i="16"/>
  <c r="AG95" i="16" s="1"/>
  <c r="V95" i="16"/>
  <c r="M95" i="16"/>
  <c r="N95" i="16" s="1"/>
  <c r="C95" i="16"/>
  <c r="BW94" i="16"/>
  <c r="BV94" i="16"/>
  <c r="BU94" i="16"/>
  <c r="BR94" i="16"/>
  <c r="BS94" i="16" s="1"/>
  <c r="BH94" i="16"/>
  <c r="BD94" i="16"/>
  <c r="BC94" i="16"/>
  <c r="BB94" i="16"/>
  <c r="AY94" i="16"/>
  <c r="AZ94" i="16" s="1"/>
  <c r="AO94" i="16"/>
  <c r="AK94" i="16"/>
  <c r="AJ94" i="16"/>
  <c r="AI94" i="16"/>
  <c r="AF94" i="16"/>
  <c r="AG94" i="16" s="1"/>
  <c r="V94" i="16"/>
  <c r="M94" i="16"/>
  <c r="N94" i="16" s="1"/>
  <c r="C94" i="16"/>
  <c r="BW93" i="16"/>
  <c r="BV93" i="16"/>
  <c r="BU93" i="16"/>
  <c r="BR93" i="16"/>
  <c r="BS93" i="16" s="1"/>
  <c r="BH93" i="16"/>
  <c r="BD93" i="16"/>
  <c r="BC93" i="16"/>
  <c r="BB93" i="16"/>
  <c r="AY93" i="16"/>
  <c r="AZ93" i="16" s="1"/>
  <c r="AO93" i="16"/>
  <c r="AK93" i="16"/>
  <c r="AJ93" i="16"/>
  <c r="AI93" i="16"/>
  <c r="AF93" i="16"/>
  <c r="AG93" i="16" s="1"/>
  <c r="V93" i="16"/>
  <c r="M93" i="16"/>
  <c r="N93" i="16" s="1"/>
  <c r="C93" i="16"/>
  <c r="BW92" i="16"/>
  <c r="BV92" i="16"/>
  <c r="BU92" i="16"/>
  <c r="BR92" i="16"/>
  <c r="BS92" i="16" s="1"/>
  <c r="BH92" i="16"/>
  <c r="BD92" i="16"/>
  <c r="BC92" i="16"/>
  <c r="BB92" i="16"/>
  <c r="AY92" i="16"/>
  <c r="AZ92" i="16" s="1"/>
  <c r="AO92" i="16"/>
  <c r="AK92" i="16"/>
  <c r="AJ92" i="16"/>
  <c r="AI92" i="16"/>
  <c r="AF92" i="16"/>
  <c r="AG92" i="16" s="1"/>
  <c r="V92" i="16"/>
  <c r="M92" i="16"/>
  <c r="N92" i="16" s="1"/>
  <c r="C92" i="16"/>
  <c r="BW91" i="16"/>
  <c r="BV91" i="16"/>
  <c r="BU91" i="16"/>
  <c r="BR91" i="16"/>
  <c r="BS91" i="16" s="1"/>
  <c r="BH91" i="16"/>
  <c r="BD91" i="16"/>
  <c r="BC91" i="16"/>
  <c r="BB91" i="16"/>
  <c r="AY91" i="16"/>
  <c r="AZ91" i="16" s="1"/>
  <c r="AO91" i="16"/>
  <c r="AK91" i="16"/>
  <c r="AJ91" i="16"/>
  <c r="AI91" i="16"/>
  <c r="AF91" i="16"/>
  <c r="AG91" i="16" s="1"/>
  <c r="V91" i="16"/>
  <c r="M91" i="16"/>
  <c r="N91" i="16" s="1"/>
  <c r="C91" i="16"/>
  <c r="BW90" i="16"/>
  <c r="BV90" i="16"/>
  <c r="BU90" i="16"/>
  <c r="BR90" i="16"/>
  <c r="BS90" i="16" s="1"/>
  <c r="BH90" i="16"/>
  <c r="BD90" i="16"/>
  <c r="BC90" i="16"/>
  <c r="BB90" i="16"/>
  <c r="AY90" i="16"/>
  <c r="AZ90" i="16" s="1"/>
  <c r="AO90" i="16"/>
  <c r="AK90" i="16"/>
  <c r="AJ90" i="16"/>
  <c r="AI90" i="16"/>
  <c r="AF90" i="16"/>
  <c r="AG90" i="16" s="1"/>
  <c r="V90" i="16"/>
  <c r="M90" i="16"/>
  <c r="N90" i="16" s="1"/>
  <c r="C90" i="16"/>
  <c r="BW89" i="16"/>
  <c r="BV89" i="16"/>
  <c r="BU89" i="16"/>
  <c r="BR89" i="16"/>
  <c r="BS89" i="16" s="1"/>
  <c r="BH89" i="16"/>
  <c r="BD89" i="16"/>
  <c r="BC89" i="16"/>
  <c r="BB89" i="16"/>
  <c r="AY89" i="16"/>
  <c r="AZ89" i="16" s="1"/>
  <c r="AO89" i="16"/>
  <c r="AK89" i="16"/>
  <c r="AJ89" i="16"/>
  <c r="AI89" i="16"/>
  <c r="AF89" i="16"/>
  <c r="AG89" i="16" s="1"/>
  <c r="V89" i="16"/>
  <c r="M89" i="16"/>
  <c r="N89" i="16" s="1"/>
  <c r="C89" i="16"/>
  <c r="BW88" i="16"/>
  <c r="BV88" i="16"/>
  <c r="BU88" i="16"/>
  <c r="BR88" i="16"/>
  <c r="BS88" i="16" s="1"/>
  <c r="BH88" i="16"/>
  <c r="BD88" i="16"/>
  <c r="BC88" i="16"/>
  <c r="BB88" i="16"/>
  <c r="AY88" i="16"/>
  <c r="AZ88" i="16" s="1"/>
  <c r="AO88" i="16"/>
  <c r="AK88" i="16"/>
  <c r="AJ88" i="16"/>
  <c r="AI88" i="16"/>
  <c r="AF88" i="16"/>
  <c r="AG88" i="16" s="1"/>
  <c r="V88" i="16"/>
  <c r="M88" i="16"/>
  <c r="N88" i="16" s="1"/>
  <c r="C88" i="16"/>
  <c r="BW87" i="16"/>
  <c r="BV87" i="16"/>
  <c r="BU87" i="16"/>
  <c r="BR87" i="16"/>
  <c r="BS87" i="16" s="1"/>
  <c r="BH87" i="16"/>
  <c r="BD87" i="16"/>
  <c r="BC87" i="16"/>
  <c r="BB87" i="16"/>
  <c r="AY87" i="16"/>
  <c r="AZ87" i="16" s="1"/>
  <c r="AO87" i="16"/>
  <c r="AK87" i="16"/>
  <c r="AJ87" i="16"/>
  <c r="AI87" i="16"/>
  <c r="AF87" i="16"/>
  <c r="AG87" i="16" s="1"/>
  <c r="V87" i="16"/>
  <c r="M87" i="16"/>
  <c r="N87" i="16" s="1"/>
  <c r="C87" i="16"/>
  <c r="BW86" i="16"/>
  <c r="BV86" i="16"/>
  <c r="BU86" i="16"/>
  <c r="BR86" i="16"/>
  <c r="BS86" i="16" s="1"/>
  <c r="BH86" i="16"/>
  <c r="BD86" i="16"/>
  <c r="BC86" i="16"/>
  <c r="BB86" i="16"/>
  <c r="AY86" i="16"/>
  <c r="AZ86" i="16" s="1"/>
  <c r="AO86" i="16"/>
  <c r="AK86" i="16"/>
  <c r="AJ86" i="16"/>
  <c r="AI86" i="16"/>
  <c r="AF86" i="16"/>
  <c r="AG86" i="16" s="1"/>
  <c r="V86" i="16"/>
  <c r="M86" i="16"/>
  <c r="N86" i="16" s="1"/>
  <c r="C86" i="16"/>
  <c r="BW85" i="16"/>
  <c r="BV85" i="16"/>
  <c r="BU85" i="16"/>
  <c r="BR85" i="16"/>
  <c r="BS85" i="16" s="1"/>
  <c r="BH85" i="16"/>
  <c r="BD85" i="16"/>
  <c r="BC85" i="16"/>
  <c r="BB85" i="16"/>
  <c r="AY85" i="16"/>
  <c r="AZ85" i="16" s="1"/>
  <c r="AO85" i="16"/>
  <c r="AK85" i="16"/>
  <c r="AJ85" i="16"/>
  <c r="AI85" i="16"/>
  <c r="AF85" i="16"/>
  <c r="AG85" i="16" s="1"/>
  <c r="V85" i="16"/>
  <c r="M85" i="16"/>
  <c r="N85" i="16" s="1"/>
  <c r="P85" i="16" s="1"/>
  <c r="C85" i="16"/>
  <c r="BW84" i="16"/>
  <c r="BV84" i="16"/>
  <c r="BU84" i="16"/>
  <c r="BR84" i="16"/>
  <c r="BS84" i="16" s="1"/>
  <c r="BH84" i="16"/>
  <c r="BD84" i="16"/>
  <c r="BC84" i="16"/>
  <c r="BB84" i="16"/>
  <c r="AY84" i="16"/>
  <c r="AZ84" i="16" s="1"/>
  <c r="AO84" i="16"/>
  <c r="AK84" i="16"/>
  <c r="AJ84" i="16"/>
  <c r="AI84" i="16"/>
  <c r="AF84" i="16"/>
  <c r="AG84" i="16" s="1"/>
  <c r="V84" i="16"/>
  <c r="M84" i="16"/>
  <c r="N84" i="16" s="1"/>
  <c r="C84" i="16"/>
  <c r="BW83" i="16"/>
  <c r="BV83" i="16"/>
  <c r="BU83" i="16"/>
  <c r="BR83" i="16"/>
  <c r="BS83" i="16" s="1"/>
  <c r="BH83" i="16"/>
  <c r="BD83" i="16"/>
  <c r="BC83" i="16"/>
  <c r="BB83" i="16"/>
  <c r="AY83" i="16"/>
  <c r="AZ83" i="16" s="1"/>
  <c r="AO83" i="16"/>
  <c r="AK83" i="16"/>
  <c r="AJ83" i="16"/>
  <c r="AI83" i="16"/>
  <c r="AF83" i="16"/>
  <c r="AG83" i="16" s="1"/>
  <c r="V83" i="16"/>
  <c r="M83" i="16"/>
  <c r="N83" i="16" s="1"/>
  <c r="P83" i="16" s="1"/>
  <c r="C83" i="16"/>
  <c r="BW82" i="16"/>
  <c r="BV82" i="16"/>
  <c r="BU82" i="16"/>
  <c r="BR82" i="16"/>
  <c r="BS82" i="16" s="1"/>
  <c r="BH82" i="16"/>
  <c r="BD82" i="16"/>
  <c r="BC82" i="16"/>
  <c r="BB82" i="16"/>
  <c r="AY82" i="16"/>
  <c r="AZ82" i="16" s="1"/>
  <c r="AO82" i="16"/>
  <c r="AK82" i="16"/>
  <c r="AJ82" i="16"/>
  <c r="AI82" i="16"/>
  <c r="AF82" i="16"/>
  <c r="AG82" i="16" s="1"/>
  <c r="V82" i="16"/>
  <c r="M82" i="16"/>
  <c r="N82" i="16" s="1"/>
  <c r="C82" i="16"/>
  <c r="BW81" i="16"/>
  <c r="BV81" i="16"/>
  <c r="BU81" i="16"/>
  <c r="BR81" i="16"/>
  <c r="BS81" i="16" s="1"/>
  <c r="BH81" i="16"/>
  <c r="BD81" i="16"/>
  <c r="BC81" i="16"/>
  <c r="BB81" i="16"/>
  <c r="AY81" i="16"/>
  <c r="AZ81" i="16" s="1"/>
  <c r="AO81" i="16"/>
  <c r="AK81" i="16"/>
  <c r="AJ81" i="16"/>
  <c r="AI81" i="16"/>
  <c r="AF81" i="16"/>
  <c r="AG81" i="16" s="1"/>
  <c r="V81" i="16"/>
  <c r="M81" i="16"/>
  <c r="N81" i="16" s="1"/>
  <c r="P81" i="16" s="1"/>
  <c r="C81" i="16"/>
  <c r="BW80" i="16"/>
  <c r="BV80" i="16"/>
  <c r="BU80" i="16"/>
  <c r="BR80" i="16"/>
  <c r="BS80" i="16" s="1"/>
  <c r="BH80" i="16"/>
  <c r="BD80" i="16"/>
  <c r="BC80" i="16"/>
  <c r="BB80" i="16"/>
  <c r="AY80" i="16"/>
  <c r="AZ80" i="16" s="1"/>
  <c r="AO80" i="16"/>
  <c r="AK80" i="16"/>
  <c r="AJ80" i="16"/>
  <c r="AI80" i="16"/>
  <c r="AF80" i="16"/>
  <c r="AG80" i="16" s="1"/>
  <c r="V80" i="16"/>
  <c r="M80" i="16"/>
  <c r="N80" i="16" s="1"/>
  <c r="C80" i="16"/>
  <c r="BW79" i="16"/>
  <c r="BV79" i="16"/>
  <c r="BU79" i="16"/>
  <c r="BR79" i="16"/>
  <c r="BS79" i="16" s="1"/>
  <c r="BH79" i="16"/>
  <c r="BD79" i="16"/>
  <c r="BC79" i="16"/>
  <c r="BB79" i="16"/>
  <c r="AY79" i="16"/>
  <c r="AZ79" i="16" s="1"/>
  <c r="AO79" i="16"/>
  <c r="AK79" i="16"/>
  <c r="AJ79" i="16"/>
  <c r="AI79" i="16"/>
  <c r="AF79" i="16"/>
  <c r="AG79" i="16" s="1"/>
  <c r="V79" i="16"/>
  <c r="M79" i="16"/>
  <c r="N79" i="16" s="1"/>
  <c r="P79" i="16" s="1"/>
  <c r="C79" i="16"/>
  <c r="BR78" i="16"/>
  <c r="BS78" i="16" s="1"/>
  <c r="BV78" i="16" s="1"/>
  <c r="BH78" i="16"/>
  <c r="AY78" i="16"/>
  <c r="AZ78" i="16" s="1"/>
  <c r="BD78" i="16" s="1"/>
  <c r="AO78" i="16"/>
  <c r="AK78" i="16"/>
  <c r="AJ78" i="16"/>
  <c r="AI78" i="16"/>
  <c r="AF78" i="16"/>
  <c r="AG78" i="16" s="1"/>
  <c r="V78" i="16"/>
  <c r="M78" i="16"/>
  <c r="N78" i="16" s="1"/>
  <c r="P78" i="16" s="1"/>
  <c r="C78" i="16"/>
  <c r="BR77" i="16"/>
  <c r="BS77" i="16" s="1"/>
  <c r="BV77" i="16" s="1"/>
  <c r="BH77" i="16"/>
  <c r="AY77" i="16"/>
  <c r="AZ77" i="16" s="1"/>
  <c r="AO77" i="16"/>
  <c r="AF77" i="16"/>
  <c r="AG77" i="16" s="1"/>
  <c r="V77" i="16"/>
  <c r="M77" i="16"/>
  <c r="N77" i="16" s="1"/>
  <c r="P77" i="16" s="1"/>
  <c r="C77" i="16"/>
  <c r="BA72" i="16"/>
  <c r="AH72" i="16"/>
  <c r="R72" i="16"/>
  <c r="BA71" i="16"/>
  <c r="AH71" i="16"/>
  <c r="P71" i="16"/>
  <c r="BA70" i="16"/>
  <c r="AH70" i="16"/>
  <c r="O70" i="16"/>
  <c r="BA69" i="16"/>
  <c r="AH69" i="16"/>
  <c r="M69" i="16"/>
  <c r="L69" i="16"/>
  <c r="K69" i="16"/>
  <c r="J69" i="16"/>
  <c r="I69" i="16"/>
  <c r="BA68" i="16"/>
  <c r="AH68" i="16"/>
  <c r="O68" i="16"/>
  <c r="BA67" i="16"/>
  <c r="AH67" i="16"/>
  <c r="O67" i="16"/>
  <c r="BA66" i="16"/>
  <c r="AH66" i="16"/>
  <c r="O66" i="16"/>
  <c r="BA65" i="16"/>
  <c r="AH65" i="16"/>
  <c r="O65" i="16"/>
  <c r="BA64" i="16"/>
  <c r="AH64" i="16"/>
  <c r="O64" i="16"/>
  <c r="BA63" i="16"/>
  <c r="AH63" i="16"/>
  <c r="O63" i="16"/>
  <c r="BA62" i="16"/>
  <c r="AH62" i="16"/>
  <c r="O62" i="16"/>
  <c r="BA61" i="16"/>
  <c r="AH61" i="16"/>
  <c r="O61" i="16"/>
  <c r="BA60" i="16"/>
  <c r="AH60" i="16"/>
  <c r="O60" i="16"/>
  <c r="BA59" i="16"/>
  <c r="AH59" i="16"/>
  <c r="O59" i="16"/>
  <c r="BA58" i="16"/>
  <c r="AH58" i="16"/>
  <c r="O58" i="16"/>
  <c r="BA57" i="16"/>
  <c r="AH57" i="16"/>
  <c r="O57" i="16"/>
  <c r="BA56" i="16"/>
  <c r="AH56" i="16"/>
  <c r="O56" i="16"/>
  <c r="BA55" i="16"/>
  <c r="AH55" i="16"/>
  <c r="O55" i="16"/>
  <c r="BA54" i="16"/>
  <c r="AH54" i="16"/>
  <c r="O54" i="16"/>
  <c r="BA53" i="16"/>
  <c r="AH53" i="16"/>
  <c r="O53" i="16"/>
  <c r="BA52" i="16"/>
  <c r="AH52" i="16"/>
  <c r="O52" i="16"/>
  <c r="BA51" i="16"/>
  <c r="AH51" i="16"/>
  <c r="O51" i="16"/>
  <c r="BA50" i="16"/>
  <c r="AH50" i="16"/>
  <c r="O50" i="16"/>
  <c r="BA49" i="16"/>
  <c r="AH49" i="16"/>
  <c r="O49" i="16"/>
  <c r="BA48" i="16"/>
  <c r="AH48" i="16"/>
  <c r="O48" i="16"/>
  <c r="BA47" i="16"/>
  <c r="AH47" i="16"/>
  <c r="O47" i="16"/>
  <c r="BA46" i="16"/>
  <c r="AH46" i="16"/>
  <c r="O46" i="16"/>
  <c r="BA45" i="16"/>
  <c r="AH45" i="16"/>
  <c r="O45" i="16"/>
  <c r="BA44" i="16"/>
  <c r="AH44" i="16"/>
  <c r="O44" i="16"/>
  <c r="BA43" i="16"/>
  <c r="AH43" i="16"/>
  <c r="O43" i="16"/>
  <c r="BA42" i="16"/>
  <c r="AH42" i="16"/>
  <c r="O42" i="16"/>
  <c r="N69" i="16" s="1"/>
  <c r="BT36" i="16"/>
  <c r="BK36" i="16"/>
  <c r="BU36" i="16" s="1"/>
  <c r="BA36" i="16"/>
  <c r="AR36" i="16"/>
  <c r="BB36" i="16" s="1"/>
  <c r="AH36" i="16"/>
  <c r="Y36" i="16"/>
  <c r="AI36" i="16" s="1"/>
  <c r="BT35" i="16"/>
  <c r="BK35" i="16"/>
  <c r="BU35" i="16" s="1"/>
  <c r="BA35" i="16"/>
  <c r="AR35" i="16"/>
  <c r="BB35" i="16" s="1"/>
  <c r="AH35" i="16"/>
  <c r="Y35" i="16"/>
  <c r="AI35" i="16" s="1"/>
  <c r="BT34" i="16"/>
  <c r="BK34" i="16"/>
  <c r="BU34" i="16" s="1"/>
  <c r="BA34" i="16"/>
  <c r="AR34" i="16"/>
  <c r="BB34" i="16" s="1"/>
  <c r="AH34" i="16"/>
  <c r="Y34" i="16"/>
  <c r="AI34" i="16" s="1"/>
  <c r="BT33" i="16"/>
  <c r="BK33" i="16"/>
  <c r="BU33" i="16" s="1"/>
  <c r="BA33" i="16"/>
  <c r="AR33" i="16"/>
  <c r="BB33" i="16" s="1"/>
  <c r="AH33" i="16"/>
  <c r="Y33" i="16"/>
  <c r="AI33" i="16" s="1"/>
  <c r="N33" i="16"/>
  <c r="M33" i="16"/>
  <c r="I200" i="16" s="1"/>
  <c r="Q200" i="16" s="1"/>
  <c r="L33" i="16"/>
  <c r="I199" i="16" s="1"/>
  <c r="Q199" i="16" s="1"/>
  <c r="K33" i="16"/>
  <c r="I198" i="16" s="1"/>
  <c r="Q198" i="16" s="1"/>
  <c r="J33" i="16"/>
  <c r="I197" i="16" s="1"/>
  <c r="Q197" i="16" s="1"/>
  <c r="I33" i="16"/>
  <c r="I196" i="16" s="1"/>
  <c r="BT32" i="16"/>
  <c r="BK32" i="16"/>
  <c r="BU32" i="16" s="1"/>
  <c r="BA32" i="16"/>
  <c r="AR32" i="16"/>
  <c r="BB32" i="16" s="1"/>
  <c r="AH32" i="16"/>
  <c r="Y32" i="16"/>
  <c r="AI32" i="16" s="1"/>
  <c r="O32" i="16"/>
  <c r="F32" i="16"/>
  <c r="BT31" i="16"/>
  <c r="BK31" i="16"/>
  <c r="BU31" i="16" s="1"/>
  <c r="BA31" i="16"/>
  <c r="AR31" i="16"/>
  <c r="BB31" i="16" s="1"/>
  <c r="AH31" i="16"/>
  <c r="Y31" i="16"/>
  <c r="AI31" i="16" s="1"/>
  <c r="O31" i="16"/>
  <c r="F31" i="16"/>
  <c r="BT30" i="16"/>
  <c r="BK30" i="16"/>
  <c r="BU30" i="16" s="1"/>
  <c r="BA30" i="16"/>
  <c r="AR30" i="16"/>
  <c r="BB30" i="16" s="1"/>
  <c r="AH30" i="16"/>
  <c r="Y30" i="16"/>
  <c r="AI30" i="16" s="1"/>
  <c r="O30" i="16"/>
  <c r="F30" i="16"/>
  <c r="BT29" i="16"/>
  <c r="BK29" i="16"/>
  <c r="BU29" i="16" s="1"/>
  <c r="BA29" i="16"/>
  <c r="AR29" i="16"/>
  <c r="BB29" i="16" s="1"/>
  <c r="AH29" i="16"/>
  <c r="Y29" i="16"/>
  <c r="AI29" i="16" s="1"/>
  <c r="O29" i="16"/>
  <c r="F29" i="16"/>
  <c r="BT28" i="16"/>
  <c r="BK28" i="16"/>
  <c r="BU28" i="16" s="1"/>
  <c r="BA28" i="16"/>
  <c r="AR28" i="16"/>
  <c r="BB28" i="16" s="1"/>
  <c r="AH28" i="16"/>
  <c r="Y28" i="16"/>
  <c r="AI28" i="16" s="1"/>
  <c r="O28" i="16"/>
  <c r="F28" i="16"/>
  <c r="BT27" i="16"/>
  <c r="BK27" i="16"/>
  <c r="BU27" i="16" s="1"/>
  <c r="BA27" i="16"/>
  <c r="AR27" i="16"/>
  <c r="BB27" i="16" s="1"/>
  <c r="AH27" i="16"/>
  <c r="Y27" i="16"/>
  <c r="AI27" i="16" s="1"/>
  <c r="O27" i="16"/>
  <c r="F27" i="16"/>
  <c r="BT26" i="16"/>
  <c r="BK26" i="16"/>
  <c r="BU26" i="16" s="1"/>
  <c r="BA26" i="16"/>
  <c r="AR26" i="16"/>
  <c r="BB26" i="16" s="1"/>
  <c r="AH26" i="16"/>
  <c r="Y26" i="16"/>
  <c r="AI26" i="16" s="1"/>
  <c r="O26" i="16"/>
  <c r="F26" i="16"/>
  <c r="BT25" i="16"/>
  <c r="BK25" i="16"/>
  <c r="BU25" i="16" s="1"/>
  <c r="BA25" i="16"/>
  <c r="AR25" i="16"/>
  <c r="BB25" i="16" s="1"/>
  <c r="AH25" i="16"/>
  <c r="Y25" i="16"/>
  <c r="AI25" i="16" s="1"/>
  <c r="O25" i="16"/>
  <c r="F25" i="16"/>
  <c r="BT24" i="16"/>
  <c r="BK24" i="16"/>
  <c r="BU24" i="16" s="1"/>
  <c r="BA24" i="16"/>
  <c r="AR24" i="16"/>
  <c r="BB24" i="16" s="1"/>
  <c r="AH24" i="16"/>
  <c r="Y24" i="16"/>
  <c r="AI24" i="16" s="1"/>
  <c r="O24" i="16"/>
  <c r="F24" i="16"/>
  <c r="BT23" i="16"/>
  <c r="BK23" i="16"/>
  <c r="BU23" i="16" s="1"/>
  <c r="BA23" i="16"/>
  <c r="AR23" i="16"/>
  <c r="BB23" i="16" s="1"/>
  <c r="AH23" i="16"/>
  <c r="Y23" i="16"/>
  <c r="AI23" i="16" s="1"/>
  <c r="O23" i="16"/>
  <c r="F23" i="16"/>
  <c r="BT22" i="16"/>
  <c r="BK22" i="16"/>
  <c r="BU22" i="16" s="1"/>
  <c r="BA22" i="16"/>
  <c r="AR22" i="16"/>
  <c r="BB22" i="16" s="1"/>
  <c r="AH22" i="16"/>
  <c r="Y22" i="16"/>
  <c r="AI22" i="16" s="1"/>
  <c r="O22" i="16"/>
  <c r="F22" i="16"/>
  <c r="BT21" i="16"/>
  <c r="BK21" i="16"/>
  <c r="BU21" i="16" s="1"/>
  <c r="BA21" i="16"/>
  <c r="AR21" i="16"/>
  <c r="BB21" i="16" s="1"/>
  <c r="AH21" i="16"/>
  <c r="Y21" i="16"/>
  <c r="AI21" i="16" s="1"/>
  <c r="O21" i="16"/>
  <c r="F21" i="16"/>
  <c r="BT20" i="16"/>
  <c r="BK20" i="16"/>
  <c r="BU20" i="16" s="1"/>
  <c r="BA20" i="16"/>
  <c r="AR20" i="16"/>
  <c r="BB20" i="16" s="1"/>
  <c r="AH20" i="16"/>
  <c r="Y20" i="16"/>
  <c r="AI20" i="16" s="1"/>
  <c r="O20" i="16"/>
  <c r="F20" i="16"/>
  <c r="BT19" i="16"/>
  <c r="BK19" i="16"/>
  <c r="BU19" i="16" s="1"/>
  <c r="BA19" i="16"/>
  <c r="AR19" i="16"/>
  <c r="BB19" i="16" s="1"/>
  <c r="AH19" i="16"/>
  <c r="Y19" i="16"/>
  <c r="AI19" i="16" s="1"/>
  <c r="O19" i="16"/>
  <c r="F19" i="16"/>
  <c r="BT18" i="16"/>
  <c r="BK18" i="16"/>
  <c r="BU18" i="16" s="1"/>
  <c r="BA18" i="16"/>
  <c r="AR18" i="16"/>
  <c r="BB18" i="16" s="1"/>
  <c r="AH18" i="16"/>
  <c r="Y18" i="16"/>
  <c r="AI18" i="16" s="1"/>
  <c r="O18" i="16"/>
  <c r="F18" i="16"/>
  <c r="BT17" i="16"/>
  <c r="BK17" i="16"/>
  <c r="BU17" i="16" s="1"/>
  <c r="BA17" i="16"/>
  <c r="AR17" i="16"/>
  <c r="BB17" i="16" s="1"/>
  <c r="AH17" i="16"/>
  <c r="Y17" i="16"/>
  <c r="AI17" i="16" s="1"/>
  <c r="O17" i="16"/>
  <c r="F17" i="16"/>
  <c r="BT16" i="16"/>
  <c r="BK16" i="16"/>
  <c r="BU16" i="16" s="1"/>
  <c r="BA16" i="16"/>
  <c r="AR16" i="16"/>
  <c r="BB16" i="16" s="1"/>
  <c r="AH16" i="16"/>
  <c r="Y16" i="16"/>
  <c r="AI16" i="16" s="1"/>
  <c r="O16" i="16"/>
  <c r="F16" i="16"/>
  <c r="BT15" i="16"/>
  <c r="BK15" i="16"/>
  <c r="BU15" i="16" s="1"/>
  <c r="BA15" i="16"/>
  <c r="AR15" i="16"/>
  <c r="BB15" i="16" s="1"/>
  <c r="AH15" i="16"/>
  <c r="Y15" i="16"/>
  <c r="AI15" i="16" s="1"/>
  <c r="O15" i="16"/>
  <c r="F15" i="16"/>
  <c r="BT14" i="16"/>
  <c r="BK14" i="16"/>
  <c r="BU14" i="16" s="1"/>
  <c r="BA14" i="16"/>
  <c r="AR14" i="16"/>
  <c r="BB14" i="16" s="1"/>
  <c r="AH14" i="16"/>
  <c r="Y14" i="16"/>
  <c r="AI14" i="16" s="1"/>
  <c r="O14" i="16"/>
  <c r="F14" i="16"/>
  <c r="BT13" i="16"/>
  <c r="BK13" i="16"/>
  <c r="BU13" i="16" s="1"/>
  <c r="BA13" i="16"/>
  <c r="AR13" i="16"/>
  <c r="BB13" i="16" s="1"/>
  <c r="AH13" i="16"/>
  <c r="Y13" i="16"/>
  <c r="AI13" i="16" s="1"/>
  <c r="O13" i="16"/>
  <c r="F13" i="16"/>
  <c r="BT12" i="16"/>
  <c r="BK12" i="16"/>
  <c r="BU12" i="16" s="1"/>
  <c r="BA12" i="16"/>
  <c r="AR12" i="16"/>
  <c r="BB12" i="16" s="1"/>
  <c r="AH12" i="16"/>
  <c r="Y12" i="16"/>
  <c r="AI12" i="16" s="1"/>
  <c r="O12" i="16"/>
  <c r="F12" i="16"/>
  <c r="BT11" i="16"/>
  <c r="BK11" i="16"/>
  <c r="BU11" i="16" s="1"/>
  <c r="BA11" i="16"/>
  <c r="AR11" i="16"/>
  <c r="BB11" i="16" s="1"/>
  <c r="AH11" i="16"/>
  <c r="Y11" i="16"/>
  <c r="AI11" i="16" s="1"/>
  <c r="O11" i="16"/>
  <c r="F11" i="16"/>
  <c r="BT10" i="16"/>
  <c r="BK10" i="16"/>
  <c r="BU10" i="16" s="1"/>
  <c r="BA10" i="16"/>
  <c r="AR10" i="16"/>
  <c r="BB10" i="16" s="1"/>
  <c r="AH10" i="16"/>
  <c r="Y10" i="16"/>
  <c r="AI10" i="16" s="1"/>
  <c r="O10" i="16"/>
  <c r="F10" i="16"/>
  <c r="BT9" i="16"/>
  <c r="BK9" i="16"/>
  <c r="BU9" i="16" s="1"/>
  <c r="BA9" i="16"/>
  <c r="AR9" i="16"/>
  <c r="BB9" i="16" s="1"/>
  <c r="AH9" i="16"/>
  <c r="Y9" i="16"/>
  <c r="AI9" i="16" s="1"/>
  <c r="O9" i="16"/>
  <c r="F9" i="16"/>
  <c r="BT8" i="16"/>
  <c r="BK8" i="16"/>
  <c r="BU8" i="16" s="1"/>
  <c r="BA8" i="16"/>
  <c r="AR8" i="16"/>
  <c r="BB8" i="16" s="1"/>
  <c r="AH8" i="16"/>
  <c r="Y8" i="16"/>
  <c r="AI8" i="16" s="1"/>
  <c r="O8" i="16"/>
  <c r="F8" i="16"/>
  <c r="BT7" i="16"/>
  <c r="BK7" i="16"/>
  <c r="BU7" i="16" s="1"/>
  <c r="BA7" i="16"/>
  <c r="AR7" i="16"/>
  <c r="BB7" i="16" s="1"/>
  <c r="AH7" i="16"/>
  <c r="Y7" i="16"/>
  <c r="AI7" i="16" s="1"/>
  <c r="O7" i="16"/>
  <c r="F7" i="16"/>
  <c r="BT6" i="16"/>
  <c r="BK6" i="16"/>
  <c r="BU6" i="16" s="1"/>
  <c r="BA6" i="16"/>
  <c r="AR6" i="16"/>
  <c r="BB6" i="16" s="1"/>
  <c r="AH6" i="16"/>
  <c r="O33" i="16" s="1"/>
  <c r="Y6" i="16"/>
  <c r="AI6" i="16" s="1"/>
  <c r="O6" i="16"/>
  <c r="F6" i="16"/>
  <c r="AR201" i="14"/>
  <c r="BB200" i="14"/>
  <c r="BA200" i="14"/>
  <c r="BB199" i="14"/>
  <c r="BA199" i="14"/>
  <c r="BB198" i="14"/>
  <c r="BA198" i="14"/>
  <c r="BB197" i="14"/>
  <c r="BA197" i="14"/>
  <c r="BB196" i="14"/>
  <c r="BB201" i="14" s="1"/>
  <c r="BA196" i="14"/>
  <c r="BA201" i="14" s="1"/>
  <c r="AT189" i="14"/>
  <c r="AT188" i="14"/>
  <c r="AT187" i="14"/>
  <c r="AT186" i="14"/>
  <c r="AT182" i="14"/>
  <c r="AT181" i="14"/>
  <c r="O169" i="14"/>
  <c r="M169" i="14"/>
  <c r="L169" i="14"/>
  <c r="K169" i="14"/>
  <c r="J169" i="14"/>
  <c r="I169" i="14"/>
  <c r="AJ168" i="14"/>
  <c r="AI168" i="14"/>
  <c r="AA168" i="14"/>
  <c r="Z168" i="14"/>
  <c r="Y168" i="14"/>
  <c r="X168" i="14"/>
  <c r="W168" i="14"/>
  <c r="V168" i="14"/>
  <c r="Q168" i="14"/>
  <c r="P168" i="14"/>
  <c r="H168" i="14"/>
  <c r="G168" i="14"/>
  <c r="F168" i="14"/>
  <c r="E168" i="14"/>
  <c r="D168" i="14"/>
  <c r="C168" i="14"/>
  <c r="AJ167" i="14"/>
  <c r="AI167" i="14"/>
  <c r="AA167" i="14"/>
  <c r="Z167" i="14"/>
  <c r="Y167" i="14"/>
  <c r="X167" i="14"/>
  <c r="W167" i="14"/>
  <c r="V167" i="14"/>
  <c r="Q167" i="14"/>
  <c r="P167" i="14"/>
  <c r="H167" i="14"/>
  <c r="G167" i="14"/>
  <c r="F167" i="14"/>
  <c r="E167" i="14"/>
  <c r="D167" i="14"/>
  <c r="C167" i="14"/>
  <c r="AJ166" i="14"/>
  <c r="AI166" i="14"/>
  <c r="AA166" i="14"/>
  <c r="Z166" i="14"/>
  <c r="Y166" i="14"/>
  <c r="X166" i="14"/>
  <c r="W166" i="14"/>
  <c r="V166" i="14"/>
  <c r="Q166" i="14"/>
  <c r="P166" i="14"/>
  <c r="H166" i="14"/>
  <c r="G166" i="14"/>
  <c r="F166" i="14"/>
  <c r="E166" i="14"/>
  <c r="D166" i="14"/>
  <c r="C166" i="14"/>
  <c r="AJ165" i="14"/>
  <c r="AI165" i="14"/>
  <c r="AA165" i="14"/>
  <c r="Z165" i="14"/>
  <c r="Y165" i="14"/>
  <c r="X165" i="14"/>
  <c r="W165" i="14"/>
  <c r="V165" i="14"/>
  <c r="Q165" i="14"/>
  <c r="P165" i="14"/>
  <c r="H165" i="14"/>
  <c r="G165" i="14"/>
  <c r="F165" i="14"/>
  <c r="E165" i="14"/>
  <c r="D165" i="14"/>
  <c r="C165" i="14"/>
  <c r="AJ164" i="14"/>
  <c r="AI164" i="14"/>
  <c r="AA164" i="14"/>
  <c r="Z164" i="14"/>
  <c r="Y164" i="14"/>
  <c r="X164" i="14"/>
  <c r="W164" i="14"/>
  <c r="V164" i="14"/>
  <c r="Q164" i="14"/>
  <c r="P164" i="14"/>
  <c r="H164" i="14"/>
  <c r="G164" i="14"/>
  <c r="F164" i="14"/>
  <c r="E164" i="14"/>
  <c r="D164" i="14"/>
  <c r="C164" i="14"/>
  <c r="AJ163" i="14"/>
  <c r="AI163" i="14"/>
  <c r="AA163" i="14"/>
  <c r="Z163" i="14"/>
  <c r="Y163" i="14"/>
  <c r="X163" i="14"/>
  <c r="W163" i="14"/>
  <c r="V163" i="14"/>
  <c r="Q163" i="14"/>
  <c r="P163" i="14"/>
  <c r="H163" i="14"/>
  <c r="G163" i="14"/>
  <c r="F163" i="14"/>
  <c r="E163" i="14"/>
  <c r="D163" i="14"/>
  <c r="C163" i="14"/>
  <c r="AJ162" i="14"/>
  <c r="AI162" i="14"/>
  <c r="AA162" i="14"/>
  <c r="Z162" i="14"/>
  <c r="Y162" i="14"/>
  <c r="X162" i="14"/>
  <c r="W162" i="14"/>
  <c r="V162" i="14"/>
  <c r="Q162" i="14"/>
  <c r="P162" i="14"/>
  <c r="H162" i="14"/>
  <c r="G162" i="14"/>
  <c r="F162" i="14"/>
  <c r="E162" i="14"/>
  <c r="D162" i="14"/>
  <c r="C162" i="14"/>
  <c r="AJ161" i="14"/>
  <c r="AI161" i="14"/>
  <c r="AA161" i="14"/>
  <c r="Z161" i="14"/>
  <c r="Y161" i="14"/>
  <c r="X161" i="14"/>
  <c r="W161" i="14"/>
  <c r="V161" i="14"/>
  <c r="Q161" i="14"/>
  <c r="P161" i="14"/>
  <c r="H161" i="14"/>
  <c r="G161" i="14"/>
  <c r="F161" i="14"/>
  <c r="E161" i="14"/>
  <c r="D161" i="14"/>
  <c r="C161" i="14"/>
  <c r="AJ160" i="14"/>
  <c r="AI160" i="14"/>
  <c r="AA160" i="14"/>
  <c r="Z160" i="14"/>
  <c r="Y160" i="14"/>
  <c r="X160" i="14"/>
  <c r="W160" i="14"/>
  <c r="V160" i="14"/>
  <c r="Q160" i="14"/>
  <c r="P160" i="14"/>
  <c r="H160" i="14"/>
  <c r="G160" i="14"/>
  <c r="F160" i="14"/>
  <c r="E160" i="14"/>
  <c r="D160" i="14"/>
  <c r="C160" i="14"/>
  <c r="AJ159" i="14"/>
  <c r="AI159" i="14"/>
  <c r="AA159" i="14"/>
  <c r="Z159" i="14"/>
  <c r="Y159" i="14"/>
  <c r="X159" i="14"/>
  <c r="W159" i="14"/>
  <c r="V159" i="14"/>
  <c r="Q159" i="14"/>
  <c r="P159" i="14"/>
  <c r="H159" i="14"/>
  <c r="G159" i="14"/>
  <c r="F159" i="14"/>
  <c r="E159" i="14"/>
  <c r="D159" i="14"/>
  <c r="C159" i="14"/>
  <c r="AJ158" i="14"/>
  <c r="AI158" i="14"/>
  <c r="AA158" i="14"/>
  <c r="Z158" i="14"/>
  <c r="Y158" i="14"/>
  <c r="X158" i="14"/>
  <c r="W158" i="14"/>
  <c r="V158" i="14"/>
  <c r="Q158" i="14"/>
  <c r="P158" i="14"/>
  <c r="H158" i="14"/>
  <c r="G158" i="14"/>
  <c r="F158" i="14"/>
  <c r="E158" i="14"/>
  <c r="D158" i="14"/>
  <c r="C158" i="14"/>
  <c r="AJ157" i="14"/>
  <c r="AI157" i="14"/>
  <c r="AA157" i="14"/>
  <c r="Z157" i="14"/>
  <c r="Y157" i="14"/>
  <c r="X157" i="14"/>
  <c r="W157" i="14"/>
  <c r="V157" i="14"/>
  <c r="Q157" i="14"/>
  <c r="P157" i="14"/>
  <c r="H157" i="14"/>
  <c r="G157" i="14"/>
  <c r="F157" i="14"/>
  <c r="E157" i="14"/>
  <c r="D157" i="14"/>
  <c r="C157" i="14"/>
  <c r="AJ156" i="14"/>
  <c r="AI156" i="14"/>
  <c r="AA156" i="14"/>
  <c r="Z156" i="14"/>
  <c r="Y156" i="14"/>
  <c r="X156" i="14"/>
  <c r="W156" i="14"/>
  <c r="V156" i="14"/>
  <c r="Q156" i="14"/>
  <c r="P156" i="14"/>
  <c r="H156" i="14"/>
  <c r="G156" i="14"/>
  <c r="F156" i="14"/>
  <c r="E156" i="14"/>
  <c r="D156" i="14"/>
  <c r="C156" i="14"/>
  <c r="AJ155" i="14"/>
  <c r="AI155" i="14"/>
  <c r="AA155" i="14"/>
  <c r="Z155" i="14"/>
  <c r="Y155" i="14"/>
  <c r="X155" i="14"/>
  <c r="W155" i="14"/>
  <c r="V155" i="14"/>
  <c r="Q155" i="14"/>
  <c r="P155" i="14"/>
  <c r="H155" i="14"/>
  <c r="G155" i="14"/>
  <c r="F155" i="14"/>
  <c r="E155" i="14"/>
  <c r="D155" i="14"/>
  <c r="C155" i="14"/>
  <c r="AJ154" i="14"/>
  <c r="AI154" i="14"/>
  <c r="AA154" i="14"/>
  <c r="Z154" i="14"/>
  <c r="Y154" i="14"/>
  <c r="X154" i="14"/>
  <c r="W154" i="14"/>
  <c r="V154" i="14"/>
  <c r="Q154" i="14"/>
  <c r="P154" i="14"/>
  <c r="H154" i="14"/>
  <c r="G154" i="14"/>
  <c r="F154" i="14"/>
  <c r="E154" i="14"/>
  <c r="D154" i="14"/>
  <c r="C154" i="14"/>
  <c r="AJ153" i="14"/>
  <c r="AI153" i="14"/>
  <c r="AA153" i="14"/>
  <c r="Z153" i="14"/>
  <c r="Y153" i="14"/>
  <c r="X153" i="14"/>
  <c r="W153" i="14"/>
  <c r="V153" i="14"/>
  <c r="Q153" i="14"/>
  <c r="P153" i="14"/>
  <c r="H153" i="14"/>
  <c r="G153" i="14"/>
  <c r="F153" i="14"/>
  <c r="E153" i="14"/>
  <c r="D153" i="14"/>
  <c r="C153" i="14"/>
  <c r="AJ152" i="14"/>
  <c r="AI152" i="14"/>
  <c r="AA152" i="14"/>
  <c r="Z152" i="14"/>
  <c r="Y152" i="14"/>
  <c r="X152" i="14"/>
  <c r="W152" i="14"/>
  <c r="V152" i="14"/>
  <c r="Q152" i="14"/>
  <c r="P152" i="14"/>
  <c r="H152" i="14"/>
  <c r="G152" i="14"/>
  <c r="F152" i="14"/>
  <c r="E152" i="14"/>
  <c r="D152" i="14"/>
  <c r="C152" i="14"/>
  <c r="AJ151" i="14"/>
  <c r="AI151" i="14"/>
  <c r="AA151" i="14"/>
  <c r="Z151" i="14"/>
  <c r="Y151" i="14"/>
  <c r="X151" i="14"/>
  <c r="W151" i="14"/>
  <c r="V151" i="14"/>
  <c r="Q151" i="14"/>
  <c r="P151" i="14"/>
  <c r="H151" i="14"/>
  <c r="G151" i="14"/>
  <c r="F151" i="14"/>
  <c r="E151" i="14"/>
  <c r="D151" i="14"/>
  <c r="C151" i="14"/>
  <c r="AJ150" i="14"/>
  <c r="AI150" i="14"/>
  <c r="AA150" i="14"/>
  <c r="Z150" i="14"/>
  <c r="Y150" i="14"/>
  <c r="X150" i="14"/>
  <c r="W150" i="14"/>
  <c r="V150" i="14"/>
  <c r="Q150" i="14"/>
  <c r="P150" i="14"/>
  <c r="H150" i="14"/>
  <c r="G150" i="14"/>
  <c r="F150" i="14"/>
  <c r="E150" i="14"/>
  <c r="D150" i="14"/>
  <c r="C150" i="14"/>
  <c r="AJ149" i="14"/>
  <c r="AI149" i="14"/>
  <c r="AA149" i="14"/>
  <c r="Z149" i="14"/>
  <c r="Y149" i="14"/>
  <c r="X149" i="14"/>
  <c r="W149" i="14"/>
  <c r="V149" i="14"/>
  <c r="Q149" i="14"/>
  <c r="P149" i="14"/>
  <c r="H149" i="14"/>
  <c r="H169" i="14" s="1"/>
  <c r="G149" i="14"/>
  <c r="G169" i="14" s="1"/>
  <c r="F149" i="14"/>
  <c r="F169" i="14" s="1"/>
  <c r="E149" i="14"/>
  <c r="E169" i="14" s="1"/>
  <c r="D149" i="14"/>
  <c r="D169" i="14" s="1"/>
  <c r="C149" i="14"/>
  <c r="C169" i="14" s="1"/>
  <c r="AZ137" i="14"/>
  <c r="AZ136" i="14"/>
  <c r="AZ135" i="14"/>
  <c r="AZ134" i="14"/>
  <c r="AZ133" i="14"/>
  <c r="AZ132" i="14"/>
  <c r="AZ131" i="14"/>
  <c r="AZ130" i="14"/>
  <c r="AZ129" i="14"/>
  <c r="AZ128" i="14"/>
  <c r="AZ127" i="14"/>
  <c r="AZ126" i="14"/>
  <c r="AZ125" i="14"/>
  <c r="AZ124" i="14"/>
  <c r="AZ123" i="14"/>
  <c r="AZ122" i="14"/>
  <c r="AZ121" i="14"/>
  <c r="AZ120" i="14"/>
  <c r="AZ119" i="14"/>
  <c r="AZ118" i="14"/>
  <c r="AZ117" i="14"/>
  <c r="AZ116" i="14"/>
  <c r="AZ115" i="14"/>
  <c r="AZ114" i="14"/>
  <c r="AZ113" i="14"/>
  <c r="AZ112" i="14"/>
  <c r="AH112" i="14"/>
  <c r="BW106" i="14"/>
  <c r="BV106" i="14"/>
  <c r="BU106" i="14"/>
  <c r="BR106" i="14"/>
  <c r="BS106" i="14" s="1"/>
  <c r="BH106" i="14"/>
  <c r="BD106" i="14"/>
  <c r="BC106" i="14"/>
  <c r="BB106" i="14"/>
  <c r="AY106" i="14"/>
  <c r="AZ106" i="14" s="1"/>
  <c r="AO106" i="14"/>
  <c r="AK106" i="14"/>
  <c r="AJ106" i="14"/>
  <c r="AI106" i="14"/>
  <c r="AF106" i="14"/>
  <c r="AG106" i="14" s="1"/>
  <c r="V106" i="14"/>
  <c r="BW105" i="14"/>
  <c r="BV105" i="14"/>
  <c r="BU105" i="14"/>
  <c r="BR105" i="14"/>
  <c r="BS105" i="14" s="1"/>
  <c r="BH105" i="14"/>
  <c r="BD105" i="14"/>
  <c r="BC105" i="14"/>
  <c r="BB105" i="14"/>
  <c r="AY105" i="14"/>
  <c r="AZ105" i="14" s="1"/>
  <c r="AO105" i="14"/>
  <c r="AK105" i="14"/>
  <c r="AJ105" i="14"/>
  <c r="AI105" i="14"/>
  <c r="AF105" i="14"/>
  <c r="AG105" i="14" s="1"/>
  <c r="V105" i="14"/>
  <c r="BW104" i="14"/>
  <c r="BV104" i="14"/>
  <c r="BU104" i="14"/>
  <c r="BR104" i="14"/>
  <c r="BS104" i="14" s="1"/>
  <c r="BH104" i="14"/>
  <c r="BD104" i="14"/>
  <c r="BC104" i="14"/>
  <c r="BB104" i="14"/>
  <c r="AY104" i="14"/>
  <c r="AZ104" i="14" s="1"/>
  <c r="AO104" i="14"/>
  <c r="AK104" i="14"/>
  <c r="AJ104" i="14"/>
  <c r="AI104" i="14"/>
  <c r="AF104" i="14"/>
  <c r="AG104" i="14" s="1"/>
  <c r="V104" i="14"/>
  <c r="BW103" i="14"/>
  <c r="BV103" i="14"/>
  <c r="BU103" i="14"/>
  <c r="BR103" i="14"/>
  <c r="BS103" i="14" s="1"/>
  <c r="BH103" i="14"/>
  <c r="BD103" i="14"/>
  <c r="BC103" i="14"/>
  <c r="BB103" i="14"/>
  <c r="AY103" i="14"/>
  <c r="AZ103" i="14" s="1"/>
  <c r="AO103" i="14"/>
  <c r="AK103" i="14"/>
  <c r="AJ103" i="14"/>
  <c r="AI103" i="14"/>
  <c r="AF103" i="14"/>
  <c r="AG103" i="14" s="1"/>
  <c r="V103" i="14"/>
  <c r="BW102" i="14"/>
  <c r="BV102" i="14"/>
  <c r="BU102" i="14"/>
  <c r="BR102" i="14"/>
  <c r="BS102" i="14" s="1"/>
  <c r="BH102" i="14"/>
  <c r="BD102" i="14"/>
  <c r="BC102" i="14"/>
  <c r="BB102" i="14"/>
  <c r="AY102" i="14"/>
  <c r="AZ102" i="14" s="1"/>
  <c r="AO102" i="14"/>
  <c r="AK102" i="14"/>
  <c r="AJ102" i="14"/>
  <c r="AI102" i="14"/>
  <c r="AF102" i="14"/>
  <c r="AG102" i="14" s="1"/>
  <c r="V102" i="14"/>
  <c r="BW101" i="14"/>
  <c r="BV101" i="14"/>
  <c r="BU101" i="14"/>
  <c r="BR101" i="14"/>
  <c r="BS101" i="14" s="1"/>
  <c r="BH101" i="14"/>
  <c r="BD101" i="14"/>
  <c r="BC101" i="14"/>
  <c r="BB101" i="14"/>
  <c r="AY101" i="14"/>
  <c r="AZ101" i="14" s="1"/>
  <c r="AO101" i="14"/>
  <c r="AK101" i="14"/>
  <c r="AJ101" i="14"/>
  <c r="AI101" i="14"/>
  <c r="AF101" i="14"/>
  <c r="AG101" i="14" s="1"/>
  <c r="V101" i="14"/>
  <c r="J101" i="14"/>
  <c r="BW100" i="14"/>
  <c r="BV100" i="14"/>
  <c r="BU100" i="14"/>
  <c r="BR100" i="14"/>
  <c r="BS100" i="14" s="1"/>
  <c r="BH100" i="14"/>
  <c r="BD100" i="14"/>
  <c r="BC100" i="14"/>
  <c r="BB100" i="14"/>
  <c r="AY100" i="14"/>
  <c r="AZ100" i="14" s="1"/>
  <c r="AO100" i="14"/>
  <c r="AK100" i="14"/>
  <c r="AJ100" i="14"/>
  <c r="AI100" i="14"/>
  <c r="AF100" i="14"/>
  <c r="AG100" i="14" s="1"/>
  <c r="V100" i="14"/>
  <c r="M100" i="14"/>
  <c r="N100" i="14" s="1"/>
  <c r="C100" i="14"/>
  <c r="BW99" i="14"/>
  <c r="BV99" i="14"/>
  <c r="BU99" i="14"/>
  <c r="BR99" i="14"/>
  <c r="BS99" i="14" s="1"/>
  <c r="BH99" i="14"/>
  <c r="BD99" i="14"/>
  <c r="BC99" i="14"/>
  <c r="BB99" i="14"/>
  <c r="AY99" i="14"/>
  <c r="AZ99" i="14" s="1"/>
  <c r="AO99" i="14"/>
  <c r="AK99" i="14"/>
  <c r="AJ99" i="14"/>
  <c r="AI99" i="14"/>
  <c r="AF99" i="14"/>
  <c r="AG99" i="14" s="1"/>
  <c r="V99" i="14"/>
  <c r="M99" i="14"/>
  <c r="N99" i="14" s="1"/>
  <c r="C99" i="14"/>
  <c r="BW98" i="14"/>
  <c r="BV98" i="14"/>
  <c r="BU98" i="14"/>
  <c r="BR98" i="14"/>
  <c r="BS98" i="14" s="1"/>
  <c r="BH98" i="14"/>
  <c r="BD98" i="14"/>
  <c r="BC98" i="14"/>
  <c r="BB98" i="14"/>
  <c r="AY98" i="14"/>
  <c r="AZ98" i="14" s="1"/>
  <c r="AO98" i="14"/>
  <c r="AK98" i="14"/>
  <c r="AJ98" i="14"/>
  <c r="AI98" i="14"/>
  <c r="AF98" i="14"/>
  <c r="AG98" i="14" s="1"/>
  <c r="V98" i="14"/>
  <c r="M98" i="14"/>
  <c r="N98" i="14" s="1"/>
  <c r="C98" i="14"/>
  <c r="BW97" i="14"/>
  <c r="BV97" i="14"/>
  <c r="BU97" i="14"/>
  <c r="BR97" i="14"/>
  <c r="BS97" i="14" s="1"/>
  <c r="BH97" i="14"/>
  <c r="BD97" i="14"/>
  <c r="BC97" i="14"/>
  <c r="BB97" i="14"/>
  <c r="AY97" i="14"/>
  <c r="AZ97" i="14" s="1"/>
  <c r="AO97" i="14"/>
  <c r="AK97" i="14"/>
  <c r="AJ97" i="14"/>
  <c r="AI97" i="14"/>
  <c r="AF97" i="14"/>
  <c r="AG97" i="14" s="1"/>
  <c r="V97" i="14"/>
  <c r="M97" i="14"/>
  <c r="N97" i="14" s="1"/>
  <c r="C97" i="14"/>
  <c r="BW96" i="14"/>
  <c r="BV96" i="14"/>
  <c r="BU96" i="14"/>
  <c r="BR96" i="14"/>
  <c r="BS96" i="14" s="1"/>
  <c r="BH96" i="14"/>
  <c r="BD96" i="14"/>
  <c r="BC96" i="14"/>
  <c r="BB96" i="14"/>
  <c r="AY96" i="14"/>
  <c r="AZ96" i="14" s="1"/>
  <c r="AO96" i="14"/>
  <c r="AK96" i="14"/>
  <c r="AJ96" i="14"/>
  <c r="AI96" i="14"/>
  <c r="AF96" i="14"/>
  <c r="AG96" i="14" s="1"/>
  <c r="V96" i="14"/>
  <c r="M96" i="14"/>
  <c r="N96" i="14" s="1"/>
  <c r="C96" i="14"/>
  <c r="BW95" i="14"/>
  <c r="BV95" i="14"/>
  <c r="BU95" i="14"/>
  <c r="BR95" i="14"/>
  <c r="BS95" i="14" s="1"/>
  <c r="BH95" i="14"/>
  <c r="BD95" i="14"/>
  <c r="BC95" i="14"/>
  <c r="BB95" i="14"/>
  <c r="AY95" i="14"/>
  <c r="AZ95" i="14" s="1"/>
  <c r="AO95" i="14"/>
  <c r="AK95" i="14"/>
  <c r="AJ95" i="14"/>
  <c r="AI95" i="14"/>
  <c r="AF95" i="14"/>
  <c r="AG95" i="14" s="1"/>
  <c r="V95" i="14"/>
  <c r="M95" i="14"/>
  <c r="N95" i="14" s="1"/>
  <c r="C95" i="14"/>
  <c r="BW94" i="14"/>
  <c r="BV94" i="14"/>
  <c r="BU94" i="14"/>
  <c r="BR94" i="14"/>
  <c r="BS94" i="14" s="1"/>
  <c r="BH94" i="14"/>
  <c r="BD94" i="14"/>
  <c r="BC94" i="14"/>
  <c r="BB94" i="14"/>
  <c r="AY94" i="14"/>
  <c r="AZ94" i="14" s="1"/>
  <c r="AO94" i="14"/>
  <c r="AK94" i="14"/>
  <c r="AJ94" i="14"/>
  <c r="AI94" i="14"/>
  <c r="AF94" i="14"/>
  <c r="AG94" i="14" s="1"/>
  <c r="V94" i="14"/>
  <c r="M94" i="14"/>
  <c r="N94" i="14" s="1"/>
  <c r="C94" i="14"/>
  <c r="BW93" i="14"/>
  <c r="BV93" i="14"/>
  <c r="BU93" i="14"/>
  <c r="BR93" i="14"/>
  <c r="BS93" i="14" s="1"/>
  <c r="BH93" i="14"/>
  <c r="BD93" i="14"/>
  <c r="BC93" i="14"/>
  <c r="BB93" i="14"/>
  <c r="AY93" i="14"/>
  <c r="AZ93" i="14" s="1"/>
  <c r="AO93" i="14"/>
  <c r="AK93" i="14"/>
  <c r="AJ93" i="14"/>
  <c r="AI93" i="14"/>
  <c r="AF93" i="14"/>
  <c r="AG93" i="14" s="1"/>
  <c r="V93" i="14"/>
  <c r="M93" i="14"/>
  <c r="N93" i="14" s="1"/>
  <c r="C93" i="14"/>
  <c r="BW92" i="14"/>
  <c r="BV92" i="14"/>
  <c r="BU92" i="14"/>
  <c r="BR92" i="14"/>
  <c r="BS92" i="14" s="1"/>
  <c r="BH92" i="14"/>
  <c r="BD92" i="14"/>
  <c r="BC92" i="14"/>
  <c r="BB92" i="14"/>
  <c r="AY92" i="14"/>
  <c r="AZ92" i="14" s="1"/>
  <c r="AO92" i="14"/>
  <c r="AK92" i="14"/>
  <c r="AJ92" i="14"/>
  <c r="AI92" i="14"/>
  <c r="AF92" i="14"/>
  <c r="AG92" i="14" s="1"/>
  <c r="V92" i="14"/>
  <c r="M92" i="14"/>
  <c r="N92" i="14" s="1"/>
  <c r="C92" i="14"/>
  <c r="BW91" i="14"/>
  <c r="BV91" i="14"/>
  <c r="BU91" i="14"/>
  <c r="BR91" i="14"/>
  <c r="BS91" i="14" s="1"/>
  <c r="BH91" i="14"/>
  <c r="BD91" i="14"/>
  <c r="BC91" i="14"/>
  <c r="BB91" i="14"/>
  <c r="AY91" i="14"/>
  <c r="AZ91" i="14" s="1"/>
  <c r="AO91" i="14"/>
  <c r="AK91" i="14"/>
  <c r="AJ91" i="14"/>
  <c r="AI91" i="14"/>
  <c r="AF91" i="14"/>
  <c r="AG91" i="14" s="1"/>
  <c r="V91" i="14"/>
  <c r="M91" i="14"/>
  <c r="N91" i="14" s="1"/>
  <c r="C91" i="14"/>
  <c r="BW90" i="14"/>
  <c r="BV90" i="14"/>
  <c r="BU90" i="14"/>
  <c r="BR90" i="14"/>
  <c r="BS90" i="14" s="1"/>
  <c r="BH90" i="14"/>
  <c r="BD90" i="14"/>
  <c r="BC90" i="14"/>
  <c r="BB90" i="14"/>
  <c r="AY90" i="14"/>
  <c r="AZ90" i="14" s="1"/>
  <c r="AO90" i="14"/>
  <c r="AK90" i="14"/>
  <c r="AJ90" i="14"/>
  <c r="AI90" i="14"/>
  <c r="AF90" i="14"/>
  <c r="AG90" i="14" s="1"/>
  <c r="V90" i="14"/>
  <c r="M90" i="14"/>
  <c r="N90" i="14" s="1"/>
  <c r="C90" i="14"/>
  <c r="BW89" i="14"/>
  <c r="BV89" i="14"/>
  <c r="BU89" i="14"/>
  <c r="BR89" i="14"/>
  <c r="BS89" i="14" s="1"/>
  <c r="BH89" i="14"/>
  <c r="BD89" i="14"/>
  <c r="BC89" i="14"/>
  <c r="BB89" i="14"/>
  <c r="AY89" i="14"/>
  <c r="AZ89" i="14" s="1"/>
  <c r="AO89" i="14"/>
  <c r="AK89" i="14"/>
  <c r="AJ89" i="14"/>
  <c r="AI89" i="14"/>
  <c r="AF89" i="14"/>
  <c r="AG89" i="14" s="1"/>
  <c r="V89" i="14"/>
  <c r="M89" i="14"/>
  <c r="N89" i="14" s="1"/>
  <c r="C89" i="14"/>
  <c r="BW88" i="14"/>
  <c r="BV88" i="14"/>
  <c r="BU88" i="14"/>
  <c r="BR88" i="14"/>
  <c r="BS88" i="14" s="1"/>
  <c r="BH88" i="14"/>
  <c r="BD88" i="14"/>
  <c r="BC88" i="14"/>
  <c r="BB88" i="14"/>
  <c r="AY88" i="14"/>
  <c r="AZ88" i="14" s="1"/>
  <c r="AO88" i="14"/>
  <c r="AK88" i="14"/>
  <c r="AJ88" i="14"/>
  <c r="AI88" i="14"/>
  <c r="AF88" i="14"/>
  <c r="AG88" i="14" s="1"/>
  <c r="V88" i="14"/>
  <c r="M88" i="14"/>
  <c r="N88" i="14" s="1"/>
  <c r="C88" i="14"/>
  <c r="BW87" i="14"/>
  <c r="BV87" i="14"/>
  <c r="BU87" i="14"/>
  <c r="BR87" i="14"/>
  <c r="BS87" i="14" s="1"/>
  <c r="BH87" i="14"/>
  <c r="BD87" i="14"/>
  <c r="BC87" i="14"/>
  <c r="BB87" i="14"/>
  <c r="AY87" i="14"/>
  <c r="AZ87" i="14" s="1"/>
  <c r="AO87" i="14"/>
  <c r="AK87" i="14"/>
  <c r="AJ87" i="14"/>
  <c r="AI87" i="14"/>
  <c r="AF87" i="14"/>
  <c r="AG87" i="14" s="1"/>
  <c r="V87" i="14"/>
  <c r="M87" i="14"/>
  <c r="N87" i="14" s="1"/>
  <c r="C87" i="14"/>
  <c r="BW86" i="14"/>
  <c r="BV86" i="14"/>
  <c r="BU86" i="14"/>
  <c r="BR86" i="14"/>
  <c r="BS86" i="14" s="1"/>
  <c r="BH86" i="14"/>
  <c r="BD86" i="14"/>
  <c r="BC86" i="14"/>
  <c r="BB86" i="14"/>
  <c r="AY86" i="14"/>
  <c r="AZ86" i="14" s="1"/>
  <c r="AO86" i="14"/>
  <c r="AK86" i="14"/>
  <c r="AJ86" i="14"/>
  <c r="AI86" i="14"/>
  <c r="AF86" i="14"/>
  <c r="AG86" i="14" s="1"/>
  <c r="V86" i="14"/>
  <c r="M86" i="14"/>
  <c r="N86" i="14" s="1"/>
  <c r="C86" i="14"/>
  <c r="BW85" i="14"/>
  <c r="BV85" i="14"/>
  <c r="BU85" i="14"/>
  <c r="BR85" i="14"/>
  <c r="BS85" i="14" s="1"/>
  <c r="BH85" i="14"/>
  <c r="BD85" i="14"/>
  <c r="BC85" i="14"/>
  <c r="BB85" i="14"/>
  <c r="AY85" i="14"/>
  <c r="AZ85" i="14" s="1"/>
  <c r="AO85" i="14"/>
  <c r="AK85" i="14"/>
  <c r="AJ85" i="14"/>
  <c r="AI85" i="14"/>
  <c r="AF85" i="14"/>
  <c r="AG85" i="14" s="1"/>
  <c r="V85" i="14"/>
  <c r="M85" i="14"/>
  <c r="N85" i="14" s="1"/>
  <c r="C85" i="14"/>
  <c r="BW84" i="14"/>
  <c r="BV84" i="14"/>
  <c r="BU84" i="14"/>
  <c r="BR84" i="14"/>
  <c r="BS84" i="14" s="1"/>
  <c r="BH84" i="14"/>
  <c r="BD84" i="14"/>
  <c r="BC84" i="14"/>
  <c r="BB84" i="14"/>
  <c r="AY84" i="14"/>
  <c r="AZ84" i="14" s="1"/>
  <c r="AO84" i="14"/>
  <c r="AK84" i="14"/>
  <c r="AJ84" i="14"/>
  <c r="AI84" i="14"/>
  <c r="AF84" i="14"/>
  <c r="AG84" i="14" s="1"/>
  <c r="V84" i="14"/>
  <c r="M84" i="14"/>
  <c r="N84" i="14" s="1"/>
  <c r="C84" i="14"/>
  <c r="BW83" i="14"/>
  <c r="BV83" i="14"/>
  <c r="BU83" i="14"/>
  <c r="BR83" i="14"/>
  <c r="BS83" i="14" s="1"/>
  <c r="BH83" i="14"/>
  <c r="BD83" i="14"/>
  <c r="BC83" i="14"/>
  <c r="BB83" i="14"/>
  <c r="AY83" i="14"/>
  <c r="AZ83" i="14" s="1"/>
  <c r="AO83" i="14"/>
  <c r="AK83" i="14"/>
  <c r="AJ83" i="14"/>
  <c r="AI83" i="14"/>
  <c r="AF83" i="14"/>
  <c r="AG83" i="14" s="1"/>
  <c r="V83" i="14"/>
  <c r="M83" i="14"/>
  <c r="N83" i="14" s="1"/>
  <c r="C83" i="14"/>
  <c r="BW82" i="14"/>
  <c r="BV82" i="14"/>
  <c r="BU82" i="14"/>
  <c r="BR82" i="14"/>
  <c r="BS82" i="14" s="1"/>
  <c r="BH82" i="14"/>
  <c r="BD82" i="14"/>
  <c r="BC82" i="14"/>
  <c r="BB82" i="14"/>
  <c r="AY82" i="14"/>
  <c r="AZ82" i="14" s="1"/>
  <c r="AO82" i="14"/>
  <c r="AK82" i="14"/>
  <c r="AJ82" i="14"/>
  <c r="AI82" i="14"/>
  <c r="AF82" i="14"/>
  <c r="AG82" i="14" s="1"/>
  <c r="V82" i="14"/>
  <c r="M82" i="14"/>
  <c r="N82" i="14" s="1"/>
  <c r="C82" i="14"/>
  <c r="BW81" i="14"/>
  <c r="BV81" i="14"/>
  <c r="BU81" i="14"/>
  <c r="BR81" i="14"/>
  <c r="BS81" i="14" s="1"/>
  <c r="BH81" i="14"/>
  <c r="BD81" i="14"/>
  <c r="BC81" i="14"/>
  <c r="BB81" i="14"/>
  <c r="AY81" i="14"/>
  <c r="AZ81" i="14" s="1"/>
  <c r="AO81" i="14"/>
  <c r="AK81" i="14"/>
  <c r="AJ81" i="14"/>
  <c r="AI81" i="14"/>
  <c r="AF81" i="14"/>
  <c r="AG81" i="14" s="1"/>
  <c r="V81" i="14"/>
  <c r="M81" i="14"/>
  <c r="N81" i="14" s="1"/>
  <c r="C81" i="14"/>
  <c r="BW80" i="14"/>
  <c r="BV80" i="14"/>
  <c r="BU80" i="14"/>
  <c r="BR80" i="14"/>
  <c r="BS80" i="14" s="1"/>
  <c r="BH80" i="14"/>
  <c r="BD80" i="14"/>
  <c r="BC80" i="14"/>
  <c r="BB80" i="14"/>
  <c r="AY80" i="14"/>
  <c r="AZ80" i="14" s="1"/>
  <c r="AO80" i="14"/>
  <c r="AK80" i="14"/>
  <c r="AJ80" i="14"/>
  <c r="AI80" i="14"/>
  <c r="AF80" i="14"/>
  <c r="AG80" i="14" s="1"/>
  <c r="V80" i="14"/>
  <c r="M80" i="14"/>
  <c r="N80" i="14" s="1"/>
  <c r="C80" i="14"/>
  <c r="BW79" i="14"/>
  <c r="BV79" i="14"/>
  <c r="BU79" i="14"/>
  <c r="BR79" i="14"/>
  <c r="BS79" i="14" s="1"/>
  <c r="BH79" i="14"/>
  <c r="BD79" i="14"/>
  <c r="BC79" i="14"/>
  <c r="BB79" i="14"/>
  <c r="AY79" i="14"/>
  <c r="AZ79" i="14" s="1"/>
  <c r="AO79" i="14"/>
  <c r="AK79" i="14"/>
  <c r="AJ79" i="14"/>
  <c r="AI79" i="14"/>
  <c r="AF79" i="14"/>
  <c r="AG79" i="14" s="1"/>
  <c r="V79" i="14"/>
  <c r="M79" i="14"/>
  <c r="N79" i="14" s="1"/>
  <c r="C79" i="14"/>
  <c r="BR78" i="14"/>
  <c r="BS78" i="14" s="1"/>
  <c r="BU78" i="14" s="1"/>
  <c r="BH78" i="14"/>
  <c r="AY78" i="14"/>
  <c r="AZ78" i="14" s="1"/>
  <c r="BC78" i="14" s="1"/>
  <c r="AO78" i="14"/>
  <c r="AK78" i="14"/>
  <c r="AJ78" i="14"/>
  <c r="AI78" i="14"/>
  <c r="AF78" i="14"/>
  <c r="AG78" i="14" s="1"/>
  <c r="V78" i="14"/>
  <c r="M78" i="14"/>
  <c r="N78" i="14" s="1"/>
  <c r="Q78" i="14" s="1"/>
  <c r="C78" i="14"/>
  <c r="BR77" i="14"/>
  <c r="BS77" i="14" s="1"/>
  <c r="BW77" i="14" s="1"/>
  <c r="BH77" i="14"/>
  <c r="AY77" i="14"/>
  <c r="AZ77" i="14" s="1"/>
  <c r="AO77" i="14"/>
  <c r="AF77" i="14"/>
  <c r="AG77" i="14" s="1"/>
  <c r="V77" i="14"/>
  <c r="M77" i="14"/>
  <c r="N77" i="14" s="1"/>
  <c r="P77" i="14" s="1"/>
  <c r="C77" i="14"/>
  <c r="BA72" i="14"/>
  <c r="AH72" i="14"/>
  <c r="R72" i="14"/>
  <c r="BA71" i="14"/>
  <c r="AH71" i="14"/>
  <c r="P71" i="14"/>
  <c r="BA70" i="14"/>
  <c r="AH70" i="14"/>
  <c r="O70" i="14"/>
  <c r="BA69" i="14"/>
  <c r="AH69" i="14"/>
  <c r="M69" i="14"/>
  <c r="L69" i="14"/>
  <c r="K69" i="14"/>
  <c r="J69" i="14"/>
  <c r="I69" i="14"/>
  <c r="BA68" i="14"/>
  <c r="AH68" i="14"/>
  <c r="O68" i="14"/>
  <c r="BA67" i="14"/>
  <c r="AH67" i="14"/>
  <c r="O67" i="14"/>
  <c r="BA66" i="14"/>
  <c r="AH66" i="14"/>
  <c r="O66" i="14"/>
  <c r="BA65" i="14"/>
  <c r="AH65" i="14"/>
  <c r="O65" i="14"/>
  <c r="BA64" i="14"/>
  <c r="AH64" i="14"/>
  <c r="O64" i="14"/>
  <c r="BA63" i="14"/>
  <c r="AH63" i="14"/>
  <c r="O63" i="14"/>
  <c r="BA62" i="14"/>
  <c r="AH62" i="14"/>
  <c r="O62" i="14"/>
  <c r="BA61" i="14"/>
  <c r="AH61" i="14"/>
  <c r="O61" i="14"/>
  <c r="BA60" i="14"/>
  <c r="AH60" i="14"/>
  <c r="O60" i="14"/>
  <c r="BA59" i="14"/>
  <c r="AH59" i="14"/>
  <c r="O59" i="14"/>
  <c r="BA58" i="14"/>
  <c r="AH58" i="14"/>
  <c r="O58" i="14"/>
  <c r="BA57" i="14"/>
  <c r="AH57" i="14"/>
  <c r="O57" i="14"/>
  <c r="BA56" i="14"/>
  <c r="AH56" i="14"/>
  <c r="O56" i="14"/>
  <c r="BA55" i="14"/>
  <c r="AH55" i="14"/>
  <c r="O55" i="14"/>
  <c r="BA54" i="14"/>
  <c r="AH54" i="14"/>
  <c r="O54" i="14"/>
  <c r="BA53" i="14"/>
  <c r="AH53" i="14"/>
  <c r="O53" i="14"/>
  <c r="BA52" i="14"/>
  <c r="AH52" i="14"/>
  <c r="O52" i="14"/>
  <c r="BA51" i="14"/>
  <c r="AH51" i="14"/>
  <c r="O51" i="14"/>
  <c r="BA50" i="14"/>
  <c r="AH50" i="14"/>
  <c r="O50" i="14"/>
  <c r="BA49" i="14"/>
  <c r="AH49" i="14"/>
  <c r="O49" i="14"/>
  <c r="BA48" i="14"/>
  <c r="AH48" i="14"/>
  <c r="O48" i="14"/>
  <c r="BA47" i="14"/>
  <c r="AH47" i="14"/>
  <c r="O47" i="14"/>
  <c r="BA46" i="14"/>
  <c r="AH46" i="14"/>
  <c r="O46" i="14"/>
  <c r="BA45" i="14"/>
  <c r="AH45" i="14"/>
  <c r="O45" i="14"/>
  <c r="BA44" i="14"/>
  <c r="AH44" i="14"/>
  <c r="O44" i="14"/>
  <c r="N69" i="14" s="1"/>
  <c r="BA43" i="14"/>
  <c r="AH43" i="14"/>
  <c r="O43" i="14"/>
  <c r="BA42" i="14"/>
  <c r="AH42" i="14"/>
  <c r="O42" i="14"/>
  <c r="BT36" i="14"/>
  <c r="BK36" i="14"/>
  <c r="BU36" i="14" s="1"/>
  <c r="BA36" i="14"/>
  <c r="AR36" i="14"/>
  <c r="BB36" i="14" s="1"/>
  <c r="AH36" i="14"/>
  <c r="Y36" i="14"/>
  <c r="AI36" i="14" s="1"/>
  <c r="BT35" i="14"/>
  <c r="BK35" i="14"/>
  <c r="BU35" i="14" s="1"/>
  <c r="BA35" i="14"/>
  <c r="AR35" i="14"/>
  <c r="BB35" i="14" s="1"/>
  <c r="AH35" i="14"/>
  <c r="Y35" i="14"/>
  <c r="AI35" i="14" s="1"/>
  <c r="BT34" i="14"/>
  <c r="BK34" i="14"/>
  <c r="BU34" i="14" s="1"/>
  <c r="BA34" i="14"/>
  <c r="AR34" i="14"/>
  <c r="BB34" i="14" s="1"/>
  <c r="AH34" i="14"/>
  <c r="Y34" i="14"/>
  <c r="AI34" i="14" s="1"/>
  <c r="BT33" i="14"/>
  <c r="BK33" i="14"/>
  <c r="BU33" i="14" s="1"/>
  <c r="BA33" i="14"/>
  <c r="AR33" i="14"/>
  <c r="BB33" i="14" s="1"/>
  <c r="AH33" i="14"/>
  <c r="Y33" i="14"/>
  <c r="AI33" i="14" s="1"/>
  <c r="N33" i="14"/>
  <c r="M33" i="14"/>
  <c r="I200" i="14" s="1"/>
  <c r="Q200" i="14" s="1"/>
  <c r="L33" i="14"/>
  <c r="I199" i="14" s="1"/>
  <c r="Q199" i="14" s="1"/>
  <c r="K33" i="14"/>
  <c r="I198" i="14" s="1"/>
  <c r="Q198" i="14" s="1"/>
  <c r="J33" i="14"/>
  <c r="I197" i="14" s="1"/>
  <c r="Q197" i="14" s="1"/>
  <c r="I33" i="14"/>
  <c r="I196" i="14" s="1"/>
  <c r="BT32" i="14"/>
  <c r="BK32" i="14"/>
  <c r="BU32" i="14" s="1"/>
  <c r="BA32" i="14"/>
  <c r="AR32" i="14"/>
  <c r="BB32" i="14" s="1"/>
  <c r="AH32" i="14"/>
  <c r="Y32" i="14"/>
  <c r="AI32" i="14" s="1"/>
  <c r="O32" i="14"/>
  <c r="F32" i="14"/>
  <c r="BT31" i="14"/>
  <c r="BK31" i="14"/>
  <c r="BU31" i="14" s="1"/>
  <c r="BA31" i="14"/>
  <c r="AR31" i="14"/>
  <c r="BB31" i="14" s="1"/>
  <c r="AH31" i="14"/>
  <c r="Y31" i="14"/>
  <c r="AI31" i="14" s="1"/>
  <c r="O31" i="14"/>
  <c r="F31" i="14"/>
  <c r="BT30" i="14"/>
  <c r="BK30" i="14"/>
  <c r="BU30" i="14" s="1"/>
  <c r="BA30" i="14"/>
  <c r="AR30" i="14"/>
  <c r="BB30" i="14" s="1"/>
  <c r="AH30" i="14"/>
  <c r="Y30" i="14"/>
  <c r="AI30" i="14" s="1"/>
  <c r="O30" i="14"/>
  <c r="F30" i="14"/>
  <c r="BT29" i="14"/>
  <c r="BK29" i="14"/>
  <c r="BU29" i="14" s="1"/>
  <c r="BA29" i="14"/>
  <c r="AR29" i="14"/>
  <c r="BB29" i="14" s="1"/>
  <c r="AH29" i="14"/>
  <c r="Y29" i="14"/>
  <c r="AI29" i="14" s="1"/>
  <c r="O29" i="14"/>
  <c r="F29" i="14"/>
  <c r="BT28" i="14"/>
  <c r="BK28" i="14"/>
  <c r="BU28" i="14" s="1"/>
  <c r="BA28" i="14"/>
  <c r="AR28" i="14"/>
  <c r="BB28" i="14" s="1"/>
  <c r="AH28" i="14"/>
  <c r="Y28" i="14"/>
  <c r="AI28" i="14" s="1"/>
  <c r="O28" i="14"/>
  <c r="F28" i="14"/>
  <c r="BT27" i="14"/>
  <c r="BK27" i="14"/>
  <c r="BU27" i="14" s="1"/>
  <c r="BA27" i="14"/>
  <c r="AR27" i="14"/>
  <c r="BB27" i="14" s="1"/>
  <c r="AH27" i="14"/>
  <c r="Y27" i="14"/>
  <c r="AI27" i="14" s="1"/>
  <c r="O27" i="14"/>
  <c r="F27" i="14"/>
  <c r="BT26" i="14"/>
  <c r="BK26" i="14"/>
  <c r="BU26" i="14" s="1"/>
  <c r="BA26" i="14"/>
  <c r="AR26" i="14"/>
  <c r="BB26" i="14" s="1"/>
  <c r="AH26" i="14"/>
  <c r="Y26" i="14"/>
  <c r="AI26" i="14" s="1"/>
  <c r="O26" i="14"/>
  <c r="F26" i="14"/>
  <c r="BT25" i="14"/>
  <c r="BK25" i="14"/>
  <c r="BU25" i="14" s="1"/>
  <c r="BA25" i="14"/>
  <c r="AR25" i="14"/>
  <c r="BB25" i="14" s="1"/>
  <c r="AH25" i="14"/>
  <c r="Y25" i="14"/>
  <c r="AI25" i="14" s="1"/>
  <c r="O25" i="14"/>
  <c r="F25" i="14"/>
  <c r="BT24" i="14"/>
  <c r="BK24" i="14"/>
  <c r="BU24" i="14" s="1"/>
  <c r="BA24" i="14"/>
  <c r="AR24" i="14"/>
  <c r="BB24" i="14" s="1"/>
  <c r="AH24" i="14"/>
  <c r="Y24" i="14"/>
  <c r="AI24" i="14" s="1"/>
  <c r="O24" i="14"/>
  <c r="F24" i="14"/>
  <c r="BT23" i="14"/>
  <c r="BK23" i="14"/>
  <c r="BU23" i="14" s="1"/>
  <c r="BA23" i="14"/>
  <c r="AR23" i="14"/>
  <c r="BB23" i="14" s="1"/>
  <c r="AH23" i="14"/>
  <c r="Y23" i="14"/>
  <c r="AI23" i="14" s="1"/>
  <c r="O23" i="14"/>
  <c r="F23" i="14"/>
  <c r="BT22" i="14"/>
  <c r="BK22" i="14"/>
  <c r="BU22" i="14" s="1"/>
  <c r="BA22" i="14"/>
  <c r="AR22" i="14"/>
  <c r="BB22" i="14" s="1"/>
  <c r="AH22" i="14"/>
  <c r="Y22" i="14"/>
  <c r="AI22" i="14" s="1"/>
  <c r="O22" i="14"/>
  <c r="F22" i="14"/>
  <c r="BT21" i="14"/>
  <c r="BK21" i="14"/>
  <c r="BU21" i="14" s="1"/>
  <c r="BA21" i="14"/>
  <c r="AR21" i="14"/>
  <c r="BB21" i="14" s="1"/>
  <c r="AH21" i="14"/>
  <c r="Y21" i="14"/>
  <c r="AI21" i="14" s="1"/>
  <c r="O21" i="14"/>
  <c r="F21" i="14"/>
  <c r="BT20" i="14"/>
  <c r="BK20" i="14"/>
  <c r="BU20" i="14" s="1"/>
  <c r="BA20" i="14"/>
  <c r="AR20" i="14"/>
  <c r="BB20" i="14" s="1"/>
  <c r="AH20" i="14"/>
  <c r="Y20" i="14"/>
  <c r="AI20" i="14" s="1"/>
  <c r="O20" i="14"/>
  <c r="F20" i="14"/>
  <c r="BT19" i="14"/>
  <c r="BK19" i="14"/>
  <c r="BU19" i="14" s="1"/>
  <c r="BA19" i="14"/>
  <c r="AR19" i="14"/>
  <c r="BB19" i="14" s="1"/>
  <c r="AH19" i="14"/>
  <c r="Y19" i="14"/>
  <c r="AI19" i="14" s="1"/>
  <c r="O19" i="14"/>
  <c r="F19" i="14"/>
  <c r="BT18" i="14"/>
  <c r="BK18" i="14"/>
  <c r="BU18" i="14" s="1"/>
  <c r="BA18" i="14"/>
  <c r="AR18" i="14"/>
  <c r="BB18" i="14" s="1"/>
  <c r="AH18" i="14"/>
  <c r="Y18" i="14"/>
  <c r="AI18" i="14" s="1"/>
  <c r="O18" i="14"/>
  <c r="F18" i="14"/>
  <c r="BT17" i="14"/>
  <c r="BK17" i="14"/>
  <c r="BU17" i="14" s="1"/>
  <c r="BA17" i="14"/>
  <c r="AR17" i="14"/>
  <c r="BB17" i="14" s="1"/>
  <c r="AH17" i="14"/>
  <c r="Y17" i="14"/>
  <c r="AI17" i="14" s="1"/>
  <c r="O17" i="14"/>
  <c r="F17" i="14"/>
  <c r="BT16" i="14"/>
  <c r="BK16" i="14"/>
  <c r="BU16" i="14" s="1"/>
  <c r="BA16" i="14"/>
  <c r="AR16" i="14"/>
  <c r="BB16" i="14" s="1"/>
  <c r="AH16" i="14"/>
  <c r="Y16" i="14"/>
  <c r="AI16" i="14" s="1"/>
  <c r="O16" i="14"/>
  <c r="F16" i="14"/>
  <c r="BT15" i="14"/>
  <c r="BK15" i="14"/>
  <c r="BU15" i="14" s="1"/>
  <c r="BA15" i="14"/>
  <c r="AR15" i="14"/>
  <c r="BB15" i="14" s="1"/>
  <c r="AH15" i="14"/>
  <c r="Y15" i="14"/>
  <c r="AI15" i="14" s="1"/>
  <c r="O15" i="14"/>
  <c r="F15" i="14"/>
  <c r="BT14" i="14"/>
  <c r="BK14" i="14"/>
  <c r="BU14" i="14" s="1"/>
  <c r="BA14" i="14"/>
  <c r="AR14" i="14"/>
  <c r="BB14" i="14" s="1"/>
  <c r="AH14" i="14"/>
  <c r="Y14" i="14"/>
  <c r="AI14" i="14" s="1"/>
  <c r="O14" i="14"/>
  <c r="F14" i="14"/>
  <c r="BT13" i="14"/>
  <c r="BK13" i="14"/>
  <c r="BU13" i="14" s="1"/>
  <c r="BA13" i="14"/>
  <c r="AR13" i="14"/>
  <c r="BB13" i="14" s="1"/>
  <c r="AH13" i="14"/>
  <c r="Y13" i="14"/>
  <c r="AI13" i="14" s="1"/>
  <c r="O13" i="14"/>
  <c r="F13" i="14"/>
  <c r="BT12" i="14"/>
  <c r="BK12" i="14"/>
  <c r="BU12" i="14" s="1"/>
  <c r="BA12" i="14"/>
  <c r="AR12" i="14"/>
  <c r="BB12" i="14" s="1"/>
  <c r="AH12" i="14"/>
  <c r="Y12" i="14"/>
  <c r="AI12" i="14" s="1"/>
  <c r="O12" i="14"/>
  <c r="F12" i="14"/>
  <c r="BT11" i="14"/>
  <c r="BK11" i="14"/>
  <c r="BU11" i="14" s="1"/>
  <c r="BA11" i="14"/>
  <c r="AR11" i="14"/>
  <c r="BB11" i="14" s="1"/>
  <c r="AH11" i="14"/>
  <c r="Y11" i="14"/>
  <c r="AI11" i="14" s="1"/>
  <c r="O11" i="14"/>
  <c r="F11" i="14"/>
  <c r="BT10" i="14"/>
  <c r="BK10" i="14"/>
  <c r="BU10" i="14" s="1"/>
  <c r="BA10" i="14"/>
  <c r="AR10" i="14"/>
  <c r="BB10" i="14" s="1"/>
  <c r="AH10" i="14"/>
  <c r="Y10" i="14"/>
  <c r="AI10" i="14" s="1"/>
  <c r="O10" i="14"/>
  <c r="F10" i="14"/>
  <c r="BT9" i="14"/>
  <c r="BK9" i="14"/>
  <c r="BU9" i="14" s="1"/>
  <c r="BA9" i="14"/>
  <c r="AR9" i="14"/>
  <c r="BB9" i="14" s="1"/>
  <c r="AH9" i="14"/>
  <c r="Y9" i="14"/>
  <c r="AI9" i="14" s="1"/>
  <c r="O9" i="14"/>
  <c r="F9" i="14"/>
  <c r="BT8" i="14"/>
  <c r="BK8" i="14"/>
  <c r="BU8" i="14" s="1"/>
  <c r="BA8" i="14"/>
  <c r="AR8" i="14"/>
  <c r="BB8" i="14" s="1"/>
  <c r="AH8" i="14"/>
  <c r="Y8" i="14"/>
  <c r="AI8" i="14" s="1"/>
  <c r="O8" i="14"/>
  <c r="F8" i="14"/>
  <c r="BT7" i="14"/>
  <c r="BK7" i="14"/>
  <c r="BU7" i="14" s="1"/>
  <c r="BA7" i="14"/>
  <c r="AR7" i="14"/>
  <c r="BB7" i="14" s="1"/>
  <c r="AH7" i="14"/>
  <c r="Y7" i="14"/>
  <c r="AI7" i="14" s="1"/>
  <c r="O7" i="14"/>
  <c r="F7" i="14"/>
  <c r="BT6" i="14"/>
  <c r="BK6" i="14"/>
  <c r="BU6" i="14" s="1"/>
  <c r="BA6" i="14"/>
  <c r="AR6" i="14"/>
  <c r="BB6" i="14" s="1"/>
  <c r="AH6" i="14"/>
  <c r="Y6" i="14"/>
  <c r="AI6" i="14" s="1"/>
  <c r="O6" i="14"/>
  <c r="O33" i="14" s="1"/>
  <c r="F6" i="14"/>
  <c r="AR201" i="13"/>
  <c r="BB200" i="13"/>
  <c r="BA200" i="13"/>
  <c r="BB199" i="13"/>
  <c r="BA199" i="13"/>
  <c r="BB198" i="13"/>
  <c r="BA198" i="13"/>
  <c r="BB197" i="13"/>
  <c r="BA197" i="13"/>
  <c r="BB196" i="13"/>
  <c r="BB201" i="13" s="1"/>
  <c r="BA196" i="13"/>
  <c r="BA201" i="13" s="1"/>
  <c r="AT189" i="13"/>
  <c r="AT188" i="13"/>
  <c r="AT187" i="13"/>
  <c r="AT186" i="13"/>
  <c r="AT182" i="13"/>
  <c r="AT181" i="13"/>
  <c r="O169" i="13"/>
  <c r="M169" i="13"/>
  <c r="L169" i="13"/>
  <c r="K169" i="13"/>
  <c r="J169" i="13"/>
  <c r="I169" i="13"/>
  <c r="AJ168" i="13"/>
  <c r="AI168" i="13"/>
  <c r="AA168" i="13"/>
  <c r="Z168" i="13"/>
  <c r="Y168" i="13"/>
  <c r="X168" i="13"/>
  <c r="W168" i="13"/>
  <c r="V168" i="13"/>
  <c r="Q168" i="13"/>
  <c r="P168" i="13"/>
  <c r="H168" i="13"/>
  <c r="G168" i="13"/>
  <c r="F168" i="13"/>
  <c r="E168" i="13"/>
  <c r="D168" i="13"/>
  <c r="C168" i="13"/>
  <c r="AJ167" i="13"/>
  <c r="AI167" i="13"/>
  <c r="AA167" i="13"/>
  <c r="Z167" i="13"/>
  <c r="Y167" i="13"/>
  <c r="X167" i="13"/>
  <c r="W167" i="13"/>
  <c r="V167" i="13"/>
  <c r="Q167" i="13"/>
  <c r="P167" i="13"/>
  <c r="H167" i="13"/>
  <c r="G167" i="13"/>
  <c r="F167" i="13"/>
  <c r="E167" i="13"/>
  <c r="D167" i="13"/>
  <c r="C167" i="13"/>
  <c r="AJ166" i="13"/>
  <c r="AI166" i="13"/>
  <c r="AA166" i="13"/>
  <c r="Z166" i="13"/>
  <c r="Y166" i="13"/>
  <c r="X166" i="13"/>
  <c r="W166" i="13"/>
  <c r="V166" i="13"/>
  <c r="Q166" i="13"/>
  <c r="P166" i="13"/>
  <c r="H166" i="13"/>
  <c r="G166" i="13"/>
  <c r="F166" i="13"/>
  <c r="E166" i="13"/>
  <c r="D166" i="13"/>
  <c r="C166" i="13"/>
  <c r="AJ165" i="13"/>
  <c r="AI165" i="13"/>
  <c r="AA165" i="13"/>
  <c r="Z165" i="13"/>
  <c r="Y165" i="13"/>
  <c r="X165" i="13"/>
  <c r="W165" i="13"/>
  <c r="V165" i="13"/>
  <c r="Q165" i="13"/>
  <c r="P165" i="13"/>
  <c r="H165" i="13"/>
  <c r="G165" i="13"/>
  <c r="F165" i="13"/>
  <c r="E165" i="13"/>
  <c r="D165" i="13"/>
  <c r="C165" i="13"/>
  <c r="AJ164" i="13"/>
  <c r="AI164" i="13"/>
  <c r="AA164" i="13"/>
  <c r="Z164" i="13"/>
  <c r="Y164" i="13"/>
  <c r="X164" i="13"/>
  <c r="W164" i="13"/>
  <c r="V164" i="13"/>
  <c r="Q164" i="13"/>
  <c r="P164" i="13"/>
  <c r="H164" i="13"/>
  <c r="G164" i="13"/>
  <c r="F164" i="13"/>
  <c r="E164" i="13"/>
  <c r="D164" i="13"/>
  <c r="C164" i="13"/>
  <c r="AJ163" i="13"/>
  <c r="AI163" i="13"/>
  <c r="AA163" i="13"/>
  <c r="Z163" i="13"/>
  <c r="Y163" i="13"/>
  <c r="X163" i="13"/>
  <c r="W163" i="13"/>
  <c r="V163" i="13"/>
  <c r="Q163" i="13"/>
  <c r="P163" i="13"/>
  <c r="H163" i="13"/>
  <c r="G163" i="13"/>
  <c r="F163" i="13"/>
  <c r="E163" i="13"/>
  <c r="D163" i="13"/>
  <c r="C163" i="13"/>
  <c r="AJ162" i="13"/>
  <c r="AI162" i="13"/>
  <c r="AA162" i="13"/>
  <c r="Z162" i="13"/>
  <c r="Y162" i="13"/>
  <c r="X162" i="13"/>
  <c r="W162" i="13"/>
  <c r="V162" i="13"/>
  <c r="Q162" i="13"/>
  <c r="P162" i="13"/>
  <c r="H162" i="13"/>
  <c r="G162" i="13"/>
  <c r="F162" i="13"/>
  <c r="E162" i="13"/>
  <c r="D162" i="13"/>
  <c r="C162" i="13"/>
  <c r="AJ161" i="13"/>
  <c r="AI161" i="13"/>
  <c r="AA161" i="13"/>
  <c r="Z161" i="13"/>
  <c r="Y161" i="13"/>
  <c r="X161" i="13"/>
  <c r="W161" i="13"/>
  <c r="V161" i="13"/>
  <c r="Q161" i="13"/>
  <c r="P161" i="13"/>
  <c r="H161" i="13"/>
  <c r="G161" i="13"/>
  <c r="F161" i="13"/>
  <c r="E161" i="13"/>
  <c r="D161" i="13"/>
  <c r="C161" i="13"/>
  <c r="AJ160" i="13"/>
  <c r="AI160" i="13"/>
  <c r="AA160" i="13"/>
  <c r="Z160" i="13"/>
  <c r="Y160" i="13"/>
  <c r="X160" i="13"/>
  <c r="W160" i="13"/>
  <c r="V160" i="13"/>
  <c r="Q160" i="13"/>
  <c r="P160" i="13"/>
  <c r="H160" i="13"/>
  <c r="G160" i="13"/>
  <c r="F160" i="13"/>
  <c r="E160" i="13"/>
  <c r="D160" i="13"/>
  <c r="C160" i="13"/>
  <c r="AJ159" i="13"/>
  <c r="AI159" i="13"/>
  <c r="AA159" i="13"/>
  <c r="Z159" i="13"/>
  <c r="Y159" i="13"/>
  <c r="X159" i="13"/>
  <c r="W159" i="13"/>
  <c r="V159" i="13"/>
  <c r="Q159" i="13"/>
  <c r="P159" i="13"/>
  <c r="H159" i="13"/>
  <c r="G159" i="13"/>
  <c r="F159" i="13"/>
  <c r="E159" i="13"/>
  <c r="D159" i="13"/>
  <c r="C159" i="13"/>
  <c r="AJ158" i="13"/>
  <c r="AI158" i="13"/>
  <c r="AA158" i="13"/>
  <c r="Z158" i="13"/>
  <c r="Y158" i="13"/>
  <c r="X158" i="13"/>
  <c r="W158" i="13"/>
  <c r="V158" i="13"/>
  <c r="Q158" i="13"/>
  <c r="P158" i="13"/>
  <c r="H158" i="13"/>
  <c r="G158" i="13"/>
  <c r="F158" i="13"/>
  <c r="E158" i="13"/>
  <c r="D158" i="13"/>
  <c r="C158" i="13"/>
  <c r="AJ157" i="13"/>
  <c r="AI157" i="13"/>
  <c r="AA157" i="13"/>
  <c r="Z157" i="13"/>
  <c r="Y157" i="13"/>
  <c r="X157" i="13"/>
  <c r="W157" i="13"/>
  <c r="V157" i="13"/>
  <c r="Q157" i="13"/>
  <c r="P157" i="13"/>
  <c r="H157" i="13"/>
  <c r="G157" i="13"/>
  <c r="F157" i="13"/>
  <c r="E157" i="13"/>
  <c r="D157" i="13"/>
  <c r="C157" i="13"/>
  <c r="AJ156" i="13"/>
  <c r="AI156" i="13"/>
  <c r="AA156" i="13"/>
  <c r="Z156" i="13"/>
  <c r="Y156" i="13"/>
  <c r="X156" i="13"/>
  <c r="W156" i="13"/>
  <c r="V156" i="13"/>
  <c r="Q156" i="13"/>
  <c r="P156" i="13"/>
  <c r="H156" i="13"/>
  <c r="G156" i="13"/>
  <c r="F156" i="13"/>
  <c r="E156" i="13"/>
  <c r="D156" i="13"/>
  <c r="C156" i="13"/>
  <c r="AJ155" i="13"/>
  <c r="AI155" i="13"/>
  <c r="AA155" i="13"/>
  <c r="Z155" i="13"/>
  <c r="Y155" i="13"/>
  <c r="X155" i="13"/>
  <c r="W155" i="13"/>
  <c r="V155" i="13"/>
  <c r="Q155" i="13"/>
  <c r="P155" i="13"/>
  <c r="H155" i="13"/>
  <c r="G155" i="13"/>
  <c r="F155" i="13"/>
  <c r="E155" i="13"/>
  <c r="D155" i="13"/>
  <c r="C155" i="13"/>
  <c r="AJ154" i="13"/>
  <c r="AI154" i="13"/>
  <c r="AA154" i="13"/>
  <c r="Z154" i="13"/>
  <c r="Y154" i="13"/>
  <c r="X154" i="13"/>
  <c r="W154" i="13"/>
  <c r="V154" i="13"/>
  <c r="Q154" i="13"/>
  <c r="P154" i="13"/>
  <c r="H154" i="13"/>
  <c r="G154" i="13"/>
  <c r="F154" i="13"/>
  <c r="E154" i="13"/>
  <c r="D154" i="13"/>
  <c r="C154" i="13"/>
  <c r="AJ153" i="13"/>
  <c r="AI153" i="13"/>
  <c r="AA153" i="13"/>
  <c r="Z153" i="13"/>
  <c r="Y153" i="13"/>
  <c r="X153" i="13"/>
  <c r="W153" i="13"/>
  <c r="V153" i="13"/>
  <c r="Q153" i="13"/>
  <c r="P153" i="13"/>
  <c r="H153" i="13"/>
  <c r="G153" i="13"/>
  <c r="F153" i="13"/>
  <c r="E153" i="13"/>
  <c r="D153" i="13"/>
  <c r="C153" i="13"/>
  <c r="AJ152" i="13"/>
  <c r="AI152" i="13"/>
  <c r="AA152" i="13"/>
  <c r="Z152" i="13"/>
  <c r="Y152" i="13"/>
  <c r="X152" i="13"/>
  <c r="W152" i="13"/>
  <c r="V152" i="13"/>
  <c r="Q152" i="13"/>
  <c r="P152" i="13"/>
  <c r="H152" i="13"/>
  <c r="G152" i="13"/>
  <c r="F152" i="13"/>
  <c r="E152" i="13"/>
  <c r="D152" i="13"/>
  <c r="C152" i="13"/>
  <c r="AJ151" i="13"/>
  <c r="AI151" i="13"/>
  <c r="AA151" i="13"/>
  <c r="Z151" i="13"/>
  <c r="Y151" i="13"/>
  <c r="X151" i="13"/>
  <c r="W151" i="13"/>
  <c r="V151" i="13"/>
  <c r="Q151" i="13"/>
  <c r="P151" i="13"/>
  <c r="H151" i="13"/>
  <c r="G151" i="13"/>
  <c r="F151" i="13"/>
  <c r="E151" i="13"/>
  <c r="D151" i="13"/>
  <c r="C151" i="13"/>
  <c r="AJ150" i="13"/>
  <c r="AI150" i="13"/>
  <c r="AA150" i="13"/>
  <c r="Z150" i="13"/>
  <c r="Y150" i="13"/>
  <c r="X150" i="13"/>
  <c r="W150" i="13"/>
  <c r="V150" i="13"/>
  <c r="Q150" i="13"/>
  <c r="P150" i="13"/>
  <c r="H150" i="13"/>
  <c r="G150" i="13"/>
  <c r="F150" i="13"/>
  <c r="E150" i="13"/>
  <c r="D150" i="13"/>
  <c r="C150" i="13"/>
  <c r="AJ149" i="13"/>
  <c r="AI149" i="13"/>
  <c r="AA149" i="13"/>
  <c r="Z149" i="13"/>
  <c r="Y149" i="13"/>
  <c r="X149" i="13"/>
  <c r="W149" i="13"/>
  <c r="V149" i="13"/>
  <c r="Q149" i="13"/>
  <c r="P149" i="13"/>
  <c r="H149" i="13"/>
  <c r="H169" i="13" s="1"/>
  <c r="G149" i="13"/>
  <c r="G169" i="13" s="1"/>
  <c r="F149" i="13"/>
  <c r="F169" i="13" s="1"/>
  <c r="E149" i="13"/>
  <c r="E169" i="13" s="1"/>
  <c r="D149" i="13"/>
  <c r="D169" i="13" s="1"/>
  <c r="C149" i="13"/>
  <c r="AZ137" i="13"/>
  <c r="AZ136" i="13"/>
  <c r="AZ135" i="13"/>
  <c r="AZ134" i="13"/>
  <c r="AZ133" i="13"/>
  <c r="AZ132" i="13"/>
  <c r="AZ131" i="13"/>
  <c r="AZ130" i="13"/>
  <c r="AZ129" i="13"/>
  <c r="AZ128" i="13"/>
  <c r="AZ127" i="13"/>
  <c r="AZ126" i="13"/>
  <c r="AZ125" i="13"/>
  <c r="AZ124" i="13"/>
  <c r="AZ123" i="13"/>
  <c r="AZ122" i="13"/>
  <c r="AZ121" i="13"/>
  <c r="AZ120" i="13"/>
  <c r="AZ119" i="13"/>
  <c r="AZ118" i="13"/>
  <c r="AZ117" i="13"/>
  <c r="AZ116" i="13"/>
  <c r="AZ115" i="13"/>
  <c r="AZ114" i="13"/>
  <c r="AZ113" i="13"/>
  <c r="AZ112" i="13"/>
  <c r="AH112" i="13"/>
  <c r="BW106" i="13"/>
  <c r="BV106" i="13"/>
  <c r="BU106" i="13"/>
  <c r="BR106" i="13"/>
  <c r="BS106" i="13" s="1"/>
  <c r="BH106" i="13"/>
  <c r="BD106" i="13"/>
  <c r="BC106" i="13"/>
  <c r="BB106" i="13"/>
  <c r="AY106" i="13"/>
  <c r="AZ106" i="13" s="1"/>
  <c r="AO106" i="13"/>
  <c r="AK106" i="13"/>
  <c r="AJ106" i="13"/>
  <c r="AI106" i="13"/>
  <c r="AF106" i="13"/>
  <c r="AG106" i="13" s="1"/>
  <c r="V106" i="13"/>
  <c r="BW105" i="13"/>
  <c r="BV105" i="13"/>
  <c r="BU105" i="13"/>
  <c r="BR105" i="13"/>
  <c r="BS105" i="13" s="1"/>
  <c r="BH105" i="13"/>
  <c r="BD105" i="13"/>
  <c r="BC105" i="13"/>
  <c r="BB105" i="13"/>
  <c r="AY105" i="13"/>
  <c r="AZ105" i="13" s="1"/>
  <c r="AO105" i="13"/>
  <c r="AK105" i="13"/>
  <c r="AJ105" i="13"/>
  <c r="AI105" i="13"/>
  <c r="AF105" i="13"/>
  <c r="AG105" i="13" s="1"/>
  <c r="V105" i="13"/>
  <c r="BW104" i="13"/>
  <c r="BV104" i="13"/>
  <c r="BU104" i="13"/>
  <c r="BR104" i="13"/>
  <c r="BS104" i="13" s="1"/>
  <c r="BH104" i="13"/>
  <c r="BD104" i="13"/>
  <c r="BC104" i="13"/>
  <c r="BB104" i="13"/>
  <c r="AY104" i="13"/>
  <c r="AZ104" i="13" s="1"/>
  <c r="AO104" i="13"/>
  <c r="AK104" i="13"/>
  <c r="AJ104" i="13"/>
  <c r="AI104" i="13"/>
  <c r="AF104" i="13"/>
  <c r="AG104" i="13" s="1"/>
  <c r="V104" i="13"/>
  <c r="BW103" i="13"/>
  <c r="BV103" i="13"/>
  <c r="BU103" i="13"/>
  <c r="BR103" i="13"/>
  <c r="BS103" i="13" s="1"/>
  <c r="BH103" i="13"/>
  <c r="BD103" i="13"/>
  <c r="BC103" i="13"/>
  <c r="BB103" i="13"/>
  <c r="AY103" i="13"/>
  <c r="AZ103" i="13" s="1"/>
  <c r="AO103" i="13"/>
  <c r="AK103" i="13"/>
  <c r="AJ103" i="13"/>
  <c r="AI103" i="13"/>
  <c r="AF103" i="13"/>
  <c r="AG103" i="13" s="1"/>
  <c r="V103" i="13"/>
  <c r="BW102" i="13"/>
  <c r="BV102" i="13"/>
  <c r="BU102" i="13"/>
  <c r="BR102" i="13"/>
  <c r="BS102" i="13" s="1"/>
  <c r="BH102" i="13"/>
  <c r="BD102" i="13"/>
  <c r="BC102" i="13"/>
  <c r="BB102" i="13"/>
  <c r="AY102" i="13"/>
  <c r="AZ102" i="13" s="1"/>
  <c r="AO102" i="13"/>
  <c r="AK102" i="13"/>
  <c r="AJ102" i="13"/>
  <c r="AI102" i="13"/>
  <c r="AF102" i="13"/>
  <c r="AG102" i="13" s="1"/>
  <c r="V102" i="13"/>
  <c r="BW101" i="13"/>
  <c r="BV101" i="13"/>
  <c r="BU101" i="13"/>
  <c r="BR101" i="13"/>
  <c r="BS101" i="13" s="1"/>
  <c r="BH101" i="13"/>
  <c r="BD101" i="13"/>
  <c r="BC101" i="13"/>
  <c r="BB101" i="13"/>
  <c r="AY101" i="13"/>
  <c r="AZ101" i="13" s="1"/>
  <c r="AO101" i="13"/>
  <c r="AK101" i="13"/>
  <c r="AJ101" i="13"/>
  <c r="AI101" i="13"/>
  <c r="AF101" i="13"/>
  <c r="AG101" i="13" s="1"/>
  <c r="V101" i="13"/>
  <c r="J101" i="13"/>
  <c r="BW100" i="13"/>
  <c r="BV100" i="13"/>
  <c r="BU100" i="13"/>
  <c r="BR100" i="13"/>
  <c r="BS100" i="13" s="1"/>
  <c r="BH100" i="13"/>
  <c r="BD100" i="13"/>
  <c r="BC100" i="13"/>
  <c r="BB100" i="13"/>
  <c r="AY100" i="13"/>
  <c r="AZ100" i="13" s="1"/>
  <c r="AO100" i="13"/>
  <c r="AK100" i="13"/>
  <c r="AJ100" i="13"/>
  <c r="AI100" i="13"/>
  <c r="AF100" i="13"/>
  <c r="AG100" i="13" s="1"/>
  <c r="V100" i="13"/>
  <c r="M100" i="13"/>
  <c r="N100" i="13" s="1"/>
  <c r="Q100" i="13" s="1"/>
  <c r="C100" i="13"/>
  <c r="BW99" i="13"/>
  <c r="BV99" i="13"/>
  <c r="BU99" i="13"/>
  <c r="BR99" i="13"/>
  <c r="BS99" i="13" s="1"/>
  <c r="BH99" i="13"/>
  <c r="BD99" i="13"/>
  <c r="BC99" i="13"/>
  <c r="BB99" i="13"/>
  <c r="AY99" i="13"/>
  <c r="AZ99" i="13" s="1"/>
  <c r="AO99" i="13"/>
  <c r="AK99" i="13"/>
  <c r="AJ99" i="13"/>
  <c r="AI99" i="13"/>
  <c r="AF99" i="13"/>
  <c r="AG99" i="13" s="1"/>
  <c r="V99" i="13"/>
  <c r="M99" i="13"/>
  <c r="N99" i="13" s="1"/>
  <c r="Q99" i="13" s="1"/>
  <c r="C99" i="13"/>
  <c r="BW98" i="13"/>
  <c r="BV98" i="13"/>
  <c r="BU98" i="13"/>
  <c r="BR98" i="13"/>
  <c r="BS98" i="13" s="1"/>
  <c r="BH98" i="13"/>
  <c r="BD98" i="13"/>
  <c r="BC98" i="13"/>
  <c r="BB98" i="13"/>
  <c r="AY98" i="13"/>
  <c r="AZ98" i="13" s="1"/>
  <c r="AO98" i="13"/>
  <c r="AK98" i="13"/>
  <c r="AJ98" i="13"/>
  <c r="AI98" i="13"/>
  <c r="AF98" i="13"/>
  <c r="AG98" i="13" s="1"/>
  <c r="V98" i="13"/>
  <c r="M98" i="13"/>
  <c r="N98" i="13" s="1"/>
  <c r="Q98" i="13" s="1"/>
  <c r="C98" i="13"/>
  <c r="BW97" i="13"/>
  <c r="BV97" i="13"/>
  <c r="BU97" i="13"/>
  <c r="BR97" i="13"/>
  <c r="BS97" i="13" s="1"/>
  <c r="BH97" i="13"/>
  <c r="BD97" i="13"/>
  <c r="BC97" i="13"/>
  <c r="BB97" i="13"/>
  <c r="AY97" i="13"/>
  <c r="AZ97" i="13" s="1"/>
  <c r="AO97" i="13"/>
  <c r="AK97" i="13"/>
  <c r="AJ97" i="13"/>
  <c r="AI97" i="13"/>
  <c r="AF97" i="13"/>
  <c r="AG97" i="13" s="1"/>
  <c r="V97" i="13"/>
  <c r="M97" i="13"/>
  <c r="N97" i="13" s="1"/>
  <c r="Q97" i="13" s="1"/>
  <c r="C97" i="13"/>
  <c r="BW96" i="13"/>
  <c r="BV96" i="13"/>
  <c r="BU96" i="13"/>
  <c r="BR96" i="13"/>
  <c r="BS96" i="13" s="1"/>
  <c r="BH96" i="13"/>
  <c r="BD96" i="13"/>
  <c r="BC96" i="13"/>
  <c r="BB96" i="13"/>
  <c r="AY96" i="13"/>
  <c r="AZ96" i="13" s="1"/>
  <c r="AO96" i="13"/>
  <c r="AK96" i="13"/>
  <c r="AJ96" i="13"/>
  <c r="AI96" i="13"/>
  <c r="AF96" i="13"/>
  <c r="AG96" i="13" s="1"/>
  <c r="V96" i="13"/>
  <c r="M96" i="13"/>
  <c r="N96" i="13" s="1"/>
  <c r="Q96" i="13" s="1"/>
  <c r="C96" i="13"/>
  <c r="BW95" i="13"/>
  <c r="BV95" i="13"/>
  <c r="BU95" i="13"/>
  <c r="BR95" i="13"/>
  <c r="BS95" i="13" s="1"/>
  <c r="BH95" i="13"/>
  <c r="BD95" i="13"/>
  <c r="BC95" i="13"/>
  <c r="BB95" i="13"/>
  <c r="AY95" i="13"/>
  <c r="AZ95" i="13" s="1"/>
  <c r="AO95" i="13"/>
  <c r="AK95" i="13"/>
  <c r="AJ95" i="13"/>
  <c r="AI95" i="13"/>
  <c r="AF95" i="13"/>
  <c r="AG95" i="13" s="1"/>
  <c r="V95" i="13"/>
  <c r="M95" i="13"/>
  <c r="N95" i="13" s="1"/>
  <c r="Q95" i="13" s="1"/>
  <c r="C95" i="13"/>
  <c r="BW94" i="13"/>
  <c r="BV94" i="13"/>
  <c r="BU94" i="13"/>
  <c r="BR94" i="13"/>
  <c r="BS94" i="13" s="1"/>
  <c r="BH94" i="13"/>
  <c r="BD94" i="13"/>
  <c r="BC94" i="13"/>
  <c r="BB94" i="13"/>
  <c r="AY94" i="13"/>
  <c r="AZ94" i="13" s="1"/>
  <c r="AO94" i="13"/>
  <c r="AK94" i="13"/>
  <c r="AJ94" i="13"/>
  <c r="AI94" i="13"/>
  <c r="AF94" i="13"/>
  <c r="AG94" i="13" s="1"/>
  <c r="V94" i="13"/>
  <c r="M94" i="13"/>
  <c r="N94" i="13" s="1"/>
  <c r="Q94" i="13" s="1"/>
  <c r="C94" i="13"/>
  <c r="BW93" i="13"/>
  <c r="BV93" i="13"/>
  <c r="BU93" i="13"/>
  <c r="BR93" i="13"/>
  <c r="BS93" i="13" s="1"/>
  <c r="BH93" i="13"/>
  <c r="BD93" i="13"/>
  <c r="BC93" i="13"/>
  <c r="BB93" i="13"/>
  <c r="AY93" i="13"/>
  <c r="AZ93" i="13" s="1"/>
  <c r="AO93" i="13"/>
  <c r="AK93" i="13"/>
  <c r="AJ93" i="13"/>
  <c r="AI93" i="13"/>
  <c r="AF93" i="13"/>
  <c r="AG93" i="13" s="1"/>
  <c r="V93" i="13"/>
  <c r="M93" i="13"/>
  <c r="N93" i="13" s="1"/>
  <c r="Q93" i="13" s="1"/>
  <c r="C93" i="13"/>
  <c r="BW92" i="13"/>
  <c r="BV92" i="13"/>
  <c r="BU92" i="13"/>
  <c r="BR92" i="13"/>
  <c r="BS92" i="13" s="1"/>
  <c r="BH92" i="13"/>
  <c r="BD92" i="13"/>
  <c r="BC92" i="13"/>
  <c r="BB92" i="13"/>
  <c r="AY92" i="13"/>
  <c r="AZ92" i="13" s="1"/>
  <c r="AO92" i="13"/>
  <c r="AK92" i="13"/>
  <c r="AJ92" i="13"/>
  <c r="AI92" i="13"/>
  <c r="AF92" i="13"/>
  <c r="AG92" i="13" s="1"/>
  <c r="V92" i="13"/>
  <c r="M92" i="13"/>
  <c r="N92" i="13" s="1"/>
  <c r="Q92" i="13" s="1"/>
  <c r="C92" i="13"/>
  <c r="BW91" i="13"/>
  <c r="BV91" i="13"/>
  <c r="BU91" i="13"/>
  <c r="BR91" i="13"/>
  <c r="BS91" i="13" s="1"/>
  <c r="BH91" i="13"/>
  <c r="BD91" i="13"/>
  <c r="BC91" i="13"/>
  <c r="BB91" i="13"/>
  <c r="AY91" i="13"/>
  <c r="AZ91" i="13" s="1"/>
  <c r="AO91" i="13"/>
  <c r="AK91" i="13"/>
  <c r="AJ91" i="13"/>
  <c r="AI91" i="13"/>
  <c r="AF91" i="13"/>
  <c r="AG91" i="13" s="1"/>
  <c r="V91" i="13"/>
  <c r="M91" i="13"/>
  <c r="N91" i="13" s="1"/>
  <c r="Q91" i="13" s="1"/>
  <c r="C91" i="13"/>
  <c r="BW90" i="13"/>
  <c r="BV90" i="13"/>
  <c r="BU90" i="13"/>
  <c r="BR90" i="13"/>
  <c r="BS90" i="13" s="1"/>
  <c r="BH90" i="13"/>
  <c r="BD90" i="13"/>
  <c r="BC90" i="13"/>
  <c r="BB90" i="13"/>
  <c r="AY90" i="13"/>
  <c r="AZ90" i="13" s="1"/>
  <c r="AO90" i="13"/>
  <c r="AK90" i="13"/>
  <c r="AJ90" i="13"/>
  <c r="AI90" i="13"/>
  <c r="AF90" i="13"/>
  <c r="AG90" i="13" s="1"/>
  <c r="V90" i="13"/>
  <c r="M90" i="13"/>
  <c r="N90" i="13" s="1"/>
  <c r="Q90" i="13" s="1"/>
  <c r="C90" i="13"/>
  <c r="BW89" i="13"/>
  <c r="BV89" i="13"/>
  <c r="BU89" i="13"/>
  <c r="BR89" i="13"/>
  <c r="BS89" i="13" s="1"/>
  <c r="BH89" i="13"/>
  <c r="BD89" i="13"/>
  <c r="BC89" i="13"/>
  <c r="BB89" i="13"/>
  <c r="AY89" i="13"/>
  <c r="AZ89" i="13" s="1"/>
  <c r="AO89" i="13"/>
  <c r="AK89" i="13"/>
  <c r="AJ89" i="13"/>
  <c r="AI89" i="13"/>
  <c r="AF89" i="13"/>
  <c r="AG89" i="13" s="1"/>
  <c r="V89" i="13"/>
  <c r="M89" i="13"/>
  <c r="N89" i="13" s="1"/>
  <c r="Q89" i="13" s="1"/>
  <c r="C89" i="13"/>
  <c r="BW88" i="13"/>
  <c r="BV88" i="13"/>
  <c r="BU88" i="13"/>
  <c r="BR88" i="13"/>
  <c r="BS88" i="13" s="1"/>
  <c r="BH88" i="13"/>
  <c r="BD88" i="13"/>
  <c r="BC88" i="13"/>
  <c r="BB88" i="13"/>
  <c r="AY88" i="13"/>
  <c r="AZ88" i="13" s="1"/>
  <c r="AO88" i="13"/>
  <c r="AK88" i="13"/>
  <c r="AJ88" i="13"/>
  <c r="AI88" i="13"/>
  <c r="AF88" i="13"/>
  <c r="AG88" i="13" s="1"/>
  <c r="V88" i="13"/>
  <c r="M88" i="13"/>
  <c r="N88" i="13" s="1"/>
  <c r="Q88" i="13" s="1"/>
  <c r="C88" i="13"/>
  <c r="BW87" i="13"/>
  <c r="BV87" i="13"/>
  <c r="BU87" i="13"/>
  <c r="BR87" i="13"/>
  <c r="BS87" i="13" s="1"/>
  <c r="BH87" i="13"/>
  <c r="BD87" i="13"/>
  <c r="BC87" i="13"/>
  <c r="BB87" i="13"/>
  <c r="AY87" i="13"/>
  <c r="AZ87" i="13" s="1"/>
  <c r="AO87" i="13"/>
  <c r="AK87" i="13"/>
  <c r="AJ87" i="13"/>
  <c r="AI87" i="13"/>
  <c r="AF87" i="13"/>
  <c r="AG87" i="13" s="1"/>
  <c r="V87" i="13"/>
  <c r="M87" i="13"/>
  <c r="N87" i="13" s="1"/>
  <c r="Q87" i="13" s="1"/>
  <c r="C87" i="13"/>
  <c r="BW86" i="13"/>
  <c r="BV86" i="13"/>
  <c r="BU86" i="13"/>
  <c r="BR86" i="13"/>
  <c r="BS86" i="13" s="1"/>
  <c r="BH86" i="13"/>
  <c r="BD86" i="13"/>
  <c r="BC86" i="13"/>
  <c r="BB86" i="13"/>
  <c r="AY86" i="13"/>
  <c r="AZ86" i="13" s="1"/>
  <c r="AO86" i="13"/>
  <c r="AK86" i="13"/>
  <c r="AJ86" i="13"/>
  <c r="AI86" i="13"/>
  <c r="AF86" i="13"/>
  <c r="AG86" i="13" s="1"/>
  <c r="V86" i="13"/>
  <c r="M86" i="13"/>
  <c r="N86" i="13" s="1"/>
  <c r="Q86" i="13" s="1"/>
  <c r="C86" i="13"/>
  <c r="BW85" i="13"/>
  <c r="BV85" i="13"/>
  <c r="BU85" i="13"/>
  <c r="BR85" i="13"/>
  <c r="BS85" i="13" s="1"/>
  <c r="BH85" i="13"/>
  <c r="BD85" i="13"/>
  <c r="BC85" i="13"/>
  <c r="BB85" i="13"/>
  <c r="AY85" i="13"/>
  <c r="AZ85" i="13" s="1"/>
  <c r="AO85" i="13"/>
  <c r="AK85" i="13"/>
  <c r="AJ85" i="13"/>
  <c r="AI85" i="13"/>
  <c r="AF85" i="13"/>
  <c r="AG85" i="13" s="1"/>
  <c r="V85" i="13"/>
  <c r="M85" i="13"/>
  <c r="N85" i="13" s="1"/>
  <c r="Q85" i="13" s="1"/>
  <c r="C85" i="13"/>
  <c r="BW84" i="13"/>
  <c r="BV84" i="13"/>
  <c r="BU84" i="13"/>
  <c r="BR84" i="13"/>
  <c r="BS84" i="13" s="1"/>
  <c r="BH84" i="13"/>
  <c r="BD84" i="13"/>
  <c r="BC84" i="13"/>
  <c r="BB84" i="13"/>
  <c r="AY84" i="13"/>
  <c r="AZ84" i="13" s="1"/>
  <c r="AO84" i="13"/>
  <c r="AK84" i="13"/>
  <c r="AJ84" i="13"/>
  <c r="AI84" i="13"/>
  <c r="AF84" i="13"/>
  <c r="AG84" i="13" s="1"/>
  <c r="V84" i="13"/>
  <c r="M84" i="13"/>
  <c r="N84" i="13" s="1"/>
  <c r="Q84" i="13" s="1"/>
  <c r="C84" i="13"/>
  <c r="BW83" i="13"/>
  <c r="BV83" i="13"/>
  <c r="BU83" i="13"/>
  <c r="BR83" i="13"/>
  <c r="BS83" i="13" s="1"/>
  <c r="BH83" i="13"/>
  <c r="BD83" i="13"/>
  <c r="BC83" i="13"/>
  <c r="BB83" i="13"/>
  <c r="AY83" i="13"/>
  <c r="AZ83" i="13" s="1"/>
  <c r="AO83" i="13"/>
  <c r="AK83" i="13"/>
  <c r="AJ83" i="13"/>
  <c r="AI83" i="13"/>
  <c r="AF83" i="13"/>
  <c r="AG83" i="13" s="1"/>
  <c r="V83" i="13"/>
  <c r="M83" i="13"/>
  <c r="N83" i="13" s="1"/>
  <c r="Q83" i="13" s="1"/>
  <c r="C83" i="13"/>
  <c r="BW82" i="13"/>
  <c r="BV82" i="13"/>
  <c r="BU82" i="13"/>
  <c r="BR82" i="13"/>
  <c r="BS82" i="13" s="1"/>
  <c r="BH82" i="13"/>
  <c r="BD82" i="13"/>
  <c r="BC82" i="13"/>
  <c r="BB82" i="13"/>
  <c r="AY82" i="13"/>
  <c r="AZ82" i="13" s="1"/>
  <c r="AO82" i="13"/>
  <c r="AK82" i="13"/>
  <c r="AJ82" i="13"/>
  <c r="AI82" i="13"/>
  <c r="AF82" i="13"/>
  <c r="AG82" i="13" s="1"/>
  <c r="V82" i="13"/>
  <c r="M82" i="13"/>
  <c r="N82" i="13" s="1"/>
  <c r="Q82" i="13" s="1"/>
  <c r="C82" i="13"/>
  <c r="BW81" i="13"/>
  <c r="BV81" i="13"/>
  <c r="BU81" i="13"/>
  <c r="BR81" i="13"/>
  <c r="BS81" i="13" s="1"/>
  <c r="BH81" i="13"/>
  <c r="BD81" i="13"/>
  <c r="BC81" i="13"/>
  <c r="BB81" i="13"/>
  <c r="AY81" i="13"/>
  <c r="AZ81" i="13" s="1"/>
  <c r="AO81" i="13"/>
  <c r="AK81" i="13"/>
  <c r="AJ81" i="13"/>
  <c r="AI81" i="13"/>
  <c r="AF81" i="13"/>
  <c r="AG81" i="13" s="1"/>
  <c r="V81" i="13"/>
  <c r="M81" i="13"/>
  <c r="N81" i="13" s="1"/>
  <c r="Q81" i="13" s="1"/>
  <c r="C81" i="13"/>
  <c r="BW80" i="13"/>
  <c r="BV80" i="13"/>
  <c r="BU80" i="13"/>
  <c r="BR80" i="13"/>
  <c r="BS80" i="13" s="1"/>
  <c r="BH80" i="13"/>
  <c r="BD80" i="13"/>
  <c r="BC80" i="13"/>
  <c r="BB80" i="13"/>
  <c r="AY80" i="13"/>
  <c r="AZ80" i="13" s="1"/>
  <c r="AO80" i="13"/>
  <c r="AK80" i="13"/>
  <c r="AJ80" i="13"/>
  <c r="AI80" i="13"/>
  <c r="AF80" i="13"/>
  <c r="AG80" i="13" s="1"/>
  <c r="V80" i="13"/>
  <c r="M80" i="13"/>
  <c r="N80" i="13" s="1"/>
  <c r="Q80" i="13" s="1"/>
  <c r="C80" i="13"/>
  <c r="BW79" i="13"/>
  <c r="BV79" i="13"/>
  <c r="BU79" i="13"/>
  <c r="BR79" i="13"/>
  <c r="BS79" i="13" s="1"/>
  <c r="BH79" i="13"/>
  <c r="BD79" i="13"/>
  <c r="BC79" i="13"/>
  <c r="BB79" i="13"/>
  <c r="AY79" i="13"/>
  <c r="AZ79" i="13" s="1"/>
  <c r="AO79" i="13"/>
  <c r="AK79" i="13"/>
  <c r="AJ79" i="13"/>
  <c r="AI79" i="13"/>
  <c r="AF79" i="13"/>
  <c r="AG79" i="13" s="1"/>
  <c r="V79" i="13"/>
  <c r="M79" i="13"/>
  <c r="N79" i="13" s="1"/>
  <c r="Q79" i="13" s="1"/>
  <c r="C79" i="13"/>
  <c r="BR78" i="13"/>
  <c r="BS78" i="13" s="1"/>
  <c r="BH78" i="13"/>
  <c r="AY78" i="13"/>
  <c r="AZ78" i="13" s="1"/>
  <c r="AO78" i="13"/>
  <c r="AK78" i="13"/>
  <c r="AJ78" i="13"/>
  <c r="AI78" i="13"/>
  <c r="AF78" i="13"/>
  <c r="AG78" i="13" s="1"/>
  <c r="V78" i="13"/>
  <c r="M78" i="13"/>
  <c r="N78" i="13" s="1"/>
  <c r="C78" i="13"/>
  <c r="BR77" i="13"/>
  <c r="BS77" i="13" s="1"/>
  <c r="BU77" i="13" s="1"/>
  <c r="BH77" i="13"/>
  <c r="AY77" i="13"/>
  <c r="AZ77" i="13" s="1"/>
  <c r="BC77" i="13" s="1"/>
  <c r="AO77" i="13"/>
  <c r="AF77" i="13"/>
  <c r="AG77" i="13" s="1"/>
  <c r="AK77" i="13" s="1"/>
  <c r="V77" i="13"/>
  <c r="M77" i="13"/>
  <c r="N77" i="13" s="1"/>
  <c r="C77" i="13"/>
  <c r="BA72" i="13"/>
  <c r="AH72" i="13"/>
  <c r="R72" i="13"/>
  <c r="BA71" i="13"/>
  <c r="AH71" i="13"/>
  <c r="P71" i="13"/>
  <c r="BA70" i="13"/>
  <c r="AH70" i="13"/>
  <c r="O70" i="13"/>
  <c r="BA69" i="13"/>
  <c r="AH69" i="13"/>
  <c r="M69" i="13"/>
  <c r="L69" i="13"/>
  <c r="K69" i="13"/>
  <c r="J69" i="13"/>
  <c r="I69" i="13"/>
  <c r="BA68" i="13"/>
  <c r="AH68" i="13"/>
  <c r="O68" i="13"/>
  <c r="BA67" i="13"/>
  <c r="AH67" i="13"/>
  <c r="O67" i="13"/>
  <c r="BA66" i="13"/>
  <c r="AH66" i="13"/>
  <c r="O66" i="13"/>
  <c r="BA65" i="13"/>
  <c r="AH65" i="13"/>
  <c r="O65" i="13"/>
  <c r="BA64" i="13"/>
  <c r="AH64" i="13"/>
  <c r="O64" i="13"/>
  <c r="BA63" i="13"/>
  <c r="AH63" i="13"/>
  <c r="O63" i="13"/>
  <c r="BA62" i="13"/>
  <c r="AH62" i="13"/>
  <c r="O62" i="13"/>
  <c r="BA61" i="13"/>
  <c r="AH61" i="13"/>
  <c r="O61" i="13"/>
  <c r="BA60" i="13"/>
  <c r="AH60" i="13"/>
  <c r="O60" i="13"/>
  <c r="BA59" i="13"/>
  <c r="AH59" i="13"/>
  <c r="O59" i="13"/>
  <c r="BA58" i="13"/>
  <c r="AH58" i="13"/>
  <c r="O58" i="13"/>
  <c r="BA57" i="13"/>
  <c r="AH57" i="13"/>
  <c r="O57" i="13"/>
  <c r="BA56" i="13"/>
  <c r="AH56" i="13"/>
  <c r="O56" i="13"/>
  <c r="BA55" i="13"/>
  <c r="AH55" i="13"/>
  <c r="O55" i="13"/>
  <c r="BA54" i="13"/>
  <c r="AH54" i="13"/>
  <c r="O54" i="13"/>
  <c r="BA53" i="13"/>
  <c r="AH53" i="13"/>
  <c r="O53" i="13"/>
  <c r="BA52" i="13"/>
  <c r="AH52" i="13"/>
  <c r="O52" i="13"/>
  <c r="BA51" i="13"/>
  <c r="AH51" i="13"/>
  <c r="O51" i="13"/>
  <c r="BA50" i="13"/>
  <c r="AH50" i="13"/>
  <c r="O50" i="13"/>
  <c r="BA49" i="13"/>
  <c r="AH49" i="13"/>
  <c r="O49" i="13"/>
  <c r="BA48" i="13"/>
  <c r="AH48" i="13"/>
  <c r="O48" i="13"/>
  <c r="BA47" i="13"/>
  <c r="AH47" i="13"/>
  <c r="O47" i="13"/>
  <c r="BA46" i="13"/>
  <c r="AH46" i="13"/>
  <c r="O46" i="13"/>
  <c r="BA45" i="13"/>
  <c r="AH45" i="13"/>
  <c r="O45" i="13"/>
  <c r="BA44" i="13"/>
  <c r="AH44" i="13"/>
  <c r="O44" i="13"/>
  <c r="BA43" i="13"/>
  <c r="AH43" i="13"/>
  <c r="O43" i="13"/>
  <c r="N69" i="13" s="1"/>
  <c r="BA42" i="13"/>
  <c r="AH42" i="13"/>
  <c r="O42" i="13"/>
  <c r="BT36" i="13"/>
  <c r="BK36" i="13"/>
  <c r="BU36" i="13" s="1"/>
  <c r="BA36" i="13"/>
  <c r="AR36" i="13"/>
  <c r="BB36" i="13" s="1"/>
  <c r="AH36" i="13"/>
  <c r="Y36" i="13"/>
  <c r="AI36" i="13" s="1"/>
  <c r="BT35" i="13"/>
  <c r="BK35" i="13"/>
  <c r="BU35" i="13" s="1"/>
  <c r="BA35" i="13"/>
  <c r="AR35" i="13"/>
  <c r="BB35" i="13" s="1"/>
  <c r="AH35" i="13"/>
  <c r="Y35" i="13"/>
  <c r="AI35" i="13" s="1"/>
  <c r="BT34" i="13"/>
  <c r="BK34" i="13"/>
  <c r="BU34" i="13" s="1"/>
  <c r="BA34" i="13"/>
  <c r="AR34" i="13"/>
  <c r="BB34" i="13" s="1"/>
  <c r="AH34" i="13"/>
  <c r="Y34" i="13"/>
  <c r="AI34" i="13" s="1"/>
  <c r="BT33" i="13"/>
  <c r="BK33" i="13"/>
  <c r="BU33" i="13" s="1"/>
  <c r="BA33" i="13"/>
  <c r="AR33" i="13"/>
  <c r="BB33" i="13" s="1"/>
  <c r="AH33" i="13"/>
  <c r="Y33" i="13"/>
  <c r="AI33" i="13" s="1"/>
  <c r="N33" i="13"/>
  <c r="M33" i="13"/>
  <c r="I200" i="13" s="1"/>
  <c r="Q200" i="13" s="1"/>
  <c r="L33" i="13"/>
  <c r="I199" i="13" s="1"/>
  <c r="Q199" i="13" s="1"/>
  <c r="K33" i="13"/>
  <c r="I198" i="13" s="1"/>
  <c r="J33" i="13"/>
  <c r="I197" i="13" s="1"/>
  <c r="Q197" i="13" s="1"/>
  <c r="I33" i="13"/>
  <c r="I196" i="13" s="1"/>
  <c r="Q196" i="13" s="1"/>
  <c r="BT32" i="13"/>
  <c r="BK32" i="13"/>
  <c r="BU32" i="13" s="1"/>
  <c r="BA32" i="13"/>
  <c r="AR32" i="13"/>
  <c r="BB32" i="13" s="1"/>
  <c r="AH32" i="13"/>
  <c r="Y32" i="13"/>
  <c r="AI32" i="13" s="1"/>
  <c r="O32" i="13"/>
  <c r="F32" i="13"/>
  <c r="BT31" i="13"/>
  <c r="BK31" i="13"/>
  <c r="BU31" i="13" s="1"/>
  <c r="BA31" i="13"/>
  <c r="AR31" i="13"/>
  <c r="BB31" i="13" s="1"/>
  <c r="AH31" i="13"/>
  <c r="Y31" i="13"/>
  <c r="AI31" i="13" s="1"/>
  <c r="O31" i="13"/>
  <c r="F31" i="13"/>
  <c r="BT30" i="13"/>
  <c r="BK30" i="13"/>
  <c r="BU30" i="13" s="1"/>
  <c r="BA30" i="13"/>
  <c r="AR30" i="13"/>
  <c r="BB30" i="13" s="1"/>
  <c r="AH30" i="13"/>
  <c r="Y30" i="13"/>
  <c r="AI30" i="13" s="1"/>
  <c r="O30" i="13"/>
  <c r="F30" i="13"/>
  <c r="BT29" i="13"/>
  <c r="BK29" i="13"/>
  <c r="BU29" i="13" s="1"/>
  <c r="BA29" i="13"/>
  <c r="AR29" i="13"/>
  <c r="BB29" i="13" s="1"/>
  <c r="AH29" i="13"/>
  <c r="Y29" i="13"/>
  <c r="AI29" i="13" s="1"/>
  <c r="O29" i="13"/>
  <c r="F29" i="13"/>
  <c r="BT28" i="13"/>
  <c r="BK28" i="13"/>
  <c r="BU28" i="13" s="1"/>
  <c r="BA28" i="13"/>
  <c r="AR28" i="13"/>
  <c r="BB28" i="13" s="1"/>
  <c r="AH28" i="13"/>
  <c r="Y28" i="13"/>
  <c r="AI28" i="13" s="1"/>
  <c r="O28" i="13"/>
  <c r="F28" i="13"/>
  <c r="BT27" i="13"/>
  <c r="BK27" i="13"/>
  <c r="BU27" i="13" s="1"/>
  <c r="BA27" i="13"/>
  <c r="AR27" i="13"/>
  <c r="BB27" i="13" s="1"/>
  <c r="AH27" i="13"/>
  <c r="Y27" i="13"/>
  <c r="AI27" i="13" s="1"/>
  <c r="O27" i="13"/>
  <c r="F27" i="13"/>
  <c r="BT26" i="13"/>
  <c r="BK26" i="13"/>
  <c r="BU26" i="13" s="1"/>
  <c r="BA26" i="13"/>
  <c r="AR26" i="13"/>
  <c r="BB26" i="13" s="1"/>
  <c r="AH26" i="13"/>
  <c r="Y26" i="13"/>
  <c r="AI26" i="13" s="1"/>
  <c r="O26" i="13"/>
  <c r="F26" i="13"/>
  <c r="BT25" i="13"/>
  <c r="BK25" i="13"/>
  <c r="BU25" i="13" s="1"/>
  <c r="BA25" i="13"/>
  <c r="AR25" i="13"/>
  <c r="BB25" i="13" s="1"/>
  <c r="AH25" i="13"/>
  <c r="Y25" i="13"/>
  <c r="AI25" i="13" s="1"/>
  <c r="O25" i="13"/>
  <c r="F25" i="13"/>
  <c r="BT24" i="13"/>
  <c r="BK24" i="13"/>
  <c r="BU24" i="13" s="1"/>
  <c r="BA24" i="13"/>
  <c r="AR24" i="13"/>
  <c r="BB24" i="13" s="1"/>
  <c r="AH24" i="13"/>
  <c r="Y24" i="13"/>
  <c r="AI24" i="13" s="1"/>
  <c r="O24" i="13"/>
  <c r="F24" i="13"/>
  <c r="BT23" i="13"/>
  <c r="BK23" i="13"/>
  <c r="BU23" i="13" s="1"/>
  <c r="BA23" i="13"/>
  <c r="AR23" i="13"/>
  <c r="BB23" i="13" s="1"/>
  <c r="AH23" i="13"/>
  <c r="Y23" i="13"/>
  <c r="AI23" i="13" s="1"/>
  <c r="O23" i="13"/>
  <c r="F23" i="13"/>
  <c r="BT22" i="13"/>
  <c r="BK22" i="13"/>
  <c r="BU22" i="13" s="1"/>
  <c r="BA22" i="13"/>
  <c r="AR22" i="13"/>
  <c r="BB22" i="13" s="1"/>
  <c r="AH22" i="13"/>
  <c r="Y22" i="13"/>
  <c r="AI22" i="13" s="1"/>
  <c r="O22" i="13"/>
  <c r="F22" i="13"/>
  <c r="BT21" i="13"/>
  <c r="BK21" i="13"/>
  <c r="BU21" i="13" s="1"/>
  <c r="BA21" i="13"/>
  <c r="AR21" i="13"/>
  <c r="BB21" i="13" s="1"/>
  <c r="AH21" i="13"/>
  <c r="Y21" i="13"/>
  <c r="AI21" i="13" s="1"/>
  <c r="O21" i="13"/>
  <c r="F21" i="13"/>
  <c r="BT20" i="13"/>
  <c r="BK20" i="13"/>
  <c r="BU20" i="13" s="1"/>
  <c r="BA20" i="13"/>
  <c r="AR20" i="13"/>
  <c r="BB20" i="13" s="1"/>
  <c r="AH20" i="13"/>
  <c r="Y20" i="13"/>
  <c r="AI20" i="13" s="1"/>
  <c r="O20" i="13"/>
  <c r="F20" i="13"/>
  <c r="BT19" i="13"/>
  <c r="BK19" i="13"/>
  <c r="BU19" i="13" s="1"/>
  <c r="BA19" i="13"/>
  <c r="AR19" i="13"/>
  <c r="BB19" i="13" s="1"/>
  <c r="AH19" i="13"/>
  <c r="Y19" i="13"/>
  <c r="AI19" i="13" s="1"/>
  <c r="O19" i="13"/>
  <c r="F19" i="13"/>
  <c r="BT18" i="13"/>
  <c r="BK18" i="13"/>
  <c r="BU18" i="13" s="1"/>
  <c r="BA18" i="13"/>
  <c r="AR18" i="13"/>
  <c r="BB18" i="13" s="1"/>
  <c r="AH18" i="13"/>
  <c r="Y18" i="13"/>
  <c r="AI18" i="13" s="1"/>
  <c r="O18" i="13"/>
  <c r="F18" i="13"/>
  <c r="BT17" i="13"/>
  <c r="BK17" i="13"/>
  <c r="BU17" i="13" s="1"/>
  <c r="BA17" i="13"/>
  <c r="AR17" i="13"/>
  <c r="BB17" i="13" s="1"/>
  <c r="AH17" i="13"/>
  <c r="Y17" i="13"/>
  <c r="AI17" i="13" s="1"/>
  <c r="O17" i="13"/>
  <c r="F17" i="13"/>
  <c r="BT16" i="13"/>
  <c r="BK16" i="13"/>
  <c r="BU16" i="13" s="1"/>
  <c r="BA16" i="13"/>
  <c r="AR16" i="13"/>
  <c r="BB16" i="13" s="1"/>
  <c r="AH16" i="13"/>
  <c r="Y16" i="13"/>
  <c r="AI16" i="13" s="1"/>
  <c r="O16" i="13"/>
  <c r="F16" i="13"/>
  <c r="BT15" i="13"/>
  <c r="BK15" i="13"/>
  <c r="BU15" i="13" s="1"/>
  <c r="BA15" i="13"/>
  <c r="AR15" i="13"/>
  <c r="BB15" i="13" s="1"/>
  <c r="AH15" i="13"/>
  <c r="Y15" i="13"/>
  <c r="AI15" i="13" s="1"/>
  <c r="O15" i="13"/>
  <c r="F15" i="13"/>
  <c r="BT14" i="13"/>
  <c r="BK14" i="13"/>
  <c r="BU14" i="13" s="1"/>
  <c r="BA14" i="13"/>
  <c r="AR14" i="13"/>
  <c r="BB14" i="13" s="1"/>
  <c r="AH14" i="13"/>
  <c r="Y14" i="13"/>
  <c r="AI14" i="13" s="1"/>
  <c r="O14" i="13"/>
  <c r="F14" i="13"/>
  <c r="BT13" i="13"/>
  <c r="BK13" i="13"/>
  <c r="BU13" i="13" s="1"/>
  <c r="BA13" i="13"/>
  <c r="AR13" i="13"/>
  <c r="BB13" i="13" s="1"/>
  <c r="AH13" i="13"/>
  <c r="Y13" i="13"/>
  <c r="AI13" i="13" s="1"/>
  <c r="O13" i="13"/>
  <c r="F13" i="13"/>
  <c r="BT12" i="13"/>
  <c r="BK12" i="13"/>
  <c r="BU12" i="13" s="1"/>
  <c r="BA12" i="13"/>
  <c r="AR12" i="13"/>
  <c r="BB12" i="13" s="1"/>
  <c r="AH12" i="13"/>
  <c r="Y12" i="13"/>
  <c r="AI12" i="13" s="1"/>
  <c r="O12" i="13"/>
  <c r="F12" i="13"/>
  <c r="BT11" i="13"/>
  <c r="BK11" i="13"/>
  <c r="BU11" i="13" s="1"/>
  <c r="BA11" i="13"/>
  <c r="AR11" i="13"/>
  <c r="BB11" i="13" s="1"/>
  <c r="AH11" i="13"/>
  <c r="Y11" i="13"/>
  <c r="AI11" i="13" s="1"/>
  <c r="O11" i="13"/>
  <c r="F11" i="13"/>
  <c r="BT10" i="13"/>
  <c r="BK10" i="13"/>
  <c r="BU10" i="13" s="1"/>
  <c r="BA10" i="13"/>
  <c r="AR10" i="13"/>
  <c r="BB10" i="13" s="1"/>
  <c r="AH10" i="13"/>
  <c r="Y10" i="13"/>
  <c r="AI10" i="13" s="1"/>
  <c r="O10" i="13"/>
  <c r="F10" i="13"/>
  <c r="BT9" i="13"/>
  <c r="BK9" i="13"/>
  <c r="BU9" i="13" s="1"/>
  <c r="BA9" i="13"/>
  <c r="AR9" i="13"/>
  <c r="BB9" i="13" s="1"/>
  <c r="AH9" i="13"/>
  <c r="Y9" i="13"/>
  <c r="AI9" i="13" s="1"/>
  <c r="O9" i="13"/>
  <c r="F9" i="13"/>
  <c r="BT8" i="13"/>
  <c r="BK8" i="13"/>
  <c r="BU8" i="13" s="1"/>
  <c r="BA8" i="13"/>
  <c r="AR8" i="13"/>
  <c r="BB8" i="13" s="1"/>
  <c r="AH8" i="13"/>
  <c r="Y8" i="13"/>
  <c r="AI8" i="13" s="1"/>
  <c r="O8" i="13"/>
  <c r="F8" i="13"/>
  <c r="BT7" i="13"/>
  <c r="BK7" i="13"/>
  <c r="BU7" i="13" s="1"/>
  <c r="BA7" i="13"/>
  <c r="AR7" i="13"/>
  <c r="BB7" i="13" s="1"/>
  <c r="AH7" i="13"/>
  <c r="Y7" i="13"/>
  <c r="AI7" i="13" s="1"/>
  <c r="O7" i="13"/>
  <c r="F7" i="13"/>
  <c r="BT6" i="13"/>
  <c r="BK6" i="13"/>
  <c r="BU6" i="13" s="1"/>
  <c r="BA6" i="13"/>
  <c r="AR6" i="13"/>
  <c r="BB6" i="13" s="1"/>
  <c r="AH6" i="13"/>
  <c r="Y6" i="13"/>
  <c r="AI6" i="13" s="1"/>
  <c r="O6" i="13"/>
  <c r="O33" i="13" s="1"/>
  <c r="F6" i="13"/>
  <c r="P6" i="13" s="1"/>
  <c r="Q6" i="13" s="1"/>
  <c r="R6" i="13" s="1"/>
  <c r="AR201" i="12"/>
  <c r="BB200" i="12"/>
  <c r="BA200" i="12"/>
  <c r="BB199" i="12"/>
  <c r="BA199" i="12"/>
  <c r="BB198" i="12"/>
  <c r="BA198" i="12"/>
  <c r="BB197" i="12"/>
  <c r="BA197" i="12"/>
  <c r="BB196" i="12"/>
  <c r="BB201" i="12" s="1"/>
  <c r="BA196" i="12"/>
  <c r="BA201" i="12" s="1"/>
  <c r="AT189" i="12"/>
  <c r="AT188" i="12"/>
  <c r="AT187" i="12"/>
  <c r="AT186" i="12"/>
  <c r="AT182" i="12"/>
  <c r="AT181" i="12"/>
  <c r="Q169" i="12"/>
  <c r="G171" i="12" s="1"/>
  <c r="O169" i="12"/>
  <c r="M169" i="12"/>
  <c r="L169" i="12"/>
  <c r="K169" i="12"/>
  <c r="J169" i="12"/>
  <c r="I169" i="12"/>
  <c r="AJ168" i="12"/>
  <c r="AI168" i="12"/>
  <c r="AA168" i="12"/>
  <c r="Z168" i="12"/>
  <c r="Y168" i="12"/>
  <c r="X168" i="12"/>
  <c r="W168" i="12"/>
  <c r="V168" i="12"/>
  <c r="Q168" i="12"/>
  <c r="P168" i="12"/>
  <c r="H168" i="12"/>
  <c r="G168" i="12"/>
  <c r="F168" i="12"/>
  <c r="E168" i="12"/>
  <c r="D168" i="12"/>
  <c r="C168" i="12"/>
  <c r="AJ167" i="12"/>
  <c r="AI167" i="12"/>
  <c r="AA167" i="12"/>
  <c r="Z167" i="12"/>
  <c r="Y167" i="12"/>
  <c r="X167" i="12"/>
  <c r="W167" i="12"/>
  <c r="V167" i="12"/>
  <c r="Q167" i="12"/>
  <c r="P167" i="12"/>
  <c r="H167" i="12"/>
  <c r="G167" i="12"/>
  <c r="F167" i="12"/>
  <c r="E167" i="12"/>
  <c r="D167" i="12"/>
  <c r="C167" i="12"/>
  <c r="AJ166" i="12"/>
  <c r="AI166" i="12"/>
  <c r="AA166" i="12"/>
  <c r="Z166" i="12"/>
  <c r="Y166" i="12"/>
  <c r="X166" i="12"/>
  <c r="W166" i="12"/>
  <c r="V166" i="12"/>
  <c r="Q166" i="12"/>
  <c r="P166" i="12"/>
  <c r="H166" i="12"/>
  <c r="G166" i="12"/>
  <c r="F166" i="12"/>
  <c r="E166" i="12"/>
  <c r="D166" i="12"/>
  <c r="C166" i="12"/>
  <c r="AJ165" i="12"/>
  <c r="AI165" i="12"/>
  <c r="AA165" i="12"/>
  <c r="Z165" i="12"/>
  <c r="Y165" i="12"/>
  <c r="X165" i="12"/>
  <c r="W165" i="12"/>
  <c r="V165" i="12"/>
  <c r="Q165" i="12"/>
  <c r="P165" i="12"/>
  <c r="H165" i="12"/>
  <c r="G165" i="12"/>
  <c r="F165" i="12"/>
  <c r="E165" i="12"/>
  <c r="D165" i="12"/>
  <c r="C165" i="12"/>
  <c r="AJ164" i="12"/>
  <c r="AI164" i="12"/>
  <c r="AA164" i="12"/>
  <c r="Z164" i="12"/>
  <c r="Y164" i="12"/>
  <c r="X164" i="12"/>
  <c r="W164" i="12"/>
  <c r="V164" i="12"/>
  <c r="Q164" i="12"/>
  <c r="P164" i="12"/>
  <c r="H164" i="12"/>
  <c r="G164" i="12"/>
  <c r="F164" i="12"/>
  <c r="E164" i="12"/>
  <c r="D164" i="12"/>
  <c r="C164" i="12"/>
  <c r="AJ163" i="12"/>
  <c r="AI163" i="12"/>
  <c r="AA163" i="12"/>
  <c r="Z163" i="12"/>
  <c r="Y163" i="12"/>
  <c r="X163" i="12"/>
  <c r="W163" i="12"/>
  <c r="V163" i="12"/>
  <c r="Q163" i="12"/>
  <c r="P163" i="12"/>
  <c r="H163" i="12"/>
  <c r="G163" i="12"/>
  <c r="F163" i="12"/>
  <c r="E163" i="12"/>
  <c r="D163" i="12"/>
  <c r="C163" i="12"/>
  <c r="AJ162" i="12"/>
  <c r="AI162" i="12"/>
  <c r="AA162" i="12"/>
  <c r="Z162" i="12"/>
  <c r="Y162" i="12"/>
  <c r="X162" i="12"/>
  <c r="W162" i="12"/>
  <c r="V162" i="12"/>
  <c r="Q162" i="12"/>
  <c r="P162" i="12"/>
  <c r="H162" i="12"/>
  <c r="G162" i="12"/>
  <c r="F162" i="12"/>
  <c r="E162" i="12"/>
  <c r="D162" i="12"/>
  <c r="C162" i="12"/>
  <c r="AJ161" i="12"/>
  <c r="AI161" i="12"/>
  <c r="AA161" i="12"/>
  <c r="Z161" i="12"/>
  <c r="Y161" i="12"/>
  <c r="X161" i="12"/>
  <c r="W161" i="12"/>
  <c r="V161" i="12"/>
  <c r="Q161" i="12"/>
  <c r="P161" i="12"/>
  <c r="H161" i="12"/>
  <c r="G161" i="12"/>
  <c r="F161" i="12"/>
  <c r="E161" i="12"/>
  <c r="D161" i="12"/>
  <c r="C161" i="12"/>
  <c r="AJ160" i="12"/>
  <c r="AI160" i="12"/>
  <c r="AA160" i="12"/>
  <c r="Z160" i="12"/>
  <c r="Y160" i="12"/>
  <c r="X160" i="12"/>
  <c r="W160" i="12"/>
  <c r="V160" i="12"/>
  <c r="Q160" i="12"/>
  <c r="P160" i="12"/>
  <c r="H160" i="12"/>
  <c r="G160" i="12"/>
  <c r="F160" i="12"/>
  <c r="E160" i="12"/>
  <c r="D160" i="12"/>
  <c r="C160" i="12"/>
  <c r="AJ159" i="12"/>
  <c r="AI159" i="12"/>
  <c r="AA159" i="12"/>
  <c r="Z159" i="12"/>
  <c r="Y159" i="12"/>
  <c r="X159" i="12"/>
  <c r="W159" i="12"/>
  <c r="V159" i="12"/>
  <c r="Q159" i="12"/>
  <c r="P159" i="12"/>
  <c r="H159" i="12"/>
  <c r="G159" i="12"/>
  <c r="F159" i="12"/>
  <c r="E159" i="12"/>
  <c r="D159" i="12"/>
  <c r="C159" i="12"/>
  <c r="AJ158" i="12"/>
  <c r="AI158" i="12"/>
  <c r="AA158" i="12"/>
  <c r="Z158" i="12"/>
  <c r="Y158" i="12"/>
  <c r="X158" i="12"/>
  <c r="W158" i="12"/>
  <c r="V158" i="12"/>
  <c r="Q158" i="12"/>
  <c r="P158" i="12"/>
  <c r="H158" i="12"/>
  <c r="G158" i="12"/>
  <c r="F158" i="12"/>
  <c r="E158" i="12"/>
  <c r="D158" i="12"/>
  <c r="C158" i="12"/>
  <c r="AJ157" i="12"/>
  <c r="AI157" i="12"/>
  <c r="AA157" i="12"/>
  <c r="Z157" i="12"/>
  <c r="Y157" i="12"/>
  <c r="X157" i="12"/>
  <c r="W157" i="12"/>
  <c r="V157" i="12"/>
  <c r="Q157" i="12"/>
  <c r="P157" i="12"/>
  <c r="H157" i="12"/>
  <c r="G157" i="12"/>
  <c r="F157" i="12"/>
  <c r="E157" i="12"/>
  <c r="D157" i="12"/>
  <c r="C157" i="12"/>
  <c r="AJ156" i="12"/>
  <c r="AI156" i="12"/>
  <c r="AA156" i="12"/>
  <c r="Z156" i="12"/>
  <c r="Y156" i="12"/>
  <c r="X156" i="12"/>
  <c r="W156" i="12"/>
  <c r="V156" i="12"/>
  <c r="Q156" i="12"/>
  <c r="P156" i="12"/>
  <c r="H156" i="12"/>
  <c r="G156" i="12"/>
  <c r="F156" i="12"/>
  <c r="E156" i="12"/>
  <c r="D156" i="12"/>
  <c r="C156" i="12"/>
  <c r="AJ155" i="12"/>
  <c r="AI155" i="12"/>
  <c r="AA155" i="12"/>
  <c r="Z155" i="12"/>
  <c r="Y155" i="12"/>
  <c r="X155" i="12"/>
  <c r="W155" i="12"/>
  <c r="V155" i="12"/>
  <c r="Q155" i="12"/>
  <c r="P155" i="12"/>
  <c r="H155" i="12"/>
  <c r="G155" i="12"/>
  <c r="F155" i="12"/>
  <c r="E155" i="12"/>
  <c r="D155" i="12"/>
  <c r="C155" i="12"/>
  <c r="AJ154" i="12"/>
  <c r="AI154" i="12"/>
  <c r="AA154" i="12"/>
  <c r="Z154" i="12"/>
  <c r="Y154" i="12"/>
  <c r="X154" i="12"/>
  <c r="W154" i="12"/>
  <c r="V154" i="12"/>
  <c r="Q154" i="12"/>
  <c r="P154" i="12"/>
  <c r="H154" i="12"/>
  <c r="G154" i="12"/>
  <c r="F154" i="12"/>
  <c r="E154" i="12"/>
  <c r="D154" i="12"/>
  <c r="C154" i="12"/>
  <c r="AJ153" i="12"/>
  <c r="AI153" i="12"/>
  <c r="AA153" i="12"/>
  <c r="Z153" i="12"/>
  <c r="Y153" i="12"/>
  <c r="X153" i="12"/>
  <c r="W153" i="12"/>
  <c r="V153" i="12"/>
  <c r="Q153" i="12"/>
  <c r="P153" i="12"/>
  <c r="H153" i="12"/>
  <c r="G153" i="12"/>
  <c r="F153" i="12"/>
  <c r="E153" i="12"/>
  <c r="D153" i="12"/>
  <c r="C153" i="12"/>
  <c r="AJ152" i="12"/>
  <c r="AI152" i="12"/>
  <c r="AA152" i="12"/>
  <c r="Z152" i="12"/>
  <c r="Y152" i="12"/>
  <c r="X152" i="12"/>
  <c r="W152" i="12"/>
  <c r="V152" i="12"/>
  <c r="Q152" i="12"/>
  <c r="P152" i="12"/>
  <c r="H152" i="12"/>
  <c r="G152" i="12"/>
  <c r="F152" i="12"/>
  <c r="E152" i="12"/>
  <c r="D152" i="12"/>
  <c r="C152" i="12"/>
  <c r="AJ151" i="12"/>
  <c r="AI151" i="12"/>
  <c r="AA151" i="12"/>
  <c r="Z151" i="12"/>
  <c r="Y151" i="12"/>
  <c r="X151" i="12"/>
  <c r="W151" i="12"/>
  <c r="V151" i="12"/>
  <c r="Q151" i="12"/>
  <c r="P151" i="12"/>
  <c r="H151" i="12"/>
  <c r="G151" i="12"/>
  <c r="F151" i="12"/>
  <c r="E151" i="12"/>
  <c r="D151" i="12"/>
  <c r="C151" i="12"/>
  <c r="AJ150" i="12"/>
  <c r="AI150" i="12"/>
  <c r="AA150" i="12"/>
  <c r="Z150" i="12"/>
  <c r="Y150" i="12"/>
  <c r="X150" i="12"/>
  <c r="W150" i="12"/>
  <c r="V150" i="12"/>
  <c r="Q150" i="12"/>
  <c r="P150" i="12"/>
  <c r="H150" i="12"/>
  <c r="G150" i="12"/>
  <c r="F150" i="12"/>
  <c r="E150" i="12"/>
  <c r="D150" i="12"/>
  <c r="C150" i="12"/>
  <c r="AJ149" i="12"/>
  <c r="AI149" i="12"/>
  <c r="AA149" i="12"/>
  <c r="Z149" i="12"/>
  <c r="Y149" i="12"/>
  <c r="X149" i="12"/>
  <c r="W149" i="12"/>
  <c r="V149" i="12"/>
  <c r="Q149" i="12"/>
  <c r="P149" i="12"/>
  <c r="P169" i="12" s="1"/>
  <c r="H149" i="12"/>
  <c r="H169" i="12" s="1"/>
  <c r="G149" i="12"/>
  <c r="G169" i="12" s="1"/>
  <c r="F149" i="12"/>
  <c r="F169" i="12" s="1"/>
  <c r="E149" i="12"/>
  <c r="E169" i="12" s="1"/>
  <c r="D149" i="12"/>
  <c r="D169" i="12" s="1"/>
  <c r="C149" i="12"/>
  <c r="C169" i="12" s="1"/>
  <c r="AZ137" i="12"/>
  <c r="AZ136" i="12"/>
  <c r="AZ135" i="12"/>
  <c r="AZ134" i="12"/>
  <c r="AZ133" i="12"/>
  <c r="AZ132" i="12"/>
  <c r="AZ131" i="12"/>
  <c r="AZ130" i="12"/>
  <c r="AZ129" i="12"/>
  <c r="AZ128" i="12"/>
  <c r="AZ127" i="12"/>
  <c r="AZ126" i="12"/>
  <c r="AZ125" i="12"/>
  <c r="AZ124" i="12"/>
  <c r="AZ123" i="12"/>
  <c r="AZ122" i="12"/>
  <c r="AZ121" i="12"/>
  <c r="AZ120" i="12"/>
  <c r="AZ119" i="12"/>
  <c r="AZ118" i="12"/>
  <c r="AZ117" i="12"/>
  <c r="AZ116" i="12"/>
  <c r="AZ115" i="12"/>
  <c r="AZ114" i="12"/>
  <c r="AZ113" i="12"/>
  <c r="AZ112" i="12"/>
  <c r="AH112" i="12"/>
  <c r="BW106" i="12"/>
  <c r="BV106" i="12"/>
  <c r="BU106" i="12"/>
  <c r="BR106" i="12"/>
  <c r="BS106" i="12" s="1"/>
  <c r="BH106" i="12"/>
  <c r="BD106" i="12"/>
  <c r="BC106" i="12"/>
  <c r="BB106" i="12"/>
  <c r="AY106" i="12"/>
  <c r="AZ106" i="12" s="1"/>
  <c r="AO106" i="12"/>
  <c r="AK106" i="12"/>
  <c r="AJ106" i="12"/>
  <c r="AI106" i="12"/>
  <c r="AF106" i="12"/>
  <c r="AG106" i="12" s="1"/>
  <c r="V106" i="12"/>
  <c r="BW105" i="12"/>
  <c r="BV105" i="12"/>
  <c r="BU105" i="12"/>
  <c r="BR105" i="12"/>
  <c r="BS105" i="12" s="1"/>
  <c r="BH105" i="12"/>
  <c r="BD105" i="12"/>
  <c r="BC105" i="12"/>
  <c r="BB105" i="12"/>
  <c r="AY105" i="12"/>
  <c r="AZ105" i="12" s="1"/>
  <c r="AO105" i="12"/>
  <c r="AK105" i="12"/>
  <c r="AJ105" i="12"/>
  <c r="AI105" i="12"/>
  <c r="AF105" i="12"/>
  <c r="AG105" i="12" s="1"/>
  <c r="V105" i="12"/>
  <c r="BW104" i="12"/>
  <c r="BV104" i="12"/>
  <c r="BU104" i="12"/>
  <c r="BR104" i="12"/>
  <c r="BS104" i="12" s="1"/>
  <c r="BH104" i="12"/>
  <c r="BD104" i="12"/>
  <c r="BC104" i="12"/>
  <c r="BB104" i="12"/>
  <c r="AY104" i="12"/>
  <c r="AZ104" i="12" s="1"/>
  <c r="AO104" i="12"/>
  <c r="AK104" i="12"/>
  <c r="AJ104" i="12"/>
  <c r="AI104" i="12"/>
  <c r="AF104" i="12"/>
  <c r="AG104" i="12" s="1"/>
  <c r="V104" i="12"/>
  <c r="BW103" i="12"/>
  <c r="BV103" i="12"/>
  <c r="BU103" i="12"/>
  <c r="BR103" i="12"/>
  <c r="BS103" i="12" s="1"/>
  <c r="BH103" i="12"/>
  <c r="BD103" i="12"/>
  <c r="BC103" i="12"/>
  <c r="BB103" i="12"/>
  <c r="AY103" i="12"/>
  <c r="AZ103" i="12" s="1"/>
  <c r="AO103" i="12"/>
  <c r="AK103" i="12"/>
  <c r="AJ103" i="12"/>
  <c r="AI103" i="12"/>
  <c r="AF103" i="12"/>
  <c r="AG103" i="12" s="1"/>
  <c r="V103" i="12"/>
  <c r="BW102" i="12"/>
  <c r="BV102" i="12"/>
  <c r="BU102" i="12"/>
  <c r="BR102" i="12"/>
  <c r="BS102" i="12" s="1"/>
  <c r="BH102" i="12"/>
  <c r="BD102" i="12"/>
  <c r="BC102" i="12"/>
  <c r="BB102" i="12"/>
  <c r="AY102" i="12"/>
  <c r="AZ102" i="12" s="1"/>
  <c r="AO102" i="12"/>
  <c r="AK102" i="12"/>
  <c r="AJ102" i="12"/>
  <c r="AI102" i="12"/>
  <c r="AF102" i="12"/>
  <c r="AG102" i="12" s="1"/>
  <c r="V102" i="12"/>
  <c r="BW101" i="12"/>
  <c r="BV101" i="12"/>
  <c r="BU101" i="12"/>
  <c r="BR101" i="12"/>
  <c r="BS101" i="12" s="1"/>
  <c r="BH101" i="12"/>
  <c r="BD101" i="12"/>
  <c r="BC101" i="12"/>
  <c r="BB101" i="12"/>
  <c r="AY101" i="12"/>
  <c r="AZ101" i="12" s="1"/>
  <c r="AO101" i="12"/>
  <c r="AK101" i="12"/>
  <c r="AJ101" i="12"/>
  <c r="AI101" i="12"/>
  <c r="AF101" i="12"/>
  <c r="AG101" i="12" s="1"/>
  <c r="V101" i="12"/>
  <c r="J101" i="12"/>
  <c r="BW100" i="12"/>
  <c r="BV100" i="12"/>
  <c r="BU100" i="12"/>
  <c r="BR100" i="12"/>
  <c r="BS100" i="12" s="1"/>
  <c r="BH100" i="12"/>
  <c r="BD100" i="12"/>
  <c r="BC100" i="12"/>
  <c r="BB100" i="12"/>
  <c r="AY100" i="12"/>
  <c r="AZ100" i="12" s="1"/>
  <c r="AO100" i="12"/>
  <c r="AK100" i="12"/>
  <c r="AJ100" i="12"/>
  <c r="AI100" i="12"/>
  <c r="AF100" i="12"/>
  <c r="AG100" i="12" s="1"/>
  <c r="V100" i="12"/>
  <c r="M100" i="12"/>
  <c r="N100" i="12" s="1"/>
  <c r="R100" i="12" s="1"/>
  <c r="C100" i="12"/>
  <c r="BW99" i="12"/>
  <c r="BV99" i="12"/>
  <c r="BU99" i="12"/>
  <c r="BR99" i="12"/>
  <c r="BS99" i="12" s="1"/>
  <c r="BH99" i="12"/>
  <c r="BD99" i="12"/>
  <c r="BC99" i="12"/>
  <c r="BB99" i="12"/>
  <c r="AY99" i="12"/>
  <c r="AZ99" i="12" s="1"/>
  <c r="AO99" i="12"/>
  <c r="AK99" i="12"/>
  <c r="AJ99" i="12"/>
  <c r="AI99" i="12"/>
  <c r="AF99" i="12"/>
  <c r="AG99" i="12" s="1"/>
  <c r="V99" i="12"/>
  <c r="M99" i="12"/>
  <c r="N99" i="12" s="1"/>
  <c r="P99" i="12" s="1"/>
  <c r="C99" i="12"/>
  <c r="BW98" i="12"/>
  <c r="BV98" i="12"/>
  <c r="BU98" i="12"/>
  <c r="BR98" i="12"/>
  <c r="BS98" i="12" s="1"/>
  <c r="BH98" i="12"/>
  <c r="BD98" i="12"/>
  <c r="BC98" i="12"/>
  <c r="BB98" i="12"/>
  <c r="AY98" i="12"/>
  <c r="AZ98" i="12" s="1"/>
  <c r="AO98" i="12"/>
  <c r="AK98" i="12"/>
  <c r="AJ98" i="12"/>
  <c r="AI98" i="12"/>
  <c r="AF98" i="12"/>
  <c r="AG98" i="12" s="1"/>
  <c r="V98" i="12"/>
  <c r="M98" i="12"/>
  <c r="N98" i="12" s="1"/>
  <c r="R98" i="12" s="1"/>
  <c r="C98" i="12"/>
  <c r="BW97" i="12"/>
  <c r="BV97" i="12"/>
  <c r="BU97" i="12"/>
  <c r="BR97" i="12"/>
  <c r="BS97" i="12" s="1"/>
  <c r="BH97" i="12"/>
  <c r="BD97" i="12"/>
  <c r="BC97" i="12"/>
  <c r="BB97" i="12"/>
  <c r="AY97" i="12"/>
  <c r="AZ97" i="12" s="1"/>
  <c r="AO97" i="12"/>
  <c r="AK97" i="12"/>
  <c r="AJ97" i="12"/>
  <c r="AI97" i="12"/>
  <c r="AF97" i="12"/>
  <c r="AG97" i="12" s="1"/>
  <c r="V97" i="12"/>
  <c r="M97" i="12"/>
  <c r="N97" i="12" s="1"/>
  <c r="P97" i="12" s="1"/>
  <c r="C97" i="12"/>
  <c r="BW96" i="12"/>
  <c r="BV96" i="12"/>
  <c r="BU96" i="12"/>
  <c r="BR96" i="12"/>
  <c r="BS96" i="12" s="1"/>
  <c r="BH96" i="12"/>
  <c r="BD96" i="12"/>
  <c r="BC96" i="12"/>
  <c r="BB96" i="12"/>
  <c r="AY96" i="12"/>
  <c r="AZ96" i="12" s="1"/>
  <c r="AO96" i="12"/>
  <c r="AK96" i="12"/>
  <c r="AJ96" i="12"/>
  <c r="AI96" i="12"/>
  <c r="AF96" i="12"/>
  <c r="AG96" i="12" s="1"/>
  <c r="V96" i="12"/>
  <c r="M96" i="12"/>
  <c r="N96" i="12" s="1"/>
  <c r="R96" i="12" s="1"/>
  <c r="C96" i="12"/>
  <c r="BW95" i="12"/>
  <c r="BV95" i="12"/>
  <c r="BU95" i="12"/>
  <c r="BR95" i="12"/>
  <c r="BS95" i="12" s="1"/>
  <c r="BH95" i="12"/>
  <c r="BD95" i="12"/>
  <c r="BC95" i="12"/>
  <c r="BB95" i="12"/>
  <c r="AY95" i="12"/>
  <c r="AZ95" i="12" s="1"/>
  <c r="AO95" i="12"/>
  <c r="AK95" i="12"/>
  <c r="AJ95" i="12"/>
  <c r="AI95" i="12"/>
  <c r="AF95" i="12"/>
  <c r="AG95" i="12" s="1"/>
  <c r="V95" i="12"/>
  <c r="M95" i="12"/>
  <c r="N95" i="12" s="1"/>
  <c r="P95" i="12" s="1"/>
  <c r="C95" i="12"/>
  <c r="BW94" i="12"/>
  <c r="BV94" i="12"/>
  <c r="BU94" i="12"/>
  <c r="BR94" i="12"/>
  <c r="BS94" i="12" s="1"/>
  <c r="BH94" i="12"/>
  <c r="BD94" i="12"/>
  <c r="BC94" i="12"/>
  <c r="BB94" i="12"/>
  <c r="AY94" i="12"/>
  <c r="AZ94" i="12" s="1"/>
  <c r="AO94" i="12"/>
  <c r="AK94" i="12"/>
  <c r="AJ94" i="12"/>
  <c r="AI94" i="12"/>
  <c r="AF94" i="12"/>
  <c r="AG94" i="12" s="1"/>
  <c r="V94" i="12"/>
  <c r="M94" i="12"/>
  <c r="N94" i="12" s="1"/>
  <c r="R94" i="12" s="1"/>
  <c r="C94" i="12"/>
  <c r="BW93" i="12"/>
  <c r="BV93" i="12"/>
  <c r="BU93" i="12"/>
  <c r="BR93" i="12"/>
  <c r="BS93" i="12" s="1"/>
  <c r="BH93" i="12"/>
  <c r="BD93" i="12"/>
  <c r="BC93" i="12"/>
  <c r="BB93" i="12"/>
  <c r="AY93" i="12"/>
  <c r="AZ93" i="12" s="1"/>
  <c r="AO93" i="12"/>
  <c r="AK93" i="12"/>
  <c r="AJ93" i="12"/>
  <c r="AI93" i="12"/>
  <c r="AF93" i="12"/>
  <c r="AG93" i="12" s="1"/>
  <c r="V93" i="12"/>
  <c r="M93" i="12"/>
  <c r="N93" i="12" s="1"/>
  <c r="P93" i="12" s="1"/>
  <c r="C93" i="12"/>
  <c r="BW92" i="12"/>
  <c r="BV92" i="12"/>
  <c r="BU92" i="12"/>
  <c r="BR92" i="12"/>
  <c r="BS92" i="12" s="1"/>
  <c r="BH92" i="12"/>
  <c r="BD92" i="12"/>
  <c r="BC92" i="12"/>
  <c r="BB92" i="12"/>
  <c r="AY92" i="12"/>
  <c r="AZ92" i="12" s="1"/>
  <c r="AO92" i="12"/>
  <c r="AK92" i="12"/>
  <c r="AJ92" i="12"/>
  <c r="AI92" i="12"/>
  <c r="AF92" i="12"/>
  <c r="AG92" i="12" s="1"/>
  <c r="V92" i="12"/>
  <c r="M92" i="12"/>
  <c r="N92" i="12" s="1"/>
  <c r="R92" i="12" s="1"/>
  <c r="C92" i="12"/>
  <c r="BW91" i="12"/>
  <c r="BV91" i="12"/>
  <c r="BU91" i="12"/>
  <c r="BR91" i="12"/>
  <c r="BS91" i="12" s="1"/>
  <c r="BH91" i="12"/>
  <c r="BD91" i="12"/>
  <c r="BC91" i="12"/>
  <c r="BB91" i="12"/>
  <c r="AY91" i="12"/>
  <c r="AZ91" i="12" s="1"/>
  <c r="AO91" i="12"/>
  <c r="AK91" i="12"/>
  <c r="AJ91" i="12"/>
  <c r="AI91" i="12"/>
  <c r="AF91" i="12"/>
  <c r="AG91" i="12" s="1"/>
  <c r="V91" i="12"/>
  <c r="M91" i="12"/>
  <c r="N91" i="12" s="1"/>
  <c r="P91" i="12" s="1"/>
  <c r="C91" i="12"/>
  <c r="BW90" i="12"/>
  <c r="BV90" i="12"/>
  <c r="BU90" i="12"/>
  <c r="BR90" i="12"/>
  <c r="BS90" i="12" s="1"/>
  <c r="BH90" i="12"/>
  <c r="BD90" i="12"/>
  <c r="BC90" i="12"/>
  <c r="BB90" i="12"/>
  <c r="AY90" i="12"/>
  <c r="AZ90" i="12" s="1"/>
  <c r="AO90" i="12"/>
  <c r="AK90" i="12"/>
  <c r="AJ90" i="12"/>
  <c r="AI90" i="12"/>
  <c r="AF90" i="12"/>
  <c r="AG90" i="12" s="1"/>
  <c r="V90" i="12"/>
  <c r="M90" i="12"/>
  <c r="N90" i="12" s="1"/>
  <c r="R90" i="12" s="1"/>
  <c r="C90" i="12"/>
  <c r="BW89" i="12"/>
  <c r="BV89" i="12"/>
  <c r="BU89" i="12"/>
  <c r="BR89" i="12"/>
  <c r="BS89" i="12" s="1"/>
  <c r="BH89" i="12"/>
  <c r="BD89" i="12"/>
  <c r="BC89" i="12"/>
  <c r="BB89" i="12"/>
  <c r="AY89" i="12"/>
  <c r="AZ89" i="12" s="1"/>
  <c r="AO89" i="12"/>
  <c r="AK89" i="12"/>
  <c r="AJ89" i="12"/>
  <c r="AI89" i="12"/>
  <c r="AF89" i="12"/>
  <c r="AG89" i="12" s="1"/>
  <c r="V89" i="12"/>
  <c r="M89" i="12"/>
  <c r="N89" i="12" s="1"/>
  <c r="P89" i="12" s="1"/>
  <c r="C89" i="12"/>
  <c r="BW88" i="12"/>
  <c r="BV88" i="12"/>
  <c r="BU88" i="12"/>
  <c r="BR88" i="12"/>
  <c r="BS88" i="12" s="1"/>
  <c r="BH88" i="12"/>
  <c r="BD88" i="12"/>
  <c r="BC88" i="12"/>
  <c r="BB88" i="12"/>
  <c r="AY88" i="12"/>
  <c r="AZ88" i="12" s="1"/>
  <c r="AO88" i="12"/>
  <c r="AK88" i="12"/>
  <c r="AJ88" i="12"/>
  <c r="AI88" i="12"/>
  <c r="AF88" i="12"/>
  <c r="AG88" i="12" s="1"/>
  <c r="V88" i="12"/>
  <c r="M88" i="12"/>
  <c r="N88" i="12" s="1"/>
  <c r="R88" i="12" s="1"/>
  <c r="C88" i="12"/>
  <c r="BW87" i="12"/>
  <c r="BV87" i="12"/>
  <c r="BU87" i="12"/>
  <c r="BR87" i="12"/>
  <c r="BS87" i="12" s="1"/>
  <c r="BH87" i="12"/>
  <c r="BD87" i="12"/>
  <c r="BC87" i="12"/>
  <c r="BB87" i="12"/>
  <c r="AY87" i="12"/>
  <c r="AZ87" i="12" s="1"/>
  <c r="AO87" i="12"/>
  <c r="AK87" i="12"/>
  <c r="AJ87" i="12"/>
  <c r="AI87" i="12"/>
  <c r="AF87" i="12"/>
  <c r="AG87" i="12" s="1"/>
  <c r="V87" i="12"/>
  <c r="M87" i="12"/>
  <c r="N87" i="12" s="1"/>
  <c r="P87" i="12" s="1"/>
  <c r="C87" i="12"/>
  <c r="BW86" i="12"/>
  <c r="BV86" i="12"/>
  <c r="BU86" i="12"/>
  <c r="BR86" i="12"/>
  <c r="BS86" i="12" s="1"/>
  <c r="BH86" i="12"/>
  <c r="BD86" i="12"/>
  <c r="BC86" i="12"/>
  <c r="BB86" i="12"/>
  <c r="AY86" i="12"/>
  <c r="AZ86" i="12" s="1"/>
  <c r="AO86" i="12"/>
  <c r="AK86" i="12"/>
  <c r="AJ86" i="12"/>
  <c r="AI86" i="12"/>
  <c r="AF86" i="12"/>
  <c r="AG86" i="12" s="1"/>
  <c r="V86" i="12"/>
  <c r="M86" i="12"/>
  <c r="N86" i="12" s="1"/>
  <c r="C86" i="12"/>
  <c r="BW85" i="12"/>
  <c r="BV85" i="12"/>
  <c r="BU85" i="12"/>
  <c r="BR85" i="12"/>
  <c r="BS85" i="12" s="1"/>
  <c r="BH85" i="12"/>
  <c r="BD85" i="12"/>
  <c r="BC85" i="12"/>
  <c r="BB85" i="12"/>
  <c r="AY85" i="12"/>
  <c r="AZ85" i="12" s="1"/>
  <c r="AO85" i="12"/>
  <c r="AK85" i="12"/>
  <c r="AJ85" i="12"/>
  <c r="AI85" i="12"/>
  <c r="AF85" i="12"/>
  <c r="AG85" i="12" s="1"/>
  <c r="V85" i="12"/>
  <c r="M85" i="12"/>
  <c r="N85" i="12" s="1"/>
  <c r="P85" i="12" s="1"/>
  <c r="C85" i="12"/>
  <c r="BW84" i="12"/>
  <c r="BV84" i="12"/>
  <c r="BU84" i="12"/>
  <c r="BR84" i="12"/>
  <c r="BS84" i="12" s="1"/>
  <c r="BH84" i="12"/>
  <c r="BD84" i="12"/>
  <c r="BC84" i="12"/>
  <c r="BB84" i="12"/>
  <c r="AY84" i="12"/>
  <c r="AZ84" i="12" s="1"/>
  <c r="AO84" i="12"/>
  <c r="AK84" i="12"/>
  <c r="AJ84" i="12"/>
  <c r="AI84" i="12"/>
  <c r="AF84" i="12"/>
  <c r="AG84" i="12" s="1"/>
  <c r="V84" i="12"/>
  <c r="M84" i="12"/>
  <c r="N84" i="12" s="1"/>
  <c r="C84" i="12"/>
  <c r="BW83" i="12"/>
  <c r="BV83" i="12"/>
  <c r="BU83" i="12"/>
  <c r="BR83" i="12"/>
  <c r="BS83" i="12" s="1"/>
  <c r="BH83" i="12"/>
  <c r="BD83" i="12"/>
  <c r="BC83" i="12"/>
  <c r="BB83" i="12"/>
  <c r="AY83" i="12"/>
  <c r="AZ83" i="12" s="1"/>
  <c r="AO83" i="12"/>
  <c r="AK83" i="12"/>
  <c r="AJ83" i="12"/>
  <c r="AI83" i="12"/>
  <c r="AF83" i="12"/>
  <c r="AG83" i="12" s="1"/>
  <c r="V83" i="12"/>
  <c r="M83" i="12"/>
  <c r="N83" i="12" s="1"/>
  <c r="P83" i="12" s="1"/>
  <c r="C83" i="12"/>
  <c r="BW82" i="12"/>
  <c r="BV82" i="12"/>
  <c r="BU82" i="12"/>
  <c r="BR82" i="12"/>
  <c r="BS82" i="12" s="1"/>
  <c r="BH82" i="12"/>
  <c r="BD82" i="12"/>
  <c r="BC82" i="12"/>
  <c r="BB82" i="12"/>
  <c r="AY82" i="12"/>
  <c r="AZ82" i="12" s="1"/>
  <c r="AO82" i="12"/>
  <c r="AK82" i="12"/>
  <c r="AJ82" i="12"/>
  <c r="AI82" i="12"/>
  <c r="AF82" i="12"/>
  <c r="AG82" i="12" s="1"/>
  <c r="V82" i="12"/>
  <c r="M82" i="12"/>
  <c r="N82" i="12" s="1"/>
  <c r="C82" i="12"/>
  <c r="BW81" i="12"/>
  <c r="BV81" i="12"/>
  <c r="BU81" i="12"/>
  <c r="BR81" i="12"/>
  <c r="BS81" i="12" s="1"/>
  <c r="BH81" i="12"/>
  <c r="BD81" i="12"/>
  <c r="BC81" i="12"/>
  <c r="BB81" i="12"/>
  <c r="AY81" i="12"/>
  <c r="AZ81" i="12" s="1"/>
  <c r="AO81" i="12"/>
  <c r="AK81" i="12"/>
  <c r="AJ81" i="12"/>
  <c r="AI81" i="12"/>
  <c r="AF81" i="12"/>
  <c r="AG81" i="12" s="1"/>
  <c r="V81" i="12"/>
  <c r="M81" i="12"/>
  <c r="N81" i="12" s="1"/>
  <c r="P81" i="12" s="1"/>
  <c r="C81" i="12"/>
  <c r="BW80" i="12"/>
  <c r="BV80" i="12"/>
  <c r="BU80" i="12"/>
  <c r="BR80" i="12"/>
  <c r="BS80" i="12" s="1"/>
  <c r="BH80" i="12"/>
  <c r="BD80" i="12"/>
  <c r="BC80" i="12"/>
  <c r="BB80" i="12"/>
  <c r="AY80" i="12"/>
  <c r="AZ80" i="12" s="1"/>
  <c r="AO80" i="12"/>
  <c r="AK80" i="12"/>
  <c r="AJ80" i="12"/>
  <c r="AI80" i="12"/>
  <c r="AF80" i="12"/>
  <c r="AG80" i="12" s="1"/>
  <c r="V80" i="12"/>
  <c r="M80" i="12"/>
  <c r="N80" i="12" s="1"/>
  <c r="C80" i="12"/>
  <c r="BW79" i="12"/>
  <c r="BV79" i="12"/>
  <c r="BU79" i="12"/>
  <c r="BR79" i="12"/>
  <c r="BS79" i="12" s="1"/>
  <c r="BH79" i="12"/>
  <c r="BD79" i="12"/>
  <c r="BC79" i="12"/>
  <c r="BB79" i="12"/>
  <c r="AY79" i="12"/>
  <c r="AZ79" i="12" s="1"/>
  <c r="AO79" i="12"/>
  <c r="AK79" i="12"/>
  <c r="AJ79" i="12"/>
  <c r="AI79" i="12"/>
  <c r="AF79" i="12"/>
  <c r="AG79" i="12" s="1"/>
  <c r="V79" i="12"/>
  <c r="M79" i="12"/>
  <c r="N79" i="12" s="1"/>
  <c r="P79" i="12" s="1"/>
  <c r="C79" i="12"/>
  <c r="BR78" i="12"/>
  <c r="BS78" i="12" s="1"/>
  <c r="BV78" i="12" s="1"/>
  <c r="BH78" i="12"/>
  <c r="AY78" i="12"/>
  <c r="AZ78" i="12" s="1"/>
  <c r="AO78" i="12"/>
  <c r="AK78" i="12"/>
  <c r="AJ78" i="12"/>
  <c r="AI78" i="12"/>
  <c r="AF78" i="12"/>
  <c r="AG78" i="12" s="1"/>
  <c r="V78" i="12"/>
  <c r="M78" i="12"/>
  <c r="N78" i="12" s="1"/>
  <c r="P78" i="12" s="1"/>
  <c r="C78" i="12"/>
  <c r="BR77" i="12"/>
  <c r="BS77" i="12" s="1"/>
  <c r="BV77" i="12" s="1"/>
  <c r="BH77" i="12"/>
  <c r="AY77" i="12"/>
  <c r="AZ77" i="12" s="1"/>
  <c r="AO77" i="12"/>
  <c r="AF77" i="12"/>
  <c r="AG77" i="12" s="1"/>
  <c r="V77" i="12"/>
  <c r="M77" i="12"/>
  <c r="N77" i="12" s="1"/>
  <c r="P77" i="12" s="1"/>
  <c r="C77" i="12"/>
  <c r="BA72" i="12"/>
  <c r="AH72" i="12"/>
  <c r="R72" i="12"/>
  <c r="BA71" i="12"/>
  <c r="AH71" i="12"/>
  <c r="P71" i="12"/>
  <c r="BA70" i="12"/>
  <c r="AH70" i="12"/>
  <c r="O70" i="12"/>
  <c r="BA69" i="12"/>
  <c r="AH69" i="12"/>
  <c r="M69" i="12"/>
  <c r="L69" i="12"/>
  <c r="K69" i="12"/>
  <c r="J69" i="12"/>
  <c r="I69" i="12"/>
  <c r="BA68" i="12"/>
  <c r="AH68" i="12"/>
  <c r="O68" i="12"/>
  <c r="BA67" i="12"/>
  <c r="AH67" i="12"/>
  <c r="O67" i="12"/>
  <c r="BA66" i="12"/>
  <c r="AH66" i="12"/>
  <c r="O66" i="12"/>
  <c r="BA65" i="12"/>
  <c r="AH65" i="12"/>
  <c r="O65" i="12"/>
  <c r="BA64" i="12"/>
  <c r="AH64" i="12"/>
  <c r="O64" i="12"/>
  <c r="BA63" i="12"/>
  <c r="AH63" i="12"/>
  <c r="O63" i="12"/>
  <c r="BA62" i="12"/>
  <c r="AH62" i="12"/>
  <c r="O62" i="12"/>
  <c r="BA61" i="12"/>
  <c r="AH61" i="12"/>
  <c r="O61" i="12"/>
  <c r="BA60" i="12"/>
  <c r="AH60" i="12"/>
  <c r="O60" i="12"/>
  <c r="BA59" i="12"/>
  <c r="AH59" i="12"/>
  <c r="O59" i="12"/>
  <c r="BA58" i="12"/>
  <c r="AH58" i="12"/>
  <c r="O58" i="12"/>
  <c r="BA57" i="12"/>
  <c r="AH57" i="12"/>
  <c r="O57" i="12"/>
  <c r="BA56" i="12"/>
  <c r="AH56" i="12"/>
  <c r="O56" i="12"/>
  <c r="BA55" i="12"/>
  <c r="AH55" i="12"/>
  <c r="O55" i="12"/>
  <c r="BA54" i="12"/>
  <c r="AH54" i="12"/>
  <c r="O54" i="12"/>
  <c r="BA53" i="12"/>
  <c r="AH53" i="12"/>
  <c r="O53" i="12"/>
  <c r="BA52" i="12"/>
  <c r="AH52" i="12"/>
  <c r="O52" i="12"/>
  <c r="BA51" i="12"/>
  <c r="AH51" i="12"/>
  <c r="O51" i="12"/>
  <c r="BA50" i="12"/>
  <c r="AH50" i="12"/>
  <c r="O50" i="12"/>
  <c r="BA49" i="12"/>
  <c r="AH49" i="12"/>
  <c r="O49" i="12"/>
  <c r="BA48" i="12"/>
  <c r="AH48" i="12"/>
  <c r="O48" i="12"/>
  <c r="BA47" i="12"/>
  <c r="AH47" i="12"/>
  <c r="O47" i="12"/>
  <c r="BA46" i="12"/>
  <c r="AH46" i="12"/>
  <c r="O46" i="12"/>
  <c r="BA45" i="12"/>
  <c r="AH45" i="12"/>
  <c r="O45" i="12"/>
  <c r="BA44" i="12"/>
  <c r="AH44" i="12"/>
  <c r="O44" i="12"/>
  <c r="BA43" i="12"/>
  <c r="AH43" i="12"/>
  <c r="O43" i="12"/>
  <c r="N69" i="12" s="1"/>
  <c r="BA42" i="12"/>
  <c r="AH42" i="12"/>
  <c r="O42" i="12"/>
  <c r="BT36" i="12"/>
  <c r="BK36" i="12"/>
  <c r="BU36" i="12" s="1"/>
  <c r="BA36" i="12"/>
  <c r="AR36" i="12"/>
  <c r="BB36" i="12" s="1"/>
  <c r="AH36" i="12"/>
  <c r="O33" i="12" s="1"/>
  <c r="Y36" i="12"/>
  <c r="AI36" i="12" s="1"/>
  <c r="BT35" i="12"/>
  <c r="BK35" i="12"/>
  <c r="BU35" i="12" s="1"/>
  <c r="BA35" i="12"/>
  <c r="AR35" i="12"/>
  <c r="BB35" i="12" s="1"/>
  <c r="AH35" i="12"/>
  <c r="Y35" i="12"/>
  <c r="AI35" i="12" s="1"/>
  <c r="BT34" i="12"/>
  <c r="BK34" i="12"/>
  <c r="BU34" i="12" s="1"/>
  <c r="BA34" i="12"/>
  <c r="AR34" i="12"/>
  <c r="BB34" i="12" s="1"/>
  <c r="AH34" i="12"/>
  <c r="Y34" i="12"/>
  <c r="AI34" i="12" s="1"/>
  <c r="BT33" i="12"/>
  <c r="BK33" i="12"/>
  <c r="BU33" i="12" s="1"/>
  <c r="BA33" i="12"/>
  <c r="AR33" i="12"/>
  <c r="BB33" i="12" s="1"/>
  <c r="AH33" i="12"/>
  <c r="Y33" i="12"/>
  <c r="AI33" i="12" s="1"/>
  <c r="N33" i="12"/>
  <c r="M33" i="12"/>
  <c r="I200" i="12" s="1"/>
  <c r="Q200" i="12" s="1"/>
  <c r="L33" i="12"/>
  <c r="I199" i="12" s="1"/>
  <c r="Q199" i="12" s="1"/>
  <c r="K33" i="12"/>
  <c r="I198" i="12" s="1"/>
  <c r="Q198" i="12" s="1"/>
  <c r="J33" i="12"/>
  <c r="I197" i="12" s="1"/>
  <c r="Q197" i="12" s="1"/>
  <c r="I33" i="12"/>
  <c r="I196" i="12" s="1"/>
  <c r="BT32" i="12"/>
  <c r="BK32" i="12"/>
  <c r="BU32" i="12" s="1"/>
  <c r="BA32" i="12"/>
  <c r="AR32" i="12"/>
  <c r="BB32" i="12" s="1"/>
  <c r="AH32" i="12"/>
  <c r="Y32" i="12"/>
  <c r="AI32" i="12" s="1"/>
  <c r="O32" i="12"/>
  <c r="F32" i="12"/>
  <c r="BT31" i="12"/>
  <c r="BK31" i="12"/>
  <c r="BU31" i="12" s="1"/>
  <c r="BA31" i="12"/>
  <c r="AR31" i="12"/>
  <c r="BB31" i="12" s="1"/>
  <c r="AH31" i="12"/>
  <c r="Y31" i="12"/>
  <c r="AI31" i="12" s="1"/>
  <c r="O31" i="12"/>
  <c r="F31" i="12"/>
  <c r="BT30" i="12"/>
  <c r="BK30" i="12"/>
  <c r="BU30" i="12" s="1"/>
  <c r="BA30" i="12"/>
  <c r="AR30" i="12"/>
  <c r="BB30" i="12" s="1"/>
  <c r="AH30" i="12"/>
  <c r="Y30" i="12"/>
  <c r="AI30" i="12" s="1"/>
  <c r="O30" i="12"/>
  <c r="F30" i="12"/>
  <c r="BT29" i="12"/>
  <c r="BK29" i="12"/>
  <c r="BU29" i="12" s="1"/>
  <c r="BA29" i="12"/>
  <c r="AR29" i="12"/>
  <c r="BB29" i="12" s="1"/>
  <c r="AH29" i="12"/>
  <c r="Y29" i="12"/>
  <c r="AI29" i="12" s="1"/>
  <c r="O29" i="12"/>
  <c r="F29" i="12"/>
  <c r="BT28" i="12"/>
  <c r="BK28" i="12"/>
  <c r="BU28" i="12" s="1"/>
  <c r="BA28" i="12"/>
  <c r="AR28" i="12"/>
  <c r="BB28" i="12" s="1"/>
  <c r="AH28" i="12"/>
  <c r="Y28" i="12"/>
  <c r="AI28" i="12" s="1"/>
  <c r="O28" i="12"/>
  <c r="F28" i="12"/>
  <c r="BT27" i="12"/>
  <c r="BK27" i="12"/>
  <c r="BU27" i="12" s="1"/>
  <c r="BA27" i="12"/>
  <c r="AR27" i="12"/>
  <c r="BB27" i="12" s="1"/>
  <c r="AH27" i="12"/>
  <c r="Y27" i="12"/>
  <c r="AI27" i="12" s="1"/>
  <c r="O27" i="12"/>
  <c r="F27" i="12"/>
  <c r="BT26" i="12"/>
  <c r="BK26" i="12"/>
  <c r="BU26" i="12" s="1"/>
  <c r="BA26" i="12"/>
  <c r="AR26" i="12"/>
  <c r="BB26" i="12" s="1"/>
  <c r="AH26" i="12"/>
  <c r="Y26" i="12"/>
  <c r="AI26" i="12" s="1"/>
  <c r="O26" i="12"/>
  <c r="F26" i="12"/>
  <c r="BT25" i="12"/>
  <c r="BK25" i="12"/>
  <c r="BU25" i="12" s="1"/>
  <c r="BA25" i="12"/>
  <c r="AR25" i="12"/>
  <c r="BB25" i="12" s="1"/>
  <c r="AH25" i="12"/>
  <c r="Y25" i="12"/>
  <c r="AI25" i="12" s="1"/>
  <c r="O25" i="12"/>
  <c r="F25" i="12"/>
  <c r="BT24" i="12"/>
  <c r="BK24" i="12"/>
  <c r="BU24" i="12" s="1"/>
  <c r="BA24" i="12"/>
  <c r="AR24" i="12"/>
  <c r="BB24" i="12" s="1"/>
  <c r="AH24" i="12"/>
  <c r="Y24" i="12"/>
  <c r="AI24" i="12" s="1"/>
  <c r="O24" i="12"/>
  <c r="F24" i="12"/>
  <c r="BT23" i="12"/>
  <c r="BK23" i="12"/>
  <c r="BU23" i="12" s="1"/>
  <c r="BA23" i="12"/>
  <c r="AR23" i="12"/>
  <c r="BB23" i="12" s="1"/>
  <c r="AH23" i="12"/>
  <c r="Y23" i="12"/>
  <c r="AI23" i="12" s="1"/>
  <c r="O23" i="12"/>
  <c r="F23" i="12"/>
  <c r="BT22" i="12"/>
  <c r="BK22" i="12"/>
  <c r="BU22" i="12" s="1"/>
  <c r="BA22" i="12"/>
  <c r="AR22" i="12"/>
  <c r="BB22" i="12" s="1"/>
  <c r="AH22" i="12"/>
  <c r="Y22" i="12"/>
  <c r="AI22" i="12" s="1"/>
  <c r="O22" i="12"/>
  <c r="F22" i="12"/>
  <c r="BT21" i="12"/>
  <c r="BK21" i="12"/>
  <c r="BU21" i="12" s="1"/>
  <c r="BA21" i="12"/>
  <c r="AR21" i="12"/>
  <c r="BB21" i="12" s="1"/>
  <c r="AH21" i="12"/>
  <c r="Y21" i="12"/>
  <c r="AI21" i="12" s="1"/>
  <c r="O21" i="12"/>
  <c r="F21" i="12"/>
  <c r="BT20" i="12"/>
  <c r="BK20" i="12"/>
  <c r="BU20" i="12" s="1"/>
  <c r="BA20" i="12"/>
  <c r="AR20" i="12"/>
  <c r="BB20" i="12" s="1"/>
  <c r="AH20" i="12"/>
  <c r="Y20" i="12"/>
  <c r="AI20" i="12" s="1"/>
  <c r="O20" i="12"/>
  <c r="F20" i="12"/>
  <c r="BT19" i="12"/>
  <c r="BK19" i="12"/>
  <c r="BU19" i="12" s="1"/>
  <c r="BA19" i="12"/>
  <c r="AR19" i="12"/>
  <c r="BB19" i="12" s="1"/>
  <c r="AH19" i="12"/>
  <c r="Y19" i="12"/>
  <c r="AI19" i="12" s="1"/>
  <c r="O19" i="12"/>
  <c r="F19" i="12"/>
  <c r="BT18" i="12"/>
  <c r="BK18" i="12"/>
  <c r="BU18" i="12" s="1"/>
  <c r="BA18" i="12"/>
  <c r="AR18" i="12"/>
  <c r="BB18" i="12" s="1"/>
  <c r="AH18" i="12"/>
  <c r="Y18" i="12"/>
  <c r="AI18" i="12" s="1"/>
  <c r="O18" i="12"/>
  <c r="F18" i="12"/>
  <c r="BT17" i="12"/>
  <c r="BK17" i="12"/>
  <c r="BU17" i="12" s="1"/>
  <c r="BA17" i="12"/>
  <c r="AR17" i="12"/>
  <c r="BB17" i="12" s="1"/>
  <c r="AH17" i="12"/>
  <c r="Y17" i="12"/>
  <c r="AI17" i="12" s="1"/>
  <c r="O17" i="12"/>
  <c r="F17" i="12"/>
  <c r="BT16" i="12"/>
  <c r="BK16" i="12"/>
  <c r="BU16" i="12" s="1"/>
  <c r="BA16" i="12"/>
  <c r="AR16" i="12"/>
  <c r="BB16" i="12" s="1"/>
  <c r="AH16" i="12"/>
  <c r="Y16" i="12"/>
  <c r="AI16" i="12" s="1"/>
  <c r="O16" i="12"/>
  <c r="F16" i="12"/>
  <c r="BT15" i="12"/>
  <c r="BK15" i="12"/>
  <c r="BU15" i="12" s="1"/>
  <c r="BA15" i="12"/>
  <c r="AR15" i="12"/>
  <c r="BB15" i="12" s="1"/>
  <c r="AH15" i="12"/>
  <c r="Y15" i="12"/>
  <c r="AI15" i="12" s="1"/>
  <c r="O15" i="12"/>
  <c r="F15" i="12"/>
  <c r="BT14" i="12"/>
  <c r="BK14" i="12"/>
  <c r="BU14" i="12" s="1"/>
  <c r="BA14" i="12"/>
  <c r="AR14" i="12"/>
  <c r="BB14" i="12" s="1"/>
  <c r="AH14" i="12"/>
  <c r="Y14" i="12"/>
  <c r="AI14" i="12" s="1"/>
  <c r="O14" i="12"/>
  <c r="F14" i="12"/>
  <c r="BT13" i="12"/>
  <c r="BK13" i="12"/>
  <c r="BU13" i="12" s="1"/>
  <c r="BA13" i="12"/>
  <c r="AR13" i="12"/>
  <c r="BB13" i="12" s="1"/>
  <c r="AH13" i="12"/>
  <c r="Y13" i="12"/>
  <c r="AI13" i="12" s="1"/>
  <c r="O13" i="12"/>
  <c r="F13" i="12"/>
  <c r="BT12" i="12"/>
  <c r="BK12" i="12"/>
  <c r="BU12" i="12" s="1"/>
  <c r="BA12" i="12"/>
  <c r="AR12" i="12"/>
  <c r="BB12" i="12" s="1"/>
  <c r="AH12" i="12"/>
  <c r="Y12" i="12"/>
  <c r="AI12" i="12" s="1"/>
  <c r="O12" i="12"/>
  <c r="F12" i="12"/>
  <c r="BT11" i="12"/>
  <c r="BK11" i="12"/>
  <c r="BU11" i="12" s="1"/>
  <c r="BA11" i="12"/>
  <c r="AR11" i="12"/>
  <c r="BB11" i="12" s="1"/>
  <c r="AH11" i="12"/>
  <c r="Y11" i="12"/>
  <c r="AI11" i="12" s="1"/>
  <c r="O11" i="12"/>
  <c r="F11" i="12"/>
  <c r="BT10" i="12"/>
  <c r="BK10" i="12"/>
  <c r="BU10" i="12" s="1"/>
  <c r="BA10" i="12"/>
  <c r="AR10" i="12"/>
  <c r="BB10" i="12" s="1"/>
  <c r="AH10" i="12"/>
  <c r="Y10" i="12"/>
  <c r="AI10" i="12" s="1"/>
  <c r="O10" i="12"/>
  <c r="F10" i="12"/>
  <c r="BT9" i="12"/>
  <c r="BK9" i="12"/>
  <c r="BU9" i="12" s="1"/>
  <c r="BA9" i="12"/>
  <c r="AR9" i="12"/>
  <c r="BB9" i="12" s="1"/>
  <c r="AH9" i="12"/>
  <c r="Y9" i="12"/>
  <c r="AI9" i="12" s="1"/>
  <c r="O9" i="12"/>
  <c r="F9" i="12"/>
  <c r="BT8" i="12"/>
  <c r="BK8" i="12"/>
  <c r="BU8" i="12" s="1"/>
  <c r="BA8" i="12"/>
  <c r="AR8" i="12"/>
  <c r="BB8" i="12" s="1"/>
  <c r="AH8" i="12"/>
  <c r="Y8" i="12"/>
  <c r="AI8" i="12" s="1"/>
  <c r="O8" i="12"/>
  <c r="F8" i="12"/>
  <c r="BT7" i="12"/>
  <c r="BK7" i="12"/>
  <c r="BU7" i="12" s="1"/>
  <c r="BA7" i="12"/>
  <c r="AR7" i="12"/>
  <c r="BB7" i="12" s="1"/>
  <c r="AH7" i="12"/>
  <c r="Y7" i="12"/>
  <c r="AI7" i="12" s="1"/>
  <c r="O7" i="12"/>
  <c r="F7" i="12"/>
  <c r="BT6" i="12"/>
  <c r="BK6" i="12"/>
  <c r="BU6" i="12" s="1"/>
  <c r="BA6" i="12"/>
  <c r="AR6" i="12"/>
  <c r="BB6" i="12" s="1"/>
  <c r="AH6" i="12"/>
  <c r="Y6" i="12"/>
  <c r="AI6" i="12" s="1"/>
  <c r="O6" i="12"/>
  <c r="F6" i="12"/>
  <c r="BA201" i="11"/>
  <c r="AR201" i="11"/>
  <c r="BB200" i="11"/>
  <c r="BA200" i="11"/>
  <c r="BB199" i="11"/>
  <c r="BA199" i="11"/>
  <c r="BB198" i="11"/>
  <c r="BA198" i="11"/>
  <c r="BB197" i="11"/>
  <c r="BA197" i="11"/>
  <c r="BB196" i="11"/>
  <c r="BB201" i="11" s="1"/>
  <c r="BA196" i="11"/>
  <c r="AT189" i="11"/>
  <c r="AT188" i="11"/>
  <c r="AT187" i="11"/>
  <c r="AT186" i="11"/>
  <c r="AT182" i="11"/>
  <c r="AT181" i="11"/>
  <c r="O169" i="11"/>
  <c r="M169" i="11"/>
  <c r="L169" i="11"/>
  <c r="K169" i="11"/>
  <c r="J169" i="11"/>
  <c r="I169" i="11"/>
  <c r="AJ168" i="11"/>
  <c r="AI168" i="11"/>
  <c r="AA168" i="11"/>
  <c r="Z168" i="11"/>
  <c r="Y168" i="11"/>
  <c r="X168" i="11"/>
  <c r="W168" i="11"/>
  <c r="V168" i="11"/>
  <c r="Q168" i="11"/>
  <c r="P168" i="11"/>
  <c r="H168" i="11"/>
  <c r="G168" i="11"/>
  <c r="F168" i="11"/>
  <c r="E168" i="11"/>
  <c r="D168" i="11"/>
  <c r="C168" i="11"/>
  <c r="AJ167" i="11"/>
  <c r="AI167" i="11"/>
  <c r="AA167" i="11"/>
  <c r="Z167" i="11"/>
  <c r="Y167" i="11"/>
  <c r="X167" i="11"/>
  <c r="W167" i="11"/>
  <c r="V167" i="11"/>
  <c r="Q167" i="11"/>
  <c r="P167" i="11"/>
  <c r="H167" i="11"/>
  <c r="G167" i="11"/>
  <c r="F167" i="11"/>
  <c r="E167" i="11"/>
  <c r="D167" i="11"/>
  <c r="C167" i="11"/>
  <c r="AJ166" i="11"/>
  <c r="AI166" i="11"/>
  <c r="AA166" i="11"/>
  <c r="Z166" i="11"/>
  <c r="Y166" i="11"/>
  <c r="X166" i="11"/>
  <c r="W166" i="11"/>
  <c r="V166" i="11"/>
  <c r="Q166" i="11"/>
  <c r="P166" i="11"/>
  <c r="H166" i="11"/>
  <c r="G166" i="11"/>
  <c r="F166" i="11"/>
  <c r="E166" i="11"/>
  <c r="D166" i="11"/>
  <c r="C166" i="11"/>
  <c r="AJ165" i="11"/>
  <c r="AI165" i="11"/>
  <c r="AA165" i="11"/>
  <c r="Z165" i="11"/>
  <c r="Y165" i="11"/>
  <c r="X165" i="11"/>
  <c r="W165" i="11"/>
  <c r="V165" i="11"/>
  <c r="Q165" i="11"/>
  <c r="P165" i="11"/>
  <c r="H165" i="11"/>
  <c r="G165" i="11"/>
  <c r="F165" i="11"/>
  <c r="E165" i="11"/>
  <c r="D165" i="11"/>
  <c r="C165" i="11"/>
  <c r="AJ164" i="11"/>
  <c r="AI164" i="11"/>
  <c r="AA164" i="11"/>
  <c r="Z164" i="11"/>
  <c r="Y164" i="11"/>
  <c r="X164" i="11"/>
  <c r="W164" i="11"/>
  <c r="V164" i="11"/>
  <c r="Q164" i="11"/>
  <c r="P164" i="11"/>
  <c r="H164" i="11"/>
  <c r="G164" i="11"/>
  <c r="F164" i="11"/>
  <c r="E164" i="11"/>
  <c r="D164" i="11"/>
  <c r="C164" i="11"/>
  <c r="AJ163" i="11"/>
  <c r="AI163" i="11"/>
  <c r="AA163" i="11"/>
  <c r="Z163" i="11"/>
  <c r="Y163" i="11"/>
  <c r="X163" i="11"/>
  <c r="W163" i="11"/>
  <c r="V163" i="11"/>
  <c r="Q163" i="11"/>
  <c r="P163" i="11"/>
  <c r="H163" i="11"/>
  <c r="G163" i="11"/>
  <c r="F163" i="11"/>
  <c r="E163" i="11"/>
  <c r="D163" i="11"/>
  <c r="C163" i="11"/>
  <c r="AJ162" i="11"/>
  <c r="AI162" i="11"/>
  <c r="AA162" i="11"/>
  <c r="Z162" i="11"/>
  <c r="Y162" i="11"/>
  <c r="X162" i="11"/>
  <c r="W162" i="11"/>
  <c r="V162" i="11"/>
  <c r="Q162" i="11"/>
  <c r="P162" i="11"/>
  <c r="H162" i="11"/>
  <c r="G162" i="11"/>
  <c r="F162" i="11"/>
  <c r="E162" i="11"/>
  <c r="D162" i="11"/>
  <c r="C162" i="11"/>
  <c r="AJ161" i="11"/>
  <c r="AI161" i="11"/>
  <c r="AA161" i="11"/>
  <c r="Z161" i="11"/>
  <c r="Y161" i="11"/>
  <c r="X161" i="11"/>
  <c r="W161" i="11"/>
  <c r="V161" i="11"/>
  <c r="Q161" i="11"/>
  <c r="P161" i="11"/>
  <c r="H161" i="11"/>
  <c r="G161" i="11"/>
  <c r="F161" i="11"/>
  <c r="E161" i="11"/>
  <c r="D161" i="11"/>
  <c r="C161" i="11"/>
  <c r="AJ160" i="11"/>
  <c r="AI160" i="11"/>
  <c r="AA160" i="11"/>
  <c r="Z160" i="11"/>
  <c r="Y160" i="11"/>
  <c r="X160" i="11"/>
  <c r="W160" i="11"/>
  <c r="V160" i="11"/>
  <c r="Q160" i="11"/>
  <c r="P160" i="11"/>
  <c r="H160" i="11"/>
  <c r="G160" i="11"/>
  <c r="F160" i="11"/>
  <c r="E160" i="11"/>
  <c r="D160" i="11"/>
  <c r="C160" i="11"/>
  <c r="AJ159" i="11"/>
  <c r="AI159" i="11"/>
  <c r="AA159" i="11"/>
  <c r="Z159" i="11"/>
  <c r="Y159" i="11"/>
  <c r="X159" i="11"/>
  <c r="W159" i="11"/>
  <c r="V159" i="11"/>
  <c r="Q159" i="11"/>
  <c r="P159" i="11"/>
  <c r="H159" i="11"/>
  <c r="G159" i="11"/>
  <c r="F159" i="11"/>
  <c r="E159" i="11"/>
  <c r="D159" i="11"/>
  <c r="C159" i="11"/>
  <c r="AJ158" i="11"/>
  <c r="AI158" i="11"/>
  <c r="AA158" i="11"/>
  <c r="Z158" i="11"/>
  <c r="Y158" i="11"/>
  <c r="X158" i="11"/>
  <c r="W158" i="11"/>
  <c r="V158" i="11"/>
  <c r="Q158" i="11"/>
  <c r="P158" i="11"/>
  <c r="H158" i="11"/>
  <c r="G158" i="11"/>
  <c r="F158" i="11"/>
  <c r="E158" i="11"/>
  <c r="D158" i="11"/>
  <c r="C158" i="11"/>
  <c r="AJ157" i="11"/>
  <c r="AI157" i="11"/>
  <c r="AA157" i="11"/>
  <c r="Z157" i="11"/>
  <c r="Y157" i="11"/>
  <c r="X157" i="11"/>
  <c r="W157" i="11"/>
  <c r="V157" i="11"/>
  <c r="Q157" i="11"/>
  <c r="P157" i="11"/>
  <c r="H157" i="11"/>
  <c r="G157" i="11"/>
  <c r="F157" i="11"/>
  <c r="E157" i="11"/>
  <c r="D157" i="11"/>
  <c r="C157" i="11"/>
  <c r="AJ156" i="11"/>
  <c r="AI156" i="11"/>
  <c r="AA156" i="11"/>
  <c r="Z156" i="11"/>
  <c r="Y156" i="11"/>
  <c r="X156" i="11"/>
  <c r="W156" i="11"/>
  <c r="V156" i="11"/>
  <c r="Q156" i="11"/>
  <c r="P156" i="11"/>
  <c r="H156" i="11"/>
  <c r="G156" i="11"/>
  <c r="F156" i="11"/>
  <c r="E156" i="11"/>
  <c r="D156" i="11"/>
  <c r="C156" i="11"/>
  <c r="AJ155" i="11"/>
  <c r="AI155" i="11"/>
  <c r="AA155" i="11"/>
  <c r="Z155" i="11"/>
  <c r="Y155" i="11"/>
  <c r="X155" i="11"/>
  <c r="W155" i="11"/>
  <c r="V155" i="11"/>
  <c r="Q155" i="11"/>
  <c r="P155" i="11"/>
  <c r="H155" i="11"/>
  <c r="G155" i="11"/>
  <c r="F155" i="11"/>
  <c r="E155" i="11"/>
  <c r="D155" i="11"/>
  <c r="C155" i="11"/>
  <c r="AJ154" i="11"/>
  <c r="AI154" i="11"/>
  <c r="AA154" i="11"/>
  <c r="Z154" i="11"/>
  <c r="Y154" i="11"/>
  <c r="X154" i="11"/>
  <c r="W154" i="11"/>
  <c r="V154" i="11"/>
  <c r="Q154" i="11"/>
  <c r="P154" i="11"/>
  <c r="H154" i="11"/>
  <c r="G154" i="11"/>
  <c r="F154" i="11"/>
  <c r="E154" i="11"/>
  <c r="D154" i="11"/>
  <c r="C154" i="11"/>
  <c r="AJ153" i="11"/>
  <c r="AI153" i="11"/>
  <c r="AA153" i="11"/>
  <c r="Z153" i="11"/>
  <c r="Y153" i="11"/>
  <c r="X153" i="11"/>
  <c r="W153" i="11"/>
  <c r="V153" i="11"/>
  <c r="Q153" i="11"/>
  <c r="P153" i="11"/>
  <c r="H153" i="11"/>
  <c r="G153" i="11"/>
  <c r="F153" i="11"/>
  <c r="E153" i="11"/>
  <c r="D153" i="11"/>
  <c r="C153" i="11"/>
  <c r="AJ152" i="11"/>
  <c r="AI152" i="11"/>
  <c r="AA152" i="11"/>
  <c r="Z152" i="11"/>
  <c r="Y152" i="11"/>
  <c r="X152" i="11"/>
  <c r="W152" i="11"/>
  <c r="V152" i="11"/>
  <c r="Q152" i="11"/>
  <c r="P152" i="11"/>
  <c r="H152" i="11"/>
  <c r="G152" i="11"/>
  <c r="F152" i="11"/>
  <c r="E152" i="11"/>
  <c r="D152" i="11"/>
  <c r="C152" i="11"/>
  <c r="AJ151" i="11"/>
  <c r="AI151" i="11"/>
  <c r="AA151" i="11"/>
  <c r="Z151" i="11"/>
  <c r="Y151" i="11"/>
  <c r="X151" i="11"/>
  <c r="W151" i="11"/>
  <c r="V151" i="11"/>
  <c r="Q151" i="11"/>
  <c r="P151" i="11"/>
  <c r="H151" i="11"/>
  <c r="G151" i="11"/>
  <c r="F151" i="11"/>
  <c r="E151" i="11"/>
  <c r="D151" i="11"/>
  <c r="C151" i="11"/>
  <c r="AJ150" i="11"/>
  <c r="AI150" i="11"/>
  <c r="AA150" i="11"/>
  <c r="Z150" i="11"/>
  <c r="Y150" i="11"/>
  <c r="X150" i="11"/>
  <c r="W150" i="11"/>
  <c r="V150" i="11"/>
  <c r="Q150" i="11"/>
  <c r="P150" i="11"/>
  <c r="H150" i="11"/>
  <c r="G150" i="11"/>
  <c r="F150" i="11"/>
  <c r="E150" i="11"/>
  <c r="D150" i="11"/>
  <c r="C150" i="11"/>
  <c r="AJ149" i="11"/>
  <c r="AI149" i="11"/>
  <c r="AA149" i="11"/>
  <c r="Z149" i="11"/>
  <c r="Y149" i="11"/>
  <c r="X149" i="11"/>
  <c r="W149" i="11"/>
  <c r="V149" i="11"/>
  <c r="Q149" i="11"/>
  <c r="P149" i="11"/>
  <c r="P169" i="11" s="1"/>
  <c r="H149" i="11"/>
  <c r="H169" i="11" s="1"/>
  <c r="G149" i="11"/>
  <c r="G169" i="11" s="1"/>
  <c r="F149" i="11"/>
  <c r="F169" i="11" s="1"/>
  <c r="E149" i="11"/>
  <c r="E169" i="11" s="1"/>
  <c r="D149" i="11"/>
  <c r="D169" i="11" s="1"/>
  <c r="C149" i="11"/>
  <c r="C169" i="11" s="1"/>
  <c r="AZ137" i="11"/>
  <c r="AZ136" i="11"/>
  <c r="AZ135" i="11"/>
  <c r="AZ134" i="11"/>
  <c r="AZ133" i="11"/>
  <c r="AZ132" i="11"/>
  <c r="AZ131" i="11"/>
  <c r="AZ130" i="11"/>
  <c r="AZ129" i="11"/>
  <c r="AZ128" i="11"/>
  <c r="AZ127" i="11"/>
  <c r="AZ126" i="11"/>
  <c r="AZ125" i="11"/>
  <c r="AZ124" i="11"/>
  <c r="AZ123" i="11"/>
  <c r="AZ122" i="11"/>
  <c r="AZ121" i="11"/>
  <c r="AZ120" i="11"/>
  <c r="AZ119" i="11"/>
  <c r="AZ118" i="11"/>
  <c r="AZ117" i="11"/>
  <c r="AZ116" i="11"/>
  <c r="AZ115" i="11"/>
  <c r="AZ114" i="11"/>
  <c r="AZ113" i="11"/>
  <c r="AZ112" i="11"/>
  <c r="AH112" i="11"/>
  <c r="BW106" i="11"/>
  <c r="BV106" i="11"/>
  <c r="BU106" i="11"/>
  <c r="BR106" i="11"/>
  <c r="BS106" i="11" s="1"/>
  <c r="BH106" i="11"/>
  <c r="BD106" i="11"/>
  <c r="BC106" i="11"/>
  <c r="BB106" i="11"/>
  <c r="AY106" i="11"/>
  <c r="AZ106" i="11" s="1"/>
  <c r="AO106" i="11"/>
  <c r="AK106" i="11"/>
  <c r="AJ106" i="11"/>
  <c r="AI106" i="11"/>
  <c r="AF106" i="11"/>
  <c r="AG106" i="11" s="1"/>
  <c r="V106" i="11"/>
  <c r="BW105" i="11"/>
  <c r="BV105" i="11"/>
  <c r="BU105" i="11"/>
  <c r="BR105" i="11"/>
  <c r="BS105" i="11" s="1"/>
  <c r="BH105" i="11"/>
  <c r="BD105" i="11"/>
  <c r="BC105" i="11"/>
  <c r="BB105" i="11"/>
  <c r="AY105" i="11"/>
  <c r="AZ105" i="11" s="1"/>
  <c r="AO105" i="11"/>
  <c r="AK105" i="11"/>
  <c r="AJ105" i="11"/>
  <c r="AI105" i="11"/>
  <c r="AF105" i="11"/>
  <c r="AG105" i="11" s="1"/>
  <c r="V105" i="11"/>
  <c r="BW104" i="11"/>
  <c r="BV104" i="11"/>
  <c r="BU104" i="11"/>
  <c r="BR104" i="11"/>
  <c r="BS104" i="11" s="1"/>
  <c r="BH104" i="11"/>
  <c r="BD104" i="11"/>
  <c r="BC104" i="11"/>
  <c r="BB104" i="11"/>
  <c r="AY104" i="11"/>
  <c r="AZ104" i="11" s="1"/>
  <c r="AO104" i="11"/>
  <c r="AK104" i="11"/>
  <c r="AJ104" i="11"/>
  <c r="AI104" i="11"/>
  <c r="AF104" i="11"/>
  <c r="AG104" i="11" s="1"/>
  <c r="V104" i="11"/>
  <c r="BW103" i="11"/>
  <c r="BV103" i="11"/>
  <c r="BU103" i="11"/>
  <c r="BR103" i="11"/>
  <c r="BS103" i="11" s="1"/>
  <c r="BH103" i="11"/>
  <c r="BD103" i="11"/>
  <c r="BC103" i="11"/>
  <c r="BB103" i="11"/>
  <c r="AY103" i="11"/>
  <c r="AZ103" i="11" s="1"/>
  <c r="AO103" i="11"/>
  <c r="AK103" i="11"/>
  <c r="AJ103" i="11"/>
  <c r="AI103" i="11"/>
  <c r="AF103" i="11"/>
  <c r="AG103" i="11" s="1"/>
  <c r="V103" i="11"/>
  <c r="BW102" i="11"/>
  <c r="BV102" i="11"/>
  <c r="BU102" i="11"/>
  <c r="BR102" i="11"/>
  <c r="BS102" i="11" s="1"/>
  <c r="BH102" i="11"/>
  <c r="BD102" i="11"/>
  <c r="BC102" i="11"/>
  <c r="BB102" i="11"/>
  <c r="AY102" i="11"/>
  <c r="AZ102" i="11" s="1"/>
  <c r="AO102" i="11"/>
  <c r="AK102" i="11"/>
  <c r="AJ102" i="11"/>
  <c r="AI102" i="11"/>
  <c r="AF102" i="11"/>
  <c r="AG102" i="11" s="1"/>
  <c r="V102" i="11"/>
  <c r="BW101" i="11"/>
  <c r="BV101" i="11"/>
  <c r="BU101" i="11"/>
  <c r="BR101" i="11"/>
  <c r="BS101" i="11" s="1"/>
  <c r="BH101" i="11"/>
  <c r="BD101" i="11"/>
  <c r="BC101" i="11"/>
  <c r="BB101" i="11"/>
  <c r="AY101" i="11"/>
  <c r="AZ101" i="11" s="1"/>
  <c r="AO101" i="11"/>
  <c r="AK101" i="11"/>
  <c r="AJ101" i="11"/>
  <c r="AI101" i="11"/>
  <c r="AF101" i="11"/>
  <c r="AG101" i="11" s="1"/>
  <c r="V101" i="11"/>
  <c r="J101" i="11"/>
  <c r="BW100" i="11"/>
  <c r="BV100" i="11"/>
  <c r="BU100" i="11"/>
  <c r="BR100" i="11"/>
  <c r="BS100" i="11" s="1"/>
  <c r="BH100" i="11"/>
  <c r="BD100" i="11"/>
  <c r="BC100" i="11"/>
  <c r="BB100" i="11"/>
  <c r="AY100" i="11"/>
  <c r="AZ100" i="11" s="1"/>
  <c r="AO100" i="11"/>
  <c r="AK100" i="11"/>
  <c r="AJ100" i="11"/>
  <c r="AI100" i="11"/>
  <c r="AF100" i="11"/>
  <c r="AG100" i="11" s="1"/>
  <c r="V100" i="11"/>
  <c r="M100" i="11"/>
  <c r="N100" i="11" s="1"/>
  <c r="Q100" i="11" s="1"/>
  <c r="C100" i="11"/>
  <c r="BW99" i="11"/>
  <c r="BV99" i="11"/>
  <c r="BU99" i="11"/>
  <c r="BR99" i="11"/>
  <c r="BS99" i="11" s="1"/>
  <c r="BH99" i="11"/>
  <c r="BD99" i="11"/>
  <c r="BC99" i="11"/>
  <c r="BB99" i="11"/>
  <c r="AY99" i="11"/>
  <c r="AZ99" i="11" s="1"/>
  <c r="AO99" i="11"/>
  <c r="AK99" i="11"/>
  <c r="AJ99" i="11"/>
  <c r="AI99" i="11"/>
  <c r="AF99" i="11"/>
  <c r="AG99" i="11" s="1"/>
  <c r="V99" i="11"/>
  <c r="M99" i="11"/>
  <c r="N99" i="11" s="1"/>
  <c r="Q99" i="11" s="1"/>
  <c r="C99" i="11"/>
  <c r="BW98" i="11"/>
  <c r="BV98" i="11"/>
  <c r="BU98" i="11"/>
  <c r="BR98" i="11"/>
  <c r="BS98" i="11" s="1"/>
  <c r="BH98" i="11"/>
  <c r="BD98" i="11"/>
  <c r="BC98" i="11"/>
  <c r="BB98" i="11"/>
  <c r="AY98" i="11"/>
  <c r="AZ98" i="11" s="1"/>
  <c r="AO98" i="11"/>
  <c r="AK98" i="11"/>
  <c r="AJ98" i="11"/>
  <c r="AI98" i="11"/>
  <c r="AF98" i="11"/>
  <c r="AG98" i="11" s="1"/>
  <c r="V98" i="11"/>
  <c r="M98" i="11"/>
  <c r="N98" i="11" s="1"/>
  <c r="Q98" i="11" s="1"/>
  <c r="C98" i="11"/>
  <c r="BW97" i="11"/>
  <c r="BV97" i="11"/>
  <c r="BU97" i="11"/>
  <c r="BR97" i="11"/>
  <c r="BS97" i="11" s="1"/>
  <c r="BH97" i="11"/>
  <c r="BD97" i="11"/>
  <c r="BC97" i="11"/>
  <c r="BB97" i="11"/>
  <c r="AY97" i="11"/>
  <c r="AZ97" i="11" s="1"/>
  <c r="AO97" i="11"/>
  <c r="AK97" i="11"/>
  <c r="AJ97" i="11"/>
  <c r="AI97" i="11"/>
  <c r="AF97" i="11"/>
  <c r="AG97" i="11" s="1"/>
  <c r="V97" i="11"/>
  <c r="M97" i="11"/>
  <c r="N97" i="11" s="1"/>
  <c r="Q97" i="11" s="1"/>
  <c r="C97" i="11"/>
  <c r="BW96" i="11"/>
  <c r="BV96" i="11"/>
  <c r="BU96" i="11"/>
  <c r="BR96" i="11"/>
  <c r="BS96" i="11" s="1"/>
  <c r="BH96" i="11"/>
  <c r="BD96" i="11"/>
  <c r="BC96" i="11"/>
  <c r="BB96" i="11"/>
  <c r="AY96" i="11"/>
  <c r="AZ96" i="11" s="1"/>
  <c r="AO96" i="11"/>
  <c r="AK96" i="11"/>
  <c r="AJ96" i="11"/>
  <c r="AI96" i="11"/>
  <c r="AF96" i="11"/>
  <c r="AG96" i="11" s="1"/>
  <c r="V96" i="11"/>
  <c r="M96" i="11"/>
  <c r="N96" i="11" s="1"/>
  <c r="Q96" i="11" s="1"/>
  <c r="C96" i="11"/>
  <c r="BW95" i="11"/>
  <c r="BV95" i="11"/>
  <c r="BU95" i="11"/>
  <c r="BR95" i="11"/>
  <c r="BS95" i="11" s="1"/>
  <c r="BH95" i="11"/>
  <c r="BD95" i="11"/>
  <c r="BC95" i="11"/>
  <c r="BB95" i="11"/>
  <c r="AY95" i="11"/>
  <c r="AZ95" i="11" s="1"/>
  <c r="AO95" i="11"/>
  <c r="AK95" i="11"/>
  <c r="AJ95" i="11"/>
  <c r="AI95" i="11"/>
  <c r="AF95" i="11"/>
  <c r="AG95" i="11" s="1"/>
  <c r="V95" i="11"/>
  <c r="M95" i="11"/>
  <c r="N95" i="11" s="1"/>
  <c r="Q95" i="11" s="1"/>
  <c r="C95" i="11"/>
  <c r="BW94" i="11"/>
  <c r="BV94" i="11"/>
  <c r="BU94" i="11"/>
  <c r="BR94" i="11"/>
  <c r="BS94" i="11" s="1"/>
  <c r="BH94" i="11"/>
  <c r="BD94" i="11"/>
  <c r="BC94" i="11"/>
  <c r="BB94" i="11"/>
  <c r="AY94" i="11"/>
  <c r="AZ94" i="11" s="1"/>
  <c r="AO94" i="11"/>
  <c r="AK94" i="11"/>
  <c r="AJ94" i="11"/>
  <c r="AI94" i="11"/>
  <c r="AF94" i="11"/>
  <c r="AG94" i="11" s="1"/>
  <c r="V94" i="11"/>
  <c r="M94" i="11"/>
  <c r="N94" i="11" s="1"/>
  <c r="Q94" i="11" s="1"/>
  <c r="C94" i="11"/>
  <c r="BW93" i="11"/>
  <c r="BV93" i="11"/>
  <c r="BU93" i="11"/>
  <c r="BR93" i="11"/>
  <c r="BS93" i="11" s="1"/>
  <c r="BH93" i="11"/>
  <c r="BD93" i="11"/>
  <c r="BC93" i="11"/>
  <c r="BB93" i="11"/>
  <c r="AY93" i="11"/>
  <c r="AZ93" i="11" s="1"/>
  <c r="AO93" i="11"/>
  <c r="AK93" i="11"/>
  <c r="AJ93" i="11"/>
  <c r="AI93" i="11"/>
  <c r="AF93" i="11"/>
  <c r="AG93" i="11" s="1"/>
  <c r="V93" i="11"/>
  <c r="M93" i="11"/>
  <c r="N93" i="11" s="1"/>
  <c r="Q93" i="11" s="1"/>
  <c r="C93" i="11"/>
  <c r="BW92" i="11"/>
  <c r="BV92" i="11"/>
  <c r="BU92" i="11"/>
  <c r="BR92" i="11"/>
  <c r="BS92" i="11" s="1"/>
  <c r="BH92" i="11"/>
  <c r="BD92" i="11"/>
  <c r="BC92" i="11"/>
  <c r="BB92" i="11"/>
  <c r="AY92" i="11"/>
  <c r="AZ92" i="11" s="1"/>
  <c r="AO92" i="11"/>
  <c r="AK92" i="11"/>
  <c r="AJ92" i="11"/>
  <c r="AI92" i="11"/>
  <c r="AF92" i="11"/>
  <c r="AG92" i="11" s="1"/>
  <c r="V92" i="11"/>
  <c r="M92" i="11"/>
  <c r="N92" i="11" s="1"/>
  <c r="Q92" i="11" s="1"/>
  <c r="C92" i="11"/>
  <c r="BW91" i="11"/>
  <c r="BV91" i="11"/>
  <c r="BU91" i="11"/>
  <c r="BR91" i="11"/>
  <c r="BS91" i="11" s="1"/>
  <c r="BH91" i="11"/>
  <c r="BD91" i="11"/>
  <c r="BC91" i="11"/>
  <c r="BB91" i="11"/>
  <c r="AY91" i="11"/>
  <c r="AZ91" i="11" s="1"/>
  <c r="AO91" i="11"/>
  <c r="AK91" i="11"/>
  <c r="AJ91" i="11"/>
  <c r="AI91" i="11"/>
  <c r="AF91" i="11"/>
  <c r="AG91" i="11" s="1"/>
  <c r="V91" i="11"/>
  <c r="M91" i="11"/>
  <c r="N91" i="11" s="1"/>
  <c r="Q91" i="11" s="1"/>
  <c r="C91" i="11"/>
  <c r="BW90" i="11"/>
  <c r="BV90" i="11"/>
  <c r="BU90" i="11"/>
  <c r="BR90" i="11"/>
  <c r="BS90" i="11" s="1"/>
  <c r="BH90" i="11"/>
  <c r="BD90" i="11"/>
  <c r="BC90" i="11"/>
  <c r="BB90" i="11"/>
  <c r="AY90" i="11"/>
  <c r="AZ90" i="11" s="1"/>
  <c r="AO90" i="11"/>
  <c r="AK90" i="11"/>
  <c r="AJ90" i="11"/>
  <c r="AI90" i="11"/>
  <c r="AF90" i="11"/>
  <c r="AG90" i="11" s="1"/>
  <c r="V90" i="11"/>
  <c r="M90" i="11"/>
  <c r="N90" i="11" s="1"/>
  <c r="Q90" i="11" s="1"/>
  <c r="C90" i="11"/>
  <c r="BW89" i="11"/>
  <c r="BV89" i="11"/>
  <c r="BU89" i="11"/>
  <c r="BR89" i="11"/>
  <c r="BS89" i="11" s="1"/>
  <c r="BH89" i="11"/>
  <c r="BD89" i="11"/>
  <c r="BC89" i="11"/>
  <c r="BB89" i="11"/>
  <c r="AY89" i="11"/>
  <c r="AZ89" i="11" s="1"/>
  <c r="AO89" i="11"/>
  <c r="AK89" i="11"/>
  <c r="AJ89" i="11"/>
  <c r="AI89" i="11"/>
  <c r="AF89" i="11"/>
  <c r="AG89" i="11" s="1"/>
  <c r="V89" i="11"/>
  <c r="M89" i="11"/>
  <c r="N89" i="11" s="1"/>
  <c r="Q89" i="11" s="1"/>
  <c r="C89" i="11"/>
  <c r="BW88" i="11"/>
  <c r="BV88" i="11"/>
  <c r="BU88" i="11"/>
  <c r="BR88" i="11"/>
  <c r="BS88" i="11" s="1"/>
  <c r="BH88" i="11"/>
  <c r="BD88" i="11"/>
  <c r="BC88" i="11"/>
  <c r="BB88" i="11"/>
  <c r="AY88" i="11"/>
  <c r="AZ88" i="11" s="1"/>
  <c r="AO88" i="11"/>
  <c r="AK88" i="11"/>
  <c r="AJ88" i="11"/>
  <c r="AI88" i="11"/>
  <c r="AF88" i="11"/>
  <c r="AG88" i="11" s="1"/>
  <c r="V88" i="11"/>
  <c r="M88" i="11"/>
  <c r="N88" i="11" s="1"/>
  <c r="Q88" i="11" s="1"/>
  <c r="C88" i="11"/>
  <c r="BW87" i="11"/>
  <c r="BV87" i="11"/>
  <c r="BU87" i="11"/>
  <c r="BR87" i="11"/>
  <c r="BS87" i="11" s="1"/>
  <c r="BH87" i="11"/>
  <c r="BD87" i="11"/>
  <c r="BC87" i="11"/>
  <c r="BB87" i="11"/>
  <c r="AY87" i="11"/>
  <c r="AZ87" i="11" s="1"/>
  <c r="AO87" i="11"/>
  <c r="AK87" i="11"/>
  <c r="AJ87" i="11"/>
  <c r="AI87" i="11"/>
  <c r="AF87" i="11"/>
  <c r="AG87" i="11" s="1"/>
  <c r="V87" i="11"/>
  <c r="M87" i="11"/>
  <c r="N87" i="11" s="1"/>
  <c r="Q87" i="11" s="1"/>
  <c r="C87" i="11"/>
  <c r="BW86" i="11"/>
  <c r="BV86" i="11"/>
  <c r="BU86" i="11"/>
  <c r="BR86" i="11"/>
  <c r="BS86" i="11" s="1"/>
  <c r="BH86" i="11"/>
  <c r="BD86" i="11"/>
  <c r="BC86" i="11"/>
  <c r="BB86" i="11"/>
  <c r="AY86" i="11"/>
  <c r="AZ86" i="11" s="1"/>
  <c r="AO86" i="11"/>
  <c r="AK86" i="11"/>
  <c r="AJ86" i="11"/>
  <c r="AI86" i="11"/>
  <c r="AF86" i="11"/>
  <c r="AG86" i="11" s="1"/>
  <c r="V86" i="11"/>
  <c r="M86" i="11"/>
  <c r="N86" i="11" s="1"/>
  <c r="Q86" i="11" s="1"/>
  <c r="C86" i="11"/>
  <c r="BW85" i="11"/>
  <c r="BV85" i="11"/>
  <c r="BU85" i="11"/>
  <c r="BR85" i="11"/>
  <c r="BS85" i="11" s="1"/>
  <c r="BH85" i="11"/>
  <c r="BD85" i="11"/>
  <c r="BC85" i="11"/>
  <c r="BB85" i="11"/>
  <c r="AY85" i="11"/>
  <c r="AZ85" i="11" s="1"/>
  <c r="AO85" i="11"/>
  <c r="AK85" i="11"/>
  <c r="AJ85" i="11"/>
  <c r="AI85" i="11"/>
  <c r="AF85" i="11"/>
  <c r="AG85" i="11" s="1"/>
  <c r="V85" i="11"/>
  <c r="M85" i="11"/>
  <c r="N85" i="11" s="1"/>
  <c r="Q85" i="11" s="1"/>
  <c r="C85" i="11"/>
  <c r="BW84" i="11"/>
  <c r="BV84" i="11"/>
  <c r="BU84" i="11"/>
  <c r="BR84" i="11"/>
  <c r="BS84" i="11" s="1"/>
  <c r="BH84" i="11"/>
  <c r="BD84" i="11"/>
  <c r="BC84" i="11"/>
  <c r="BB84" i="11"/>
  <c r="AY84" i="11"/>
  <c r="AZ84" i="11" s="1"/>
  <c r="AO84" i="11"/>
  <c r="AK84" i="11"/>
  <c r="AJ84" i="11"/>
  <c r="AI84" i="11"/>
  <c r="AF84" i="11"/>
  <c r="AG84" i="11" s="1"/>
  <c r="V84" i="11"/>
  <c r="M84" i="11"/>
  <c r="N84" i="11" s="1"/>
  <c r="Q84" i="11" s="1"/>
  <c r="C84" i="11"/>
  <c r="BW83" i="11"/>
  <c r="BV83" i="11"/>
  <c r="BU83" i="11"/>
  <c r="BR83" i="11"/>
  <c r="BS83" i="11" s="1"/>
  <c r="BH83" i="11"/>
  <c r="BD83" i="11"/>
  <c r="BC83" i="11"/>
  <c r="BB83" i="11"/>
  <c r="AY83" i="11"/>
  <c r="AZ83" i="11" s="1"/>
  <c r="AO83" i="11"/>
  <c r="AK83" i="11"/>
  <c r="AJ83" i="11"/>
  <c r="AI83" i="11"/>
  <c r="AF83" i="11"/>
  <c r="AG83" i="11" s="1"/>
  <c r="V83" i="11"/>
  <c r="M83" i="11"/>
  <c r="N83" i="11" s="1"/>
  <c r="Q83" i="11" s="1"/>
  <c r="C83" i="11"/>
  <c r="BW82" i="11"/>
  <c r="BV82" i="11"/>
  <c r="BU82" i="11"/>
  <c r="BR82" i="11"/>
  <c r="BS82" i="11" s="1"/>
  <c r="BH82" i="11"/>
  <c r="BD82" i="11"/>
  <c r="BC82" i="11"/>
  <c r="BB82" i="11"/>
  <c r="AY82" i="11"/>
  <c r="AZ82" i="11" s="1"/>
  <c r="AO82" i="11"/>
  <c r="AK82" i="11"/>
  <c r="AJ82" i="11"/>
  <c r="AI82" i="11"/>
  <c r="AF82" i="11"/>
  <c r="AG82" i="11" s="1"/>
  <c r="V82" i="11"/>
  <c r="M82" i="11"/>
  <c r="N82" i="11" s="1"/>
  <c r="Q82" i="11" s="1"/>
  <c r="C82" i="11"/>
  <c r="BW81" i="11"/>
  <c r="BV81" i="11"/>
  <c r="BU81" i="11"/>
  <c r="BR81" i="11"/>
  <c r="BS81" i="11" s="1"/>
  <c r="BH81" i="11"/>
  <c r="BD81" i="11"/>
  <c r="BC81" i="11"/>
  <c r="BB81" i="11"/>
  <c r="AY81" i="11"/>
  <c r="AZ81" i="11" s="1"/>
  <c r="AO81" i="11"/>
  <c r="AK81" i="11"/>
  <c r="AJ81" i="11"/>
  <c r="AI81" i="11"/>
  <c r="AF81" i="11"/>
  <c r="AG81" i="11" s="1"/>
  <c r="V81" i="11"/>
  <c r="M81" i="11"/>
  <c r="N81" i="11" s="1"/>
  <c r="Q81" i="11" s="1"/>
  <c r="C81" i="11"/>
  <c r="BW80" i="11"/>
  <c r="BV80" i="11"/>
  <c r="BU80" i="11"/>
  <c r="BR80" i="11"/>
  <c r="BS80" i="11" s="1"/>
  <c r="BH80" i="11"/>
  <c r="BD80" i="11"/>
  <c r="BC80" i="11"/>
  <c r="BB80" i="11"/>
  <c r="AY80" i="11"/>
  <c r="AZ80" i="11" s="1"/>
  <c r="AO80" i="11"/>
  <c r="AK80" i="11"/>
  <c r="AJ80" i="11"/>
  <c r="AI80" i="11"/>
  <c r="AF80" i="11"/>
  <c r="AG80" i="11" s="1"/>
  <c r="V80" i="11"/>
  <c r="M80" i="11"/>
  <c r="N80" i="11" s="1"/>
  <c r="Q80" i="11" s="1"/>
  <c r="C80" i="11"/>
  <c r="BW79" i="11"/>
  <c r="BV79" i="11"/>
  <c r="BU79" i="11"/>
  <c r="BR79" i="11"/>
  <c r="BS79" i="11" s="1"/>
  <c r="BH79" i="11"/>
  <c r="BD79" i="11"/>
  <c r="BC79" i="11"/>
  <c r="BB79" i="11"/>
  <c r="AY79" i="11"/>
  <c r="AZ79" i="11" s="1"/>
  <c r="AO79" i="11"/>
  <c r="AK79" i="11"/>
  <c r="AJ79" i="11"/>
  <c r="AI79" i="11"/>
  <c r="AF79" i="11"/>
  <c r="AG79" i="11" s="1"/>
  <c r="V79" i="11"/>
  <c r="M79" i="11"/>
  <c r="N79" i="11" s="1"/>
  <c r="Q79" i="11" s="1"/>
  <c r="C79" i="11"/>
  <c r="BR78" i="11"/>
  <c r="BS78" i="11" s="1"/>
  <c r="BH78" i="11"/>
  <c r="AY78" i="11"/>
  <c r="AZ78" i="11" s="1"/>
  <c r="AO78" i="11"/>
  <c r="AK78" i="11"/>
  <c r="AJ78" i="11"/>
  <c r="AI78" i="11"/>
  <c r="AF78" i="11"/>
  <c r="AG78" i="11" s="1"/>
  <c r="V78" i="11"/>
  <c r="M78" i="11"/>
  <c r="N78" i="11" s="1"/>
  <c r="C78" i="11"/>
  <c r="BR77" i="11"/>
  <c r="BS77" i="11" s="1"/>
  <c r="BU77" i="11" s="1"/>
  <c r="BH77" i="11"/>
  <c r="AY77" i="11"/>
  <c r="AZ77" i="11" s="1"/>
  <c r="BC77" i="11" s="1"/>
  <c r="AO77" i="11"/>
  <c r="AF77" i="11"/>
  <c r="AG77" i="11" s="1"/>
  <c r="V77" i="11"/>
  <c r="M77" i="11"/>
  <c r="N77" i="11" s="1"/>
  <c r="C77" i="11"/>
  <c r="BA72" i="11"/>
  <c r="AH72" i="11"/>
  <c r="R72" i="11"/>
  <c r="BA71" i="11"/>
  <c r="AH71" i="11"/>
  <c r="P71" i="11"/>
  <c r="BA70" i="11"/>
  <c r="AH70" i="11"/>
  <c r="O70" i="11"/>
  <c r="BA69" i="11"/>
  <c r="AH69" i="11"/>
  <c r="M69" i="11"/>
  <c r="L69" i="11"/>
  <c r="K69" i="11"/>
  <c r="J69" i="11"/>
  <c r="I69" i="11"/>
  <c r="BA68" i="11"/>
  <c r="AH68" i="11"/>
  <c r="O68" i="11"/>
  <c r="BA67" i="11"/>
  <c r="AH67" i="11"/>
  <c r="O67" i="11"/>
  <c r="BA66" i="11"/>
  <c r="AH66" i="11"/>
  <c r="O66" i="11"/>
  <c r="BA65" i="11"/>
  <c r="AH65" i="11"/>
  <c r="O65" i="11"/>
  <c r="BA64" i="11"/>
  <c r="AH64" i="11"/>
  <c r="O64" i="11"/>
  <c r="BA63" i="11"/>
  <c r="AH63" i="11"/>
  <c r="O63" i="11"/>
  <c r="BA62" i="11"/>
  <c r="AH62" i="11"/>
  <c r="O62" i="11"/>
  <c r="BA61" i="11"/>
  <c r="AH61" i="11"/>
  <c r="O61" i="11"/>
  <c r="BA60" i="11"/>
  <c r="AH60" i="11"/>
  <c r="O60" i="11"/>
  <c r="BA59" i="11"/>
  <c r="AH59" i="11"/>
  <c r="O59" i="11"/>
  <c r="BA58" i="11"/>
  <c r="AH58" i="11"/>
  <c r="O58" i="11"/>
  <c r="BA57" i="11"/>
  <c r="AH57" i="11"/>
  <c r="O57" i="11"/>
  <c r="BA56" i="11"/>
  <c r="AH56" i="11"/>
  <c r="O56" i="11"/>
  <c r="BA55" i="11"/>
  <c r="AH55" i="11"/>
  <c r="O55" i="11"/>
  <c r="BA54" i="11"/>
  <c r="AH54" i="11"/>
  <c r="O54" i="11"/>
  <c r="BA53" i="11"/>
  <c r="AH53" i="11"/>
  <c r="O53" i="11"/>
  <c r="BA52" i="11"/>
  <c r="AH52" i="11"/>
  <c r="O52" i="11"/>
  <c r="BA51" i="11"/>
  <c r="AH51" i="11"/>
  <c r="O51" i="11"/>
  <c r="BA50" i="11"/>
  <c r="AH50" i="11"/>
  <c r="O50" i="11"/>
  <c r="BA49" i="11"/>
  <c r="AH49" i="11"/>
  <c r="O49" i="11"/>
  <c r="BA48" i="11"/>
  <c r="AH48" i="11"/>
  <c r="O48" i="11"/>
  <c r="BA47" i="11"/>
  <c r="AH47" i="11"/>
  <c r="O47" i="11"/>
  <c r="BA46" i="11"/>
  <c r="AH46" i="11"/>
  <c r="O46" i="11"/>
  <c r="BA45" i="11"/>
  <c r="AH45" i="11"/>
  <c r="O45" i="11"/>
  <c r="BA44" i="11"/>
  <c r="AH44" i="11"/>
  <c r="O44" i="11"/>
  <c r="BA43" i="11"/>
  <c r="AH43" i="11"/>
  <c r="O43" i="11"/>
  <c r="BA42" i="11"/>
  <c r="AH42" i="11"/>
  <c r="O42" i="11"/>
  <c r="N69" i="11" s="1"/>
  <c r="BT36" i="11"/>
  <c r="BK36" i="11"/>
  <c r="BU36" i="11" s="1"/>
  <c r="BA36" i="11"/>
  <c r="AR36" i="11"/>
  <c r="BB36" i="11" s="1"/>
  <c r="AH36" i="11"/>
  <c r="Y36" i="11"/>
  <c r="AI36" i="11" s="1"/>
  <c r="BT35" i="11"/>
  <c r="BK35" i="11"/>
  <c r="BU35" i="11" s="1"/>
  <c r="BA35" i="11"/>
  <c r="AR35" i="11"/>
  <c r="BB35" i="11" s="1"/>
  <c r="AH35" i="11"/>
  <c r="Y35" i="11"/>
  <c r="AI35" i="11" s="1"/>
  <c r="BT34" i="11"/>
  <c r="BK34" i="11"/>
  <c r="BU34" i="11" s="1"/>
  <c r="BA34" i="11"/>
  <c r="AR34" i="11"/>
  <c r="BB34" i="11" s="1"/>
  <c r="AH34" i="11"/>
  <c r="Y34" i="11"/>
  <c r="AI34" i="11" s="1"/>
  <c r="BT33" i="11"/>
  <c r="BK33" i="11"/>
  <c r="BU33" i="11" s="1"/>
  <c r="BA33" i="11"/>
  <c r="AR33" i="11"/>
  <c r="BB33" i="11" s="1"/>
  <c r="AH33" i="11"/>
  <c r="Y33" i="11"/>
  <c r="AI33" i="11" s="1"/>
  <c r="N33" i="11"/>
  <c r="M33" i="11"/>
  <c r="I200" i="11" s="1"/>
  <c r="Q200" i="11" s="1"/>
  <c r="L33" i="11"/>
  <c r="I199" i="11" s="1"/>
  <c r="Q199" i="11" s="1"/>
  <c r="K33" i="11"/>
  <c r="I198" i="11" s="1"/>
  <c r="Q198" i="11" s="1"/>
  <c r="J33" i="11"/>
  <c r="I197" i="11" s="1"/>
  <c r="Q197" i="11" s="1"/>
  <c r="I33" i="11"/>
  <c r="I196" i="11" s="1"/>
  <c r="BT32" i="11"/>
  <c r="BK32" i="11"/>
  <c r="BU32" i="11" s="1"/>
  <c r="BA32" i="11"/>
  <c r="AR32" i="11"/>
  <c r="BB32" i="11" s="1"/>
  <c r="AH32" i="11"/>
  <c r="Y32" i="11"/>
  <c r="AI32" i="11" s="1"/>
  <c r="R32" i="11"/>
  <c r="Q32" i="11"/>
  <c r="P32" i="11"/>
  <c r="O32" i="11"/>
  <c r="F32" i="11"/>
  <c r="BT31" i="11"/>
  <c r="BK31" i="11"/>
  <c r="BU31" i="11" s="1"/>
  <c r="BA31" i="11"/>
  <c r="AR31" i="11"/>
  <c r="BB31" i="11" s="1"/>
  <c r="AH31" i="11"/>
  <c r="Y31" i="11"/>
  <c r="AI31" i="11" s="1"/>
  <c r="R31" i="11"/>
  <c r="Q31" i="11"/>
  <c r="O31" i="11"/>
  <c r="F31" i="11"/>
  <c r="P31" i="11" s="1"/>
  <c r="BT30" i="11"/>
  <c r="BK30" i="11"/>
  <c r="BU30" i="11" s="1"/>
  <c r="BA30" i="11"/>
  <c r="AR30" i="11"/>
  <c r="BB30" i="11" s="1"/>
  <c r="AH30" i="11"/>
  <c r="Y30" i="11"/>
  <c r="AI30" i="11" s="1"/>
  <c r="R30" i="11"/>
  <c r="Q30" i="11"/>
  <c r="O30" i="11"/>
  <c r="F30" i="11"/>
  <c r="P30" i="11" s="1"/>
  <c r="BT29" i="11"/>
  <c r="BK29" i="11"/>
  <c r="BU29" i="11" s="1"/>
  <c r="BA29" i="11"/>
  <c r="AR29" i="11"/>
  <c r="BB29" i="11" s="1"/>
  <c r="AH29" i="11"/>
  <c r="Y29" i="11"/>
  <c r="AI29" i="11" s="1"/>
  <c r="R29" i="11"/>
  <c r="Q29" i="11"/>
  <c r="P29" i="11"/>
  <c r="O29" i="11"/>
  <c r="F29" i="11"/>
  <c r="BT28" i="11"/>
  <c r="BK28" i="11"/>
  <c r="BU28" i="11" s="1"/>
  <c r="BA28" i="11"/>
  <c r="AR28" i="11"/>
  <c r="BB28" i="11" s="1"/>
  <c r="AH28" i="11"/>
  <c r="Y28" i="11"/>
  <c r="AI28" i="11" s="1"/>
  <c r="R28" i="11"/>
  <c r="Q28" i="11"/>
  <c r="P28" i="11"/>
  <c r="O28" i="11"/>
  <c r="F28" i="11"/>
  <c r="BT27" i="11"/>
  <c r="BK27" i="11"/>
  <c r="BU27" i="11" s="1"/>
  <c r="BA27" i="11"/>
  <c r="AR27" i="11"/>
  <c r="BB27" i="11" s="1"/>
  <c r="AH27" i="11"/>
  <c r="Y27" i="11"/>
  <c r="AI27" i="11" s="1"/>
  <c r="R27" i="11"/>
  <c r="Q27" i="11"/>
  <c r="O27" i="11"/>
  <c r="F27" i="11"/>
  <c r="P27" i="11" s="1"/>
  <c r="BT26" i="11"/>
  <c r="BK26" i="11"/>
  <c r="BU26" i="11" s="1"/>
  <c r="BA26" i="11"/>
  <c r="AR26" i="11"/>
  <c r="BB26" i="11" s="1"/>
  <c r="AH26" i="11"/>
  <c r="Y26" i="11"/>
  <c r="AI26" i="11" s="1"/>
  <c r="R26" i="11"/>
  <c r="Q26" i="11"/>
  <c r="O26" i="11"/>
  <c r="F26" i="11"/>
  <c r="P26" i="11" s="1"/>
  <c r="BT25" i="11"/>
  <c r="BK25" i="11"/>
  <c r="BU25" i="11" s="1"/>
  <c r="BA25" i="11"/>
  <c r="AR25" i="11"/>
  <c r="BB25" i="11" s="1"/>
  <c r="AH25" i="11"/>
  <c r="Y25" i="11"/>
  <c r="AI25" i="11" s="1"/>
  <c r="R25" i="11"/>
  <c r="Q25" i="11"/>
  <c r="P25" i="11"/>
  <c r="O25" i="11"/>
  <c r="F25" i="11"/>
  <c r="BT24" i="11"/>
  <c r="BK24" i="11"/>
  <c r="BU24" i="11" s="1"/>
  <c r="BA24" i="11"/>
  <c r="AR24" i="11"/>
  <c r="BB24" i="11" s="1"/>
  <c r="AH24" i="11"/>
  <c r="Y24" i="11"/>
  <c r="AI24" i="11" s="1"/>
  <c r="R24" i="11"/>
  <c r="Q24" i="11"/>
  <c r="P24" i="11"/>
  <c r="O24" i="11"/>
  <c r="F24" i="11"/>
  <c r="BT23" i="11"/>
  <c r="BK23" i="11"/>
  <c r="BU23" i="11" s="1"/>
  <c r="BA23" i="11"/>
  <c r="AR23" i="11"/>
  <c r="BB23" i="11" s="1"/>
  <c r="AH23" i="11"/>
  <c r="Y23" i="11"/>
  <c r="AI23" i="11" s="1"/>
  <c r="R23" i="11"/>
  <c r="Q23" i="11"/>
  <c r="O23" i="11"/>
  <c r="F23" i="11"/>
  <c r="P23" i="11" s="1"/>
  <c r="BT22" i="11"/>
  <c r="BK22" i="11"/>
  <c r="BU22" i="11" s="1"/>
  <c r="BA22" i="11"/>
  <c r="AR22" i="11"/>
  <c r="BB22" i="11" s="1"/>
  <c r="AH22" i="11"/>
  <c r="Y22" i="11"/>
  <c r="AI22" i="11" s="1"/>
  <c r="R22" i="11"/>
  <c r="Q22" i="11"/>
  <c r="O22" i="11"/>
  <c r="F22" i="11"/>
  <c r="P22" i="11" s="1"/>
  <c r="BT21" i="11"/>
  <c r="BK21" i="11"/>
  <c r="BU21" i="11" s="1"/>
  <c r="BA21" i="11"/>
  <c r="AR21" i="11"/>
  <c r="BB21" i="11" s="1"/>
  <c r="AH21" i="11"/>
  <c r="Y21" i="11"/>
  <c r="AI21" i="11" s="1"/>
  <c r="R21" i="11"/>
  <c r="Q21" i="11"/>
  <c r="P21" i="11"/>
  <c r="O21" i="11"/>
  <c r="F21" i="11"/>
  <c r="BT20" i="11"/>
  <c r="BK20" i="11"/>
  <c r="BU20" i="11" s="1"/>
  <c r="BA20" i="11"/>
  <c r="AR20" i="11"/>
  <c r="BB20" i="11" s="1"/>
  <c r="AH20" i="11"/>
  <c r="Y20" i="11"/>
  <c r="AI20" i="11" s="1"/>
  <c r="R20" i="11"/>
  <c r="Q20" i="11"/>
  <c r="P20" i="11"/>
  <c r="O20" i="11"/>
  <c r="F20" i="11"/>
  <c r="BT19" i="11"/>
  <c r="BK19" i="11"/>
  <c r="BU19" i="11" s="1"/>
  <c r="BA19" i="11"/>
  <c r="AR19" i="11"/>
  <c r="BB19" i="11" s="1"/>
  <c r="AH19" i="11"/>
  <c r="Y19" i="11"/>
  <c r="AI19" i="11" s="1"/>
  <c r="R19" i="11"/>
  <c r="Q19" i="11"/>
  <c r="O19" i="11"/>
  <c r="F19" i="11"/>
  <c r="P19" i="11" s="1"/>
  <c r="BT18" i="11"/>
  <c r="BK18" i="11"/>
  <c r="BU18" i="11" s="1"/>
  <c r="BA18" i="11"/>
  <c r="AR18" i="11"/>
  <c r="BB18" i="11" s="1"/>
  <c r="AH18" i="11"/>
  <c r="Y18" i="11"/>
  <c r="AI18" i="11" s="1"/>
  <c r="R18" i="11"/>
  <c r="Q18" i="11"/>
  <c r="O18" i="11"/>
  <c r="F18" i="11"/>
  <c r="P18" i="11" s="1"/>
  <c r="BT17" i="11"/>
  <c r="BK17" i="11"/>
  <c r="BU17" i="11" s="1"/>
  <c r="BA17" i="11"/>
  <c r="AR17" i="11"/>
  <c r="BB17" i="11" s="1"/>
  <c r="AH17" i="11"/>
  <c r="Y17" i="11"/>
  <c r="AI17" i="11" s="1"/>
  <c r="R17" i="11"/>
  <c r="Q17" i="11"/>
  <c r="P17" i="11"/>
  <c r="O17" i="11"/>
  <c r="F17" i="11"/>
  <c r="BT16" i="11"/>
  <c r="BK16" i="11"/>
  <c r="BU16" i="11" s="1"/>
  <c r="BA16" i="11"/>
  <c r="AR16" i="11"/>
  <c r="BB16" i="11" s="1"/>
  <c r="AH16" i="11"/>
  <c r="Y16" i="11"/>
  <c r="AI16" i="11" s="1"/>
  <c r="R16" i="11"/>
  <c r="Q16" i="11"/>
  <c r="P16" i="11"/>
  <c r="O16" i="11"/>
  <c r="F16" i="11"/>
  <c r="BT15" i="11"/>
  <c r="BK15" i="11"/>
  <c r="BU15" i="11" s="1"/>
  <c r="BA15" i="11"/>
  <c r="AR15" i="11"/>
  <c r="BB15" i="11" s="1"/>
  <c r="AH15" i="11"/>
  <c r="Y15" i="11"/>
  <c r="AI15" i="11" s="1"/>
  <c r="R15" i="11"/>
  <c r="Q15" i="11"/>
  <c r="O15" i="11"/>
  <c r="F15" i="11"/>
  <c r="P15" i="11" s="1"/>
  <c r="BT14" i="11"/>
  <c r="BK14" i="11"/>
  <c r="BU14" i="11" s="1"/>
  <c r="BA14" i="11"/>
  <c r="AR14" i="11"/>
  <c r="BB14" i="11" s="1"/>
  <c r="AH14" i="11"/>
  <c r="Y14" i="11"/>
  <c r="AI14" i="11" s="1"/>
  <c r="R14" i="11"/>
  <c r="Q14" i="11"/>
  <c r="O14" i="11"/>
  <c r="F14" i="11"/>
  <c r="P14" i="11" s="1"/>
  <c r="BT13" i="11"/>
  <c r="BK13" i="11"/>
  <c r="BU13" i="11" s="1"/>
  <c r="BA13" i="11"/>
  <c r="AR13" i="11"/>
  <c r="BB13" i="11" s="1"/>
  <c r="AH13" i="11"/>
  <c r="Y13" i="11"/>
  <c r="AI13" i="11" s="1"/>
  <c r="R13" i="11"/>
  <c r="Q13" i="11"/>
  <c r="P13" i="11"/>
  <c r="O13" i="11"/>
  <c r="F13" i="11"/>
  <c r="BT12" i="11"/>
  <c r="BK12" i="11"/>
  <c r="BU12" i="11" s="1"/>
  <c r="BA12" i="11"/>
  <c r="AR12" i="11"/>
  <c r="BB12" i="11" s="1"/>
  <c r="AH12" i="11"/>
  <c r="Y12" i="11"/>
  <c r="AI12" i="11" s="1"/>
  <c r="R12" i="11"/>
  <c r="Q12" i="11"/>
  <c r="P12" i="11"/>
  <c r="O12" i="11"/>
  <c r="F12" i="11"/>
  <c r="BT11" i="11"/>
  <c r="BK11" i="11"/>
  <c r="BU11" i="11" s="1"/>
  <c r="BA11" i="11"/>
  <c r="AR11" i="11"/>
  <c r="BB11" i="11" s="1"/>
  <c r="AH11" i="11"/>
  <c r="Y11" i="11"/>
  <c r="AI11" i="11" s="1"/>
  <c r="R11" i="11"/>
  <c r="Q11" i="11"/>
  <c r="O11" i="11"/>
  <c r="F11" i="11"/>
  <c r="P11" i="11" s="1"/>
  <c r="BT10" i="11"/>
  <c r="BK10" i="11"/>
  <c r="BU10" i="11" s="1"/>
  <c r="BA10" i="11"/>
  <c r="AR10" i="11"/>
  <c r="BB10" i="11" s="1"/>
  <c r="AH10" i="11"/>
  <c r="Y10" i="11"/>
  <c r="AI10" i="11" s="1"/>
  <c r="R10" i="11"/>
  <c r="Q10" i="11"/>
  <c r="O10" i="11"/>
  <c r="F10" i="11"/>
  <c r="P10" i="11" s="1"/>
  <c r="BT9" i="11"/>
  <c r="BK9" i="11"/>
  <c r="BU9" i="11" s="1"/>
  <c r="BA9" i="11"/>
  <c r="AR9" i="11"/>
  <c r="BB9" i="11" s="1"/>
  <c r="AH9" i="11"/>
  <c r="Y9" i="11"/>
  <c r="AI9" i="11" s="1"/>
  <c r="R9" i="11"/>
  <c r="Q9" i="11"/>
  <c r="P9" i="11"/>
  <c r="O9" i="11"/>
  <c r="F9" i="11"/>
  <c r="BT8" i="11"/>
  <c r="BK8" i="11"/>
  <c r="BU8" i="11" s="1"/>
  <c r="BA8" i="11"/>
  <c r="AR8" i="11"/>
  <c r="BB8" i="11" s="1"/>
  <c r="AH8" i="11"/>
  <c r="Y8" i="11"/>
  <c r="AI8" i="11" s="1"/>
  <c r="R8" i="11"/>
  <c r="Q8" i="11"/>
  <c r="P8" i="11"/>
  <c r="O8" i="11"/>
  <c r="F8" i="11"/>
  <c r="BT7" i="11"/>
  <c r="BK7" i="11"/>
  <c r="BU7" i="11" s="1"/>
  <c r="BA7" i="11"/>
  <c r="AR7" i="11"/>
  <c r="BB7" i="11" s="1"/>
  <c r="AH7" i="11"/>
  <c r="Y7" i="11"/>
  <c r="AI7" i="11" s="1"/>
  <c r="R7" i="11"/>
  <c r="Q7" i="11"/>
  <c r="O7" i="11"/>
  <c r="F7" i="11"/>
  <c r="P7" i="11" s="1"/>
  <c r="BT6" i="11"/>
  <c r="BK6" i="11"/>
  <c r="BU6" i="11" s="1"/>
  <c r="BA6" i="11"/>
  <c r="AR6" i="11"/>
  <c r="BB6" i="11" s="1"/>
  <c r="AH6" i="11"/>
  <c r="Y6" i="11"/>
  <c r="AI6" i="11" s="1"/>
  <c r="O6" i="11"/>
  <c r="O33" i="11" s="1"/>
  <c r="F6" i="11"/>
  <c r="BA204" i="8"/>
  <c r="AR204" i="8"/>
  <c r="BB203" i="8"/>
  <c r="BA203" i="8"/>
  <c r="BB202" i="8"/>
  <c r="BA202" i="8"/>
  <c r="BB201" i="8"/>
  <c r="BA201" i="8"/>
  <c r="BB200" i="8"/>
  <c r="BA200" i="8"/>
  <c r="BB199" i="8"/>
  <c r="BB204" i="8" s="1"/>
  <c r="BA199" i="8"/>
  <c r="AT192" i="8"/>
  <c r="AT191" i="8"/>
  <c r="AT190" i="8"/>
  <c r="AT189" i="8"/>
  <c r="AT185" i="8"/>
  <c r="AT184" i="8"/>
  <c r="O172" i="8"/>
  <c r="M172" i="8"/>
  <c r="L172" i="8"/>
  <c r="K172" i="8"/>
  <c r="J172" i="8"/>
  <c r="I172" i="8"/>
  <c r="AJ171" i="8"/>
  <c r="AI171" i="8"/>
  <c r="AA171" i="8"/>
  <c r="Z171" i="8"/>
  <c r="Y171" i="8"/>
  <c r="X171" i="8"/>
  <c r="W171" i="8"/>
  <c r="V171" i="8"/>
  <c r="Q171" i="8"/>
  <c r="P171" i="8"/>
  <c r="H171" i="8"/>
  <c r="G171" i="8"/>
  <c r="F171" i="8"/>
  <c r="E171" i="8"/>
  <c r="D171" i="8"/>
  <c r="C171" i="8"/>
  <c r="AJ170" i="8"/>
  <c r="AI170" i="8"/>
  <c r="AA170" i="8"/>
  <c r="Z170" i="8"/>
  <c r="Y170" i="8"/>
  <c r="X170" i="8"/>
  <c r="W170" i="8"/>
  <c r="V170" i="8"/>
  <c r="Q170" i="8"/>
  <c r="P170" i="8"/>
  <c r="H170" i="8"/>
  <c r="G170" i="8"/>
  <c r="F170" i="8"/>
  <c r="E170" i="8"/>
  <c r="D170" i="8"/>
  <c r="C170" i="8"/>
  <c r="AJ169" i="8"/>
  <c r="AI169" i="8"/>
  <c r="AA169" i="8"/>
  <c r="Z169" i="8"/>
  <c r="Y169" i="8"/>
  <c r="X169" i="8"/>
  <c r="W169" i="8"/>
  <c r="V169" i="8"/>
  <c r="Q169" i="8"/>
  <c r="P169" i="8"/>
  <c r="H169" i="8"/>
  <c r="G169" i="8"/>
  <c r="F169" i="8"/>
  <c r="E169" i="8"/>
  <c r="D169" i="8"/>
  <c r="C169" i="8"/>
  <c r="AJ168" i="8"/>
  <c r="AI168" i="8"/>
  <c r="AA168" i="8"/>
  <c r="Z168" i="8"/>
  <c r="Y168" i="8"/>
  <c r="X168" i="8"/>
  <c r="W168" i="8"/>
  <c r="V168" i="8"/>
  <c r="Q168" i="8"/>
  <c r="P168" i="8"/>
  <c r="H168" i="8"/>
  <c r="G168" i="8"/>
  <c r="F168" i="8"/>
  <c r="E168" i="8"/>
  <c r="D168" i="8"/>
  <c r="C168" i="8"/>
  <c r="AJ167" i="8"/>
  <c r="AI167" i="8"/>
  <c r="AA167" i="8"/>
  <c r="Z167" i="8"/>
  <c r="Y167" i="8"/>
  <c r="X167" i="8"/>
  <c r="W167" i="8"/>
  <c r="V167" i="8"/>
  <c r="Q167" i="8"/>
  <c r="P167" i="8"/>
  <c r="H167" i="8"/>
  <c r="G167" i="8"/>
  <c r="F167" i="8"/>
  <c r="E167" i="8"/>
  <c r="D167" i="8"/>
  <c r="C167" i="8"/>
  <c r="AJ166" i="8"/>
  <c r="AI166" i="8"/>
  <c r="AA166" i="8"/>
  <c r="Z166" i="8"/>
  <c r="Y166" i="8"/>
  <c r="X166" i="8"/>
  <c r="W166" i="8"/>
  <c r="V166" i="8"/>
  <c r="Q166" i="8"/>
  <c r="P166" i="8"/>
  <c r="H166" i="8"/>
  <c r="G166" i="8"/>
  <c r="F166" i="8"/>
  <c r="E166" i="8"/>
  <c r="D166" i="8"/>
  <c r="C166" i="8"/>
  <c r="AJ165" i="8"/>
  <c r="AI165" i="8"/>
  <c r="AA165" i="8"/>
  <c r="Z165" i="8"/>
  <c r="Y165" i="8"/>
  <c r="X165" i="8"/>
  <c r="W165" i="8"/>
  <c r="V165" i="8"/>
  <c r="Q165" i="8"/>
  <c r="P165" i="8"/>
  <c r="H165" i="8"/>
  <c r="G165" i="8"/>
  <c r="F165" i="8"/>
  <c r="E165" i="8"/>
  <c r="D165" i="8"/>
  <c r="C165" i="8"/>
  <c r="AJ164" i="8"/>
  <c r="AI164" i="8"/>
  <c r="AA164" i="8"/>
  <c r="Z164" i="8"/>
  <c r="Y164" i="8"/>
  <c r="X164" i="8"/>
  <c r="W164" i="8"/>
  <c r="V164" i="8"/>
  <c r="Q164" i="8"/>
  <c r="P164" i="8"/>
  <c r="H164" i="8"/>
  <c r="G164" i="8"/>
  <c r="F164" i="8"/>
  <c r="E164" i="8"/>
  <c r="D164" i="8"/>
  <c r="C164" i="8"/>
  <c r="AJ163" i="8"/>
  <c r="AI163" i="8"/>
  <c r="AA163" i="8"/>
  <c r="Z163" i="8"/>
  <c r="Y163" i="8"/>
  <c r="X163" i="8"/>
  <c r="W163" i="8"/>
  <c r="V163" i="8"/>
  <c r="Q163" i="8"/>
  <c r="P163" i="8"/>
  <c r="H163" i="8"/>
  <c r="G163" i="8"/>
  <c r="F163" i="8"/>
  <c r="E163" i="8"/>
  <c r="D163" i="8"/>
  <c r="C163" i="8"/>
  <c r="AJ162" i="8"/>
  <c r="AI162" i="8"/>
  <c r="AA162" i="8"/>
  <c r="Z162" i="8"/>
  <c r="Y162" i="8"/>
  <c r="X162" i="8"/>
  <c r="W162" i="8"/>
  <c r="V162" i="8"/>
  <c r="Q162" i="8"/>
  <c r="P162" i="8"/>
  <c r="H162" i="8"/>
  <c r="G162" i="8"/>
  <c r="F162" i="8"/>
  <c r="E162" i="8"/>
  <c r="D162" i="8"/>
  <c r="C162" i="8"/>
  <c r="AJ161" i="8"/>
  <c r="AI161" i="8"/>
  <c r="AA161" i="8"/>
  <c r="Z161" i="8"/>
  <c r="Y161" i="8"/>
  <c r="X161" i="8"/>
  <c r="W161" i="8"/>
  <c r="V161" i="8"/>
  <c r="Q161" i="8"/>
  <c r="P161" i="8"/>
  <c r="H161" i="8"/>
  <c r="G161" i="8"/>
  <c r="F161" i="8"/>
  <c r="E161" i="8"/>
  <c r="D161" i="8"/>
  <c r="C161" i="8"/>
  <c r="AJ160" i="8"/>
  <c r="AI160" i="8"/>
  <c r="AA160" i="8"/>
  <c r="Z160" i="8"/>
  <c r="Y160" i="8"/>
  <c r="X160" i="8"/>
  <c r="W160" i="8"/>
  <c r="V160" i="8"/>
  <c r="Q160" i="8"/>
  <c r="P160" i="8"/>
  <c r="H160" i="8"/>
  <c r="G160" i="8"/>
  <c r="F160" i="8"/>
  <c r="E160" i="8"/>
  <c r="D160" i="8"/>
  <c r="C160" i="8"/>
  <c r="AJ159" i="8"/>
  <c r="AI159" i="8"/>
  <c r="AA159" i="8"/>
  <c r="Z159" i="8"/>
  <c r="Y159" i="8"/>
  <c r="X159" i="8"/>
  <c r="W159" i="8"/>
  <c r="V159" i="8"/>
  <c r="Q159" i="8"/>
  <c r="P159" i="8"/>
  <c r="H159" i="8"/>
  <c r="G159" i="8"/>
  <c r="F159" i="8"/>
  <c r="E159" i="8"/>
  <c r="D159" i="8"/>
  <c r="C159" i="8"/>
  <c r="AJ158" i="8"/>
  <c r="AI158" i="8"/>
  <c r="AA158" i="8"/>
  <c r="Z158" i="8"/>
  <c r="Y158" i="8"/>
  <c r="X158" i="8"/>
  <c r="W158" i="8"/>
  <c r="V158" i="8"/>
  <c r="Q158" i="8"/>
  <c r="P158" i="8"/>
  <c r="H158" i="8"/>
  <c r="G158" i="8"/>
  <c r="F158" i="8"/>
  <c r="E158" i="8"/>
  <c r="D158" i="8"/>
  <c r="C158" i="8"/>
  <c r="AJ157" i="8"/>
  <c r="AI157" i="8"/>
  <c r="AA157" i="8"/>
  <c r="Z157" i="8"/>
  <c r="Y157" i="8"/>
  <c r="X157" i="8"/>
  <c r="W157" i="8"/>
  <c r="V157" i="8"/>
  <c r="Q157" i="8"/>
  <c r="P157" i="8"/>
  <c r="H157" i="8"/>
  <c r="G157" i="8"/>
  <c r="F157" i="8"/>
  <c r="E157" i="8"/>
  <c r="D157" i="8"/>
  <c r="C157" i="8"/>
  <c r="AJ156" i="8"/>
  <c r="AI156" i="8"/>
  <c r="AA156" i="8"/>
  <c r="Z156" i="8"/>
  <c r="Y156" i="8"/>
  <c r="X156" i="8"/>
  <c r="W156" i="8"/>
  <c r="V156" i="8"/>
  <c r="Q156" i="8"/>
  <c r="P156" i="8"/>
  <c r="H156" i="8"/>
  <c r="G156" i="8"/>
  <c r="F156" i="8"/>
  <c r="E156" i="8"/>
  <c r="D156" i="8"/>
  <c r="C156" i="8"/>
  <c r="AJ155" i="8"/>
  <c r="AI155" i="8"/>
  <c r="AA155" i="8"/>
  <c r="Z155" i="8"/>
  <c r="Y155" i="8"/>
  <c r="X155" i="8"/>
  <c r="W155" i="8"/>
  <c r="V155" i="8"/>
  <c r="Q155" i="8"/>
  <c r="P155" i="8"/>
  <c r="H155" i="8"/>
  <c r="G155" i="8"/>
  <c r="F155" i="8"/>
  <c r="E155" i="8"/>
  <c r="D155" i="8"/>
  <c r="C155" i="8"/>
  <c r="AJ154" i="8"/>
  <c r="AI154" i="8"/>
  <c r="AA154" i="8"/>
  <c r="Z154" i="8"/>
  <c r="Y154" i="8"/>
  <c r="X154" i="8"/>
  <c r="W154" i="8"/>
  <c r="V154" i="8"/>
  <c r="Q154" i="8"/>
  <c r="P154" i="8"/>
  <c r="H154" i="8"/>
  <c r="G154" i="8"/>
  <c r="F154" i="8"/>
  <c r="E154" i="8"/>
  <c r="D154" i="8"/>
  <c r="C154" i="8"/>
  <c r="AJ153" i="8"/>
  <c r="AI153" i="8"/>
  <c r="AA153" i="8"/>
  <c r="Z153" i="8"/>
  <c r="Y153" i="8"/>
  <c r="X153" i="8"/>
  <c r="W153" i="8"/>
  <c r="V153" i="8"/>
  <c r="Q153" i="8"/>
  <c r="P153" i="8"/>
  <c r="H153" i="8"/>
  <c r="G153" i="8"/>
  <c r="F153" i="8"/>
  <c r="E153" i="8"/>
  <c r="D153" i="8"/>
  <c r="C153" i="8"/>
  <c r="AJ152" i="8"/>
  <c r="AI152" i="8"/>
  <c r="AA152" i="8"/>
  <c r="Z152" i="8"/>
  <c r="Y152" i="8"/>
  <c r="X152" i="8"/>
  <c r="W152" i="8"/>
  <c r="V152" i="8"/>
  <c r="Q152" i="8"/>
  <c r="P152" i="8"/>
  <c r="H152" i="8"/>
  <c r="G152" i="8"/>
  <c r="F152" i="8"/>
  <c r="E152" i="8"/>
  <c r="D152" i="8"/>
  <c r="C152" i="8"/>
  <c r="AZ139" i="8"/>
  <c r="AZ138" i="8"/>
  <c r="AZ137" i="8"/>
  <c r="AZ136" i="8"/>
  <c r="AZ135" i="8"/>
  <c r="AZ134" i="8"/>
  <c r="AZ133" i="8"/>
  <c r="AZ132" i="8"/>
  <c r="AZ131" i="8"/>
  <c r="AZ130" i="8"/>
  <c r="AZ129" i="8"/>
  <c r="AZ128" i="8"/>
  <c r="AZ127" i="8"/>
  <c r="AZ126" i="8"/>
  <c r="AZ125" i="8"/>
  <c r="AZ124" i="8"/>
  <c r="AZ123" i="8"/>
  <c r="AZ122" i="8"/>
  <c r="AZ121" i="8"/>
  <c r="AZ120" i="8"/>
  <c r="AZ119" i="8"/>
  <c r="AZ118" i="8"/>
  <c r="AZ117" i="8"/>
  <c r="AZ116" i="8"/>
  <c r="AZ115" i="8"/>
  <c r="AZ114" i="8"/>
  <c r="AH114" i="8"/>
  <c r="BW108" i="8"/>
  <c r="BV108" i="8"/>
  <c r="BU108" i="8"/>
  <c r="BR108" i="8"/>
  <c r="BS108" i="8" s="1"/>
  <c r="BH108" i="8"/>
  <c r="BD108" i="8"/>
  <c r="BC108" i="8"/>
  <c r="BB108" i="8"/>
  <c r="AY108" i="8"/>
  <c r="AZ108" i="8" s="1"/>
  <c r="AO108" i="8"/>
  <c r="AK108" i="8"/>
  <c r="AJ108" i="8"/>
  <c r="AI108" i="8"/>
  <c r="AF108" i="8"/>
  <c r="AG108" i="8" s="1"/>
  <c r="V108" i="8"/>
  <c r="BW107" i="8"/>
  <c r="BV107" i="8"/>
  <c r="BU107" i="8"/>
  <c r="BR107" i="8"/>
  <c r="BS107" i="8" s="1"/>
  <c r="BH107" i="8"/>
  <c r="BD107" i="8"/>
  <c r="BC107" i="8"/>
  <c r="BB107" i="8"/>
  <c r="AY107" i="8"/>
  <c r="AZ107" i="8" s="1"/>
  <c r="AO107" i="8"/>
  <c r="AK107" i="8"/>
  <c r="AJ107" i="8"/>
  <c r="AI107" i="8"/>
  <c r="AF107" i="8"/>
  <c r="AG107" i="8" s="1"/>
  <c r="V107" i="8"/>
  <c r="BW106" i="8"/>
  <c r="BV106" i="8"/>
  <c r="BU106" i="8"/>
  <c r="BR106" i="8"/>
  <c r="BS106" i="8" s="1"/>
  <c r="BH106" i="8"/>
  <c r="BD106" i="8"/>
  <c r="BC106" i="8"/>
  <c r="BB106" i="8"/>
  <c r="AY106" i="8"/>
  <c r="AZ106" i="8" s="1"/>
  <c r="AO106" i="8"/>
  <c r="AK106" i="8"/>
  <c r="AJ106" i="8"/>
  <c r="AI106" i="8"/>
  <c r="AF106" i="8"/>
  <c r="AG106" i="8" s="1"/>
  <c r="V106" i="8"/>
  <c r="BW105" i="8"/>
  <c r="BV105" i="8"/>
  <c r="BU105" i="8"/>
  <c r="BR105" i="8"/>
  <c r="BS105" i="8" s="1"/>
  <c r="BH105" i="8"/>
  <c r="BD105" i="8"/>
  <c r="BC105" i="8"/>
  <c r="BB105" i="8"/>
  <c r="AY105" i="8"/>
  <c r="AZ105" i="8" s="1"/>
  <c r="AO105" i="8"/>
  <c r="AK105" i="8"/>
  <c r="AJ105" i="8"/>
  <c r="AI105" i="8"/>
  <c r="AF105" i="8"/>
  <c r="AG105" i="8" s="1"/>
  <c r="V105" i="8"/>
  <c r="BW104" i="8"/>
  <c r="BV104" i="8"/>
  <c r="BU104" i="8"/>
  <c r="BR104" i="8"/>
  <c r="BS104" i="8" s="1"/>
  <c r="BH104" i="8"/>
  <c r="BD104" i="8"/>
  <c r="BC104" i="8"/>
  <c r="BB104" i="8"/>
  <c r="AY104" i="8"/>
  <c r="AZ104" i="8" s="1"/>
  <c r="AO104" i="8"/>
  <c r="AK104" i="8"/>
  <c r="AJ104" i="8"/>
  <c r="AI104" i="8"/>
  <c r="AF104" i="8"/>
  <c r="AG104" i="8" s="1"/>
  <c r="V104" i="8"/>
  <c r="BW103" i="8"/>
  <c r="BV103" i="8"/>
  <c r="BU103" i="8"/>
  <c r="BR103" i="8"/>
  <c r="BS103" i="8" s="1"/>
  <c r="BH103" i="8"/>
  <c r="BD103" i="8"/>
  <c r="BC103" i="8"/>
  <c r="BB103" i="8"/>
  <c r="AY103" i="8"/>
  <c r="AZ103" i="8" s="1"/>
  <c r="AO103" i="8"/>
  <c r="AK103" i="8"/>
  <c r="AJ103" i="8"/>
  <c r="AI103" i="8"/>
  <c r="AF103" i="8"/>
  <c r="AG103" i="8" s="1"/>
  <c r="V103" i="8"/>
  <c r="J103" i="8"/>
  <c r="BW102" i="8"/>
  <c r="BV102" i="8"/>
  <c r="BU102" i="8"/>
  <c r="BR102" i="8"/>
  <c r="BS102" i="8" s="1"/>
  <c r="BH102" i="8"/>
  <c r="BD102" i="8"/>
  <c r="BC102" i="8"/>
  <c r="BB102" i="8"/>
  <c r="AY102" i="8"/>
  <c r="AZ102" i="8" s="1"/>
  <c r="AO102" i="8"/>
  <c r="AK102" i="8"/>
  <c r="AJ102" i="8"/>
  <c r="AI102" i="8"/>
  <c r="AF102" i="8"/>
  <c r="AG102" i="8" s="1"/>
  <c r="V102" i="8"/>
  <c r="M102" i="8"/>
  <c r="N102" i="8" s="1"/>
  <c r="C102" i="8"/>
  <c r="BW101" i="8"/>
  <c r="BV101" i="8"/>
  <c r="BU101" i="8"/>
  <c r="BR101" i="8"/>
  <c r="BS101" i="8" s="1"/>
  <c r="BH101" i="8"/>
  <c r="BD101" i="8"/>
  <c r="BC101" i="8"/>
  <c r="BB101" i="8"/>
  <c r="AY101" i="8"/>
  <c r="AZ101" i="8" s="1"/>
  <c r="AO101" i="8"/>
  <c r="AK101" i="8"/>
  <c r="AJ101" i="8"/>
  <c r="AI101" i="8"/>
  <c r="AF101" i="8"/>
  <c r="AG101" i="8" s="1"/>
  <c r="V101" i="8"/>
  <c r="M101" i="8"/>
  <c r="N101" i="8" s="1"/>
  <c r="P101" i="8" s="1"/>
  <c r="C101" i="8"/>
  <c r="BW100" i="8"/>
  <c r="BV100" i="8"/>
  <c r="BU100" i="8"/>
  <c r="BR100" i="8"/>
  <c r="BS100" i="8" s="1"/>
  <c r="BH100" i="8"/>
  <c r="BD100" i="8"/>
  <c r="BC100" i="8"/>
  <c r="BB100" i="8"/>
  <c r="AY100" i="8"/>
  <c r="AZ100" i="8" s="1"/>
  <c r="AO100" i="8"/>
  <c r="AK100" i="8"/>
  <c r="AJ100" i="8"/>
  <c r="AI100" i="8"/>
  <c r="AF100" i="8"/>
  <c r="AG100" i="8" s="1"/>
  <c r="V100" i="8"/>
  <c r="M100" i="8"/>
  <c r="N100" i="8" s="1"/>
  <c r="C100" i="8"/>
  <c r="BW99" i="8"/>
  <c r="BV99" i="8"/>
  <c r="BU99" i="8"/>
  <c r="BR99" i="8"/>
  <c r="BS99" i="8" s="1"/>
  <c r="BH99" i="8"/>
  <c r="BD99" i="8"/>
  <c r="BC99" i="8"/>
  <c r="BB99" i="8"/>
  <c r="AY99" i="8"/>
  <c r="AZ99" i="8" s="1"/>
  <c r="AO99" i="8"/>
  <c r="AK99" i="8"/>
  <c r="AJ99" i="8"/>
  <c r="AI99" i="8"/>
  <c r="AF99" i="8"/>
  <c r="AG99" i="8" s="1"/>
  <c r="V99" i="8"/>
  <c r="M99" i="8"/>
  <c r="N99" i="8" s="1"/>
  <c r="P99" i="8" s="1"/>
  <c r="C99" i="8"/>
  <c r="BW98" i="8"/>
  <c r="BV98" i="8"/>
  <c r="BU98" i="8"/>
  <c r="BR98" i="8"/>
  <c r="BS98" i="8" s="1"/>
  <c r="BH98" i="8"/>
  <c r="BD98" i="8"/>
  <c r="BC98" i="8"/>
  <c r="BB98" i="8"/>
  <c r="AY98" i="8"/>
  <c r="AZ98" i="8" s="1"/>
  <c r="AO98" i="8"/>
  <c r="AK98" i="8"/>
  <c r="AJ98" i="8"/>
  <c r="AI98" i="8"/>
  <c r="AF98" i="8"/>
  <c r="AG98" i="8" s="1"/>
  <c r="V98" i="8"/>
  <c r="M98" i="8"/>
  <c r="N98" i="8" s="1"/>
  <c r="C98" i="8"/>
  <c r="BW97" i="8"/>
  <c r="BV97" i="8"/>
  <c r="BU97" i="8"/>
  <c r="BR97" i="8"/>
  <c r="BS97" i="8" s="1"/>
  <c r="BH97" i="8"/>
  <c r="BD97" i="8"/>
  <c r="BC97" i="8"/>
  <c r="BB97" i="8"/>
  <c r="AY97" i="8"/>
  <c r="AZ97" i="8" s="1"/>
  <c r="AO97" i="8"/>
  <c r="AK97" i="8"/>
  <c r="AJ97" i="8"/>
  <c r="AI97" i="8"/>
  <c r="AF97" i="8"/>
  <c r="AG97" i="8" s="1"/>
  <c r="V97" i="8"/>
  <c r="M97" i="8"/>
  <c r="N97" i="8" s="1"/>
  <c r="P97" i="8" s="1"/>
  <c r="C97" i="8"/>
  <c r="BW96" i="8"/>
  <c r="BV96" i="8"/>
  <c r="BU96" i="8"/>
  <c r="BR96" i="8"/>
  <c r="BS96" i="8" s="1"/>
  <c r="BH96" i="8"/>
  <c r="BD96" i="8"/>
  <c r="BC96" i="8"/>
  <c r="BB96" i="8"/>
  <c r="AY96" i="8"/>
  <c r="AZ96" i="8" s="1"/>
  <c r="AO96" i="8"/>
  <c r="AK96" i="8"/>
  <c r="AJ96" i="8"/>
  <c r="AI96" i="8"/>
  <c r="AF96" i="8"/>
  <c r="AG96" i="8" s="1"/>
  <c r="V96" i="8"/>
  <c r="M96" i="8"/>
  <c r="N96" i="8" s="1"/>
  <c r="C96" i="8"/>
  <c r="BW95" i="8"/>
  <c r="BV95" i="8"/>
  <c r="BU95" i="8"/>
  <c r="BR95" i="8"/>
  <c r="BS95" i="8" s="1"/>
  <c r="BH95" i="8"/>
  <c r="BD95" i="8"/>
  <c r="BC95" i="8"/>
  <c r="BB95" i="8"/>
  <c r="AY95" i="8"/>
  <c r="AZ95" i="8" s="1"/>
  <c r="AO95" i="8"/>
  <c r="AK95" i="8"/>
  <c r="AJ95" i="8"/>
  <c r="AI95" i="8"/>
  <c r="AF95" i="8"/>
  <c r="AG95" i="8" s="1"/>
  <c r="V95" i="8"/>
  <c r="M95" i="8"/>
  <c r="N95" i="8" s="1"/>
  <c r="P95" i="8" s="1"/>
  <c r="C95" i="8"/>
  <c r="BW94" i="8"/>
  <c r="BV94" i="8"/>
  <c r="BU94" i="8"/>
  <c r="BR94" i="8"/>
  <c r="BS94" i="8" s="1"/>
  <c r="BH94" i="8"/>
  <c r="BD94" i="8"/>
  <c r="BC94" i="8"/>
  <c r="BB94" i="8"/>
  <c r="AY94" i="8"/>
  <c r="AZ94" i="8" s="1"/>
  <c r="AO94" i="8"/>
  <c r="AK94" i="8"/>
  <c r="AJ94" i="8"/>
  <c r="AI94" i="8"/>
  <c r="AF94" i="8"/>
  <c r="AG94" i="8" s="1"/>
  <c r="V94" i="8"/>
  <c r="M94" i="8"/>
  <c r="N94" i="8" s="1"/>
  <c r="C94" i="8"/>
  <c r="BW93" i="8"/>
  <c r="BV93" i="8"/>
  <c r="BU93" i="8"/>
  <c r="BR93" i="8"/>
  <c r="BS93" i="8" s="1"/>
  <c r="BH93" i="8"/>
  <c r="BD93" i="8"/>
  <c r="BC93" i="8"/>
  <c r="BB93" i="8"/>
  <c r="AY93" i="8"/>
  <c r="AZ93" i="8" s="1"/>
  <c r="AO93" i="8"/>
  <c r="AK93" i="8"/>
  <c r="AJ93" i="8"/>
  <c r="AI93" i="8"/>
  <c r="AF93" i="8"/>
  <c r="AG93" i="8" s="1"/>
  <c r="V93" i="8"/>
  <c r="M93" i="8"/>
  <c r="N93" i="8" s="1"/>
  <c r="P93" i="8" s="1"/>
  <c r="C93" i="8"/>
  <c r="BW92" i="8"/>
  <c r="BV92" i="8"/>
  <c r="BU92" i="8"/>
  <c r="BR92" i="8"/>
  <c r="BS92" i="8" s="1"/>
  <c r="BH92" i="8"/>
  <c r="BD92" i="8"/>
  <c r="BC92" i="8"/>
  <c r="BB92" i="8"/>
  <c r="AY92" i="8"/>
  <c r="AZ92" i="8" s="1"/>
  <c r="AO92" i="8"/>
  <c r="AK92" i="8"/>
  <c r="AJ92" i="8"/>
  <c r="AI92" i="8"/>
  <c r="AF92" i="8"/>
  <c r="AG92" i="8" s="1"/>
  <c r="V92" i="8"/>
  <c r="M92" i="8"/>
  <c r="N92" i="8" s="1"/>
  <c r="C92" i="8"/>
  <c r="BW91" i="8"/>
  <c r="BV91" i="8"/>
  <c r="BU91" i="8"/>
  <c r="BR91" i="8"/>
  <c r="BS91" i="8" s="1"/>
  <c r="BH91" i="8"/>
  <c r="BD91" i="8"/>
  <c r="BC91" i="8"/>
  <c r="BB91" i="8"/>
  <c r="AY91" i="8"/>
  <c r="AZ91" i="8" s="1"/>
  <c r="AO91" i="8"/>
  <c r="AK91" i="8"/>
  <c r="AJ91" i="8"/>
  <c r="AI91" i="8"/>
  <c r="AF91" i="8"/>
  <c r="AG91" i="8" s="1"/>
  <c r="V91" i="8"/>
  <c r="M91" i="8"/>
  <c r="N91" i="8" s="1"/>
  <c r="P91" i="8" s="1"/>
  <c r="C91" i="8"/>
  <c r="BW90" i="8"/>
  <c r="BV90" i="8"/>
  <c r="BU90" i="8"/>
  <c r="BR90" i="8"/>
  <c r="BS90" i="8" s="1"/>
  <c r="BH90" i="8"/>
  <c r="BD90" i="8"/>
  <c r="BC90" i="8"/>
  <c r="BB90" i="8"/>
  <c r="AY90" i="8"/>
  <c r="AZ90" i="8" s="1"/>
  <c r="AO90" i="8"/>
  <c r="AK90" i="8"/>
  <c r="AJ90" i="8"/>
  <c r="AI90" i="8"/>
  <c r="AF90" i="8"/>
  <c r="AG90" i="8" s="1"/>
  <c r="V90" i="8"/>
  <c r="M90" i="8"/>
  <c r="N90" i="8" s="1"/>
  <c r="C90" i="8"/>
  <c r="BW89" i="8"/>
  <c r="BV89" i="8"/>
  <c r="BU89" i="8"/>
  <c r="BR89" i="8"/>
  <c r="BS89" i="8" s="1"/>
  <c r="BH89" i="8"/>
  <c r="BD89" i="8"/>
  <c r="BC89" i="8"/>
  <c r="BB89" i="8"/>
  <c r="AY89" i="8"/>
  <c r="AZ89" i="8" s="1"/>
  <c r="AO89" i="8"/>
  <c r="AK89" i="8"/>
  <c r="AJ89" i="8"/>
  <c r="AI89" i="8"/>
  <c r="AF89" i="8"/>
  <c r="AG89" i="8" s="1"/>
  <c r="V89" i="8"/>
  <c r="M89" i="8"/>
  <c r="N89" i="8" s="1"/>
  <c r="P89" i="8" s="1"/>
  <c r="C89" i="8"/>
  <c r="BW88" i="8"/>
  <c r="BV88" i="8"/>
  <c r="BU88" i="8"/>
  <c r="BR88" i="8"/>
  <c r="BS88" i="8" s="1"/>
  <c r="BH88" i="8"/>
  <c r="BD88" i="8"/>
  <c r="BC88" i="8"/>
  <c r="BB88" i="8"/>
  <c r="AY88" i="8"/>
  <c r="AZ88" i="8" s="1"/>
  <c r="AO88" i="8"/>
  <c r="AK88" i="8"/>
  <c r="AJ88" i="8"/>
  <c r="AI88" i="8"/>
  <c r="AF88" i="8"/>
  <c r="AG88" i="8" s="1"/>
  <c r="V88" i="8"/>
  <c r="M88" i="8"/>
  <c r="N88" i="8" s="1"/>
  <c r="C88" i="8"/>
  <c r="BW87" i="8"/>
  <c r="BV87" i="8"/>
  <c r="BU87" i="8"/>
  <c r="BR87" i="8"/>
  <c r="BS87" i="8" s="1"/>
  <c r="BH87" i="8"/>
  <c r="BD87" i="8"/>
  <c r="BC87" i="8"/>
  <c r="BB87" i="8"/>
  <c r="AY87" i="8"/>
  <c r="AZ87" i="8" s="1"/>
  <c r="AO87" i="8"/>
  <c r="AK87" i="8"/>
  <c r="AJ87" i="8"/>
  <c r="AI87" i="8"/>
  <c r="AF87" i="8"/>
  <c r="AG87" i="8" s="1"/>
  <c r="V87" i="8"/>
  <c r="M87" i="8"/>
  <c r="N87" i="8" s="1"/>
  <c r="P87" i="8" s="1"/>
  <c r="C87" i="8"/>
  <c r="BW86" i="8"/>
  <c r="BV86" i="8"/>
  <c r="BU86" i="8"/>
  <c r="BR86" i="8"/>
  <c r="BS86" i="8" s="1"/>
  <c r="BH86" i="8"/>
  <c r="BD86" i="8"/>
  <c r="BC86" i="8"/>
  <c r="BB86" i="8"/>
  <c r="AY86" i="8"/>
  <c r="AZ86" i="8" s="1"/>
  <c r="AO86" i="8"/>
  <c r="AK86" i="8"/>
  <c r="AJ86" i="8"/>
  <c r="AI86" i="8"/>
  <c r="AF86" i="8"/>
  <c r="AG86" i="8" s="1"/>
  <c r="V86" i="8"/>
  <c r="M86" i="8"/>
  <c r="N86" i="8" s="1"/>
  <c r="C86" i="8"/>
  <c r="BW85" i="8"/>
  <c r="BV85" i="8"/>
  <c r="BU85" i="8"/>
  <c r="BR85" i="8"/>
  <c r="BS85" i="8" s="1"/>
  <c r="BH85" i="8"/>
  <c r="BD85" i="8"/>
  <c r="BC85" i="8"/>
  <c r="BB85" i="8"/>
  <c r="AY85" i="8"/>
  <c r="AZ85" i="8" s="1"/>
  <c r="AO85" i="8"/>
  <c r="AK85" i="8"/>
  <c r="AJ85" i="8"/>
  <c r="AI85" i="8"/>
  <c r="AF85" i="8"/>
  <c r="AG85" i="8" s="1"/>
  <c r="V85" i="8"/>
  <c r="M85" i="8"/>
  <c r="N85" i="8" s="1"/>
  <c r="P85" i="8" s="1"/>
  <c r="C85" i="8"/>
  <c r="BW84" i="8"/>
  <c r="BV84" i="8"/>
  <c r="BU84" i="8"/>
  <c r="BR84" i="8"/>
  <c r="BS84" i="8" s="1"/>
  <c r="BH84" i="8"/>
  <c r="BD84" i="8"/>
  <c r="BC84" i="8"/>
  <c r="BB84" i="8"/>
  <c r="AY84" i="8"/>
  <c r="AZ84" i="8" s="1"/>
  <c r="AO84" i="8"/>
  <c r="AK84" i="8"/>
  <c r="AJ84" i="8"/>
  <c r="AI84" i="8"/>
  <c r="AF84" i="8"/>
  <c r="AG84" i="8" s="1"/>
  <c r="V84" i="8"/>
  <c r="M84" i="8"/>
  <c r="N84" i="8" s="1"/>
  <c r="C84" i="8"/>
  <c r="BW83" i="8"/>
  <c r="BV83" i="8"/>
  <c r="BU83" i="8"/>
  <c r="BR83" i="8"/>
  <c r="BS83" i="8" s="1"/>
  <c r="BH83" i="8"/>
  <c r="BD83" i="8"/>
  <c r="BC83" i="8"/>
  <c r="BB83" i="8"/>
  <c r="AY83" i="8"/>
  <c r="AZ83" i="8" s="1"/>
  <c r="AO83" i="8"/>
  <c r="AK83" i="8"/>
  <c r="AJ83" i="8"/>
  <c r="AI83" i="8"/>
  <c r="AF83" i="8"/>
  <c r="AG83" i="8" s="1"/>
  <c r="V83" i="8"/>
  <c r="M83" i="8"/>
  <c r="N83" i="8" s="1"/>
  <c r="P83" i="8" s="1"/>
  <c r="C83" i="8"/>
  <c r="BW82" i="8"/>
  <c r="BV82" i="8"/>
  <c r="BU82" i="8"/>
  <c r="BR82" i="8"/>
  <c r="BS82" i="8" s="1"/>
  <c r="BH82" i="8"/>
  <c r="BD82" i="8"/>
  <c r="BC82" i="8"/>
  <c r="BB82" i="8"/>
  <c r="AY82" i="8"/>
  <c r="AZ82" i="8" s="1"/>
  <c r="AO82" i="8"/>
  <c r="AK82" i="8"/>
  <c r="AJ82" i="8"/>
  <c r="AI82" i="8"/>
  <c r="AF82" i="8"/>
  <c r="AG82" i="8" s="1"/>
  <c r="V82" i="8"/>
  <c r="M82" i="8"/>
  <c r="N82" i="8" s="1"/>
  <c r="C82" i="8"/>
  <c r="BW81" i="8"/>
  <c r="BV81" i="8"/>
  <c r="BU81" i="8"/>
  <c r="BR81" i="8"/>
  <c r="BS81" i="8" s="1"/>
  <c r="BH81" i="8"/>
  <c r="BD81" i="8"/>
  <c r="BC81" i="8"/>
  <c r="BB81" i="8"/>
  <c r="AY81" i="8"/>
  <c r="AZ81" i="8" s="1"/>
  <c r="AO81" i="8"/>
  <c r="AK81" i="8"/>
  <c r="AJ81" i="8"/>
  <c r="AI81" i="8"/>
  <c r="AF81" i="8"/>
  <c r="AG81" i="8" s="1"/>
  <c r="V81" i="8"/>
  <c r="M81" i="8"/>
  <c r="N81" i="8" s="1"/>
  <c r="P81" i="8" s="1"/>
  <c r="C81" i="8"/>
  <c r="BR80" i="8"/>
  <c r="BS80" i="8" s="1"/>
  <c r="BV80" i="8" s="1"/>
  <c r="BH80" i="8"/>
  <c r="AY80" i="8"/>
  <c r="AZ80" i="8" s="1"/>
  <c r="AO80" i="8"/>
  <c r="AK80" i="8"/>
  <c r="AJ80" i="8"/>
  <c r="AI80" i="8"/>
  <c r="AF80" i="8"/>
  <c r="AG80" i="8" s="1"/>
  <c r="V80" i="8"/>
  <c r="M80" i="8"/>
  <c r="N80" i="8" s="1"/>
  <c r="P80" i="8" s="1"/>
  <c r="C80" i="8"/>
  <c r="BR79" i="8"/>
  <c r="BS79" i="8" s="1"/>
  <c r="BV79" i="8" s="1"/>
  <c r="BH79" i="8"/>
  <c r="AY79" i="8"/>
  <c r="AZ79" i="8" s="1"/>
  <c r="AO79" i="8"/>
  <c r="AF79" i="8"/>
  <c r="AG79" i="8" s="1"/>
  <c r="V79" i="8"/>
  <c r="M79" i="8"/>
  <c r="N79" i="8" s="1"/>
  <c r="P79" i="8" s="1"/>
  <c r="C79" i="8"/>
  <c r="BA74" i="8"/>
  <c r="AH74" i="8"/>
  <c r="R74" i="8"/>
  <c r="BA72" i="8"/>
  <c r="AH72" i="8"/>
  <c r="P72" i="8"/>
  <c r="BA71" i="8"/>
  <c r="AH71" i="8"/>
  <c r="O71" i="8"/>
  <c r="BA70" i="8"/>
  <c r="AH70" i="8"/>
  <c r="M70" i="8"/>
  <c r="L70" i="8"/>
  <c r="K70" i="8"/>
  <c r="J70" i="8"/>
  <c r="I70" i="8"/>
  <c r="BA69" i="8"/>
  <c r="AH69" i="8"/>
  <c r="O69" i="8"/>
  <c r="BA68" i="8"/>
  <c r="AH68" i="8"/>
  <c r="O68" i="8"/>
  <c r="BA67" i="8"/>
  <c r="AH67" i="8"/>
  <c r="O67" i="8"/>
  <c r="BA66" i="8"/>
  <c r="AH66" i="8"/>
  <c r="O66" i="8"/>
  <c r="BA65" i="8"/>
  <c r="AH65" i="8"/>
  <c r="O65" i="8"/>
  <c r="BA64" i="8"/>
  <c r="AH64" i="8"/>
  <c r="O64" i="8"/>
  <c r="BA63" i="8"/>
  <c r="AH63" i="8"/>
  <c r="O63" i="8"/>
  <c r="BA62" i="8"/>
  <c r="AH62" i="8"/>
  <c r="O62" i="8"/>
  <c r="BA61" i="8"/>
  <c r="AH61" i="8"/>
  <c r="O61" i="8"/>
  <c r="BA60" i="8"/>
  <c r="AH60" i="8"/>
  <c r="O60" i="8"/>
  <c r="BA59" i="8"/>
  <c r="AH59" i="8"/>
  <c r="O59" i="8"/>
  <c r="BA58" i="8"/>
  <c r="AH58" i="8"/>
  <c r="O58" i="8"/>
  <c r="BA57" i="8"/>
  <c r="AH57" i="8"/>
  <c r="O57" i="8"/>
  <c r="BA56" i="8"/>
  <c r="AH56" i="8"/>
  <c r="O56" i="8"/>
  <c r="BA55" i="8"/>
  <c r="AH55" i="8"/>
  <c r="O55" i="8"/>
  <c r="BA54" i="8"/>
  <c r="AH54" i="8"/>
  <c r="O54" i="8"/>
  <c r="BA53" i="8"/>
  <c r="AH53" i="8"/>
  <c r="O53" i="8"/>
  <c r="BA52" i="8"/>
  <c r="AH52" i="8"/>
  <c r="O52" i="8"/>
  <c r="BA51" i="8"/>
  <c r="AH51" i="8"/>
  <c r="O51" i="8"/>
  <c r="BA50" i="8"/>
  <c r="AH50" i="8"/>
  <c r="O50" i="8"/>
  <c r="BA49" i="8"/>
  <c r="AH49" i="8"/>
  <c r="O49" i="8"/>
  <c r="BA48" i="8"/>
  <c r="AH48" i="8"/>
  <c r="O48" i="8"/>
  <c r="BA47" i="8"/>
  <c r="AH47" i="8"/>
  <c r="O47" i="8"/>
  <c r="BA46" i="8"/>
  <c r="AH46" i="8"/>
  <c r="O46" i="8"/>
  <c r="BA45" i="8"/>
  <c r="AH45" i="8"/>
  <c r="O45" i="8"/>
  <c r="BA44" i="8"/>
  <c r="AH44" i="8"/>
  <c r="O44" i="8"/>
  <c r="BA43" i="8"/>
  <c r="AH43" i="8"/>
  <c r="O43" i="8"/>
  <c r="BT36" i="8"/>
  <c r="BK36" i="8"/>
  <c r="BU36" i="8" s="1"/>
  <c r="BA36" i="8"/>
  <c r="AR36" i="8"/>
  <c r="BB36" i="8" s="1"/>
  <c r="AH36" i="8"/>
  <c r="Y36" i="8"/>
  <c r="AI36" i="8" s="1"/>
  <c r="BT35" i="8"/>
  <c r="BK35" i="8"/>
  <c r="BU35" i="8" s="1"/>
  <c r="BA35" i="8"/>
  <c r="AR35" i="8"/>
  <c r="BB35" i="8" s="1"/>
  <c r="AH35" i="8"/>
  <c r="Y35" i="8"/>
  <c r="AI35" i="8" s="1"/>
  <c r="BT34" i="8"/>
  <c r="BK34" i="8"/>
  <c r="BU34" i="8" s="1"/>
  <c r="BA34" i="8"/>
  <c r="AR34" i="8"/>
  <c r="BB34" i="8" s="1"/>
  <c r="AH34" i="8"/>
  <c r="Y34" i="8"/>
  <c r="AI34" i="8" s="1"/>
  <c r="BT33" i="8"/>
  <c r="BK33" i="8"/>
  <c r="BU33" i="8" s="1"/>
  <c r="BA33" i="8"/>
  <c r="AR33" i="8"/>
  <c r="BB33" i="8" s="1"/>
  <c r="AH33" i="8"/>
  <c r="Y33" i="8"/>
  <c r="AI33" i="8" s="1"/>
  <c r="N33" i="8"/>
  <c r="M33" i="8"/>
  <c r="I203" i="8" s="1"/>
  <c r="Q203" i="8" s="1"/>
  <c r="L33" i="8"/>
  <c r="I202" i="8" s="1"/>
  <c r="Q202" i="8" s="1"/>
  <c r="K33" i="8"/>
  <c r="I201" i="8" s="1"/>
  <c r="Q201" i="8" s="1"/>
  <c r="J33" i="8"/>
  <c r="I200" i="8" s="1"/>
  <c r="I33" i="8"/>
  <c r="I199" i="8" s="1"/>
  <c r="Q199" i="8" s="1"/>
  <c r="BT32" i="8"/>
  <c r="BK32" i="8"/>
  <c r="BU32" i="8" s="1"/>
  <c r="BA32" i="8"/>
  <c r="AR32" i="8"/>
  <c r="BB32" i="8" s="1"/>
  <c r="AH32" i="8"/>
  <c r="Y32" i="8"/>
  <c r="AI32" i="8" s="1"/>
  <c r="O32" i="8"/>
  <c r="F32" i="8"/>
  <c r="BT31" i="8"/>
  <c r="BK31" i="8"/>
  <c r="BU31" i="8" s="1"/>
  <c r="BA31" i="8"/>
  <c r="AR31" i="8"/>
  <c r="BB31" i="8" s="1"/>
  <c r="AH31" i="8"/>
  <c r="Y31" i="8"/>
  <c r="AI31" i="8" s="1"/>
  <c r="O31" i="8"/>
  <c r="F31" i="8"/>
  <c r="BT30" i="8"/>
  <c r="BK30" i="8"/>
  <c r="BU30" i="8" s="1"/>
  <c r="BA30" i="8"/>
  <c r="AR30" i="8"/>
  <c r="BB30" i="8" s="1"/>
  <c r="AH30" i="8"/>
  <c r="Y30" i="8"/>
  <c r="AI30" i="8" s="1"/>
  <c r="O30" i="8"/>
  <c r="F30" i="8"/>
  <c r="BT29" i="8"/>
  <c r="BK29" i="8"/>
  <c r="BU29" i="8" s="1"/>
  <c r="BA29" i="8"/>
  <c r="AR29" i="8"/>
  <c r="BB29" i="8" s="1"/>
  <c r="AH29" i="8"/>
  <c r="Y29" i="8"/>
  <c r="AI29" i="8" s="1"/>
  <c r="O29" i="8"/>
  <c r="F29" i="8"/>
  <c r="BT28" i="8"/>
  <c r="BK28" i="8"/>
  <c r="BU28" i="8" s="1"/>
  <c r="BA28" i="8"/>
  <c r="AR28" i="8"/>
  <c r="BB28" i="8" s="1"/>
  <c r="AH28" i="8"/>
  <c r="Y28" i="8"/>
  <c r="AI28" i="8" s="1"/>
  <c r="O28" i="8"/>
  <c r="F28" i="8"/>
  <c r="BT27" i="8"/>
  <c r="BK27" i="8"/>
  <c r="BU27" i="8" s="1"/>
  <c r="BA27" i="8"/>
  <c r="AR27" i="8"/>
  <c r="BB27" i="8" s="1"/>
  <c r="AH27" i="8"/>
  <c r="Y27" i="8"/>
  <c r="AI27" i="8" s="1"/>
  <c r="O27" i="8"/>
  <c r="F27" i="8"/>
  <c r="BT26" i="8"/>
  <c r="BK26" i="8"/>
  <c r="BU26" i="8" s="1"/>
  <c r="BA26" i="8"/>
  <c r="AR26" i="8"/>
  <c r="BB26" i="8" s="1"/>
  <c r="AH26" i="8"/>
  <c r="Y26" i="8"/>
  <c r="AI26" i="8" s="1"/>
  <c r="O26" i="8"/>
  <c r="F26" i="8"/>
  <c r="BT25" i="8"/>
  <c r="BK25" i="8"/>
  <c r="BU25" i="8" s="1"/>
  <c r="BA25" i="8"/>
  <c r="AR25" i="8"/>
  <c r="BB25" i="8" s="1"/>
  <c r="AH25" i="8"/>
  <c r="Y25" i="8"/>
  <c r="AI25" i="8" s="1"/>
  <c r="O25" i="8"/>
  <c r="F25" i="8"/>
  <c r="BT24" i="8"/>
  <c r="BK24" i="8"/>
  <c r="BU24" i="8" s="1"/>
  <c r="BA24" i="8"/>
  <c r="AR24" i="8"/>
  <c r="BB24" i="8" s="1"/>
  <c r="AH24" i="8"/>
  <c r="Y24" i="8"/>
  <c r="AI24" i="8" s="1"/>
  <c r="O24" i="8"/>
  <c r="F24" i="8"/>
  <c r="BT23" i="8"/>
  <c r="BK23" i="8"/>
  <c r="BU23" i="8" s="1"/>
  <c r="BA23" i="8"/>
  <c r="AR23" i="8"/>
  <c r="BB23" i="8" s="1"/>
  <c r="AH23" i="8"/>
  <c r="Y23" i="8"/>
  <c r="AI23" i="8" s="1"/>
  <c r="O23" i="8"/>
  <c r="F23" i="8"/>
  <c r="BT22" i="8"/>
  <c r="BK22" i="8"/>
  <c r="BU22" i="8" s="1"/>
  <c r="BA22" i="8"/>
  <c r="AR22" i="8"/>
  <c r="BB22" i="8" s="1"/>
  <c r="AH22" i="8"/>
  <c r="Y22" i="8"/>
  <c r="AI22" i="8" s="1"/>
  <c r="O22" i="8"/>
  <c r="F22" i="8"/>
  <c r="BT21" i="8"/>
  <c r="BK21" i="8"/>
  <c r="BU21" i="8" s="1"/>
  <c r="BA21" i="8"/>
  <c r="AR21" i="8"/>
  <c r="BB21" i="8" s="1"/>
  <c r="AH21" i="8"/>
  <c r="Y21" i="8"/>
  <c r="AI21" i="8" s="1"/>
  <c r="O21" i="8"/>
  <c r="F21" i="8"/>
  <c r="BT20" i="8"/>
  <c r="BK20" i="8"/>
  <c r="BU20" i="8" s="1"/>
  <c r="BA20" i="8"/>
  <c r="AR20" i="8"/>
  <c r="BB20" i="8" s="1"/>
  <c r="AH20" i="8"/>
  <c r="Y20" i="8"/>
  <c r="AI20" i="8" s="1"/>
  <c r="O20" i="8"/>
  <c r="F20" i="8"/>
  <c r="BT19" i="8"/>
  <c r="BK19" i="8"/>
  <c r="BU19" i="8" s="1"/>
  <c r="BA19" i="8"/>
  <c r="AR19" i="8"/>
  <c r="BB19" i="8" s="1"/>
  <c r="AH19" i="8"/>
  <c r="Y19" i="8"/>
  <c r="AI19" i="8" s="1"/>
  <c r="O19" i="8"/>
  <c r="F19" i="8"/>
  <c r="BT18" i="8"/>
  <c r="BK18" i="8"/>
  <c r="BU18" i="8" s="1"/>
  <c r="BA18" i="8"/>
  <c r="AR18" i="8"/>
  <c r="BB18" i="8" s="1"/>
  <c r="AH18" i="8"/>
  <c r="Y18" i="8"/>
  <c r="AI18" i="8" s="1"/>
  <c r="O18" i="8"/>
  <c r="F18" i="8"/>
  <c r="BT17" i="8"/>
  <c r="BK17" i="8"/>
  <c r="BU17" i="8" s="1"/>
  <c r="BA17" i="8"/>
  <c r="AR17" i="8"/>
  <c r="BB17" i="8" s="1"/>
  <c r="AH17" i="8"/>
  <c r="Y17" i="8"/>
  <c r="AI17" i="8" s="1"/>
  <c r="O17" i="8"/>
  <c r="F17" i="8"/>
  <c r="BT16" i="8"/>
  <c r="BK16" i="8"/>
  <c r="BU16" i="8" s="1"/>
  <c r="BA16" i="8"/>
  <c r="AR16" i="8"/>
  <c r="BB16" i="8" s="1"/>
  <c r="AH16" i="8"/>
  <c r="Y16" i="8"/>
  <c r="AI16" i="8" s="1"/>
  <c r="O16" i="8"/>
  <c r="F16" i="8"/>
  <c r="BT15" i="8"/>
  <c r="BK15" i="8"/>
  <c r="BU15" i="8" s="1"/>
  <c r="BA15" i="8"/>
  <c r="AR15" i="8"/>
  <c r="BB15" i="8" s="1"/>
  <c r="AH15" i="8"/>
  <c r="Y15" i="8"/>
  <c r="AI15" i="8" s="1"/>
  <c r="O15" i="8"/>
  <c r="F15" i="8"/>
  <c r="BT14" i="8"/>
  <c r="BK14" i="8"/>
  <c r="BU14" i="8" s="1"/>
  <c r="BA14" i="8"/>
  <c r="AR14" i="8"/>
  <c r="BB14" i="8" s="1"/>
  <c r="AH14" i="8"/>
  <c r="Y14" i="8"/>
  <c r="AI14" i="8" s="1"/>
  <c r="O14" i="8"/>
  <c r="F14" i="8"/>
  <c r="BT13" i="8"/>
  <c r="BK13" i="8"/>
  <c r="BU13" i="8" s="1"/>
  <c r="BA13" i="8"/>
  <c r="AR13" i="8"/>
  <c r="BB13" i="8" s="1"/>
  <c r="AH13" i="8"/>
  <c r="Y13" i="8"/>
  <c r="AI13" i="8" s="1"/>
  <c r="O13" i="8"/>
  <c r="F13" i="8"/>
  <c r="BT12" i="8"/>
  <c r="BK12" i="8"/>
  <c r="BU12" i="8" s="1"/>
  <c r="BA12" i="8"/>
  <c r="AR12" i="8"/>
  <c r="BB12" i="8" s="1"/>
  <c r="AH12" i="8"/>
  <c r="Y12" i="8"/>
  <c r="AI12" i="8" s="1"/>
  <c r="O12" i="8"/>
  <c r="F12" i="8"/>
  <c r="BT11" i="8"/>
  <c r="BK11" i="8"/>
  <c r="BU11" i="8" s="1"/>
  <c r="BA11" i="8"/>
  <c r="AR11" i="8"/>
  <c r="BB11" i="8" s="1"/>
  <c r="AH11" i="8"/>
  <c r="Y11" i="8"/>
  <c r="AI11" i="8" s="1"/>
  <c r="O11" i="8"/>
  <c r="F11" i="8"/>
  <c r="BT10" i="8"/>
  <c r="BK10" i="8"/>
  <c r="BU10" i="8" s="1"/>
  <c r="BA10" i="8"/>
  <c r="AR10" i="8"/>
  <c r="BB10" i="8" s="1"/>
  <c r="AH10" i="8"/>
  <c r="Y10" i="8"/>
  <c r="AI10" i="8" s="1"/>
  <c r="O10" i="8"/>
  <c r="F10" i="8"/>
  <c r="BT9" i="8"/>
  <c r="BK9" i="8"/>
  <c r="BU9" i="8" s="1"/>
  <c r="BA9" i="8"/>
  <c r="AR9" i="8"/>
  <c r="BB9" i="8" s="1"/>
  <c r="AH9" i="8"/>
  <c r="Y9" i="8"/>
  <c r="AI9" i="8" s="1"/>
  <c r="O9" i="8"/>
  <c r="F9" i="8"/>
  <c r="P9" i="8" s="1"/>
  <c r="Q9" i="8" s="1"/>
  <c r="R9" i="8" s="1"/>
  <c r="BT8" i="8"/>
  <c r="BK8" i="8"/>
  <c r="BU8" i="8" s="1"/>
  <c r="BA8" i="8"/>
  <c r="AR8" i="8"/>
  <c r="BB8" i="8" s="1"/>
  <c r="AH8" i="8"/>
  <c r="Y8" i="8"/>
  <c r="AI8" i="8" s="1"/>
  <c r="O8" i="8"/>
  <c r="BT7" i="8"/>
  <c r="BK7" i="8"/>
  <c r="BU7" i="8" s="1"/>
  <c r="BA7" i="8"/>
  <c r="AR7" i="8"/>
  <c r="BB7" i="8" s="1"/>
  <c r="AH7" i="8"/>
  <c r="Y7" i="8"/>
  <c r="AI7" i="8" s="1"/>
  <c r="O7" i="8"/>
  <c r="F7" i="8"/>
  <c r="P7" i="8" s="1"/>
  <c r="Q7" i="8" s="1"/>
  <c r="R7" i="8" s="1"/>
  <c r="BT6" i="8"/>
  <c r="BK6" i="8"/>
  <c r="BU6" i="8" s="1"/>
  <c r="BA6" i="8"/>
  <c r="AR6" i="8"/>
  <c r="BB6" i="8" s="1"/>
  <c r="AH6" i="8"/>
  <c r="Y6" i="8"/>
  <c r="O6" i="8"/>
  <c r="F6" i="8"/>
  <c r="P6" i="8" s="1"/>
  <c r="Q6" i="8" s="1"/>
  <c r="R6" i="8" s="1"/>
  <c r="AR204" i="7"/>
  <c r="BB203" i="7"/>
  <c r="BA203" i="7"/>
  <c r="BB202" i="7"/>
  <c r="BA202" i="7"/>
  <c r="BB201" i="7"/>
  <c r="BA201" i="7"/>
  <c r="BB200" i="7"/>
  <c r="BA200" i="7"/>
  <c r="BB199" i="7"/>
  <c r="BA199" i="7"/>
  <c r="AT192" i="7"/>
  <c r="AT191" i="7"/>
  <c r="AT190" i="7"/>
  <c r="AT189" i="7"/>
  <c r="AT185" i="7"/>
  <c r="AT184" i="7"/>
  <c r="O172" i="7"/>
  <c r="M172" i="7"/>
  <c r="L172" i="7"/>
  <c r="K172" i="7"/>
  <c r="J172" i="7"/>
  <c r="I172" i="7"/>
  <c r="AJ171" i="7"/>
  <c r="AI171" i="7"/>
  <c r="AA171" i="7"/>
  <c r="Z171" i="7"/>
  <c r="Y171" i="7"/>
  <c r="X171" i="7"/>
  <c r="W171" i="7"/>
  <c r="V171" i="7"/>
  <c r="Q171" i="7"/>
  <c r="P171" i="7"/>
  <c r="H171" i="7"/>
  <c r="G171" i="7"/>
  <c r="F171" i="7"/>
  <c r="E171" i="7"/>
  <c r="D171" i="7"/>
  <c r="C171" i="7"/>
  <c r="AJ170" i="7"/>
  <c r="AI170" i="7"/>
  <c r="AA170" i="7"/>
  <c r="Z170" i="7"/>
  <c r="Y170" i="7"/>
  <c r="X170" i="7"/>
  <c r="W170" i="7"/>
  <c r="V170" i="7"/>
  <c r="Q170" i="7"/>
  <c r="P170" i="7"/>
  <c r="H170" i="7"/>
  <c r="G170" i="7"/>
  <c r="F170" i="7"/>
  <c r="E170" i="7"/>
  <c r="D170" i="7"/>
  <c r="C170" i="7"/>
  <c r="AJ169" i="7"/>
  <c r="AI169" i="7"/>
  <c r="AA169" i="7"/>
  <c r="Z169" i="7"/>
  <c r="Y169" i="7"/>
  <c r="X169" i="7"/>
  <c r="W169" i="7"/>
  <c r="V169" i="7"/>
  <c r="Q169" i="7"/>
  <c r="P169" i="7"/>
  <c r="H169" i="7"/>
  <c r="G169" i="7"/>
  <c r="F169" i="7"/>
  <c r="E169" i="7"/>
  <c r="D169" i="7"/>
  <c r="C169" i="7"/>
  <c r="AJ168" i="7"/>
  <c r="AI168" i="7"/>
  <c r="AA168" i="7"/>
  <c r="Z168" i="7"/>
  <c r="Y168" i="7"/>
  <c r="X168" i="7"/>
  <c r="W168" i="7"/>
  <c r="V168" i="7"/>
  <c r="Q168" i="7"/>
  <c r="P168" i="7"/>
  <c r="H168" i="7"/>
  <c r="G168" i="7"/>
  <c r="F168" i="7"/>
  <c r="E168" i="7"/>
  <c r="D168" i="7"/>
  <c r="C168" i="7"/>
  <c r="AJ167" i="7"/>
  <c r="AI167" i="7"/>
  <c r="AA167" i="7"/>
  <c r="Z167" i="7"/>
  <c r="Y167" i="7"/>
  <c r="X167" i="7"/>
  <c r="W167" i="7"/>
  <c r="V167" i="7"/>
  <c r="Q167" i="7"/>
  <c r="P167" i="7"/>
  <c r="H167" i="7"/>
  <c r="G167" i="7"/>
  <c r="F167" i="7"/>
  <c r="E167" i="7"/>
  <c r="D167" i="7"/>
  <c r="C167" i="7"/>
  <c r="AJ166" i="7"/>
  <c r="AI166" i="7"/>
  <c r="AA166" i="7"/>
  <c r="Z166" i="7"/>
  <c r="Y166" i="7"/>
  <c r="X166" i="7"/>
  <c r="W166" i="7"/>
  <c r="V166" i="7"/>
  <c r="Q166" i="7"/>
  <c r="P166" i="7"/>
  <c r="H166" i="7"/>
  <c r="G166" i="7"/>
  <c r="F166" i="7"/>
  <c r="E166" i="7"/>
  <c r="D166" i="7"/>
  <c r="C166" i="7"/>
  <c r="AJ165" i="7"/>
  <c r="AI165" i="7"/>
  <c r="AA165" i="7"/>
  <c r="Z165" i="7"/>
  <c r="Y165" i="7"/>
  <c r="X165" i="7"/>
  <c r="W165" i="7"/>
  <c r="V165" i="7"/>
  <c r="Q165" i="7"/>
  <c r="P165" i="7"/>
  <c r="H165" i="7"/>
  <c r="G165" i="7"/>
  <c r="F165" i="7"/>
  <c r="E165" i="7"/>
  <c r="D165" i="7"/>
  <c r="C165" i="7"/>
  <c r="AJ164" i="7"/>
  <c r="AI164" i="7"/>
  <c r="AA164" i="7"/>
  <c r="Z164" i="7"/>
  <c r="Y164" i="7"/>
  <c r="X164" i="7"/>
  <c r="W164" i="7"/>
  <c r="V164" i="7"/>
  <c r="Q164" i="7"/>
  <c r="P164" i="7"/>
  <c r="H164" i="7"/>
  <c r="G164" i="7"/>
  <c r="F164" i="7"/>
  <c r="E164" i="7"/>
  <c r="D164" i="7"/>
  <c r="C164" i="7"/>
  <c r="AJ163" i="7"/>
  <c r="AI163" i="7"/>
  <c r="AA163" i="7"/>
  <c r="Z163" i="7"/>
  <c r="Y163" i="7"/>
  <c r="X163" i="7"/>
  <c r="W163" i="7"/>
  <c r="V163" i="7"/>
  <c r="Q163" i="7"/>
  <c r="P163" i="7"/>
  <c r="H163" i="7"/>
  <c r="G163" i="7"/>
  <c r="F163" i="7"/>
  <c r="E163" i="7"/>
  <c r="D163" i="7"/>
  <c r="C163" i="7"/>
  <c r="AJ162" i="7"/>
  <c r="AI162" i="7"/>
  <c r="AA162" i="7"/>
  <c r="Z162" i="7"/>
  <c r="Y162" i="7"/>
  <c r="X162" i="7"/>
  <c r="W162" i="7"/>
  <c r="V162" i="7"/>
  <c r="Q162" i="7"/>
  <c r="P162" i="7"/>
  <c r="H162" i="7"/>
  <c r="G162" i="7"/>
  <c r="F162" i="7"/>
  <c r="E162" i="7"/>
  <c r="D162" i="7"/>
  <c r="C162" i="7"/>
  <c r="AJ161" i="7"/>
  <c r="AI161" i="7"/>
  <c r="AA161" i="7"/>
  <c r="Z161" i="7"/>
  <c r="Y161" i="7"/>
  <c r="X161" i="7"/>
  <c r="W161" i="7"/>
  <c r="V161" i="7"/>
  <c r="Q161" i="7"/>
  <c r="P161" i="7"/>
  <c r="H161" i="7"/>
  <c r="G161" i="7"/>
  <c r="F161" i="7"/>
  <c r="E161" i="7"/>
  <c r="D161" i="7"/>
  <c r="C161" i="7"/>
  <c r="AJ160" i="7"/>
  <c r="AI160" i="7"/>
  <c r="AA160" i="7"/>
  <c r="Z160" i="7"/>
  <c r="Y160" i="7"/>
  <c r="X160" i="7"/>
  <c r="W160" i="7"/>
  <c r="V160" i="7"/>
  <c r="Q160" i="7"/>
  <c r="P160" i="7"/>
  <c r="H160" i="7"/>
  <c r="G160" i="7"/>
  <c r="F160" i="7"/>
  <c r="E160" i="7"/>
  <c r="D160" i="7"/>
  <c r="C160" i="7"/>
  <c r="AJ159" i="7"/>
  <c r="AI159" i="7"/>
  <c r="AA159" i="7"/>
  <c r="Z159" i="7"/>
  <c r="Y159" i="7"/>
  <c r="X159" i="7"/>
  <c r="W159" i="7"/>
  <c r="V159" i="7"/>
  <c r="Q159" i="7"/>
  <c r="P159" i="7"/>
  <c r="H159" i="7"/>
  <c r="G159" i="7"/>
  <c r="F159" i="7"/>
  <c r="E159" i="7"/>
  <c r="D159" i="7"/>
  <c r="C159" i="7"/>
  <c r="AJ158" i="7"/>
  <c r="AI158" i="7"/>
  <c r="AA158" i="7"/>
  <c r="Z158" i="7"/>
  <c r="Y158" i="7"/>
  <c r="X158" i="7"/>
  <c r="W158" i="7"/>
  <c r="V158" i="7"/>
  <c r="H158" i="7"/>
  <c r="G158" i="7"/>
  <c r="F158" i="7"/>
  <c r="E158" i="7"/>
  <c r="D158" i="7"/>
  <c r="C158" i="7"/>
  <c r="AJ157" i="7"/>
  <c r="AI157" i="7"/>
  <c r="AA157" i="7"/>
  <c r="Z157" i="7"/>
  <c r="Y157" i="7"/>
  <c r="X157" i="7"/>
  <c r="W157" i="7"/>
  <c r="V157" i="7"/>
  <c r="Q157" i="7"/>
  <c r="P157" i="7"/>
  <c r="H157" i="7"/>
  <c r="G157" i="7"/>
  <c r="F157" i="7"/>
  <c r="E157" i="7"/>
  <c r="D157" i="7"/>
  <c r="C157" i="7"/>
  <c r="AA156" i="7"/>
  <c r="Z156" i="7"/>
  <c r="Y156" i="7"/>
  <c r="X156" i="7"/>
  <c r="W156" i="7"/>
  <c r="V156" i="7"/>
  <c r="H156" i="7"/>
  <c r="G156" i="7"/>
  <c r="F156" i="7"/>
  <c r="E156" i="7"/>
  <c r="D156" i="7"/>
  <c r="C156" i="7"/>
  <c r="AA155" i="7"/>
  <c r="Z155" i="7"/>
  <c r="Y155" i="7"/>
  <c r="X155" i="7"/>
  <c r="W155" i="7"/>
  <c r="V155" i="7"/>
  <c r="H155" i="7"/>
  <c r="G155" i="7"/>
  <c r="F155" i="7"/>
  <c r="E155" i="7"/>
  <c r="D155" i="7"/>
  <c r="C155" i="7"/>
  <c r="AJ154" i="7"/>
  <c r="AI154" i="7"/>
  <c r="AA154" i="7"/>
  <c r="Z154" i="7"/>
  <c r="Y154" i="7"/>
  <c r="X154" i="7"/>
  <c r="W154" i="7"/>
  <c r="V154" i="7"/>
  <c r="Q154" i="7"/>
  <c r="P154" i="7"/>
  <c r="H154" i="7"/>
  <c r="G154" i="7"/>
  <c r="F154" i="7"/>
  <c r="E154" i="7"/>
  <c r="D154" i="7"/>
  <c r="C154" i="7"/>
  <c r="AA153" i="7"/>
  <c r="Z153" i="7"/>
  <c r="Y153" i="7"/>
  <c r="X153" i="7"/>
  <c r="W153" i="7"/>
  <c r="V153" i="7"/>
  <c r="H153" i="7"/>
  <c r="G153" i="7"/>
  <c r="F153" i="7"/>
  <c r="E153" i="7"/>
  <c r="D153" i="7"/>
  <c r="C153" i="7"/>
  <c r="AA152" i="7"/>
  <c r="Z152" i="7"/>
  <c r="Y152" i="7"/>
  <c r="X152" i="7"/>
  <c r="W152" i="7"/>
  <c r="V152" i="7"/>
  <c r="H152" i="7"/>
  <c r="G152" i="7"/>
  <c r="G172" i="7" s="1"/>
  <c r="F152" i="7"/>
  <c r="E152" i="7"/>
  <c r="D152" i="7"/>
  <c r="C152" i="7"/>
  <c r="AZ139" i="7"/>
  <c r="AZ138" i="7"/>
  <c r="AZ137" i="7"/>
  <c r="AZ136" i="7"/>
  <c r="AZ135" i="7"/>
  <c r="AZ134" i="7"/>
  <c r="AZ133" i="7"/>
  <c r="AZ132" i="7"/>
  <c r="AZ131" i="7"/>
  <c r="AZ130" i="7"/>
  <c r="AZ129" i="7"/>
  <c r="AZ128" i="7"/>
  <c r="AZ127" i="7"/>
  <c r="AZ126" i="7"/>
  <c r="AZ125" i="7"/>
  <c r="AZ124" i="7"/>
  <c r="AZ123" i="7"/>
  <c r="AZ122" i="7"/>
  <c r="AZ121" i="7"/>
  <c r="AZ120" i="7"/>
  <c r="AZ119" i="7"/>
  <c r="AZ118" i="7"/>
  <c r="AZ117" i="7"/>
  <c r="AZ116" i="7"/>
  <c r="AZ115" i="7"/>
  <c r="AZ114" i="7"/>
  <c r="AH114" i="7"/>
  <c r="BW108" i="7"/>
  <c r="BV108" i="7"/>
  <c r="BU108" i="7"/>
  <c r="BR108" i="7"/>
  <c r="BS108" i="7" s="1"/>
  <c r="BH108" i="7"/>
  <c r="BD108" i="7"/>
  <c r="BC108" i="7"/>
  <c r="BB108" i="7"/>
  <c r="AY108" i="7"/>
  <c r="AZ108" i="7" s="1"/>
  <c r="AO108" i="7"/>
  <c r="AK108" i="7"/>
  <c r="AJ108" i="7"/>
  <c r="AI108" i="7"/>
  <c r="AF108" i="7"/>
  <c r="AG108" i="7" s="1"/>
  <c r="V108" i="7"/>
  <c r="BW107" i="7"/>
  <c r="BV107" i="7"/>
  <c r="BU107" i="7"/>
  <c r="BR107" i="7"/>
  <c r="BS107" i="7" s="1"/>
  <c r="BH107" i="7"/>
  <c r="BD107" i="7"/>
  <c r="BC107" i="7"/>
  <c r="BB107" i="7"/>
  <c r="AY107" i="7"/>
  <c r="AZ107" i="7" s="1"/>
  <c r="AO107" i="7"/>
  <c r="AK107" i="7"/>
  <c r="AJ107" i="7"/>
  <c r="AI107" i="7"/>
  <c r="AF107" i="7"/>
  <c r="AG107" i="7" s="1"/>
  <c r="V107" i="7"/>
  <c r="BW106" i="7"/>
  <c r="BV106" i="7"/>
  <c r="BU106" i="7"/>
  <c r="BR106" i="7"/>
  <c r="BS106" i="7" s="1"/>
  <c r="BH106" i="7"/>
  <c r="BD106" i="7"/>
  <c r="BC106" i="7"/>
  <c r="BB106" i="7"/>
  <c r="AY106" i="7"/>
  <c r="AZ106" i="7" s="1"/>
  <c r="AO106" i="7"/>
  <c r="AK106" i="7"/>
  <c r="AJ106" i="7"/>
  <c r="AI106" i="7"/>
  <c r="AF106" i="7"/>
  <c r="AG106" i="7" s="1"/>
  <c r="V106" i="7"/>
  <c r="BW105" i="7"/>
  <c r="BV105" i="7"/>
  <c r="BU105" i="7"/>
  <c r="BR105" i="7"/>
  <c r="BS105" i="7" s="1"/>
  <c r="BH105" i="7"/>
  <c r="BD105" i="7"/>
  <c r="BC105" i="7"/>
  <c r="BB105" i="7"/>
  <c r="AY105" i="7"/>
  <c r="AZ105" i="7" s="1"/>
  <c r="AO105" i="7"/>
  <c r="AK105" i="7"/>
  <c r="AJ105" i="7"/>
  <c r="AI105" i="7"/>
  <c r="AF105" i="7"/>
  <c r="AG105" i="7" s="1"/>
  <c r="V105" i="7"/>
  <c r="BW104" i="7"/>
  <c r="BV104" i="7"/>
  <c r="BU104" i="7"/>
  <c r="BR104" i="7"/>
  <c r="BS104" i="7" s="1"/>
  <c r="BH104" i="7"/>
  <c r="BD104" i="7"/>
  <c r="BC104" i="7"/>
  <c r="BB104" i="7"/>
  <c r="AY104" i="7"/>
  <c r="AZ104" i="7" s="1"/>
  <c r="AO104" i="7"/>
  <c r="AK104" i="7"/>
  <c r="AJ104" i="7"/>
  <c r="AI104" i="7"/>
  <c r="AF104" i="7"/>
  <c r="AG104" i="7" s="1"/>
  <c r="V104" i="7"/>
  <c r="BW103" i="7"/>
  <c r="BV103" i="7"/>
  <c r="BU103" i="7"/>
  <c r="BR103" i="7"/>
  <c r="BS103" i="7" s="1"/>
  <c r="BH103" i="7"/>
  <c r="BD103" i="7"/>
  <c r="BC103" i="7"/>
  <c r="BB103" i="7"/>
  <c r="AY103" i="7"/>
  <c r="AZ103" i="7" s="1"/>
  <c r="AO103" i="7"/>
  <c r="AK103" i="7"/>
  <c r="AJ103" i="7"/>
  <c r="AI103" i="7"/>
  <c r="AF103" i="7"/>
  <c r="AG103" i="7" s="1"/>
  <c r="V103" i="7"/>
  <c r="J103" i="7"/>
  <c r="BW102" i="7"/>
  <c r="BV102" i="7"/>
  <c r="BU102" i="7"/>
  <c r="BR102" i="7"/>
  <c r="BS102" i="7" s="1"/>
  <c r="BH102" i="7"/>
  <c r="BD102" i="7"/>
  <c r="BC102" i="7"/>
  <c r="BB102" i="7"/>
  <c r="AY102" i="7"/>
  <c r="AZ102" i="7" s="1"/>
  <c r="AO102" i="7"/>
  <c r="AK102" i="7"/>
  <c r="AJ102" i="7"/>
  <c r="AI102" i="7"/>
  <c r="AF102" i="7"/>
  <c r="AG102" i="7" s="1"/>
  <c r="V102" i="7"/>
  <c r="BW101" i="7"/>
  <c r="BV101" i="7"/>
  <c r="BU101" i="7"/>
  <c r="BR101" i="7"/>
  <c r="BS101" i="7" s="1"/>
  <c r="BH101" i="7"/>
  <c r="BD101" i="7"/>
  <c r="BC101" i="7"/>
  <c r="BB101" i="7"/>
  <c r="AY101" i="7"/>
  <c r="AZ101" i="7" s="1"/>
  <c r="AO101" i="7"/>
  <c r="AK101" i="7"/>
  <c r="AJ101" i="7"/>
  <c r="AI101" i="7"/>
  <c r="AF101" i="7"/>
  <c r="AG101" i="7" s="1"/>
  <c r="V101" i="7"/>
  <c r="BW100" i="7"/>
  <c r="BV100" i="7"/>
  <c r="BU100" i="7"/>
  <c r="BR100" i="7"/>
  <c r="BS100" i="7" s="1"/>
  <c r="BH100" i="7"/>
  <c r="BD100" i="7"/>
  <c r="BC100" i="7"/>
  <c r="BB100" i="7"/>
  <c r="AY100" i="7"/>
  <c r="AZ100" i="7" s="1"/>
  <c r="AO100" i="7"/>
  <c r="AK100" i="7"/>
  <c r="AJ100" i="7"/>
  <c r="AI100" i="7"/>
  <c r="AF100" i="7"/>
  <c r="AG100" i="7" s="1"/>
  <c r="V100" i="7"/>
  <c r="BW99" i="7"/>
  <c r="BV99" i="7"/>
  <c r="BU99" i="7"/>
  <c r="BR99" i="7"/>
  <c r="BS99" i="7" s="1"/>
  <c r="BH99" i="7"/>
  <c r="BD99" i="7"/>
  <c r="BC99" i="7"/>
  <c r="BB99" i="7"/>
  <c r="AY99" i="7"/>
  <c r="AZ99" i="7" s="1"/>
  <c r="AO99" i="7"/>
  <c r="AK99" i="7"/>
  <c r="AJ99" i="7"/>
  <c r="AI99" i="7"/>
  <c r="AF99" i="7"/>
  <c r="AG99" i="7" s="1"/>
  <c r="V99" i="7"/>
  <c r="BW98" i="7"/>
  <c r="BV98" i="7"/>
  <c r="BU98" i="7"/>
  <c r="BR98" i="7"/>
  <c r="BS98" i="7" s="1"/>
  <c r="BH98" i="7"/>
  <c r="BD98" i="7"/>
  <c r="BC98" i="7"/>
  <c r="BB98" i="7"/>
  <c r="AY98" i="7"/>
  <c r="AZ98" i="7" s="1"/>
  <c r="AO98" i="7"/>
  <c r="AK98" i="7"/>
  <c r="AJ98" i="7"/>
  <c r="AI98" i="7"/>
  <c r="AF98" i="7"/>
  <c r="AG98" i="7" s="1"/>
  <c r="V98" i="7"/>
  <c r="BW97" i="7"/>
  <c r="BV97" i="7"/>
  <c r="BU97" i="7"/>
  <c r="BR97" i="7"/>
  <c r="BS97" i="7" s="1"/>
  <c r="BH97" i="7"/>
  <c r="BD97" i="7"/>
  <c r="BC97" i="7"/>
  <c r="BB97" i="7"/>
  <c r="AY97" i="7"/>
  <c r="AZ97" i="7" s="1"/>
  <c r="AO97" i="7"/>
  <c r="AK97" i="7"/>
  <c r="AJ97" i="7"/>
  <c r="AI97" i="7"/>
  <c r="AF97" i="7"/>
  <c r="AG97" i="7" s="1"/>
  <c r="V97" i="7"/>
  <c r="BW96" i="7"/>
  <c r="BV96" i="7"/>
  <c r="BU96" i="7"/>
  <c r="BR96" i="7"/>
  <c r="BS96" i="7" s="1"/>
  <c r="BH96" i="7"/>
  <c r="BD96" i="7"/>
  <c r="BC96" i="7"/>
  <c r="BB96" i="7"/>
  <c r="AY96" i="7"/>
  <c r="AZ96" i="7" s="1"/>
  <c r="AO96" i="7"/>
  <c r="AK96" i="7"/>
  <c r="AJ96" i="7"/>
  <c r="AI96" i="7"/>
  <c r="AF96" i="7"/>
  <c r="AG96" i="7" s="1"/>
  <c r="V96" i="7"/>
  <c r="BW95" i="7"/>
  <c r="BV95" i="7"/>
  <c r="BU95" i="7"/>
  <c r="BR95" i="7"/>
  <c r="BS95" i="7" s="1"/>
  <c r="BH95" i="7"/>
  <c r="BD95" i="7"/>
  <c r="BC95" i="7"/>
  <c r="BB95" i="7"/>
  <c r="AY95" i="7"/>
  <c r="AZ95" i="7" s="1"/>
  <c r="AO95" i="7"/>
  <c r="AK95" i="7"/>
  <c r="AJ95" i="7"/>
  <c r="AI95" i="7"/>
  <c r="AF95" i="7"/>
  <c r="AG95" i="7" s="1"/>
  <c r="V95" i="7"/>
  <c r="BW94" i="7"/>
  <c r="BV94" i="7"/>
  <c r="BU94" i="7"/>
  <c r="BR94" i="7"/>
  <c r="BS94" i="7" s="1"/>
  <c r="BH94" i="7"/>
  <c r="BD94" i="7"/>
  <c r="BC94" i="7"/>
  <c r="BB94" i="7"/>
  <c r="AY94" i="7"/>
  <c r="AZ94" i="7" s="1"/>
  <c r="AO94" i="7"/>
  <c r="AK94" i="7"/>
  <c r="AJ94" i="7"/>
  <c r="AI94" i="7"/>
  <c r="AF94" i="7"/>
  <c r="AG94" i="7" s="1"/>
  <c r="V94" i="7"/>
  <c r="BW93" i="7"/>
  <c r="BV93" i="7"/>
  <c r="BU93" i="7"/>
  <c r="BR93" i="7"/>
  <c r="BS93" i="7" s="1"/>
  <c r="BH93" i="7"/>
  <c r="BD93" i="7"/>
  <c r="BC93" i="7"/>
  <c r="BB93" i="7"/>
  <c r="AY93" i="7"/>
  <c r="AZ93" i="7" s="1"/>
  <c r="AO93" i="7"/>
  <c r="AK93" i="7"/>
  <c r="AJ93" i="7"/>
  <c r="AI93" i="7"/>
  <c r="AF93" i="7"/>
  <c r="AG93" i="7" s="1"/>
  <c r="V93" i="7"/>
  <c r="BW92" i="7"/>
  <c r="BV92" i="7"/>
  <c r="BU92" i="7"/>
  <c r="BR92" i="7"/>
  <c r="BS92" i="7" s="1"/>
  <c r="BH92" i="7"/>
  <c r="BD92" i="7"/>
  <c r="BC92" i="7"/>
  <c r="BB92" i="7"/>
  <c r="AY92" i="7"/>
  <c r="AZ92" i="7" s="1"/>
  <c r="AO92" i="7"/>
  <c r="AK92" i="7"/>
  <c r="AJ92" i="7"/>
  <c r="AI92" i="7"/>
  <c r="AF92" i="7"/>
  <c r="AG92" i="7" s="1"/>
  <c r="V92" i="7"/>
  <c r="BW91" i="7"/>
  <c r="BV91" i="7"/>
  <c r="BU91" i="7"/>
  <c r="BR91" i="7"/>
  <c r="BS91" i="7" s="1"/>
  <c r="BH91" i="7"/>
  <c r="BD91" i="7"/>
  <c r="BC91" i="7"/>
  <c r="BB91" i="7"/>
  <c r="AY91" i="7"/>
  <c r="AZ91" i="7" s="1"/>
  <c r="AO91" i="7"/>
  <c r="AK91" i="7"/>
  <c r="AJ91" i="7"/>
  <c r="AI91" i="7"/>
  <c r="AF91" i="7"/>
  <c r="AG91" i="7" s="1"/>
  <c r="V91" i="7"/>
  <c r="BW90" i="7"/>
  <c r="BV90" i="7"/>
  <c r="BU90" i="7"/>
  <c r="BR90" i="7"/>
  <c r="BS90" i="7" s="1"/>
  <c r="BH90" i="7"/>
  <c r="BD90" i="7"/>
  <c r="BC90" i="7"/>
  <c r="BB90" i="7"/>
  <c r="AY90" i="7"/>
  <c r="AZ90" i="7" s="1"/>
  <c r="AO90" i="7"/>
  <c r="AK90" i="7"/>
  <c r="AJ90" i="7"/>
  <c r="AI90" i="7"/>
  <c r="AF90" i="7"/>
  <c r="AG90" i="7" s="1"/>
  <c r="V90" i="7"/>
  <c r="BW89" i="7"/>
  <c r="BV89" i="7"/>
  <c r="BU89" i="7"/>
  <c r="BR89" i="7"/>
  <c r="BS89" i="7" s="1"/>
  <c r="BH89" i="7"/>
  <c r="BD89" i="7"/>
  <c r="BC89" i="7"/>
  <c r="BB89" i="7"/>
  <c r="AY89" i="7"/>
  <c r="AZ89" i="7" s="1"/>
  <c r="AO89" i="7"/>
  <c r="AK89" i="7"/>
  <c r="AJ89" i="7"/>
  <c r="AI89" i="7"/>
  <c r="AF89" i="7"/>
  <c r="AG89" i="7" s="1"/>
  <c r="V89" i="7"/>
  <c r="BW88" i="7"/>
  <c r="BV88" i="7"/>
  <c r="BU88" i="7"/>
  <c r="BR88" i="7"/>
  <c r="BS88" i="7" s="1"/>
  <c r="BH88" i="7"/>
  <c r="BD88" i="7"/>
  <c r="BC88" i="7"/>
  <c r="BB88" i="7"/>
  <c r="AY88" i="7"/>
  <c r="AZ88" i="7" s="1"/>
  <c r="AO88" i="7"/>
  <c r="AK88" i="7"/>
  <c r="AJ88" i="7"/>
  <c r="AI88" i="7"/>
  <c r="AF88" i="7"/>
  <c r="AG88" i="7" s="1"/>
  <c r="V88" i="7"/>
  <c r="BW87" i="7"/>
  <c r="BV87" i="7"/>
  <c r="BU87" i="7"/>
  <c r="BR87" i="7"/>
  <c r="BS87" i="7" s="1"/>
  <c r="BH87" i="7"/>
  <c r="BD87" i="7"/>
  <c r="BC87" i="7"/>
  <c r="BB87" i="7"/>
  <c r="AY87" i="7"/>
  <c r="AZ87" i="7" s="1"/>
  <c r="AO87" i="7"/>
  <c r="AK87" i="7"/>
  <c r="AJ87" i="7"/>
  <c r="AI87" i="7"/>
  <c r="AF87" i="7"/>
  <c r="AG87" i="7" s="1"/>
  <c r="V87" i="7"/>
  <c r="BW86" i="7"/>
  <c r="BV86" i="7"/>
  <c r="BU86" i="7"/>
  <c r="BR86" i="7"/>
  <c r="BS86" i="7" s="1"/>
  <c r="BH86" i="7"/>
  <c r="BD86" i="7"/>
  <c r="BC86" i="7"/>
  <c r="BB86" i="7"/>
  <c r="AY86" i="7"/>
  <c r="AZ86" i="7" s="1"/>
  <c r="AO86" i="7"/>
  <c r="AK86" i="7"/>
  <c r="AJ86" i="7"/>
  <c r="AI86" i="7"/>
  <c r="AF86" i="7"/>
  <c r="AG86" i="7" s="1"/>
  <c r="V86" i="7"/>
  <c r="BW85" i="7"/>
  <c r="BV85" i="7"/>
  <c r="BU85" i="7"/>
  <c r="BR85" i="7"/>
  <c r="BS85" i="7" s="1"/>
  <c r="BH85" i="7"/>
  <c r="BD85" i="7"/>
  <c r="BC85" i="7"/>
  <c r="BB85" i="7"/>
  <c r="AY85" i="7"/>
  <c r="AZ85" i="7" s="1"/>
  <c r="AO85" i="7"/>
  <c r="AK85" i="7"/>
  <c r="AJ85" i="7"/>
  <c r="AI85" i="7"/>
  <c r="AF85" i="7"/>
  <c r="AG85" i="7" s="1"/>
  <c r="V85" i="7"/>
  <c r="BW84" i="7"/>
  <c r="BV84" i="7"/>
  <c r="BU84" i="7"/>
  <c r="BR84" i="7"/>
  <c r="BS84" i="7" s="1"/>
  <c r="BH84" i="7"/>
  <c r="BD84" i="7"/>
  <c r="BC84" i="7"/>
  <c r="BB84" i="7"/>
  <c r="AY84" i="7"/>
  <c r="AZ84" i="7" s="1"/>
  <c r="AO84" i="7"/>
  <c r="AK84" i="7"/>
  <c r="AJ84" i="7"/>
  <c r="AI84" i="7"/>
  <c r="AF84" i="7"/>
  <c r="AG84" i="7" s="1"/>
  <c r="V84" i="7"/>
  <c r="BW83" i="7"/>
  <c r="BV83" i="7"/>
  <c r="BU83" i="7"/>
  <c r="BR83" i="7"/>
  <c r="BS83" i="7" s="1"/>
  <c r="BH83" i="7"/>
  <c r="BD83" i="7"/>
  <c r="BC83" i="7"/>
  <c r="BB83" i="7"/>
  <c r="AY83" i="7"/>
  <c r="AZ83" i="7" s="1"/>
  <c r="AO83" i="7"/>
  <c r="AK83" i="7"/>
  <c r="AJ83" i="7"/>
  <c r="AI83" i="7"/>
  <c r="AF83" i="7"/>
  <c r="AG83" i="7" s="1"/>
  <c r="V83" i="7"/>
  <c r="BW82" i="7"/>
  <c r="BV82" i="7"/>
  <c r="BU82" i="7"/>
  <c r="BR82" i="7"/>
  <c r="BS82" i="7" s="1"/>
  <c r="BH82" i="7"/>
  <c r="BD82" i="7"/>
  <c r="BC82" i="7"/>
  <c r="BB82" i="7"/>
  <c r="AY82" i="7"/>
  <c r="AZ82" i="7" s="1"/>
  <c r="AO82" i="7"/>
  <c r="AK82" i="7"/>
  <c r="AJ82" i="7"/>
  <c r="AI82" i="7"/>
  <c r="AF82" i="7"/>
  <c r="AG82" i="7" s="1"/>
  <c r="V82" i="7"/>
  <c r="BW81" i="7"/>
  <c r="BV81" i="7"/>
  <c r="BU81" i="7"/>
  <c r="BR81" i="7"/>
  <c r="BS81" i="7" s="1"/>
  <c r="BH81" i="7"/>
  <c r="BD81" i="7"/>
  <c r="BC81" i="7"/>
  <c r="BB81" i="7"/>
  <c r="AY81" i="7"/>
  <c r="AZ81" i="7" s="1"/>
  <c r="AO81" i="7"/>
  <c r="AK81" i="7"/>
  <c r="AJ81" i="7"/>
  <c r="AI81" i="7"/>
  <c r="AF81" i="7"/>
  <c r="AG81" i="7" s="1"/>
  <c r="V81" i="7"/>
  <c r="BR80" i="7"/>
  <c r="BS80" i="7" s="1"/>
  <c r="BH80" i="7"/>
  <c r="AY80" i="7"/>
  <c r="AZ80" i="7" s="1"/>
  <c r="BD80" i="7" s="1"/>
  <c r="AO80" i="7"/>
  <c r="AK80" i="7"/>
  <c r="AJ80" i="7"/>
  <c r="AI80" i="7"/>
  <c r="AF80" i="7"/>
  <c r="AG80" i="7" s="1"/>
  <c r="V80" i="7"/>
  <c r="BR79" i="7"/>
  <c r="BS79" i="7" s="1"/>
  <c r="BH79" i="7"/>
  <c r="AY79" i="7"/>
  <c r="AZ79" i="7" s="1"/>
  <c r="BD79" i="7" s="1"/>
  <c r="AO79" i="7"/>
  <c r="AF79" i="7"/>
  <c r="AG79" i="7" s="1"/>
  <c r="V79" i="7"/>
  <c r="BA73" i="7"/>
  <c r="AH73" i="7"/>
  <c r="R73" i="7"/>
  <c r="BA72" i="7"/>
  <c r="AH72" i="7"/>
  <c r="P72" i="7"/>
  <c r="BA71" i="7"/>
  <c r="AH71" i="7"/>
  <c r="O71" i="7"/>
  <c r="BA70" i="7"/>
  <c r="AH70" i="7"/>
  <c r="M70" i="7"/>
  <c r="L70" i="7"/>
  <c r="K70" i="7"/>
  <c r="J70" i="7"/>
  <c r="I70" i="7"/>
  <c r="BA69" i="7"/>
  <c r="AH69" i="7"/>
  <c r="O69" i="7"/>
  <c r="BA68" i="7"/>
  <c r="AH68" i="7"/>
  <c r="O68" i="7"/>
  <c r="BA67" i="7"/>
  <c r="AH67" i="7"/>
  <c r="O67" i="7"/>
  <c r="BA66" i="7"/>
  <c r="AH66" i="7"/>
  <c r="O66" i="7"/>
  <c r="BA65" i="7"/>
  <c r="AH65" i="7"/>
  <c r="O65" i="7"/>
  <c r="BA64" i="7"/>
  <c r="AH64" i="7"/>
  <c r="O64" i="7"/>
  <c r="BA63" i="7"/>
  <c r="AH63" i="7"/>
  <c r="O63" i="7"/>
  <c r="BA62" i="7"/>
  <c r="AH62" i="7"/>
  <c r="O62" i="7"/>
  <c r="BA61" i="7"/>
  <c r="AH61" i="7"/>
  <c r="O61" i="7"/>
  <c r="BA60" i="7"/>
  <c r="AH60" i="7"/>
  <c r="O60" i="7"/>
  <c r="BA59" i="7"/>
  <c r="AH59" i="7"/>
  <c r="O59" i="7"/>
  <c r="BA58" i="7"/>
  <c r="AH58" i="7"/>
  <c r="O58" i="7"/>
  <c r="BA57" i="7"/>
  <c r="AH57" i="7"/>
  <c r="O57" i="7"/>
  <c r="BA56" i="7"/>
  <c r="AH56" i="7"/>
  <c r="O56" i="7"/>
  <c r="BA55" i="7"/>
  <c r="AH55" i="7"/>
  <c r="O55" i="7"/>
  <c r="BA54" i="7"/>
  <c r="AH54" i="7"/>
  <c r="O54" i="7"/>
  <c r="BA53" i="7"/>
  <c r="AH53" i="7"/>
  <c r="O53" i="7"/>
  <c r="BA52" i="7"/>
  <c r="AH52" i="7"/>
  <c r="O52" i="7"/>
  <c r="BA51" i="7"/>
  <c r="AH51" i="7"/>
  <c r="O51" i="7"/>
  <c r="BA50" i="7"/>
  <c r="AH50" i="7"/>
  <c r="O50" i="7"/>
  <c r="BA49" i="7"/>
  <c r="AH49" i="7"/>
  <c r="O49" i="7"/>
  <c r="BA48" i="7"/>
  <c r="AH48" i="7"/>
  <c r="O48" i="7"/>
  <c r="BA47" i="7"/>
  <c r="AH47" i="7"/>
  <c r="O47" i="7"/>
  <c r="BA46" i="7"/>
  <c r="AH46" i="7"/>
  <c r="O46" i="7"/>
  <c r="BA45" i="7"/>
  <c r="AH45" i="7"/>
  <c r="O45" i="7"/>
  <c r="BA44" i="7"/>
  <c r="AH44" i="7"/>
  <c r="O44" i="7"/>
  <c r="BA43" i="7"/>
  <c r="AH43" i="7"/>
  <c r="O43" i="7"/>
  <c r="BT36" i="7"/>
  <c r="BK36" i="7"/>
  <c r="BU36" i="7" s="1"/>
  <c r="BA36" i="7"/>
  <c r="AR36" i="7"/>
  <c r="BB36" i="7" s="1"/>
  <c r="AH36" i="7"/>
  <c r="Y36" i="7"/>
  <c r="AI36" i="7" s="1"/>
  <c r="BT35" i="7"/>
  <c r="BK35" i="7"/>
  <c r="BU35" i="7" s="1"/>
  <c r="BA35" i="7"/>
  <c r="AR35" i="7"/>
  <c r="BB35" i="7" s="1"/>
  <c r="AH35" i="7"/>
  <c r="Y35" i="7"/>
  <c r="AI35" i="7" s="1"/>
  <c r="BT34" i="7"/>
  <c r="BK34" i="7"/>
  <c r="BU34" i="7" s="1"/>
  <c r="BA34" i="7"/>
  <c r="AR34" i="7"/>
  <c r="BB34" i="7" s="1"/>
  <c r="AH34" i="7"/>
  <c r="Y34" i="7"/>
  <c r="AI34" i="7" s="1"/>
  <c r="BT33" i="7"/>
  <c r="BK33" i="7"/>
  <c r="BU33" i="7" s="1"/>
  <c r="BA33" i="7"/>
  <c r="AR33" i="7"/>
  <c r="BB33" i="7" s="1"/>
  <c r="AH33" i="7"/>
  <c r="Y33" i="7"/>
  <c r="AI33" i="7" s="1"/>
  <c r="N33" i="7"/>
  <c r="M33" i="7"/>
  <c r="I203" i="7" s="1"/>
  <c r="Q203" i="7" s="1"/>
  <c r="L33" i="7"/>
  <c r="I202" i="7" s="1"/>
  <c r="Q202" i="7" s="1"/>
  <c r="K33" i="7"/>
  <c r="I201" i="7" s="1"/>
  <c r="J33" i="7"/>
  <c r="I200" i="7" s="1"/>
  <c r="Q200" i="7" s="1"/>
  <c r="I33" i="7"/>
  <c r="I199" i="7" s="1"/>
  <c r="Q199" i="7" s="1"/>
  <c r="BT32" i="7"/>
  <c r="BK32" i="7"/>
  <c r="BU32" i="7" s="1"/>
  <c r="BA32" i="7"/>
  <c r="AR32" i="7"/>
  <c r="BB32" i="7" s="1"/>
  <c r="AH32" i="7"/>
  <c r="Y32" i="7"/>
  <c r="AI32" i="7" s="1"/>
  <c r="BT31" i="7"/>
  <c r="BK31" i="7"/>
  <c r="BU31" i="7" s="1"/>
  <c r="BA31" i="7"/>
  <c r="AR31" i="7"/>
  <c r="BB31" i="7" s="1"/>
  <c r="AH31" i="7"/>
  <c r="Y31" i="7"/>
  <c r="AI31" i="7" s="1"/>
  <c r="BT30" i="7"/>
  <c r="BK30" i="7"/>
  <c r="BU30" i="7" s="1"/>
  <c r="BA30" i="7"/>
  <c r="AR30" i="7"/>
  <c r="BB30" i="7" s="1"/>
  <c r="AH30" i="7"/>
  <c r="Y30" i="7"/>
  <c r="AI30" i="7" s="1"/>
  <c r="BT29" i="7"/>
  <c r="BK29" i="7"/>
  <c r="BU29" i="7" s="1"/>
  <c r="BA29" i="7"/>
  <c r="AR29" i="7"/>
  <c r="BB29" i="7" s="1"/>
  <c r="AH29" i="7"/>
  <c r="Y29" i="7"/>
  <c r="AI29" i="7" s="1"/>
  <c r="BT28" i="7"/>
  <c r="BK28" i="7"/>
  <c r="BU28" i="7" s="1"/>
  <c r="BA28" i="7"/>
  <c r="AR28" i="7"/>
  <c r="BB28" i="7" s="1"/>
  <c r="AH28" i="7"/>
  <c r="Y28" i="7"/>
  <c r="AI28" i="7" s="1"/>
  <c r="BT27" i="7"/>
  <c r="BK27" i="7"/>
  <c r="BU27" i="7" s="1"/>
  <c r="BA27" i="7"/>
  <c r="AR27" i="7"/>
  <c r="BB27" i="7" s="1"/>
  <c r="AH27" i="7"/>
  <c r="Y27" i="7"/>
  <c r="AI27" i="7" s="1"/>
  <c r="BT26" i="7"/>
  <c r="BK26" i="7"/>
  <c r="BU26" i="7" s="1"/>
  <c r="BA26" i="7"/>
  <c r="AR26" i="7"/>
  <c r="BB26" i="7" s="1"/>
  <c r="AH26" i="7"/>
  <c r="Y26" i="7"/>
  <c r="AI26" i="7" s="1"/>
  <c r="BT25" i="7"/>
  <c r="BK25" i="7"/>
  <c r="BU25" i="7" s="1"/>
  <c r="BA25" i="7"/>
  <c r="AR25" i="7"/>
  <c r="BB25" i="7" s="1"/>
  <c r="AH25" i="7"/>
  <c r="Y25" i="7"/>
  <c r="AI25" i="7" s="1"/>
  <c r="BT24" i="7"/>
  <c r="BK24" i="7"/>
  <c r="BU24" i="7" s="1"/>
  <c r="BA24" i="7"/>
  <c r="AR24" i="7"/>
  <c r="BB24" i="7" s="1"/>
  <c r="AH24" i="7"/>
  <c r="Y24" i="7"/>
  <c r="AI24" i="7" s="1"/>
  <c r="BT23" i="7"/>
  <c r="BK23" i="7"/>
  <c r="BU23" i="7" s="1"/>
  <c r="BA23" i="7"/>
  <c r="AR23" i="7"/>
  <c r="BB23" i="7" s="1"/>
  <c r="AH23" i="7"/>
  <c r="Y23" i="7"/>
  <c r="AI23" i="7" s="1"/>
  <c r="BT22" i="7"/>
  <c r="BK22" i="7"/>
  <c r="BU22" i="7" s="1"/>
  <c r="BA22" i="7"/>
  <c r="AR22" i="7"/>
  <c r="BB22" i="7" s="1"/>
  <c r="AH22" i="7"/>
  <c r="Y22" i="7"/>
  <c r="AI22" i="7" s="1"/>
  <c r="BT21" i="7"/>
  <c r="BK21" i="7"/>
  <c r="BU21" i="7" s="1"/>
  <c r="BA21" i="7"/>
  <c r="AR21" i="7"/>
  <c r="BB21" i="7" s="1"/>
  <c r="AH21" i="7"/>
  <c r="Y21" i="7"/>
  <c r="AI21" i="7" s="1"/>
  <c r="AJ21" i="7" s="1"/>
  <c r="AK21" i="7" s="1"/>
  <c r="BT20" i="7"/>
  <c r="BK20" i="7"/>
  <c r="BU20" i="7" s="1"/>
  <c r="BA20" i="7"/>
  <c r="AR20" i="7"/>
  <c r="BB20" i="7" s="1"/>
  <c r="AH20" i="7"/>
  <c r="Y20" i="7"/>
  <c r="BT19" i="7"/>
  <c r="BK19" i="7"/>
  <c r="BU19" i="7" s="1"/>
  <c r="BA19" i="7"/>
  <c r="AR19" i="7"/>
  <c r="BB19" i="7" s="1"/>
  <c r="AH19" i="7"/>
  <c r="Y19" i="7"/>
  <c r="AI19" i="7" s="1"/>
  <c r="BT18" i="7"/>
  <c r="BK18" i="7"/>
  <c r="BU18" i="7" s="1"/>
  <c r="BA18" i="7"/>
  <c r="AR18" i="7"/>
  <c r="BB18" i="7" s="1"/>
  <c r="AH18" i="7"/>
  <c r="Y18" i="7"/>
  <c r="BT17" i="7"/>
  <c r="BK17" i="7"/>
  <c r="BU17" i="7" s="1"/>
  <c r="BA17" i="7"/>
  <c r="AR17" i="7"/>
  <c r="BB17" i="7" s="1"/>
  <c r="AH17" i="7"/>
  <c r="Y17" i="7"/>
  <c r="BT16" i="7"/>
  <c r="BK16" i="7"/>
  <c r="BU16" i="7" s="1"/>
  <c r="BA16" i="7"/>
  <c r="AR16" i="7"/>
  <c r="BB16" i="7" s="1"/>
  <c r="AH16" i="7"/>
  <c r="Y16" i="7"/>
  <c r="BT15" i="7"/>
  <c r="BK15" i="7"/>
  <c r="BU15" i="7" s="1"/>
  <c r="BA15" i="7"/>
  <c r="AR15" i="7"/>
  <c r="BB15" i="7" s="1"/>
  <c r="AH15" i="7"/>
  <c r="Y15" i="7"/>
  <c r="AI15" i="7" s="1"/>
  <c r="BT14" i="7"/>
  <c r="BK14" i="7"/>
  <c r="BU14" i="7" s="1"/>
  <c r="BA14" i="7"/>
  <c r="AR14" i="7"/>
  <c r="BB14" i="7" s="1"/>
  <c r="AH14" i="7"/>
  <c r="Y14" i="7"/>
  <c r="AI14" i="7" s="1"/>
  <c r="AJ14" i="7" s="1"/>
  <c r="AK14" i="7" s="1"/>
  <c r="BT13" i="7"/>
  <c r="BK13" i="7"/>
  <c r="BU13" i="7" s="1"/>
  <c r="BA13" i="7"/>
  <c r="AR13" i="7"/>
  <c r="BB13" i="7" s="1"/>
  <c r="AH13" i="7"/>
  <c r="Y13" i="7"/>
  <c r="AI13" i="7" s="1"/>
  <c r="AJ13" i="7" s="1"/>
  <c r="AK13" i="7" s="1"/>
  <c r="BT12" i="7"/>
  <c r="BK12" i="7"/>
  <c r="BU12" i="7" s="1"/>
  <c r="BA12" i="7"/>
  <c r="AR12" i="7"/>
  <c r="BB12" i="7" s="1"/>
  <c r="AH12" i="7"/>
  <c r="Y12" i="7"/>
  <c r="AI12" i="7" s="1"/>
  <c r="BT11" i="7"/>
  <c r="BK11" i="7"/>
  <c r="BU11" i="7" s="1"/>
  <c r="BA11" i="7"/>
  <c r="AR11" i="7"/>
  <c r="BB11" i="7" s="1"/>
  <c r="AH11" i="7"/>
  <c r="Y11" i="7"/>
  <c r="AI11" i="7" s="1"/>
  <c r="AJ11" i="7" s="1"/>
  <c r="AK11" i="7" s="1"/>
  <c r="BT10" i="7"/>
  <c r="BK10" i="7"/>
  <c r="BU10" i="7" s="1"/>
  <c r="BA10" i="7"/>
  <c r="AR10" i="7"/>
  <c r="BB10" i="7" s="1"/>
  <c r="AH10" i="7"/>
  <c r="Y10" i="7"/>
  <c r="AI10" i="7" s="1"/>
  <c r="AJ10" i="7" s="1"/>
  <c r="AK10" i="7" s="1"/>
  <c r="BT9" i="7"/>
  <c r="BK9" i="7"/>
  <c r="BU9" i="7" s="1"/>
  <c r="BA9" i="7"/>
  <c r="AR9" i="7"/>
  <c r="BB9" i="7" s="1"/>
  <c r="AH9" i="7"/>
  <c r="Y9" i="7"/>
  <c r="AI9" i="7" s="1"/>
  <c r="AJ9" i="7" s="1"/>
  <c r="AK9" i="7" s="1"/>
  <c r="BT8" i="7"/>
  <c r="BK8" i="7"/>
  <c r="BU8" i="7" s="1"/>
  <c r="BA8" i="7"/>
  <c r="AR8" i="7"/>
  <c r="BB8" i="7" s="1"/>
  <c r="AH8" i="7"/>
  <c r="Y8" i="7"/>
  <c r="AI8" i="7" s="1"/>
  <c r="BT7" i="7"/>
  <c r="BK7" i="7"/>
  <c r="BU7" i="7" s="1"/>
  <c r="BA7" i="7"/>
  <c r="AR7" i="7"/>
  <c r="BB7" i="7" s="1"/>
  <c r="AH7" i="7"/>
  <c r="Y7" i="7"/>
  <c r="AI7" i="7" s="1"/>
  <c r="BT6" i="7"/>
  <c r="BK6" i="7"/>
  <c r="BU6" i="7" s="1"/>
  <c r="BA6" i="7"/>
  <c r="AR6" i="7"/>
  <c r="BB6" i="7" s="1"/>
  <c r="AH6" i="7"/>
  <c r="Y6" i="7"/>
  <c r="AI6" i="7" s="1"/>
  <c r="AJ6" i="7" s="1"/>
  <c r="AK6" i="7" s="1"/>
  <c r="I202" i="14" l="1"/>
  <c r="Q196" i="14"/>
  <c r="Q202" i="14" s="1"/>
  <c r="P169" i="16"/>
  <c r="AJ7" i="7"/>
  <c r="AK7" i="7" s="1"/>
  <c r="AI20" i="7"/>
  <c r="Q169" i="11"/>
  <c r="G171" i="11" s="1"/>
  <c r="I202" i="16"/>
  <c r="Q196" i="16"/>
  <c r="Q202" i="16" s="1"/>
  <c r="AJ8" i="7"/>
  <c r="AK8" i="7" s="1"/>
  <c r="AJ12" i="7"/>
  <c r="AK12" i="7"/>
  <c r="AJ15" i="7"/>
  <c r="AK15" i="7"/>
  <c r="AJ19" i="7"/>
  <c r="AK19" i="7" s="1"/>
  <c r="Q169" i="14"/>
  <c r="G171" i="14" s="1"/>
  <c r="E172" i="7"/>
  <c r="BA204" i="7"/>
  <c r="I202" i="11"/>
  <c r="Q196" i="11"/>
  <c r="Q202" i="11" s="1"/>
  <c r="P169" i="14"/>
  <c r="Q169" i="16"/>
  <c r="G171" i="16" s="1"/>
  <c r="AI153" i="7"/>
  <c r="F172" i="7"/>
  <c r="BB204" i="7"/>
  <c r="I202" i="12"/>
  <c r="Q196" i="12"/>
  <c r="Q202" i="12" s="1"/>
  <c r="BB201" i="17"/>
  <c r="N69" i="17"/>
  <c r="BA201" i="17"/>
  <c r="E169" i="17"/>
  <c r="O33" i="17"/>
  <c r="D169" i="17"/>
  <c r="Q198" i="17"/>
  <c r="Q202" i="17" s="1"/>
  <c r="I202" i="17"/>
  <c r="AJ6" i="17"/>
  <c r="AK6" i="17" s="1"/>
  <c r="Q36" i="17" s="1"/>
  <c r="Q169" i="17"/>
  <c r="G171" i="17" s="1"/>
  <c r="P169" i="17"/>
  <c r="C169" i="13"/>
  <c r="Q198" i="13"/>
  <c r="Q202" i="13" s="1"/>
  <c r="I202" i="13"/>
  <c r="Q169" i="13"/>
  <c r="G171" i="13" s="1"/>
  <c r="P169" i="13"/>
  <c r="BV6" i="8"/>
  <c r="AI6" i="8"/>
  <c r="O34" i="8" s="1"/>
  <c r="P35" i="11"/>
  <c r="D172" i="8"/>
  <c r="F172" i="8"/>
  <c r="E172" i="8"/>
  <c r="C172" i="8"/>
  <c r="H172" i="8"/>
  <c r="P172" i="8"/>
  <c r="G172" i="8"/>
  <c r="Q200" i="8"/>
  <c r="Q205" i="8" s="1"/>
  <c r="I205" i="8"/>
  <c r="N70" i="8"/>
  <c r="Q172" i="8"/>
  <c r="G174" i="8" s="1"/>
  <c r="O33" i="8"/>
  <c r="O34" i="12"/>
  <c r="Q36" i="12"/>
  <c r="P35" i="13"/>
  <c r="O34" i="14"/>
  <c r="Q36" i="14"/>
  <c r="P35" i="14"/>
  <c r="P155" i="7"/>
  <c r="AI155" i="7"/>
  <c r="P158" i="7"/>
  <c r="D172" i="7"/>
  <c r="AI156" i="7"/>
  <c r="C172" i="7"/>
  <c r="P153" i="7"/>
  <c r="P156" i="7"/>
  <c r="P152" i="7"/>
  <c r="Q172" i="7"/>
  <c r="G174" i="7" s="1"/>
  <c r="Q201" i="7"/>
  <c r="Q205" i="7" s="1"/>
  <c r="I205" i="7"/>
  <c r="N70" i="7"/>
  <c r="O33" i="7"/>
  <c r="H172" i="7"/>
  <c r="O34" i="7"/>
  <c r="O34" i="11"/>
  <c r="Q36" i="11"/>
  <c r="P35" i="16"/>
  <c r="O34" i="17"/>
  <c r="BE90" i="13"/>
  <c r="BX90" i="13"/>
  <c r="BE91" i="13"/>
  <c r="BX91" i="13"/>
  <c r="AL95" i="11"/>
  <c r="AL97" i="11"/>
  <c r="AL99" i="11"/>
  <c r="BX81" i="12"/>
  <c r="AL82" i="12"/>
  <c r="BE82" i="12"/>
  <c r="AL83" i="12"/>
  <c r="BE83" i="12"/>
  <c r="BX84" i="12"/>
  <c r="AL101" i="12"/>
  <c r="BE101" i="12"/>
  <c r="BX102" i="12"/>
  <c r="AL103" i="12"/>
  <c r="BE103" i="12"/>
  <c r="BX104" i="12"/>
  <c r="AL105" i="12"/>
  <c r="BE105" i="12"/>
  <c r="BX106" i="12"/>
  <c r="BX81" i="16"/>
  <c r="AL82" i="16"/>
  <c r="BE82" i="16"/>
  <c r="AL83" i="16"/>
  <c r="BE83" i="16"/>
  <c r="BX84" i="16"/>
  <c r="BX104" i="17"/>
  <c r="BE106" i="17"/>
  <c r="BX106" i="17"/>
  <c r="AL80" i="8"/>
  <c r="BX89" i="8"/>
  <c r="AL90" i="8"/>
  <c r="BE90" i="8"/>
  <c r="AL91" i="8"/>
  <c r="BE91" i="8"/>
  <c r="BX92" i="8"/>
  <c r="BE82" i="13"/>
  <c r="BX82" i="13"/>
  <c r="BE83" i="13"/>
  <c r="BX83" i="13"/>
  <c r="BE98" i="13"/>
  <c r="BX98" i="13"/>
  <c r="BE99" i="13"/>
  <c r="BX99" i="13"/>
  <c r="AL102" i="13"/>
  <c r="AL104" i="13"/>
  <c r="AL106" i="13"/>
  <c r="BE80" i="14"/>
  <c r="BX80" i="14"/>
  <c r="BE82" i="14"/>
  <c r="BX82" i="14"/>
  <c r="BE84" i="14"/>
  <c r="BX84" i="14"/>
  <c r="BE86" i="14"/>
  <c r="BX86" i="14"/>
  <c r="BE88" i="14"/>
  <c r="BX88" i="14"/>
  <c r="BE90" i="14"/>
  <c r="BX90" i="14"/>
  <c r="BE92" i="14"/>
  <c r="BX92" i="14"/>
  <c r="BE94" i="14"/>
  <c r="BX94" i="14"/>
  <c r="BE96" i="14"/>
  <c r="BX96" i="14"/>
  <c r="BE98" i="14"/>
  <c r="BX98" i="14"/>
  <c r="BE100" i="14"/>
  <c r="BX100" i="14"/>
  <c r="AL101" i="14"/>
  <c r="AL103" i="14"/>
  <c r="AL105" i="14"/>
  <c r="BX105" i="17"/>
  <c r="AL94" i="11"/>
  <c r="AL96" i="11"/>
  <c r="AL98" i="11"/>
  <c r="AL100" i="11"/>
  <c r="BE79" i="13"/>
  <c r="BX79" i="13"/>
  <c r="BE86" i="13"/>
  <c r="BX86" i="13"/>
  <c r="BE87" i="13"/>
  <c r="BE81" i="7"/>
  <c r="BX81" i="7"/>
  <c r="BE83" i="7"/>
  <c r="BX83" i="7"/>
  <c r="BE85" i="7"/>
  <c r="BX85" i="7"/>
  <c r="BE87" i="7"/>
  <c r="BX87" i="7"/>
  <c r="BE89" i="7"/>
  <c r="BX89" i="7"/>
  <c r="BE91" i="7"/>
  <c r="BX91" i="7"/>
  <c r="BE93" i="7"/>
  <c r="BX93" i="7"/>
  <c r="BE95" i="7"/>
  <c r="BX95" i="7"/>
  <c r="BE97" i="7"/>
  <c r="BX97" i="7"/>
  <c r="BE99" i="7"/>
  <c r="BX99" i="7"/>
  <c r="BE100" i="7"/>
  <c r="BX100" i="7"/>
  <c r="BE101" i="7"/>
  <c r="BX101" i="7"/>
  <c r="BE102" i="7"/>
  <c r="BX102" i="7"/>
  <c r="AL103" i="7"/>
  <c r="AL105" i="7"/>
  <c r="AL107" i="7"/>
  <c r="BX81" i="8"/>
  <c r="AL82" i="8"/>
  <c r="BE82" i="8"/>
  <c r="AL83" i="8"/>
  <c r="BE83" i="8"/>
  <c r="BX84" i="8"/>
  <c r="BX97" i="8"/>
  <c r="AL98" i="8"/>
  <c r="BE98" i="8"/>
  <c r="AL99" i="8"/>
  <c r="BE99" i="8"/>
  <c r="BX100" i="8"/>
  <c r="AL103" i="8"/>
  <c r="BE103" i="8"/>
  <c r="BX104" i="8"/>
  <c r="AL105" i="8"/>
  <c r="BE105" i="8"/>
  <c r="BX106" i="8"/>
  <c r="AL107" i="8"/>
  <c r="BE107" i="8"/>
  <c r="BX108" i="8"/>
  <c r="BX87" i="13"/>
  <c r="BE94" i="13"/>
  <c r="BX94" i="13"/>
  <c r="BE95" i="13"/>
  <c r="BX95" i="13"/>
  <c r="AL87" i="16"/>
  <c r="AL89" i="16"/>
  <c r="AL91" i="16"/>
  <c r="AL93" i="16"/>
  <c r="AL95" i="16"/>
  <c r="AL97" i="16"/>
  <c r="AL99" i="16"/>
  <c r="AL102" i="16"/>
  <c r="AL104" i="16"/>
  <c r="AL106" i="16"/>
  <c r="BE101" i="17"/>
  <c r="BX101" i="17"/>
  <c r="BE102" i="17"/>
  <c r="BX102" i="17"/>
  <c r="BE103" i="17"/>
  <c r="BX103" i="17"/>
  <c r="BE104" i="17"/>
  <c r="BE105" i="17"/>
  <c r="AL80" i="7"/>
  <c r="AL82" i="7"/>
  <c r="AL84" i="7"/>
  <c r="AL86" i="7"/>
  <c r="AL88" i="7"/>
  <c r="AL90" i="7"/>
  <c r="AL92" i="7"/>
  <c r="AL94" i="7"/>
  <c r="AL96" i="7"/>
  <c r="AL98" i="7"/>
  <c r="AL104" i="7"/>
  <c r="AL106" i="7"/>
  <c r="AL108" i="7"/>
  <c r="BX85" i="8"/>
  <c r="AL86" i="8"/>
  <c r="BE86" i="8"/>
  <c r="AL87" i="8"/>
  <c r="BE87" i="8"/>
  <c r="BX88" i="8"/>
  <c r="BX93" i="8"/>
  <c r="AL94" i="8"/>
  <c r="BE94" i="8"/>
  <c r="AL95" i="8"/>
  <c r="BE95" i="8"/>
  <c r="BX96" i="8"/>
  <c r="BX101" i="8"/>
  <c r="AL102" i="8"/>
  <c r="BE102" i="8"/>
  <c r="AL78" i="11"/>
  <c r="AL79" i="11"/>
  <c r="AL80" i="11"/>
  <c r="AL81" i="11"/>
  <c r="AL82" i="11"/>
  <c r="AL83" i="11"/>
  <c r="AL84" i="11"/>
  <c r="AL85" i="11"/>
  <c r="AL86" i="11"/>
  <c r="AL87" i="11"/>
  <c r="AL88" i="11"/>
  <c r="AL89" i="11"/>
  <c r="AL90" i="11"/>
  <c r="AL91" i="11"/>
  <c r="AL92" i="11"/>
  <c r="AL93" i="11"/>
  <c r="P35" i="12"/>
  <c r="O34" i="13"/>
  <c r="Q36" i="13"/>
  <c r="BE101" i="11"/>
  <c r="BX101" i="11"/>
  <c r="BE102" i="11"/>
  <c r="BX102" i="11"/>
  <c r="BE103" i="11"/>
  <c r="BX103" i="11"/>
  <c r="BE104" i="11"/>
  <c r="BX104" i="11"/>
  <c r="BE105" i="11"/>
  <c r="BX105" i="11"/>
  <c r="BE106" i="11"/>
  <c r="BX106" i="11"/>
  <c r="AL79" i="12"/>
  <c r="BE79" i="12"/>
  <c r="BX80" i="12"/>
  <c r="BX85" i="12"/>
  <c r="AL86" i="12"/>
  <c r="BE86" i="12"/>
  <c r="AL87" i="12"/>
  <c r="BE87" i="12"/>
  <c r="AL88" i="12"/>
  <c r="BE88" i="12"/>
  <c r="AL89" i="12"/>
  <c r="BE89" i="12"/>
  <c r="AL90" i="12"/>
  <c r="BE90" i="12"/>
  <c r="AL91" i="12"/>
  <c r="BE91" i="12"/>
  <c r="AL92" i="12"/>
  <c r="BE92" i="12"/>
  <c r="AL93" i="12"/>
  <c r="BE93" i="12"/>
  <c r="AL94" i="12"/>
  <c r="BE94" i="12"/>
  <c r="AL95" i="12"/>
  <c r="BE95" i="12"/>
  <c r="AL96" i="12"/>
  <c r="BE96" i="12"/>
  <c r="AL97" i="12"/>
  <c r="BE97" i="12"/>
  <c r="AL98" i="12"/>
  <c r="BE98" i="12"/>
  <c r="AL99" i="12"/>
  <c r="BE99" i="12"/>
  <c r="AL100" i="12"/>
  <c r="BE100" i="12"/>
  <c r="BE80" i="13"/>
  <c r="BX80" i="13"/>
  <c r="BE81" i="13"/>
  <c r="BX81" i="13"/>
  <c r="BE84" i="13"/>
  <c r="BX84" i="13"/>
  <c r="BE85" i="13"/>
  <c r="BX85" i="13"/>
  <c r="BE88" i="13"/>
  <c r="BX88" i="13"/>
  <c r="BE89" i="13"/>
  <c r="BX89" i="13"/>
  <c r="BE92" i="13"/>
  <c r="BX92" i="13"/>
  <c r="BE93" i="13"/>
  <c r="BX93" i="13"/>
  <c r="BE96" i="13"/>
  <c r="BX96" i="13"/>
  <c r="BE97" i="13"/>
  <c r="BX97" i="13"/>
  <c r="BE100" i="13"/>
  <c r="BX100" i="13"/>
  <c r="AL101" i="13"/>
  <c r="AL103" i="13"/>
  <c r="AL105" i="13"/>
  <c r="AL79" i="14"/>
  <c r="AL81" i="14"/>
  <c r="AL83" i="14"/>
  <c r="AL85" i="14"/>
  <c r="AL87" i="14"/>
  <c r="AL89" i="14"/>
  <c r="AL91" i="14"/>
  <c r="AL93" i="14"/>
  <c r="AL95" i="14"/>
  <c r="AL97" i="14"/>
  <c r="AL99" i="14"/>
  <c r="AL102" i="14"/>
  <c r="AL104" i="14"/>
  <c r="AL106" i="14"/>
  <c r="O34" i="16"/>
  <c r="Q36" i="16"/>
  <c r="AL78" i="16"/>
  <c r="AL79" i="16"/>
  <c r="BE79" i="16"/>
  <c r="BX80" i="16"/>
  <c r="BE86" i="16"/>
  <c r="BX86" i="16"/>
  <c r="BE88" i="16"/>
  <c r="BX88" i="16"/>
  <c r="BE90" i="16"/>
  <c r="BX90" i="16"/>
  <c r="BE92" i="16"/>
  <c r="BX92" i="16"/>
  <c r="BE94" i="16"/>
  <c r="BX94" i="16"/>
  <c r="BE96" i="16"/>
  <c r="BX96" i="16"/>
  <c r="BE98" i="16"/>
  <c r="BX98" i="16"/>
  <c r="BE100" i="16"/>
  <c r="BX100" i="16"/>
  <c r="AL101" i="16"/>
  <c r="AL103" i="16"/>
  <c r="AL105" i="16"/>
  <c r="AL79" i="17"/>
  <c r="BE79" i="17"/>
  <c r="AL80" i="17"/>
  <c r="BE80" i="17"/>
  <c r="AL81" i="17"/>
  <c r="BE81" i="17"/>
  <c r="AL82" i="17"/>
  <c r="AL83" i="17"/>
  <c r="AL84" i="17"/>
  <c r="AL85" i="17"/>
  <c r="AL86" i="17"/>
  <c r="AL87" i="17"/>
  <c r="AL88" i="17"/>
  <c r="AL89" i="17"/>
  <c r="AL90" i="17"/>
  <c r="AL91" i="17"/>
  <c r="AL92" i="17"/>
  <c r="AL93" i="17"/>
  <c r="AL94" i="17"/>
  <c r="AL95" i="17"/>
  <c r="AL96" i="17"/>
  <c r="AL97" i="17"/>
  <c r="AL98" i="17"/>
  <c r="AL99" i="17"/>
  <c r="AL100" i="17"/>
  <c r="AL81" i="7"/>
  <c r="BE82" i="7"/>
  <c r="BX82" i="7"/>
  <c r="AL83" i="7"/>
  <c r="BE84" i="7"/>
  <c r="BX84" i="7"/>
  <c r="AL85" i="7"/>
  <c r="BE86" i="7"/>
  <c r="BX86" i="7"/>
  <c r="AL87" i="7"/>
  <c r="BE88" i="7"/>
  <c r="BX88" i="7"/>
  <c r="AL89" i="7"/>
  <c r="BE90" i="7"/>
  <c r="BX90" i="7"/>
  <c r="AL91" i="7"/>
  <c r="BE92" i="7"/>
  <c r="BX92" i="7"/>
  <c r="AL93" i="7"/>
  <c r="BE94" i="7"/>
  <c r="BX94" i="7"/>
  <c r="AL95" i="7"/>
  <c r="BE96" i="7"/>
  <c r="BX96" i="7"/>
  <c r="AL97" i="7"/>
  <c r="BE98" i="7"/>
  <c r="BX98" i="7"/>
  <c r="AL99" i="7"/>
  <c r="AL100" i="7"/>
  <c r="AL101" i="7"/>
  <c r="AL102" i="7"/>
  <c r="BE103" i="7"/>
  <c r="BX103" i="7"/>
  <c r="BE104" i="7"/>
  <c r="BX104" i="7"/>
  <c r="BE105" i="7"/>
  <c r="BX105" i="7"/>
  <c r="BE106" i="7"/>
  <c r="BX106" i="7"/>
  <c r="BE107" i="7"/>
  <c r="BX107" i="7"/>
  <c r="BE108" i="7"/>
  <c r="BX108" i="7"/>
  <c r="AL81" i="8"/>
  <c r="BE81" i="8"/>
  <c r="BX82" i="8"/>
  <c r="BX83" i="8"/>
  <c r="AL84" i="8"/>
  <c r="BE84" i="8"/>
  <c r="AL85" i="8"/>
  <c r="BE85" i="8"/>
  <c r="BX86" i="8"/>
  <c r="BX87" i="8"/>
  <c r="AL88" i="8"/>
  <c r="BE88" i="8"/>
  <c r="AL89" i="8"/>
  <c r="BE89" i="8"/>
  <c r="BX90" i="8"/>
  <c r="BX91" i="8"/>
  <c r="AL92" i="8"/>
  <c r="BE92" i="8"/>
  <c r="AL93" i="8"/>
  <c r="BE93" i="8"/>
  <c r="BX94" i="8"/>
  <c r="BX95" i="8"/>
  <c r="AL96" i="8"/>
  <c r="BE96" i="8"/>
  <c r="AL97" i="8"/>
  <c r="BE97" i="8"/>
  <c r="BX98" i="8"/>
  <c r="BX99" i="8"/>
  <c r="AL100" i="8"/>
  <c r="BE100" i="8"/>
  <c r="AL101" i="8"/>
  <c r="BE101" i="8"/>
  <c r="BX102" i="8"/>
  <c r="BX103" i="8"/>
  <c r="AL104" i="8"/>
  <c r="BE104" i="8"/>
  <c r="BX105" i="8"/>
  <c r="AL106" i="8"/>
  <c r="BE106" i="8"/>
  <c r="BX107" i="8"/>
  <c r="AL108" i="8"/>
  <c r="BE108" i="8"/>
  <c r="BE79" i="11"/>
  <c r="BX79" i="11"/>
  <c r="BE80" i="11"/>
  <c r="BX80" i="11"/>
  <c r="BE81" i="11"/>
  <c r="BX81" i="11"/>
  <c r="BE82" i="11"/>
  <c r="BX82" i="11"/>
  <c r="BE83" i="11"/>
  <c r="BX83" i="11"/>
  <c r="BE84" i="11"/>
  <c r="BX84" i="11"/>
  <c r="BE85" i="11"/>
  <c r="BX85" i="11"/>
  <c r="BE86" i="11"/>
  <c r="BX86" i="11"/>
  <c r="BE87" i="11"/>
  <c r="BX87" i="11"/>
  <c r="BE88" i="11"/>
  <c r="BX88" i="11"/>
  <c r="BE89" i="11"/>
  <c r="BX89" i="11"/>
  <c r="BE90" i="11"/>
  <c r="BX90" i="11"/>
  <c r="BE91" i="11"/>
  <c r="BX91" i="11"/>
  <c r="BE92" i="11"/>
  <c r="BX92" i="11"/>
  <c r="BE93" i="11"/>
  <c r="BX93" i="11"/>
  <c r="BE94" i="11"/>
  <c r="BX94" i="11"/>
  <c r="BE95" i="11"/>
  <c r="BX95" i="11"/>
  <c r="BE96" i="11"/>
  <c r="BX96" i="11"/>
  <c r="BE97" i="11"/>
  <c r="BX97" i="11"/>
  <c r="BE98" i="11"/>
  <c r="BX98" i="11"/>
  <c r="BE99" i="11"/>
  <c r="BX99" i="11"/>
  <c r="BE100" i="11"/>
  <c r="BX100" i="11"/>
  <c r="AL101" i="11"/>
  <c r="AL102" i="11"/>
  <c r="AL103" i="11"/>
  <c r="AL104" i="11"/>
  <c r="AL105" i="11"/>
  <c r="AL106" i="11"/>
  <c r="AL78" i="12"/>
  <c r="BX79" i="12"/>
  <c r="AL80" i="12"/>
  <c r="BE80" i="12"/>
  <c r="AL81" i="12"/>
  <c r="BE81" i="12"/>
  <c r="BX82" i="12"/>
  <c r="BX83" i="12"/>
  <c r="AL84" i="12"/>
  <c r="BE84" i="12"/>
  <c r="AL85" i="12"/>
  <c r="BE85" i="12"/>
  <c r="BX86" i="12"/>
  <c r="BX87" i="12"/>
  <c r="BX88" i="12"/>
  <c r="BX89" i="12"/>
  <c r="BX90" i="12"/>
  <c r="BX91" i="12"/>
  <c r="BX92" i="12"/>
  <c r="BX93" i="12"/>
  <c r="BX94" i="12"/>
  <c r="BX95" i="12"/>
  <c r="BX96" i="12"/>
  <c r="BX97" i="12"/>
  <c r="BX98" i="12"/>
  <c r="BX99" i="12"/>
  <c r="BX100" i="12"/>
  <c r="BX101" i="12"/>
  <c r="AL102" i="12"/>
  <c r="BE102" i="12"/>
  <c r="BX103" i="12"/>
  <c r="AL104" i="12"/>
  <c r="BE104" i="12"/>
  <c r="BX105" i="12"/>
  <c r="AL106" i="12"/>
  <c r="BE106" i="12"/>
  <c r="AL78" i="13"/>
  <c r="AL79" i="13"/>
  <c r="AL80" i="13"/>
  <c r="AL81" i="13"/>
  <c r="AL82" i="13"/>
  <c r="AL83" i="13"/>
  <c r="AL84" i="13"/>
  <c r="AL85" i="13"/>
  <c r="AL86" i="13"/>
  <c r="AL87" i="13"/>
  <c r="AL88" i="13"/>
  <c r="AL89" i="13"/>
  <c r="AL90" i="13"/>
  <c r="AL91" i="13"/>
  <c r="AL92" i="13"/>
  <c r="AL93" i="13"/>
  <c r="AL94" i="13"/>
  <c r="AL95" i="13"/>
  <c r="AL96" i="13"/>
  <c r="AL97" i="13"/>
  <c r="AL98" i="13"/>
  <c r="AL99" i="13"/>
  <c r="AL100" i="13"/>
  <c r="BE101" i="13"/>
  <c r="BX101" i="13"/>
  <c r="BE102" i="13"/>
  <c r="BX102" i="13"/>
  <c r="BE103" i="13"/>
  <c r="BX103" i="13"/>
  <c r="BE104" i="13"/>
  <c r="BX104" i="13"/>
  <c r="BE105" i="13"/>
  <c r="BX105" i="13"/>
  <c r="BE106" i="13"/>
  <c r="BX106" i="13"/>
  <c r="AL78" i="14"/>
  <c r="BE79" i="14"/>
  <c r="BX79" i="14"/>
  <c r="AL80" i="14"/>
  <c r="BE81" i="14"/>
  <c r="BX81" i="14"/>
  <c r="AL82" i="14"/>
  <c r="BE83" i="14"/>
  <c r="BX83" i="14"/>
  <c r="AL84" i="14"/>
  <c r="BE85" i="14"/>
  <c r="BX85" i="14"/>
  <c r="AL86" i="14"/>
  <c r="BE87" i="14"/>
  <c r="BX87" i="14"/>
  <c r="AL88" i="14"/>
  <c r="BE89" i="14"/>
  <c r="BX89" i="14"/>
  <c r="AL90" i="14"/>
  <c r="BE91" i="14"/>
  <c r="BX91" i="14"/>
  <c r="AL92" i="14"/>
  <c r="BE93" i="14"/>
  <c r="BX93" i="14"/>
  <c r="AL94" i="14"/>
  <c r="BE95" i="14"/>
  <c r="BX95" i="14"/>
  <c r="AL96" i="14"/>
  <c r="BE97" i="14"/>
  <c r="BX97" i="14"/>
  <c r="AL98" i="14"/>
  <c r="BE99" i="14"/>
  <c r="BX99" i="14"/>
  <c r="AL100" i="14"/>
  <c r="BE101" i="14"/>
  <c r="BX101" i="14"/>
  <c r="BE102" i="14"/>
  <c r="BX102" i="14"/>
  <c r="BE103" i="14"/>
  <c r="BX103" i="14"/>
  <c r="BE104" i="14"/>
  <c r="BX104" i="14"/>
  <c r="BE105" i="14"/>
  <c r="BX105" i="14"/>
  <c r="BE106" i="14"/>
  <c r="BX106" i="14"/>
  <c r="BX79" i="16"/>
  <c r="AL80" i="16"/>
  <c r="BE80" i="16"/>
  <c r="AL81" i="16"/>
  <c r="BE81" i="16"/>
  <c r="BX82" i="16"/>
  <c r="BX83" i="16"/>
  <c r="AL84" i="16"/>
  <c r="BE84" i="16"/>
  <c r="AL85" i="16"/>
  <c r="BE85" i="16"/>
  <c r="AL86" i="16"/>
  <c r="BE87" i="16"/>
  <c r="BX87" i="16"/>
  <c r="AL88" i="16"/>
  <c r="BE89" i="16"/>
  <c r="BX89" i="16"/>
  <c r="AL90" i="16"/>
  <c r="BE91" i="16"/>
  <c r="BX91" i="16"/>
  <c r="AL92" i="16"/>
  <c r="BE93" i="16"/>
  <c r="BX93" i="16"/>
  <c r="AL94" i="16"/>
  <c r="BE95" i="16"/>
  <c r="BX95" i="16"/>
  <c r="AL96" i="16"/>
  <c r="BE97" i="16"/>
  <c r="BX97" i="16"/>
  <c r="AL98" i="16"/>
  <c r="BE99" i="16"/>
  <c r="BX99" i="16"/>
  <c r="AL100" i="16"/>
  <c r="BE101" i="16"/>
  <c r="BX101" i="16"/>
  <c r="BE102" i="16"/>
  <c r="BX102" i="16"/>
  <c r="BE103" i="16"/>
  <c r="BX103" i="16"/>
  <c r="BE104" i="16"/>
  <c r="BX104" i="16"/>
  <c r="BE105" i="16"/>
  <c r="BX105" i="16"/>
  <c r="BE106" i="16"/>
  <c r="BX106" i="16"/>
  <c r="AL78" i="17"/>
  <c r="BX79" i="17"/>
  <c r="BX80" i="17"/>
  <c r="BX81" i="17"/>
  <c r="BE82" i="17"/>
  <c r="BX82" i="17"/>
  <c r="BE83" i="17"/>
  <c r="BX83" i="17"/>
  <c r="BE84" i="17"/>
  <c r="BX84" i="17"/>
  <c r="BE85" i="17"/>
  <c r="BX85" i="17"/>
  <c r="BE86" i="17"/>
  <c r="BX86" i="17"/>
  <c r="BE87" i="17"/>
  <c r="BX87" i="17"/>
  <c r="BE88" i="17"/>
  <c r="BX88" i="17"/>
  <c r="BE89" i="17"/>
  <c r="BX89" i="17"/>
  <c r="BE90" i="17"/>
  <c r="BX90" i="17"/>
  <c r="BE91" i="17"/>
  <c r="BX91" i="17"/>
  <c r="BE92" i="17"/>
  <c r="BX92" i="17"/>
  <c r="BE93" i="17"/>
  <c r="BX93" i="17"/>
  <c r="BE94" i="17"/>
  <c r="BX94" i="17"/>
  <c r="BE95" i="17"/>
  <c r="BX95" i="17"/>
  <c r="BE96" i="17"/>
  <c r="BX96" i="17"/>
  <c r="BE97" i="17"/>
  <c r="BX97" i="17"/>
  <c r="BE98" i="17"/>
  <c r="BX98" i="17"/>
  <c r="BE99" i="17"/>
  <c r="BX99" i="17"/>
  <c r="BE100" i="17"/>
  <c r="BX100" i="17"/>
  <c r="AL101" i="17"/>
  <c r="AL102" i="17"/>
  <c r="AL103" i="17"/>
  <c r="AL104" i="17"/>
  <c r="AL105" i="17"/>
  <c r="AL106" i="17"/>
  <c r="BV79" i="7"/>
  <c r="BW79" i="7"/>
  <c r="BU79" i="7"/>
  <c r="O104" i="7"/>
  <c r="AJ79" i="7"/>
  <c r="AK79" i="7"/>
  <c r="AI79" i="7"/>
  <c r="BV80" i="7"/>
  <c r="BW80" i="7"/>
  <c r="BU80" i="7"/>
  <c r="BC79" i="7"/>
  <c r="BC80" i="7"/>
  <c r="AK79" i="8"/>
  <c r="AI79" i="8"/>
  <c r="BC79" i="8"/>
  <c r="BD79" i="8"/>
  <c r="BC80" i="8"/>
  <c r="BD80" i="8"/>
  <c r="Q82" i="8"/>
  <c r="R82" i="8"/>
  <c r="Q84" i="8"/>
  <c r="R84" i="8"/>
  <c r="Q86" i="8"/>
  <c r="R86" i="8"/>
  <c r="Q88" i="8"/>
  <c r="R88" i="8"/>
  <c r="Q90" i="8"/>
  <c r="R90" i="8"/>
  <c r="Q92" i="8"/>
  <c r="R92" i="8"/>
  <c r="Q94" i="8"/>
  <c r="R94" i="8"/>
  <c r="Q96" i="8"/>
  <c r="R96" i="8"/>
  <c r="Q98" i="8"/>
  <c r="R98" i="8"/>
  <c r="Q100" i="8"/>
  <c r="R100" i="8"/>
  <c r="Q102" i="8"/>
  <c r="R102" i="8"/>
  <c r="R77" i="11"/>
  <c r="P77" i="11"/>
  <c r="AJ77" i="11"/>
  <c r="AK77" i="11"/>
  <c r="R78" i="11"/>
  <c r="P78" i="11"/>
  <c r="BD78" i="11"/>
  <c r="BB78" i="11"/>
  <c r="BV78" i="11"/>
  <c r="BW78" i="11"/>
  <c r="AK77" i="12"/>
  <c r="AI77" i="12"/>
  <c r="BC77" i="12"/>
  <c r="BD77" i="12"/>
  <c r="BC78" i="12"/>
  <c r="BD78" i="12"/>
  <c r="Q80" i="12"/>
  <c r="R80" i="12"/>
  <c r="Q82" i="12"/>
  <c r="R82" i="12"/>
  <c r="Q84" i="12"/>
  <c r="R84" i="12"/>
  <c r="Q86" i="12"/>
  <c r="R86" i="12"/>
  <c r="R77" i="13"/>
  <c r="P77" i="13"/>
  <c r="O102" i="13"/>
  <c r="Q77" i="13"/>
  <c r="R78" i="13"/>
  <c r="P78" i="13"/>
  <c r="Q78" i="13"/>
  <c r="BV78" i="13"/>
  <c r="BU78" i="13"/>
  <c r="BD77" i="14"/>
  <c r="BB77" i="14"/>
  <c r="BC77" i="14"/>
  <c r="BC77" i="16"/>
  <c r="BB77" i="16"/>
  <c r="BD77" i="16"/>
  <c r="Q80" i="16"/>
  <c r="P80" i="16"/>
  <c r="R80" i="16"/>
  <c r="Q84" i="16"/>
  <c r="P84" i="16"/>
  <c r="R84" i="16"/>
  <c r="BB79" i="7"/>
  <c r="BB80" i="7"/>
  <c r="O104" i="8"/>
  <c r="Q79" i="8"/>
  <c r="R79" i="8"/>
  <c r="AJ79" i="8"/>
  <c r="BB79" i="8"/>
  <c r="BW79" i="8"/>
  <c r="BU79" i="8"/>
  <c r="Q80" i="8"/>
  <c r="R80" i="8"/>
  <c r="BB80" i="8"/>
  <c r="BW80" i="8"/>
  <c r="BU80" i="8"/>
  <c r="Q81" i="8"/>
  <c r="R81" i="8"/>
  <c r="P82" i="8"/>
  <c r="Q83" i="8"/>
  <c r="R83" i="8"/>
  <c r="P84" i="8"/>
  <c r="Q85" i="8"/>
  <c r="R85" i="8"/>
  <c r="P86" i="8"/>
  <c r="Q87" i="8"/>
  <c r="R87" i="8"/>
  <c r="P88" i="8"/>
  <c r="Q89" i="8"/>
  <c r="R89" i="8"/>
  <c r="P90" i="8"/>
  <c r="Q91" i="8"/>
  <c r="R91" i="8"/>
  <c r="P92" i="8"/>
  <c r="Q93" i="8"/>
  <c r="R93" i="8"/>
  <c r="P94" i="8"/>
  <c r="Q95" i="8"/>
  <c r="R95" i="8"/>
  <c r="P96" i="8"/>
  <c r="Q97" i="8"/>
  <c r="R97" i="8"/>
  <c r="P98" i="8"/>
  <c r="Q99" i="8"/>
  <c r="R99" i="8"/>
  <c r="P100" i="8"/>
  <c r="Q101" i="8"/>
  <c r="R101" i="8"/>
  <c r="P102" i="8"/>
  <c r="Q77" i="11"/>
  <c r="AI77" i="11"/>
  <c r="BD77" i="11"/>
  <c r="BB77" i="11"/>
  <c r="BV77" i="11"/>
  <c r="BW77" i="11"/>
  <c r="Q78" i="11"/>
  <c r="BC78" i="11"/>
  <c r="BU78" i="11"/>
  <c r="R79" i="11"/>
  <c r="P79" i="11"/>
  <c r="R80" i="11"/>
  <c r="P80" i="11"/>
  <c r="R81" i="11"/>
  <c r="P81" i="11"/>
  <c r="R82" i="11"/>
  <c r="P82" i="11"/>
  <c r="R83" i="11"/>
  <c r="P83" i="11"/>
  <c r="R84" i="11"/>
  <c r="P84" i="11"/>
  <c r="R85" i="11"/>
  <c r="P85" i="11"/>
  <c r="R86" i="11"/>
  <c r="P86" i="11"/>
  <c r="R87" i="11"/>
  <c r="P87" i="11"/>
  <c r="R88" i="11"/>
  <c r="P88" i="11"/>
  <c r="R89" i="11"/>
  <c r="P89" i="11"/>
  <c r="R90" i="11"/>
  <c r="P90" i="11"/>
  <c r="R91" i="11"/>
  <c r="P91" i="11"/>
  <c r="R92" i="11"/>
  <c r="P92" i="11"/>
  <c r="R93" i="11"/>
  <c r="P93" i="11"/>
  <c r="R94" i="11"/>
  <c r="P94" i="11"/>
  <c r="R95" i="11"/>
  <c r="P95" i="11"/>
  <c r="R96" i="11"/>
  <c r="P96" i="11"/>
  <c r="R97" i="11"/>
  <c r="P97" i="11"/>
  <c r="R98" i="11"/>
  <c r="P98" i="11"/>
  <c r="R99" i="11"/>
  <c r="P99" i="11"/>
  <c r="R100" i="11"/>
  <c r="P100" i="11"/>
  <c r="O102" i="11"/>
  <c r="O102" i="12"/>
  <c r="Q77" i="12"/>
  <c r="R77" i="12"/>
  <c r="AJ77" i="12"/>
  <c r="BB77" i="12"/>
  <c r="BW77" i="12"/>
  <c r="BU77" i="12"/>
  <c r="Q78" i="12"/>
  <c r="R78" i="12"/>
  <c r="BB78" i="12"/>
  <c r="BW78" i="12"/>
  <c r="BU78" i="12"/>
  <c r="Q79" i="12"/>
  <c r="R79" i="12"/>
  <c r="P80" i="12"/>
  <c r="Q81" i="12"/>
  <c r="R81" i="12"/>
  <c r="P82" i="12"/>
  <c r="Q83" i="12"/>
  <c r="R83" i="12"/>
  <c r="P84" i="12"/>
  <c r="Q85" i="12"/>
  <c r="R85" i="12"/>
  <c r="P86" i="12"/>
  <c r="Q88" i="12"/>
  <c r="P88" i="12"/>
  <c r="Q90" i="12"/>
  <c r="P90" i="12"/>
  <c r="Q92" i="12"/>
  <c r="P92" i="12"/>
  <c r="Q94" i="12"/>
  <c r="P94" i="12"/>
  <c r="Q96" i="12"/>
  <c r="P96" i="12"/>
  <c r="Q98" i="12"/>
  <c r="P98" i="12"/>
  <c r="Q100" i="12"/>
  <c r="P100" i="12"/>
  <c r="AJ77" i="13"/>
  <c r="AI77" i="13"/>
  <c r="BD78" i="13"/>
  <c r="BB78" i="13"/>
  <c r="BC78" i="13"/>
  <c r="BW78" i="13"/>
  <c r="AK77" i="14"/>
  <c r="AI77" i="14"/>
  <c r="AJ77" i="14"/>
  <c r="R80" i="14"/>
  <c r="P80" i="14"/>
  <c r="Q80" i="14"/>
  <c r="R82" i="14"/>
  <c r="P82" i="14"/>
  <c r="Q82" i="14"/>
  <c r="R84" i="14"/>
  <c r="P84" i="14"/>
  <c r="Q84" i="14"/>
  <c r="R86" i="14"/>
  <c r="P86" i="14"/>
  <c r="Q86" i="14"/>
  <c r="R88" i="14"/>
  <c r="P88" i="14"/>
  <c r="Q88" i="14"/>
  <c r="R90" i="14"/>
  <c r="P90" i="14"/>
  <c r="Q90" i="14"/>
  <c r="R92" i="14"/>
  <c r="P92" i="14"/>
  <c r="Q92" i="14"/>
  <c r="R94" i="14"/>
  <c r="P94" i="14"/>
  <c r="Q94" i="14"/>
  <c r="R96" i="14"/>
  <c r="P96" i="14"/>
  <c r="Q96" i="14"/>
  <c r="R98" i="14"/>
  <c r="P98" i="14"/>
  <c r="Q98" i="14"/>
  <c r="R100" i="14"/>
  <c r="P100" i="14"/>
  <c r="Q100" i="14"/>
  <c r="Q87" i="12"/>
  <c r="R87" i="12"/>
  <c r="Q89" i="12"/>
  <c r="R89" i="12"/>
  <c r="Q91" i="12"/>
  <c r="R91" i="12"/>
  <c r="Q93" i="12"/>
  <c r="R93" i="12"/>
  <c r="Q95" i="12"/>
  <c r="R95" i="12"/>
  <c r="Q97" i="12"/>
  <c r="R97" i="12"/>
  <c r="Q99" i="12"/>
  <c r="R99" i="12"/>
  <c r="BD77" i="13"/>
  <c r="BB77" i="13"/>
  <c r="BV77" i="13"/>
  <c r="BW77" i="13"/>
  <c r="R79" i="13"/>
  <c r="P79" i="13"/>
  <c r="R80" i="13"/>
  <c r="P80" i="13"/>
  <c r="R81" i="13"/>
  <c r="P81" i="13"/>
  <c r="R82" i="13"/>
  <c r="P82" i="13"/>
  <c r="R83" i="13"/>
  <c r="P83" i="13"/>
  <c r="R84" i="13"/>
  <c r="P84" i="13"/>
  <c r="R85" i="13"/>
  <c r="P85" i="13"/>
  <c r="R86" i="13"/>
  <c r="P86" i="13"/>
  <c r="R87" i="13"/>
  <c r="P87" i="13"/>
  <c r="R88" i="13"/>
  <c r="P88" i="13"/>
  <c r="R89" i="13"/>
  <c r="P89" i="13"/>
  <c r="R90" i="13"/>
  <c r="P90" i="13"/>
  <c r="R91" i="13"/>
  <c r="P91" i="13"/>
  <c r="R92" i="13"/>
  <c r="P92" i="13"/>
  <c r="R93" i="13"/>
  <c r="P93" i="13"/>
  <c r="R94" i="13"/>
  <c r="P94" i="13"/>
  <c r="R95" i="13"/>
  <c r="P95" i="13"/>
  <c r="R96" i="13"/>
  <c r="P96" i="13"/>
  <c r="R97" i="13"/>
  <c r="P97" i="13"/>
  <c r="R98" i="13"/>
  <c r="P98" i="13"/>
  <c r="R99" i="13"/>
  <c r="P99" i="13"/>
  <c r="R100" i="13"/>
  <c r="P100" i="13"/>
  <c r="Q77" i="14"/>
  <c r="R77" i="14"/>
  <c r="BV77" i="14"/>
  <c r="BU77" i="14"/>
  <c r="R79" i="14"/>
  <c r="P79" i="14"/>
  <c r="Q79" i="14"/>
  <c r="R81" i="14"/>
  <c r="P81" i="14"/>
  <c r="Q81" i="14"/>
  <c r="R83" i="14"/>
  <c r="P83" i="14"/>
  <c r="Q83" i="14"/>
  <c r="R85" i="14"/>
  <c r="P85" i="14"/>
  <c r="Q85" i="14"/>
  <c r="R87" i="14"/>
  <c r="P87" i="14"/>
  <c r="Q87" i="14"/>
  <c r="R89" i="14"/>
  <c r="P89" i="14"/>
  <c r="Q89" i="14"/>
  <c r="R91" i="14"/>
  <c r="P91" i="14"/>
  <c r="Q91" i="14"/>
  <c r="R93" i="14"/>
  <c r="P93" i="14"/>
  <c r="Q93" i="14"/>
  <c r="R95" i="14"/>
  <c r="P95" i="14"/>
  <c r="Q95" i="14"/>
  <c r="R97" i="14"/>
  <c r="P97" i="14"/>
  <c r="Q97" i="14"/>
  <c r="R99" i="14"/>
  <c r="P99" i="14"/>
  <c r="Q99" i="14"/>
  <c r="O102" i="14"/>
  <c r="Q82" i="16"/>
  <c r="P82" i="16"/>
  <c r="R82" i="16"/>
  <c r="R86" i="16"/>
  <c r="P86" i="16"/>
  <c r="Q86" i="16"/>
  <c r="R88" i="16"/>
  <c r="P88" i="16"/>
  <c r="Q88" i="16"/>
  <c r="R90" i="16"/>
  <c r="P90" i="16"/>
  <c r="Q90" i="16"/>
  <c r="R92" i="16"/>
  <c r="P92" i="16"/>
  <c r="Q92" i="16"/>
  <c r="R94" i="16"/>
  <c r="P94" i="16"/>
  <c r="Q94" i="16"/>
  <c r="R96" i="16"/>
  <c r="P96" i="16"/>
  <c r="Q96" i="16"/>
  <c r="R98" i="16"/>
  <c r="P98" i="16"/>
  <c r="Q98" i="16"/>
  <c r="R100" i="16"/>
  <c r="P100" i="16"/>
  <c r="Q100" i="16"/>
  <c r="BW78" i="17"/>
  <c r="BU78" i="17"/>
  <c r="BV78" i="17"/>
  <c r="R78" i="14"/>
  <c r="P78" i="14"/>
  <c r="BD78" i="14"/>
  <c r="BB78" i="14"/>
  <c r="BV78" i="14"/>
  <c r="BW78" i="14"/>
  <c r="AK77" i="16"/>
  <c r="AI77" i="16"/>
  <c r="AJ77" i="16"/>
  <c r="BC78" i="16"/>
  <c r="BB78" i="16"/>
  <c r="BW77" i="17"/>
  <c r="BU77" i="17"/>
  <c r="BV77" i="17"/>
  <c r="Q77" i="16"/>
  <c r="R77" i="16"/>
  <c r="BW77" i="16"/>
  <c r="BU77" i="16"/>
  <c r="Q78" i="16"/>
  <c r="R78" i="16"/>
  <c r="BW78" i="16"/>
  <c r="BU78" i="16"/>
  <c r="Q79" i="16"/>
  <c r="R79" i="16"/>
  <c r="Q81" i="16"/>
  <c r="R81" i="16"/>
  <c r="Q83" i="16"/>
  <c r="R83" i="16"/>
  <c r="Q85" i="16"/>
  <c r="R85" i="16"/>
  <c r="R87" i="16"/>
  <c r="P87" i="16"/>
  <c r="Q87" i="16"/>
  <c r="R89" i="16"/>
  <c r="P89" i="16"/>
  <c r="Q89" i="16"/>
  <c r="R91" i="16"/>
  <c r="P91" i="16"/>
  <c r="Q91" i="16"/>
  <c r="R93" i="16"/>
  <c r="P93" i="16"/>
  <c r="Q93" i="16"/>
  <c r="R95" i="16"/>
  <c r="P95" i="16"/>
  <c r="Q95" i="16"/>
  <c r="R97" i="16"/>
  <c r="P97" i="16"/>
  <c r="Q97" i="16"/>
  <c r="R99" i="16"/>
  <c r="P99" i="16"/>
  <c r="Q99" i="16"/>
  <c r="O102" i="16"/>
  <c r="O102" i="17"/>
  <c r="Q77" i="17"/>
  <c r="P77" i="17"/>
  <c r="Q78" i="17"/>
  <c r="P78" i="17"/>
  <c r="Q79" i="17"/>
  <c r="P79" i="17"/>
  <c r="Q81" i="17"/>
  <c r="P81" i="17"/>
  <c r="BX85" i="16"/>
  <c r="AK77" i="17"/>
  <c r="AI77" i="17"/>
  <c r="BC77" i="17"/>
  <c r="BD77" i="17"/>
  <c r="BC78" i="17"/>
  <c r="BD78" i="17"/>
  <c r="Q80" i="17"/>
  <c r="R80" i="17"/>
  <c r="Q82" i="17"/>
  <c r="R82" i="17"/>
  <c r="R83" i="17"/>
  <c r="P83" i="17"/>
  <c r="R84" i="17"/>
  <c r="P84" i="17"/>
  <c r="R85" i="17"/>
  <c r="P85" i="17"/>
  <c r="R86" i="17"/>
  <c r="P86" i="17"/>
  <c r="R87" i="17"/>
  <c r="P87" i="17"/>
  <c r="R88" i="17"/>
  <c r="P88" i="17"/>
  <c r="R89" i="17"/>
  <c r="P89" i="17"/>
  <c r="R90" i="17"/>
  <c r="P90" i="17"/>
  <c r="R91" i="17"/>
  <c r="P91" i="17"/>
  <c r="R92" i="17"/>
  <c r="P92" i="17"/>
  <c r="R93" i="17"/>
  <c r="P93" i="17"/>
  <c r="R94" i="17"/>
  <c r="P94" i="17"/>
  <c r="R95" i="17"/>
  <c r="P95" i="17"/>
  <c r="R96" i="17"/>
  <c r="P96" i="17"/>
  <c r="R97" i="17"/>
  <c r="P97" i="17"/>
  <c r="R98" i="17"/>
  <c r="P98" i="17"/>
  <c r="R99" i="17"/>
  <c r="P99" i="17"/>
  <c r="R100" i="17"/>
  <c r="P100" i="17"/>
  <c r="AJ20" i="7" l="1"/>
  <c r="AK20" i="7" s="1"/>
  <c r="Q158" i="7" s="1"/>
  <c r="AI152" i="7"/>
  <c r="P35" i="17"/>
  <c r="AJ6" i="8"/>
  <c r="AK6" i="8" s="1"/>
  <c r="Q36" i="8" s="1"/>
  <c r="P35" i="7"/>
  <c r="P172" i="7"/>
  <c r="AJ155" i="7"/>
  <c r="Q155" i="7"/>
  <c r="AJ153" i="7"/>
  <c r="Q153" i="7"/>
  <c r="AJ156" i="7"/>
  <c r="Q156" i="7"/>
  <c r="S77" i="13"/>
  <c r="S84" i="12"/>
  <c r="S93" i="13"/>
  <c r="S87" i="17"/>
  <c r="BX78" i="17"/>
  <c r="S98" i="16"/>
  <c r="S94" i="16"/>
  <c r="S90" i="16"/>
  <c r="S86" i="16"/>
  <c r="S97" i="13"/>
  <c r="S95" i="13"/>
  <c r="S94" i="13"/>
  <c r="S95" i="17"/>
  <c r="S91" i="17"/>
  <c r="S89" i="17"/>
  <c r="S88" i="17"/>
  <c r="BE77" i="13"/>
  <c r="BX78" i="12"/>
  <c r="BE78" i="12"/>
  <c r="BE78" i="11"/>
  <c r="AL77" i="11"/>
  <c r="S102" i="8"/>
  <c r="S98" i="8"/>
  <c r="S94" i="8"/>
  <c r="S90" i="8"/>
  <c r="S86" i="8"/>
  <c r="BE79" i="8"/>
  <c r="BE80" i="7"/>
  <c r="BE79" i="7"/>
  <c r="BE77" i="14"/>
  <c r="S78" i="13"/>
  <c r="BX77" i="16"/>
  <c r="S100" i="16"/>
  <c r="S96" i="16"/>
  <c r="S92" i="16"/>
  <c r="S88" i="16"/>
  <c r="S85" i="13"/>
  <c r="S81" i="13"/>
  <c r="S79" i="13"/>
  <c r="S99" i="12"/>
  <c r="S95" i="12"/>
  <c r="S91" i="12"/>
  <c r="S87" i="12"/>
  <c r="S100" i="14"/>
  <c r="S96" i="14"/>
  <c r="S92" i="14"/>
  <c r="S88" i="14"/>
  <c r="S84" i="14"/>
  <c r="S80" i="14"/>
  <c r="AL77" i="14"/>
  <c r="BE78" i="13"/>
  <c r="S100" i="12"/>
  <c r="S98" i="12"/>
  <c r="S96" i="12"/>
  <c r="S94" i="12"/>
  <c r="S92" i="12"/>
  <c r="S90" i="12"/>
  <c r="S88" i="12"/>
  <c r="S86" i="12"/>
  <c r="S82" i="12"/>
  <c r="S78" i="12"/>
  <c r="BX77" i="12"/>
  <c r="BE77" i="12"/>
  <c r="S99" i="11"/>
  <c r="S95" i="11"/>
  <c r="S93" i="11"/>
  <c r="S92" i="11"/>
  <c r="S91" i="11"/>
  <c r="S87" i="11"/>
  <c r="S83" i="11"/>
  <c r="S79" i="11"/>
  <c r="BX78" i="11"/>
  <c r="S100" i="8"/>
  <c r="S96" i="8"/>
  <c r="S92" i="8"/>
  <c r="S88" i="8"/>
  <c r="S84" i="8"/>
  <c r="BX80" i="8"/>
  <c r="BE80" i="8"/>
  <c r="S80" i="16"/>
  <c r="BX79" i="7"/>
  <c r="S85" i="12"/>
  <c r="S81" i="12"/>
  <c r="S100" i="11"/>
  <c r="S85" i="11"/>
  <c r="S84" i="11"/>
  <c r="S99" i="17"/>
  <c r="S97" i="17"/>
  <c r="S96" i="17"/>
  <c r="S83" i="17"/>
  <c r="BX78" i="16"/>
  <c r="BE78" i="14"/>
  <c r="S78" i="14"/>
  <c r="S97" i="14"/>
  <c r="S93" i="14"/>
  <c r="S89" i="14"/>
  <c r="S85" i="14"/>
  <c r="S81" i="14"/>
  <c r="S89" i="13"/>
  <c r="S87" i="13"/>
  <c r="S86" i="13"/>
  <c r="S100" i="17"/>
  <c r="S93" i="17"/>
  <c r="S92" i="17"/>
  <c r="S85" i="17"/>
  <c r="S84" i="17"/>
  <c r="S82" i="17"/>
  <c r="BE78" i="17"/>
  <c r="S81" i="17"/>
  <c r="S79" i="17"/>
  <c r="S78" i="17"/>
  <c r="S83" i="16"/>
  <c r="S79" i="16"/>
  <c r="BX77" i="17"/>
  <c r="AL77" i="16"/>
  <c r="BX78" i="14"/>
  <c r="S99" i="13"/>
  <c r="S98" i="13"/>
  <c r="S91" i="13"/>
  <c r="S90" i="13"/>
  <c r="S83" i="13"/>
  <c r="S82" i="13"/>
  <c r="S98" i="14"/>
  <c r="S94" i="14"/>
  <c r="S90" i="14"/>
  <c r="S86" i="14"/>
  <c r="S82" i="14"/>
  <c r="S97" i="11"/>
  <c r="S96" i="11"/>
  <c r="S89" i="11"/>
  <c r="S88" i="11"/>
  <c r="S81" i="11"/>
  <c r="S80" i="11"/>
  <c r="BX77" i="11"/>
  <c r="BE77" i="11"/>
  <c r="S101" i="8"/>
  <c r="S97" i="8"/>
  <c r="S93" i="8"/>
  <c r="S89" i="8"/>
  <c r="S85" i="8"/>
  <c r="S81" i="8"/>
  <c r="BX80" i="7"/>
  <c r="S98" i="17"/>
  <c r="S94" i="17"/>
  <c r="S90" i="17"/>
  <c r="S86" i="17"/>
  <c r="R105" i="17"/>
  <c r="BE77" i="17"/>
  <c r="AL77" i="17"/>
  <c r="S99" i="16"/>
  <c r="S95" i="16"/>
  <c r="S91" i="16"/>
  <c r="S87" i="16"/>
  <c r="S85" i="16"/>
  <c r="S81" i="16"/>
  <c r="S78" i="16"/>
  <c r="BE78" i="16"/>
  <c r="S82" i="16"/>
  <c r="BX77" i="14"/>
  <c r="S100" i="13"/>
  <c r="S96" i="13"/>
  <c r="S92" i="13"/>
  <c r="S88" i="13"/>
  <c r="S84" i="13"/>
  <c r="S80" i="13"/>
  <c r="BX77" i="13"/>
  <c r="S97" i="12"/>
  <c r="S93" i="12"/>
  <c r="S89" i="12"/>
  <c r="AL77" i="13"/>
  <c r="S83" i="12"/>
  <c r="P103" i="12"/>
  <c r="S79" i="12"/>
  <c r="S98" i="11"/>
  <c r="S94" i="11"/>
  <c r="S90" i="11"/>
  <c r="S86" i="11"/>
  <c r="S82" i="11"/>
  <c r="S99" i="8"/>
  <c r="S95" i="8"/>
  <c r="S91" i="8"/>
  <c r="S87" i="8"/>
  <c r="S83" i="8"/>
  <c r="S80" i="8"/>
  <c r="BX79" i="8"/>
  <c r="BX78" i="13"/>
  <c r="AL79" i="7"/>
  <c r="P105" i="8"/>
  <c r="S84" i="16"/>
  <c r="BE77" i="16"/>
  <c r="AL77" i="12"/>
  <c r="S78" i="11"/>
  <c r="AL79" i="8"/>
  <c r="S80" i="17"/>
  <c r="P103" i="17"/>
  <c r="S77" i="17"/>
  <c r="Q104" i="16"/>
  <c r="R105" i="14"/>
  <c r="S77" i="14"/>
  <c r="R105" i="12"/>
  <c r="S77" i="12"/>
  <c r="R107" i="8"/>
  <c r="S79" i="8"/>
  <c r="P105" i="7"/>
  <c r="P103" i="16"/>
  <c r="P103" i="14"/>
  <c r="R105" i="13"/>
  <c r="S80" i="12"/>
  <c r="P103" i="11"/>
  <c r="S82" i="8"/>
  <c r="Q106" i="7"/>
  <c r="Q104" i="17"/>
  <c r="S97" i="16"/>
  <c r="S93" i="16"/>
  <c r="S89" i="16"/>
  <c r="R105" i="16"/>
  <c r="S77" i="16"/>
  <c r="S99" i="14"/>
  <c r="S95" i="14"/>
  <c r="S91" i="14"/>
  <c r="S87" i="14"/>
  <c r="S83" i="14"/>
  <c r="S79" i="14"/>
  <c r="Q104" i="14"/>
  <c r="Q104" i="12"/>
  <c r="Q104" i="11"/>
  <c r="Q106" i="8"/>
  <c r="R107" i="7"/>
  <c r="Q104" i="13"/>
  <c r="P103" i="13"/>
  <c r="S77" i="11"/>
  <c r="R105" i="11"/>
  <c r="Q152" i="7" l="1"/>
  <c r="AJ152" i="7"/>
  <c r="Q36" i="7"/>
  <c r="P35" i="8"/>
  <c r="S108" i="7"/>
  <c r="S106" i="13"/>
  <c r="S106" i="11"/>
  <c r="S106" i="17"/>
  <c r="S106" i="16"/>
  <c r="S108" i="8"/>
  <c r="S106" i="12"/>
  <c r="S106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tc={736C3B26-1682-4156-BE72-929651427F29}</author>
    <author>tc={93345A00-BF10-447B-8310-D73B268586D9}</author>
    <author>tc={EDDB726A-473D-4745-906C-A41ECFF371EB}</author>
    <author>tc={8C0B7E6E-3D50-4245-87BD-90145CF258FB}</author>
  </authors>
  <commentList>
    <comment ref="B79" authorId="0" shapeId="0" xr:uid="{736C3B26-1682-4156-BE72-929651427F2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ajouter une nouvelle nature dans la liste déroulante remplir le tableau page 11</t>
      </text>
    </comment>
    <comment ref="C79" authorId="1" shapeId="0" xr:uid="{93345A00-BF10-447B-8310-D73B268586D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M79" authorId="2" shapeId="0" xr:uid="{EDDB726A-473D-4745-906C-A41ECFF371E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P79" authorId="3" shapeId="0" xr:uid="{8C0B7E6E-3D50-4245-87BD-90145CF258F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tableau p11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tc={23AD4F94-6BBD-45B0-9992-3B5F6375E831}</author>
    <author>tc={782B6C14-CD25-4154-B4F8-4DB56CA1C05E}</author>
    <author>tc={0F223EFE-31C5-4F96-87C8-1E4A4FF53031}</author>
    <author>tc={84566BEC-44C6-441A-8571-1CAE8581581A}</author>
  </authors>
  <commentList>
    <comment ref="B77" authorId="0" shapeId="0" xr:uid="{23AD4F94-6BBD-45B0-9992-3B5F6375E83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ajouter une nouvelle nature dans la liste déroulante remplir le tableau page 11</t>
      </text>
    </comment>
    <comment ref="C77" authorId="1" shapeId="0" xr:uid="{782B6C14-CD25-4154-B4F8-4DB56CA1C05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M77" authorId="2" shapeId="0" xr:uid="{0F223EFE-31C5-4F96-87C8-1E4A4FF5303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P77" authorId="3" shapeId="0" xr:uid="{84566BEC-44C6-441A-8571-1CAE8581581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tableau p11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tc={94CF4888-6C1F-45B0-96E0-03082863BFD3}</author>
    <author>tc={01C1FF8F-0843-4347-91FC-3FB6499D9C4D}</author>
    <author>tc={EDAF6B6D-A902-4977-AEA0-9C63A304C060}</author>
    <author>tc={A2A08F5C-9E84-4684-BB3D-C19D90FFB315}</author>
  </authors>
  <commentList>
    <comment ref="B77" authorId="0" shapeId="0" xr:uid="{94CF4888-6C1F-45B0-96E0-03082863BFD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ajouter une nouvelle nature dans la liste déroulante remplir le tableau page 11</t>
      </text>
    </comment>
    <comment ref="C77" authorId="1" shapeId="0" xr:uid="{01C1FF8F-0843-4347-91FC-3FB6499D9C4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M77" authorId="2" shapeId="0" xr:uid="{EDAF6B6D-A902-4977-AEA0-9C63A304C06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P77" authorId="3" shapeId="0" xr:uid="{A2A08F5C-9E84-4684-BB3D-C19D90FFB31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tableau p11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tc={5EBE1AEA-CDB2-49DC-AF8C-59EF51F414D1}</author>
    <author>tc={A6637D23-BB0D-4CA3-B73F-7FFAA11E86AE}</author>
    <author>tc={02289610-BE54-4E6A-8DDB-FFCF5BA78933}</author>
    <author>tc={222D9B44-4C71-4FE3-B9A4-AE7F19D938A9}</author>
  </authors>
  <commentList>
    <comment ref="B77" authorId="0" shapeId="0" xr:uid="{5EBE1AEA-CDB2-49DC-AF8C-59EF51F414D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ajouter une nouvelle nature dans la liste déroulante remplir le tableau page 11</t>
      </text>
    </comment>
    <comment ref="C77" authorId="1" shapeId="0" xr:uid="{A6637D23-BB0D-4CA3-B73F-7FFAA11E86A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M77" authorId="2" shapeId="0" xr:uid="{02289610-BE54-4E6A-8DDB-FFCF5BA7893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P77" authorId="3" shapeId="0" xr:uid="{222D9B44-4C71-4FE3-B9A4-AE7F19D938A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tableau p11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tc={F8C4DACC-2121-49F1-975F-8B141C2BCCEF}</author>
    <author>tc={DBB93541-B566-414A-9BB3-170EE2EBF324}</author>
    <author>tc={1E037589-8823-4970-B4A0-93928E2DD6A9}</author>
    <author>tc={02F81EF9-FBAF-4675-AA98-7B8BB952EA33}</author>
  </authors>
  <commentList>
    <comment ref="B77" authorId="0" shapeId="0" xr:uid="{F8C4DACC-2121-49F1-975F-8B141C2BCCE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ajouter une nouvelle nature dans la liste déroulante remplir le tableau page 11</t>
      </text>
    </comment>
    <comment ref="C77" authorId="1" shapeId="0" xr:uid="{DBB93541-B566-414A-9BB3-170EE2EBF32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M77" authorId="2" shapeId="0" xr:uid="{1E037589-8823-4970-B4A0-93928E2DD6A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P77" authorId="3" shapeId="0" xr:uid="{02F81EF9-FBAF-4675-AA98-7B8BB952EA3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tableau p11</t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tc={60F71A79-C28D-48A7-8622-6B8AA4A0F005}</author>
    <author>tc={EBAC00D1-0943-4FDB-8E9D-847D4A78EAD5}</author>
    <author>tc={8ACF56EF-8C52-4378-87E3-49A6F5DAE4CE}</author>
    <author>tc={5D853C5E-58C3-4CC8-8528-F29558586B9F}</author>
  </authors>
  <commentList>
    <comment ref="B77" authorId="0" shapeId="0" xr:uid="{60F71A79-C28D-48A7-8622-6B8AA4A0F00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ajouter une nouvelle nature dans la liste déroulante remplir le tableau page 11</t>
      </text>
    </comment>
    <comment ref="C77" authorId="1" shapeId="0" xr:uid="{EBAC00D1-0943-4FDB-8E9D-847D4A78EAD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M77" authorId="2" shapeId="0" xr:uid="{8ACF56EF-8C52-4378-87E3-49A6F5DAE4C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P77" authorId="3" shapeId="0" xr:uid="{5D853C5E-58C3-4CC8-8528-F29558586B9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tableau p11</t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tc={704313C6-29DC-465C-B243-05C1B8B61070}</author>
    <author>tc={3F1F6591-F3E7-4FCE-BC44-03648EDACF5E}</author>
    <author>tc={B4D8E901-DC08-4104-8533-510968079AC1}</author>
    <author>tc={CB665033-C5C3-4057-ADA6-48F97610E675}</author>
  </authors>
  <commentList>
    <comment ref="B77" authorId="0" shapeId="0" xr:uid="{704313C6-29DC-465C-B243-05C1B8B6107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ajouter une nouvelle nature dans la liste déroulante remplir le tableau page 11</t>
      </text>
    </comment>
    <comment ref="C77" authorId="1" shapeId="0" xr:uid="{3F1F6591-F3E7-4FCE-BC44-03648EDACF5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M77" authorId="2" shapeId="0" xr:uid="{B4D8E901-DC08-4104-8533-510968079AC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page 11</t>
      </text>
    </comment>
    <comment ref="P77" authorId="3" shapeId="0" xr:uid="{CB665033-C5C3-4057-ADA6-48F97610E67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pas modifier ici mais tableau p11</t>
      </text>
    </comment>
  </commentList>
</comments>
</file>

<file path=xl/sharedStrings.xml><?xml version="1.0" encoding="utf-8"?>
<sst xmlns="http://schemas.openxmlformats.org/spreadsheetml/2006/main" count="3509" uniqueCount="270">
  <si>
    <t>DATE</t>
  </si>
  <si>
    <t>REF.PIECE</t>
  </si>
  <si>
    <t>CLIENT</t>
  </si>
  <si>
    <t>NATURE</t>
  </si>
  <si>
    <t>vente des depots</t>
  </si>
  <si>
    <t>LIEUX</t>
  </si>
  <si>
    <t>QUANTITE</t>
  </si>
  <si>
    <t>MARCHE PPT</t>
  </si>
  <si>
    <t>RELAIS FENUA</t>
  </si>
  <si>
    <t>BRENDA COIFFURE</t>
  </si>
  <si>
    <t>WEEK END</t>
  </si>
  <si>
    <t>FARE AYURVEDA</t>
  </si>
  <si>
    <t>STOCK</t>
  </si>
  <si>
    <t>au 4.11.2018</t>
  </si>
  <si>
    <t>DESIGNATION</t>
  </si>
  <si>
    <t>coco</t>
  </si>
  <si>
    <t>25cl</t>
  </si>
  <si>
    <t>50cl</t>
  </si>
  <si>
    <t>bouch</t>
  </si>
  <si>
    <t>filtres</t>
  </si>
  <si>
    <t>STOCK PRODUITS FINIS</t>
  </si>
  <si>
    <t>PU VENTE</t>
  </si>
  <si>
    <t>VALEUR TOTAL</t>
  </si>
  <si>
    <t>LITRES</t>
  </si>
  <si>
    <t>LOYER</t>
  </si>
  <si>
    <t xml:space="preserve">TVA 5% </t>
  </si>
  <si>
    <t>TVA 16%</t>
  </si>
  <si>
    <t>Prix reviens unitaire</t>
  </si>
  <si>
    <t>changer formule ci-dessus</t>
  </si>
  <si>
    <t>ZERO DECHET</t>
  </si>
  <si>
    <t>DEPOTS</t>
  </si>
  <si>
    <t>ACHATS CONSOMMABLE</t>
  </si>
  <si>
    <t>ACHATS INVESTISSEMENTS</t>
  </si>
  <si>
    <t>INVENTAIRES ET STOCKS</t>
  </si>
  <si>
    <t>VENTE SPECIALE</t>
  </si>
  <si>
    <t>%</t>
  </si>
  <si>
    <t>OBSERVATION</t>
  </si>
  <si>
    <t>VENTES</t>
  </si>
  <si>
    <t>TOTAL MONTANT HT</t>
  </si>
  <si>
    <t>TOTAL TVA 5%</t>
  </si>
  <si>
    <t>TOTAL MONTANT TTC</t>
  </si>
  <si>
    <t>FOURNISSEURS</t>
  </si>
  <si>
    <t>REFERENCES PIECES</t>
  </si>
  <si>
    <t>% PRO</t>
  </si>
  <si>
    <t>TVA 0%</t>
  </si>
  <si>
    <t>TVA 13%</t>
  </si>
  <si>
    <t>MODE PAIEMENT</t>
  </si>
  <si>
    <t>MONTANT       TTC</t>
  </si>
  <si>
    <t>INTERNET</t>
  </si>
  <si>
    <t>COTISATION</t>
  </si>
  <si>
    <t>ELECTRICITE</t>
  </si>
  <si>
    <t>TELEPHONE</t>
  </si>
  <si>
    <t>FORFAIT TEL</t>
  </si>
  <si>
    <t>PAPETERIE</t>
  </si>
  <si>
    <t>COCO</t>
  </si>
  <si>
    <t>TOTAL MONTANT PRO</t>
  </si>
  <si>
    <t>TOTAL T.T.C.</t>
  </si>
  <si>
    <t>TOTAL  T.V.A. 16%</t>
  </si>
  <si>
    <t>TOTAL  T.V.A.  13%</t>
  </si>
  <si>
    <t>TOTAL   T.V.A.  5%</t>
  </si>
  <si>
    <t>TOTAL   T.V.A.  0%</t>
  </si>
  <si>
    <t>TOTAL MONTANT H.T.</t>
  </si>
  <si>
    <t>MONTANT        H.T.</t>
  </si>
  <si>
    <t>MONTANT T.T.C.</t>
  </si>
  <si>
    <t>MONTANT TOTAL T.T.C.</t>
  </si>
  <si>
    <t>PRIX U ACHAT T.T.C.</t>
  </si>
  <si>
    <t>INVENTAIRES MATIERES PREMIERES</t>
  </si>
  <si>
    <t>BOUTEILLES</t>
  </si>
  <si>
    <t>FILTRE</t>
  </si>
  <si>
    <t>ASSU VOIT</t>
  </si>
  <si>
    <t>TRANSP COCO</t>
  </si>
  <si>
    <t>ENT  VOIT</t>
  </si>
  <si>
    <t>INVENTAIRES JOURNALIERS</t>
  </si>
  <si>
    <t>NOMBRE DE COCOS JETEES</t>
  </si>
  <si>
    <t>NOMBRE DE COCOS UTILISEES</t>
  </si>
  <si>
    <t>NOMBRES DE COCOS RESTANT</t>
  </si>
  <si>
    <t>NOMBRE DE BOUTEILLES FINIES</t>
  </si>
  <si>
    <t>TOTAL LITRE</t>
  </si>
  <si>
    <t>OBSERVATIONS</t>
  </si>
  <si>
    <t>TOTAL LITRES MOIS</t>
  </si>
  <si>
    <t>TOTAL 5L</t>
  </si>
  <si>
    <t>TOTAL 75 CL</t>
  </si>
  <si>
    <t>TOTAL 50 CL</t>
  </si>
  <si>
    <t>TOTAL 25 CL</t>
  </si>
  <si>
    <t>TOTAL COCOS RESTANTS</t>
  </si>
  <si>
    <t>TOTAL COCOS JETEES</t>
  </si>
  <si>
    <t>TOTAL COCOS</t>
  </si>
  <si>
    <t>TOTAL BOUTEILLES DEPOTS</t>
  </si>
  <si>
    <t>TOTAL T.T.C. DEPOTS</t>
  </si>
  <si>
    <t>DATES</t>
  </si>
  <si>
    <t>MONTANT PRO</t>
  </si>
  <si>
    <t>REF PIECES</t>
  </si>
  <si>
    <t>MONTANT H.T.</t>
  </si>
  <si>
    <t>MR CHALOT</t>
  </si>
  <si>
    <t>CPS</t>
  </si>
  <si>
    <t>TAHITI SUD</t>
  </si>
  <si>
    <t>VODAFONE</t>
  </si>
  <si>
    <t>PLASTISERD</t>
  </si>
  <si>
    <t>VINI</t>
  </si>
  <si>
    <t>SARL ACESS</t>
  </si>
  <si>
    <t>DIVERS 5%</t>
  </si>
  <si>
    <t>DIVERS 13%</t>
  </si>
  <si>
    <t>DIVERS 16%</t>
  </si>
  <si>
    <t>DIVER 0%</t>
  </si>
  <si>
    <t>PRO ENTR 16%</t>
  </si>
  <si>
    <t>PROD ENTR 5%</t>
  </si>
  <si>
    <t>GENERALI</t>
  </si>
  <si>
    <t>MODE ENCAISSEMENT</t>
  </si>
  <si>
    <t>T.V.A. 5%</t>
  </si>
  <si>
    <t>CLIENT D</t>
  </si>
  <si>
    <t>HT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</si>
  <si>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</si>
  <si>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</si>
  <si>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</si>
  <si>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</si>
  <si>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</si>
  <si>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</si>
  <si>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</si>
  <si>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</si>
  <si>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CLIENT S</t>
  </si>
  <si>
    <t xml:space="preserve">MODE ENCAISSEMENT </t>
  </si>
  <si>
    <t>CLIENT L</t>
  </si>
  <si>
    <t>LWS</t>
  </si>
  <si>
    <t>AUTO EXPRESS</t>
  </si>
  <si>
    <t>FLORENCE</t>
  </si>
  <si>
    <t>CARREFOUR</t>
  </si>
  <si>
    <t>PRO ENTR 0%</t>
  </si>
  <si>
    <t>PRO ENTR 5%</t>
  </si>
  <si>
    <t>VINI 13%</t>
  </si>
  <si>
    <t>VINI16%</t>
  </si>
  <si>
    <t>CLIENT O</t>
  </si>
  <si>
    <t>TOTAL  BOUTEILLES</t>
  </si>
  <si>
    <t>FRAIS DE PORT</t>
  </si>
  <si>
    <t>VENTES INTERNATIONNALES ET AUTRES</t>
  </si>
  <si>
    <t>T.V.A.</t>
  </si>
  <si>
    <t>CLIENT S+D</t>
  </si>
  <si>
    <t>L</t>
  </si>
  <si>
    <t>TOTAL 10 CL</t>
  </si>
  <si>
    <t>TOTAUX</t>
  </si>
  <si>
    <t>10cl</t>
  </si>
  <si>
    <t>75cl</t>
  </si>
  <si>
    <t>5l</t>
  </si>
  <si>
    <t>VENDU</t>
  </si>
  <si>
    <t>VALEUR TOTAL STOCK</t>
  </si>
  <si>
    <t>VALEUR VENDU</t>
  </si>
  <si>
    <t>CLIENT S+L</t>
  </si>
  <si>
    <t>REF.PIECE/CLIENT</t>
  </si>
  <si>
    <t>MAGASIN MANIHI</t>
  </si>
  <si>
    <t>MAGASIN PPT</t>
  </si>
  <si>
    <t>MAGASIN BORA BORA</t>
  </si>
  <si>
    <t>RECU</t>
  </si>
  <si>
    <t>CB</t>
  </si>
  <si>
    <t>ESP</t>
  </si>
  <si>
    <t>PRVM</t>
  </si>
  <si>
    <t>VRMT</t>
  </si>
  <si>
    <t>CTTO</t>
  </si>
  <si>
    <t>EXPO</t>
  </si>
  <si>
    <t>SPRAY</t>
  </si>
  <si>
    <t>PACIFIC PLASTIC</t>
  </si>
  <si>
    <t>F44</t>
  </si>
  <si>
    <t>F45</t>
  </si>
  <si>
    <t>CHARLES SAVIGNAC</t>
  </si>
  <si>
    <t>MOBIL</t>
  </si>
  <si>
    <t>SHELL</t>
  </si>
  <si>
    <t>TOTAL</t>
  </si>
  <si>
    <t>ESSENCE M</t>
  </si>
  <si>
    <t>ESSENCE S</t>
  </si>
  <si>
    <t>ESSENCE T</t>
  </si>
  <si>
    <t>GAZ</t>
  </si>
  <si>
    <t>MAGASIN TEAHUPOO</t>
  </si>
  <si>
    <t>TOTAL 1L</t>
  </si>
  <si>
    <t>01/0219</t>
  </si>
  <si>
    <t>02/0219</t>
  </si>
  <si>
    <t>03/0219</t>
  </si>
  <si>
    <t>04/0219</t>
  </si>
  <si>
    <t>05/0219</t>
  </si>
  <si>
    <t>06/0219</t>
  </si>
  <si>
    <t>07/0219</t>
  </si>
  <si>
    <t>08/0219</t>
  </si>
  <si>
    <t>09/0219</t>
  </si>
  <si>
    <t>10/0219</t>
  </si>
  <si>
    <t>11/0219</t>
  </si>
  <si>
    <t>12/0219</t>
  </si>
  <si>
    <t>13/0219</t>
  </si>
  <si>
    <t>14/0219</t>
  </si>
  <si>
    <t>15/0219</t>
  </si>
  <si>
    <t>16/0219</t>
  </si>
  <si>
    <t>17/0219</t>
  </si>
  <si>
    <t>18/0219</t>
  </si>
  <si>
    <t>19/0219</t>
  </si>
  <si>
    <t>20/0219</t>
  </si>
  <si>
    <t>21/0219</t>
  </si>
  <si>
    <t>22/0219</t>
  </si>
  <si>
    <t>23/0219</t>
  </si>
  <si>
    <t>F43</t>
  </si>
  <si>
    <t>F39</t>
  </si>
  <si>
    <t>25/0219</t>
  </si>
  <si>
    <t>26/0219</t>
  </si>
  <si>
    <t>GAULLIER JOCELYNE</t>
  </si>
  <si>
    <t>BP0013834</t>
  </si>
  <si>
    <t>27/0219</t>
  </si>
  <si>
    <t>28/0219</t>
  </si>
  <si>
    <t>29/0219</t>
  </si>
  <si>
    <t>30/0219</t>
  </si>
  <si>
    <t>31/0219</t>
  </si>
  <si>
    <t>32/0219</t>
  </si>
  <si>
    <t>33/0219</t>
  </si>
  <si>
    <t>HEPS TAVARIA</t>
  </si>
  <si>
    <t>ROSE TEVAHINE</t>
  </si>
  <si>
    <t>MAREVA URIMA</t>
  </si>
  <si>
    <t>SOLENA TEHAU</t>
  </si>
  <si>
    <t>POEPOE TEHU</t>
  </si>
  <si>
    <t>HINE</t>
  </si>
  <si>
    <t>MARVIL LANI</t>
  </si>
  <si>
    <t>34/0219</t>
  </si>
  <si>
    <t>35/0219</t>
  </si>
  <si>
    <t>36/0219</t>
  </si>
  <si>
    <t>37/0219</t>
  </si>
  <si>
    <t>38/0219</t>
  </si>
  <si>
    <t>39/0219</t>
  </si>
  <si>
    <t>FRANCIS</t>
  </si>
  <si>
    <t>ALICE</t>
  </si>
  <si>
    <t>MELANIE THOMAS</t>
  </si>
  <si>
    <t>REMUNA TEAURAI</t>
  </si>
  <si>
    <t>L EPICERIE</t>
  </si>
  <si>
    <t>BP0000320</t>
  </si>
  <si>
    <t>OFFERTE</t>
  </si>
  <si>
    <t>BIDON</t>
  </si>
  <si>
    <t>TIKITEA</t>
  </si>
  <si>
    <t>01/0319</t>
  </si>
  <si>
    <t>02/0319</t>
  </si>
  <si>
    <t>03/0319</t>
  </si>
  <si>
    <t>04/0319</t>
  </si>
  <si>
    <t>05/0319</t>
  </si>
  <si>
    <t>06/0319</t>
  </si>
  <si>
    <t>07/0319</t>
  </si>
  <si>
    <t>TOURISTE</t>
  </si>
  <si>
    <t>LENO VITCH</t>
  </si>
  <si>
    <t>65743/4101</t>
  </si>
  <si>
    <t>AMING</t>
  </si>
  <si>
    <t>902C023403</t>
  </si>
  <si>
    <t>DHGATES</t>
  </si>
  <si>
    <t>MONTANT T.T.C. TOTAUX</t>
  </si>
  <si>
    <t>CHOIX</t>
  </si>
  <si>
    <t>LAIT</t>
  </si>
  <si>
    <t>EAU</t>
  </si>
  <si>
    <t>HUILE</t>
  </si>
  <si>
    <t>AUTRE</t>
  </si>
  <si>
    <t xml:space="preserve">T.V.A. 5% </t>
  </si>
  <si>
    <t>TOTAL LITRES HUILE MOIS</t>
  </si>
  <si>
    <t>TOTAL LITRE LAIT</t>
  </si>
  <si>
    <t>TOTAL 25 CL LAIT</t>
  </si>
  <si>
    <t>TOTAL 50 CL LAIT</t>
  </si>
  <si>
    <t>TOTAL 1L LAIT</t>
  </si>
  <si>
    <t>TOTAL 10 CL HUILE</t>
  </si>
  <si>
    <t>TOTAL 25 CL HUILE</t>
  </si>
  <si>
    <t>TOTAL 50 CL HUILE</t>
  </si>
  <si>
    <t>TOTAL 75 CL HUILE</t>
  </si>
  <si>
    <t>TOTAL 1L HUILE</t>
  </si>
  <si>
    <t>TOTAL 5L HUILE</t>
  </si>
  <si>
    <t>TOTAL LITRE HUILE</t>
  </si>
  <si>
    <t>NOMBRE DE BOUTEILLES HUILE FINIES</t>
  </si>
  <si>
    <t>BOUTEILLES LAIT FINIES</t>
  </si>
  <si>
    <t>18/11/1999</t>
  </si>
  <si>
    <t>10 oct</t>
  </si>
  <si>
    <t>REF.    PIECE</t>
  </si>
  <si>
    <t>10 févr</t>
  </si>
  <si>
    <t>30 janv</t>
  </si>
  <si>
    <t>01 févr</t>
  </si>
  <si>
    <t>10 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</si>
</sst>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\ _F_C_F_P_-;\-* #,##0\ _F_C_F_P_-;_-* &quot;-&quot;\ _F_C_F_P_-;_-@_-"/>
    <numFmt numFmtId="165" formatCode="#,##0_ ;\-#,##0\ "/>
    <numFmt numFmtId="166" formatCode="#,##0.00\ [$XPF]"/>
    <numFmt numFmtId="167" formatCode="#,##0\ [$XPF]"/>
    <numFmt numFmtId="168" formatCode="#,##0\ [$XPF];\-#,##0\ [$XPF]"/>
    <numFmt numFmtId="169" formatCode="0.0%"/>
    <numFmt numFmtId="170" formatCode="0.0"/>
    <numFmt numFmtId="171" formatCode="[$-40C]d\-mmm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medium">
        <color indexed="64"/>
      </left>
      <right/>
      <top style="thin">
        <color indexed="64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>
      <left style="thin">
        <color auto="1"/>
      </left>
      <right style="medium">
        <color auto="1"/>
      </right>
      <top style="double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double">
        <color auto="1"/>
      </top>
      <bottom style="medium">
        <color indexed="64"/>
      </bottom>
      <diagonal style="thin">
        <color auto="1"/>
      </diagonal>
    </border>
    <border>
      <left style="thin">
        <color indexed="64"/>
      </left>
      <right/>
      <top style="thin">
        <color indexed="64"/>
      </top>
      <bottom style="double">
        <color auto="1"/>
      </bottom>
      <diagonal/>
    </border>
    <border>
      <left/>
      <right/>
      <top style="thin">
        <color indexed="64"/>
      </top>
      <bottom style="double">
        <color auto="1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auto="1"/>
      </right>
      <top/>
      <bottom style="thick">
        <color indexed="64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 diagonalUp="1">
      <left style="thin">
        <color auto="1"/>
      </left>
      <right/>
      <top style="double">
        <color auto="1"/>
      </top>
      <bottom style="medium">
        <color indexed="64"/>
      </bottom>
      <diagonal style="thin">
        <color auto="1"/>
      </diagonal>
    </border>
    <border diagonalUp="1">
      <left/>
      <right/>
      <top style="double">
        <color auto="1"/>
      </top>
      <bottom style="medium">
        <color indexed="64"/>
      </bottom>
      <diagonal style="thin">
        <color auto="1"/>
      </diagonal>
    </border>
    <border diagonalUp="1">
      <left/>
      <right style="medium">
        <color auto="1"/>
      </right>
      <top style="double">
        <color auto="1"/>
      </top>
      <bottom style="medium">
        <color indexed="64"/>
      </bottom>
      <diagonal style="thin">
        <color auto="1"/>
      </diagonal>
    </border>
    <border>
      <left style="thin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double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rgb="FFFF0000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double">
        <color rgb="FFFF0000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 diagonalUp="1" diagonalDown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39">
    <xf numFmtId="0" fontId="0" fillId="0" borderId="0" xfId="0"/>
    <xf numFmtId="0" fontId="0" fillId="0" borderId="1" xfId="0" applyBorder="1"/>
    <xf numFmtId="0" fontId="0" fillId="0" borderId="2" xfId="0" applyBorder="1"/>
    <xf numFmtId="0" fontId="7" fillId="0" borderId="1" xfId="0" applyFont="1" applyBorder="1"/>
    <xf numFmtId="0" fontId="0" fillId="0" borderId="0" xfId="0" applyProtection="1">
      <protection locked="0" hidden="1"/>
    </xf>
    <xf numFmtId="0" fontId="0" fillId="0" borderId="56" xfId="0" applyBorder="1"/>
    <xf numFmtId="0" fontId="12" fillId="0" borderId="1" xfId="0" applyFont="1" applyBorder="1"/>
    <xf numFmtId="0" fontId="12" fillId="0" borderId="1" xfId="0" applyFont="1" applyBorder="1" applyAlignment="1">
      <alignment vertical="center"/>
    </xf>
    <xf numFmtId="9" fontId="0" fillId="0" borderId="1" xfId="0" applyNumberFormat="1" applyBorder="1"/>
    <xf numFmtId="0" fontId="0" fillId="0" borderId="57" xfId="0" applyBorder="1"/>
    <xf numFmtId="0" fontId="7" fillId="0" borderId="2" xfId="0" applyFont="1" applyBorder="1"/>
    <xf numFmtId="9" fontId="0" fillId="0" borderId="57" xfId="0" applyNumberFormat="1" applyBorder="1"/>
    <xf numFmtId="0" fontId="0" fillId="0" borderId="4" xfId="0" applyBorder="1"/>
    <xf numFmtId="0" fontId="7" fillId="0" borderId="25" xfId="0" applyFont="1" applyBorder="1"/>
    <xf numFmtId="0" fontId="0" fillId="0" borderId="25" xfId="0" applyBorder="1"/>
    <xf numFmtId="0" fontId="0" fillId="0" borderId="50" xfId="0" applyBorder="1"/>
    <xf numFmtId="9" fontId="0" fillId="0" borderId="56" xfId="0" applyNumberFormat="1" applyBorder="1"/>
    <xf numFmtId="0" fontId="0" fillId="0" borderId="1" xfId="0" applyBorder="1" applyProtection="1">
      <protection locked="0" hidden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9" fontId="0" fillId="0" borderId="2" xfId="0" applyNumberFormat="1" applyBorder="1"/>
    <xf numFmtId="2" fontId="0" fillId="0" borderId="1" xfId="0" applyNumberFormat="1" applyBorder="1"/>
    <xf numFmtId="0" fontId="8" fillId="0" borderId="35" xfId="0" applyFont="1" applyBorder="1" applyAlignment="1" applyProtection="1">
      <alignment horizontal="center"/>
      <protection locked="0"/>
    </xf>
    <xf numFmtId="0" fontId="12" fillId="0" borderId="4" xfId="0" applyFont="1" applyBorder="1" applyAlignment="1" applyProtection="1">
      <alignment horizontal="center"/>
      <protection locked="0"/>
    </xf>
    <xf numFmtId="16" fontId="8" fillId="0" borderId="35" xfId="0" applyNumberFormat="1" applyFont="1" applyBorder="1" applyAlignment="1" applyProtection="1">
      <alignment horizontal="center"/>
      <protection locked="0"/>
    </xf>
    <xf numFmtId="0" fontId="0" fillId="0" borderId="31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33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6" xfId="0" applyBorder="1" applyProtection="1">
      <protection locked="0"/>
    </xf>
    <xf numFmtId="169" fontId="0" fillId="0" borderId="12" xfId="0" applyNumberFormat="1" applyBorder="1" applyProtection="1">
      <protection locked="0"/>
    </xf>
    <xf numFmtId="9" fontId="0" fillId="0" borderId="1" xfId="0" applyNumberFormat="1" applyBorder="1" applyProtection="1">
      <protection locked="0"/>
    </xf>
    <xf numFmtId="0" fontId="0" fillId="0" borderId="32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34" xfId="0" applyBorder="1" applyProtection="1">
      <protection locked="0"/>
    </xf>
    <xf numFmtId="2" fontId="0" fillId="0" borderId="0" xfId="0" applyNumberFormat="1"/>
    <xf numFmtId="0" fontId="0" fillId="0" borderId="77" xfId="0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93" xfId="0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167" fontId="0" fillId="0" borderId="1" xfId="0" applyNumberFormat="1" applyBorder="1" applyProtection="1"/>
    <xf numFmtId="169" fontId="0" fillId="0" borderId="1" xfId="0" applyNumberFormat="1" applyBorder="1" applyProtection="1">
      <protection locked="0"/>
    </xf>
    <xf numFmtId="169" fontId="0" fillId="0" borderId="6" xfId="0" applyNumberFormat="1" applyBorder="1" applyProtection="1">
      <protection locked="0"/>
    </xf>
    <xf numFmtId="0" fontId="0" fillId="0" borderId="1" xfId="0" applyBorder="1" applyProtection="1"/>
    <xf numFmtId="167" fontId="0" fillId="0" borderId="57" xfId="0" applyNumberFormat="1" applyBorder="1" applyProtection="1"/>
    <xf numFmtId="165" fontId="9" fillId="3" borderId="24" xfId="0" applyNumberFormat="1" applyFont="1" applyFill="1" applyBorder="1" applyProtection="1"/>
    <xf numFmtId="167" fontId="0" fillId="0" borderId="12" xfId="0" applyNumberFormat="1" applyBorder="1" applyProtection="1"/>
    <xf numFmtId="165" fontId="9" fillId="3" borderId="90" xfId="0" applyNumberFormat="1" applyFont="1" applyFill="1" applyBorder="1" applyProtection="1"/>
    <xf numFmtId="167" fontId="0" fillId="0" borderId="18" xfId="0" applyNumberFormat="1" applyBorder="1" applyProtection="1"/>
    <xf numFmtId="0" fontId="8" fillId="0" borderId="50" xfId="0" applyFont="1" applyBorder="1" applyProtection="1"/>
    <xf numFmtId="168" fontId="8" fillId="0" borderId="4" xfId="1" applyNumberFormat="1" applyFont="1" applyBorder="1" applyAlignment="1" applyProtection="1">
      <alignment horizontal="center"/>
    </xf>
    <xf numFmtId="168" fontId="8" fillId="0" borderId="26" xfId="1" applyNumberFormat="1" applyFont="1" applyBorder="1" applyAlignment="1" applyProtection="1">
      <alignment horizontal="center"/>
    </xf>
    <xf numFmtId="168" fontId="9" fillId="3" borderId="7" xfId="0" applyNumberFormat="1" applyFont="1" applyFill="1" applyBorder="1" applyProtection="1"/>
    <xf numFmtId="0" fontId="0" fillId="0" borderId="12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65" fontId="0" fillId="0" borderId="1" xfId="0" applyNumberFormat="1" applyBorder="1" applyProtection="1"/>
    <xf numFmtId="165" fontId="0" fillId="0" borderId="1" xfId="1" applyNumberFormat="1" applyFont="1" applyBorder="1" applyProtection="1"/>
    <xf numFmtId="0" fontId="7" fillId="0" borderId="22" xfId="0" applyFont="1" applyBorder="1" applyProtection="1"/>
    <xf numFmtId="0" fontId="0" fillId="0" borderId="17" xfId="0" applyBorder="1" applyProtection="1">
      <protection locked="0"/>
    </xf>
    <xf numFmtId="0" fontId="0" fillId="0" borderId="18" xfId="0" applyBorder="1" applyProtection="1">
      <protection locked="0"/>
    </xf>
    <xf numFmtId="169" fontId="0" fillId="0" borderId="18" xfId="0" applyNumberFormat="1" applyBorder="1" applyProtection="1">
      <protection locked="0"/>
    </xf>
    <xf numFmtId="0" fontId="0" fillId="0" borderId="19" xfId="0" applyBorder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56" xfId="0" applyBorder="1" applyAlignment="1" applyProtection="1">
      <alignment horizontal="center"/>
      <protection locked="0"/>
    </xf>
    <xf numFmtId="0" fontId="0" fillId="0" borderId="57" xfId="0" applyBorder="1" applyAlignment="1" applyProtection="1">
      <alignment horizontal="center"/>
      <protection locked="0"/>
    </xf>
    <xf numFmtId="164" fontId="8" fillId="0" borderId="1" xfId="1" applyFont="1" applyBorder="1" applyAlignment="1" applyProtection="1">
      <alignment horizontal="center"/>
      <protection locked="0"/>
    </xf>
    <xf numFmtId="0" fontId="8" fillId="0" borderId="2" xfId="0" applyFont="1" applyBorder="1" applyAlignment="1" applyProtection="1">
      <alignment horizontal="center"/>
      <protection locked="0"/>
    </xf>
    <xf numFmtId="0" fontId="8" fillId="0" borderId="57" xfId="0" applyFont="1" applyBorder="1" applyAlignment="1" applyProtection="1">
      <alignment horizontal="center"/>
      <protection locked="0"/>
    </xf>
    <xf numFmtId="164" fontId="8" fillId="0" borderId="2" xfId="1" applyFont="1" applyBorder="1" applyAlignment="1" applyProtection="1">
      <alignment horizontal="center"/>
      <protection locked="0"/>
    </xf>
    <xf numFmtId="164" fontId="8" fillId="0" borderId="57" xfId="1" applyFont="1" applyBorder="1" applyAlignment="1" applyProtection="1">
      <alignment horizontal="center"/>
      <protection locked="0"/>
    </xf>
    <xf numFmtId="168" fontId="8" fillId="0" borderId="2" xfId="1" applyNumberFormat="1" applyFont="1" applyBorder="1" applyAlignment="1" applyProtection="1">
      <alignment horizontal="center"/>
      <protection locked="0"/>
    </xf>
    <xf numFmtId="168" fontId="8" fillId="0" borderId="56" xfId="1" applyNumberFormat="1" applyFont="1" applyBorder="1" applyAlignment="1" applyProtection="1">
      <alignment horizontal="center"/>
      <protection locked="0"/>
    </xf>
    <xf numFmtId="168" fontId="8" fillId="0" borderId="57" xfId="1" applyNumberFormat="1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 vertical="center"/>
    </xf>
    <xf numFmtId="0" fontId="0" fillId="0" borderId="53" xfId="0" applyBorder="1" applyAlignment="1" applyProtection="1">
      <alignment horizontal="center" vertical="center"/>
    </xf>
    <xf numFmtId="166" fontId="0" fillId="0" borderId="1" xfId="0" applyNumberFormat="1" applyBorder="1" applyAlignment="1" applyProtection="1">
      <alignment shrinkToFit="1"/>
    </xf>
    <xf numFmtId="0" fontId="16" fillId="0" borderId="57" xfId="0" applyFont="1" applyBorder="1" applyAlignment="1" applyProtection="1">
      <protection hidden="1"/>
    </xf>
    <xf numFmtId="0" fontId="16" fillId="0" borderId="66" xfId="0" applyFont="1" applyBorder="1" applyAlignment="1" applyProtection="1">
      <protection hidden="1"/>
    </xf>
    <xf numFmtId="4" fontId="0" fillId="0" borderId="78" xfId="0" applyNumberFormat="1" applyBorder="1" applyAlignment="1" applyProtection="1">
      <alignment horizontal="center" shrinkToFit="1"/>
    </xf>
    <xf numFmtId="4" fontId="0" fillId="0" borderId="1" xfId="0" applyNumberFormat="1" applyBorder="1" applyAlignment="1" applyProtection="1">
      <alignment horizontal="center" shrinkToFit="1"/>
    </xf>
    <xf numFmtId="4" fontId="0" fillId="0" borderId="92" xfId="0" applyNumberFormat="1" applyBorder="1" applyAlignment="1" applyProtection="1">
      <alignment horizontal="center" shrinkToFit="1"/>
    </xf>
    <xf numFmtId="0" fontId="16" fillId="0" borderId="70" xfId="0" applyFont="1" applyBorder="1" applyAlignment="1" applyProtection="1">
      <protection hidden="1"/>
    </xf>
    <xf numFmtId="167" fontId="0" fillId="0" borderId="1" xfId="0" applyNumberFormat="1" applyBorder="1" applyAlignment="1" applyProtection="1">
      <alignment shrinkToFit="1"/>
    </xf>
    <xf numFmtId="0" fontId="16" fillId="0" borderId="55" xfId="0" applyFont="1" applyBorder="1" applyAlignment="1" applyProtection="1">
      <protection hidden="1"/>
    </xf>
    <xf numFmtId="0" fontId="0" fillId="0" borderId="86" xfId="0" applyFill="1" applyBorder="1"/>
    <xf numFmtId="4" fontId="0" fillId="0" borderId="12" xfId="0" applyNumberFormat="1" applyBorder="1" applyAlignment="1" applyProtection="1">
      <alignment horizontal="center" vertical="center" shrinkToFit="1"/>
    </xf>
    <xf numFmtId="167" fontId="0" fillId="0" borderId="6" xfId="0" applyNumberFormat="1" applyBorder="1" applyAlignment="1" applyProtection="1">
      <alignment shrinkToFit="1"/>
    </xf>
    <xf numFmtId="167" fontId="0" fillId="0" borderId="82" xfId="0" applyNumberFormat="1" applyBorder="1" applyAlignment="1" applyProtection="1">
      <alignment shrinkToFit="1"/>
    </xf>
    <xf numFmtId="4" fontId="0" fillId="0" borderId="12" xfId="0" applyNumberFormat="1" applyBorder="1" applyAlignment="1" applyProtection="1">
      <alignment horizontal="left"/>
    </xf>
    <xf numFmtId="4" fontId="0" fillId="0" borderId="12" xfId="0" applyNumberFormat="1" applyBorder="1" applyAlignment="1" applyProtection="1">
      <alignment horizontal="left" shrinkToFit="1"/>
    </xf>
    <xf numFmtId="167" fontId="0" fillId="0" borderId="12" xfId="0" applyNumberFormat="1" applyBorder="1" applyAlignment="1" applyProtection="1">
      <alignment shrinkToFit="1"/>
    </xf>
    <xf numFmtId="4" fontId="0" fillId="0" borderId="1" xfId="0" applyNumberFormat="1" applyBorder="1" applyAlignment="1" applyProtection="1">
      <alignment horizontal="center" vertical="center" shrinkToFit="1"/>
    </xf>
    <xf numFmtId="4" fontId="0" fillId="0" borderId="1" xfId="0" applyNumberFormat="1" applyBorder="1" applyAlignment="1" applyProtection="1">
      <alignment horizontal="left"/>
    </xf>
    <xf numFmtId="4" fontId="0" fillId="0" borderId="1" xfId="0" applyNumberFormat="1" applyBorder="1" applyAlignment="1" applyProtection="1">
      <alignment horizontal="left" shrinkToFit="1"/>
    </xf>
    <xf numFmtId="167" fontId="0" fillId="0" borderId="57" xfId="0" applyNumberFormat="1" applyBorder="1" applyAlignment="1" applyProtection="1">
      <alignment shrinkToFit="1"/>
    </xf>
    <xf numFmtId="4" fontId="9" fillId="0" borderId="98" xfId="0" applyNumberFormat="1" applyFont="1" applyBorder="1" applyAlignment="1" applyProtection="1"/>
    <xf numFmtId="4" fontId="0" fillId="0" borderId="18" xfId="0" applyNumberFormat="1" applyBorder="1" applyAlignment="1" applyProtection="1">
      <alignment horizontal="center" vertical="center" shrinkToFit="1"/>
    </xf>
    <xf numFmtId="167" fontId="0" fillId="0" borderId="18" xfId="0" applyNumberFormat="1" applyBorder="1" applyAlignment="1" applyProtection="1">
      <alignment shrinkToFit="1"/>
    </xf>
    <xf numFmtId="4" fontId="0" fillId="0" borderId="18" xfId="0" applyNumberFormat="1" applyBorder="1" applyAlignment="1" applyProtection="1">
      <alignment horizontal="left"/>
    </xf>
    <xf numFmtId="167" fontId="0" fillId="0" borderId="70" xfId="0" applyNumberFormat="1" applyBorder="1" applyProtection="1"/>
    <xf numFmtId="4" fontId="0" fillId="0" borderId="18" xfId="0" applyNumberFormat="1" applyBorder="1" applyAlignment="1" applyProtection="1">
      <alignment horizontal="left" shrinkToFit="1"/>
    </xf>
    <xf numFmtId="167" fontId="0" fillId="0" borderId="70" xfId="0" applyNumberFormat="1" applyBorder="1" applyAlignment="1" applyProtection="1">
      <alignment shrinkToFit="1"/>
    </xf>
    <xf numFmtId="170" fontId="8" fillId="0" borderId="50" xfId="0" applyNumberFormat="1" applyFont="1" applyBorder="1" applyAlignment="1" applyProtection="1">
      <alignment shrinkToFit="1"/>
    </xf>
    <xf numFmtId="0" fontId="0" fillId="0" borderId="12" xfId="1" applyNumberFormat="1" applyFont="1" applyBorder="1" applyAlignment="1" applyProtection="1">
      <alignment horizontal="center" vertical="center"/>
    </xf>
    <xf numFmtId="167" fontId="0" fillId="0" borderId="81" xfId="0" applyNumberFormat="1" applyBorder="1" applyAlignment="1" applyProtection="1">
      <alignment vertical="center"/>
    </xf>
    <xf numFmtId="167" fontId="0" fillId="0" borderId="45" xfId="0" applyNumberFormat="1" applyBorder="1" applyAlignment="1" applyProtection="1">
      <alignment vertical="center"/>
    </xf>
    <xf numFmtId="0" fontId="0" fillId="0" borderId="1" xfId="1" applyNumberFormat="1" applyFont="1" applyBorder="1" applyAlignment="1" applyProtection="1">
      <alignment horizontal="center" vertical="center"/>
    </xf>
    <xf numFmtId="167" fontId="0" fillId="0" borderId="16" xfId="0" applyNumberFormat="1" applyBorder="1" applyAlignment="1" applyProtection="1">
      <alignment vertical="center"/>
    </xf>
    <xf numFmtId="167" fontId="0" fillId="0" borderId="61" xfId="0" applyNumberFormat="1" applyBorder="1" applyAlignment="1" applyProtection="1">
      <alignment vertical="center"/>
    </xf>
    <xf numFmtId="0" fontId="0" fillId="0" borderId="79" xfId="1" applyNumberFormat="1" applyFont="1" applyBorder="1" applyAlignment="1" applyProtection="1">
      <alignment horizontal="center" vertical="center"/>
    </xf>
    <xf numFmtId="0" fontId="0" fillId="0" borderId="79" xfId="0" applyBorder="1" applyAlignment="1" applyProtection="1">
      <alignment horizontal="center" vertical="center"/>
    </xf>
    <xf numFmtId="0" fontId="0" fillId="0" borderId="73" xfId="0" applyBorder="1" applyAlignment="1" applyProtection="1">
      <alignment horizontal="center" vertical="center"/>
    </xf>
    <xf numFmtId="167" fontId="0" fillId="0" borderId="105" xfId="0" applyNumberFormat="1" applyBorder="1" applyAlignment="1" applyProtection="1">
      <alignment vertical="center"/>
    </xf>
    <xf numFmtId="167" fontId="0" fillId="0" borderId="52" xfId="0" applyNumberFormat="1" applyBorder="1" applyAlignment="1" applyProtection="1">
      <alignment vertical="center"/>
    </xf>
    <xf numFmtId="0" fontId="0" fillId="0" borderId="18" xfId="1" applyNumberFormat="1" applyFont="1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114" xfId="0" applyBorder="1" applyAlignment="1" applyProtection="1">
      <alignment horizontal="center" vertical="center"/>
    </xf>
    <xf numFmtId="167" fontId="0" fillId="0" borderId="30" xfId="0" applyNumberFormat="1" applyBorder="1" applyAlignment="1" applyProtection="1">
      <alignment vertical="center"/>
    </xf>
    <xf numFmtId="167" fontId="0" fillId="0" borderId="46" xfId="0" applyNumberFormat="1" applyBorder="1" applyAlignment="1" applyProtection="1">
      <alignment vertical="center"/>
    </xf>
    <xf numFmtId="0" fontId="9" fillId="2" borderId="14" xfId="0" applyFont="1" applyFill="1" applyBorder="1" applyAlignment="1" applyProtection="1">
      <alignment horizontal="center" vertical="center" wrapText="1"/>
      <protection locked="0"/>
    </xf>
    <xf numFmtId="165" fontId="2" fillId="2" borderId="7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7" xfId="0" applyFont="1" applyFill="1" applyBorder="1" applyAlignment="1" applyProtection="1">
      <alignment horizontal="center" vertical="center" wrapText="1"/>
      <protection locked="0"/>
    </xf>
    <xf numFmtId="165" fontId="2" fillId="2" borderId="8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8" xfId="0" applyFont="1" applyFill="1" applyBorder="1" applyAlignment="1" applyProtection="1">
      <alignment horizontal="center" vertical="center" wrapText="1"/>
      <protection locked="0"/>
    </xf>
    <xf numFmtId="0" fontId="8" fillId="0" borderId="82" xfId="0" applyFont="1" applyBorder="1" applyProtection="1">
      <protection locked="0"/>
    </xf>
    <xf numFmtId="0" fontId="16" fillId="0" borderId="12" xfId="0" applyFont="1" applyBorder="1" applyProtection="1">
      <protection locked="0"/>
    </xf>
    <xf numFmtId="167" fontId="0" fillId="0" borderId="12" xfId="0" applyNumberFormat="1" applyBorder="1" applyProtection="1">
      <protection locked="0"/>
    </xf>
    <xf numFmtId="167" fontId="0" fillId="0" borderId="82" xfId="0" applyNumberFormat="1" applyBorder="1" applyProtection="1">
      <protection locked="0"/>
    </xf>
    <xf numFmtId="0" fontId="16" fillId="0" borderId="1" xfId="0" applyFont="1" applyBorder="1" applyProtection="1">
      <protection locked="0"/>
    </xf>
    <xf numFmtId="0" fontId="8" fillId="0" borderId="1" xfId="0" applyFont="1" applyBorder="1" applyProtection="1">
      <protection locked="0"/>
    </xf>
    <xf numFmtId="167" fontId="0" fillId="0" borderId="1" xfId="0" applyNumberFormat="1" applyBorder="1" applyProtection="1">
      <protection locked="0"/>
    </xf>
    <xf numFmtId="0" fontId="8" fillId="0" borderId="86" xfId="0" applyFont="1" applyBorder="1" applyProtection="1">
      <protection locked="0"/>
    </xf>
    <xf numFmtId="0" fontId="8" fillId="0" borderId="4" xfId="0" applyFont="1" applyBorder="1" applyProtection="1">
      <protection locked="0"/>
    </xf>
    <xf numFmtId="0" fontId="8" fillId="0" borderId="6" xfId="0" applyFont="1" applyBorder="1" applyProtection="1">
      <protection locked="0"/>
    </xf>
    <xf numFmtId="0" fontId="8" fillId="0" borderId="18" xfId="0" applyFont="1" applyBorder="1" applyProtection="1">
      <protection locked="0"/>
    </xf>
    <xf numFmtId="0" fontId="16" fillId="0" borderId="18" xfId="0" applyFont="1" applyBorder="1" applyProtection="1">
      <protection locked="0"/>
    </xf>
    <xf numFmtId="167" fontId="0" fillId="0" borderId="18" xfId="0" applyNumberFormat="1" applyBorder="1" applyProtection="1">
      <protection locked="0"/>
    </xf>
    <xf numFmtId="4" fontId="0" fillId="0" borderId="78" xfId="0" applyNumberFormat="1" applyBorder="1" applyAlignment="1" applyProtection="1">
      <alignment horizontal="left"/>
      <protection locked="0"/>
    </xf>
    <xf numFmtId="166" fontId="0" fillId="0" borderId="1" xfId="0" applyNumberFormat="1" applyBorder="1" applyProtection="1">
      <protection locked="0"/>
    </xf>
    <xf numFmtId="0" fontId="0" fillId="0" borderId="77" xfId="0" applyBorder="1" applyProtection="1">
      <protection locked="0"/>
    </xf>
    <xf numFmtId="4" fontId="0" fillId="0" borderId="78" xfId="0" applyNumberFormat="1" applyBorder="1" applyProtection="1">
      <protection locked="0"/>
    </xf>
    <xf numFmtId="167" fontId="0" fillId="0" borderId="6" xfId="0" applyNumberFormat="1" applyBorder="1" applyProtection="1">
      <protection locked="0"/>
    </xf>
    <xf numFmtId="4" fontId="0" fillId="0" borderId="57" xfId="0" applyNumberFormat="1" applyBorder="1" applyAlignment="1" applyProtection="1">
      <alignment horizontal="left"/>
      <protection locked="0"/>
    </xf>
    <xf numFmtId="0" fontId="0" fillId="0" borderId="2" xfId="0" applyBorder="1" applyProtection="1">
      <protection locked="0"/>
    </xf>
    <xf numFmtId="4" fontId="0" fillId="0" borderId="57" xfId="0" applyNumberFormat="1" applyBorder="1" applyProtection="1">
      <protection locked="0"/>
    </xf>
    <xf numFmtId="4" fontId="0" fillId="0" borderId="94" xfId="0" applyNumberFormat="1" applyBorder="1" applyAlignment="1" applyProtection="1">
      <alignment horizontal="left"/>
      <protection locked="0"/>
    </xf>
    <xf numFmtId="0" fontId="0" fillId="0" borderId="48" xfId="0" applyBorder="1" applyProtection="1">
      <protection locked="0"/>
    </xf>
    <xf numFmtId="167" fontId="0" fillId="0" borderId="86" xfId="0" applyNumberFormat="1" applyBorder="1" applyProtection="1">
      <protection locked="0"/>
    </xf>
    <xf numFmtId="0" fontId="0" fillId="0" borderId="69" xfId="0" applyBorder="1" applyProtection="1">
      <protection locked="0"/>
    </xf>
    <xf numFmtId="4" fontId="0" fillId="0" borderId="70" xfId="0" applyNumberFormat="1" applyBorder="1" applyProtection="1"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Protection="1">
      <protection locked="0"/>
    </xf>
    <xf numFmtId="0" fontId="2" fillId="0" borderId="45" xfId="0" applyFont="1" applyBorder="1" applyAlignment="1" applyProtection="1">
      <alignment horizontal="center" wrapText="1"/>
      <protection locked="0"/>
    </xf>
    <xf numFmtId="0" fontId="2" fillId="0" borderId="46" xfId="0" applyFont="1" applyBorder="1" applyAlignment="1" applyProtection="1">
      <alignment horizontal="center" wrapText="1"/>
      <protection locked="0"/>
    </xf>
    <xf numFmtId="164" fontId="8" fillId="0" borderId="4" xfId="1" applyFont="1" applyBorder="1" applyAlignment="1" applyProtection="1">
      <alignment horizontal="center"/>
      <protection locked="0"/>
    </xf>
    <xf numFmtId="164" fontId="8" fillId="0" borderId="26" xfId="1" applyFont="1" applyBorder="1" applyAlignment="1" applyProtection="1">
      <alignment horizontal="center"/>
      <protection locked="0"/>
    </xf>
    <xf numFmtId="164" fontId="8" fillId="0" borderId="50" xfId="1" applyFont="1" applyBorder="1" applyAlignment="1" applyProtection="1">
      <alignment horizontal="center"/>
      <protection locked="0"/>
    </xf>
    <xf numFmtId="164" fontId="8" fillId="0" borderId="16" xfId="1" applyFont="1" applyBorder="1" applyAlignment="1" applyProtection="1">
      <alignment horizontal="center"/>
      <protection locked="0"/>
    </xf>
    <xf numFmtId="0" fontId="8" fillId="0" borderId="60" xfId="0" applyFont="1" applyBorder="1" applyAlignment="1" applyProtection="1">
      <alignment horizontal="center" vertical="center"/>
      <protection locked="0"/>
    </xf>
    <xf numFmtId="0" fontId="8" fillId="0" borderId="57" xfId="0" applyFont="1" applyBorder="1" applyAlignment="1" applyProtection="1">
      <alignment horizontal="center" vertical="center"/>
      <protection locked="0"/>
    </xf>
    <xf numFmtId="0" fontId="8" fillId="0" borderId="56" xfId="0" applyFont="1" applyBorder="1" applyAlignment="1" applyProtection="1">
      <alignment horizontal="center"/>
      <protection locked="0"/>
    </xf>
    <xf numFmtId="164" fontId="8" fillId="0" borderId="56" xfId="1" applyFont="1" applyBorder="1" applyAlignment="1" applyProtection="1">
      <alignment horizontal="center"/>
      <protection locked="0"/>
    </xf>
    <xf numFmtId="164" fontId="8" fillId="0" borderId="49" xfId="1" applyFont="1" applyBorder="1" applyAlignment="1" applyProtection="1">
      <alignment horizontal="center"/>
      <protection locked="0"/>
    </xf>
    <xf numFmtId="0" fontId="9" fillId="0" borderId="64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9" fillId="3" borderId="7" xfId="0" applyFont="1" applyFill="1" applyBorder="1" applyProtection="1">
      <protection locked="0"/>
    </xf>
    <xf numFmtId="0" fontId="9" fillId="3" borderId="41" xfId="0" applyFont="1" applyFill="1" applyBorder="1" applyProtection="1">
      <protection locked="0"/>
    </xf>
    <xf numFmtId="164" fontId="4" fillId="0" borderId="0" xfId="1" applyFont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1" fontId="0" fillId="0" borderId="7" xfId="1" applyNumberFormat="1" applyFont="1" applyBorder="1" applyAlignment="1" applyProtection="1">
      <alignment horizontal="center" vertical="center"/>
      <protection locked="0"/>
    </xf>
    <xf numFmtId="1" fontId="0" fillId="0" borderId="7" xfId="0" applyNumberFormat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8" xfId="0" applyNumberFormat="1" applyFill="1" applyBorder="1" applyAlignment="1" applyProtection="1">
      <alignment horizontal="center" vertical="center"/>
      <protection locked="0"/>
    </xf>
    <xf numFmtId="0" fontId="5" fillId="0" borderId="106" xfId="0" applyFont="1" applyBorder="1" applyAlignment="1" applyProtection="1">
      <alignment vertical="center" wrapText="1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5" fillId="0" borderId="110" xfId="0" applyFont="1" applyBorder="1" applyAlignment="1" applyProtection="1">
      <alignment vertical="center" wrapText="1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164" fontId="0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vertical="center" wrapText="1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167" fontId="0" fillId="0" borderId="107" xfId="0" applyNumberFormat="1" applyBorder="1" applyAlignment="1" applyProtection="1">
      <alignment vertical="center"/>
      <protection locked="0"/>
    </xf>
    <xf numFmtId="167" fontId="0" fillId="0" borderId="111" xfId="0" applyNumberFormat="1" applyBorder="1" applyAlignment="1" applyProtection="1">
      <alignment vertical="center"/>
      <protection locked="0"/>
    </xf>
    <xf numFmtId="0" fontId="0" fillId="0" borderId="55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7" fontId="0" fillId="0" borderId="108" xfId="0" applyNumberFormat="1" applyBorder="1" applyAlignment="1" applyProtection="1">
      <alignment vertical="center"/>
      <protection locked="0"/>
    </xf>
    <xf numFmtId="167" fontId="0" fillId="0" borderId="112" xfId="0" applyNumberFormat="1" applyBorder="1" applyAlignment="1" applyProtection="1">
      <alignment vertical="center"/>
      <protection locked="0"/>
    </xf>
    <xf numFmtId="0" fontId="0" fillId="0" borderId="57" xfId="0" applyBorder="1" applyAlignment="1" applyProtection="1">
      <alignment horizontal="center" vertical="center"/>
      <protection locked="0"/>
    </xf>
    <xf numFmtId="0" fontId="4" fillId="0" borderId="0" xfId="0" applyFont="1" applyBorder="1" applyProtection="1">
      <protection locked="0"/>
    </xf>
    <xf numFmtId="164" fontId="4" fillId="0" borderId="0" xfId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167" fontId="0" fillId="0" borderId="115" xfId="0" applyNumberFormat="1" applyBorder="1" applyAlignment="1" applyProtection="1">
      <alignment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167" fontId="0" fillId="0" borderId="113" xfId="0" applyNumberFormat="1" applyBorder="1" applyAlignment="1" applyProtection="1">
      <alignment vertical="center"/>
      <protection locked="0"/>
    </xf>
    <xf numFmtId="167" fontId="0" fillId="0" borderId="0" xfId="0" applyNumberFormat="1" applyBorder="1" applyAlignment="1" applyProtection="1">
      <alignment vertical="center"/>
      <protection locked="0"/>
    </xf>
    <xf numFmtId="166" fontId="0" fillId="0" borderId="0" xfId="0" applyNumberFormat="1" applyBorder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0" fontId="4" fillId="0" borderId="0" xfId="0" applyFont="1" applyProtection="1">
      <protection locked="0"/>
    </xf>
    <xf numFmtId="164" fontId="6" fillId="0" borderId="0" xfId="1" applyFont="1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4" borderId="0" xfId="0" applyFill="1" applyAlignment="1" applyProtection="1">
      <alignment horizontal="center" vertical="center" wrapText="1"/>
      <protection locked="0"/>
    </xf>
    <xf numFmtId="166" fontId="0" fillId="0" borderId="0" xfId="0" applyNumberFormat="1" applyAlignment="1" applyProtection="1">
      <alignment horizontal="center"/>
      <protection locked="0"/>
    </xf>
    <xf numFmtId="166" fontId="0" fillId="4" borderId="0" xfId="0" applyNumberFormat="1" applyFill="1" applyAlignment="1" applyProtection="1">
      <alignment horizontal="center"/>
      <protection locked="0"/>
    </xf>
    <xf numFmtId="164" fontId="0" fillId="0" borderId="0" xfId="1" applyFont="1" applyAlignment="1" applyProtection="1">
      <alignment horizontal="center"/>
      <protection locked="0"/>
    </xf>
    <xf numFmtId="166" fontId="0" fillId="0" borderId="2" xfId="0" applyNumberFormat="1" applyBorder="1" applyAlignment="1" applyProtection="1">
      <alignment horizontal="center"/>
      <protection locked="0"/>
    </xf>
    <xf numFmtId="166" fontId="0" fillId="0" borderId="57" xfId="0" applyNumberFormat="1" applyBorder="1" applyAlignment="1" applyProtection="1">
      <alignment horizontal="center"/>
      <protection locked="0"/>
    </xf>
    <xf numFmtId="164" fontId="0" fillId="0" borderId="0" xfId="1" applyFont="1" applyProtection="1">
      <protection locked="0"/>
    </xf>
    <xf numFmtId="0" fontId="0" fillId="0" borderId="1" xfId="0" applyBorder="1" applyAlignment="1" applyProtection="1">
      <alignment shrinkToFit="1"/>
      <protection locked="0"/>
    </xf>
    <xf numFmtId="164" fontId="7" fillId="0" borderId="1" xfId="1" applyFont="1" applyBorder="1" applyProtection="1">
      <protection locked="0"/>
    </xf>
    <xf numFmtId="165" fontId="0" fillId="0" borderId="1" xfId="1" applyNumberFormat="1" applyFont="1" applyBorder="1" applyProtection="1">
      <protection locked="0"/>
    </xf>
    <xf numFmtId="164" fontId="0" fillId="0" borderId="1" xfId="1" applyFont="1" applyBorder="1" applyProtection="1">
      <protection locked="0"/>
    </xf>
    <xf numFmtId="0" fontId="0" fillId="0" borderId="14" xfId="0" applyBorder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9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0" xfId="0" applyFont="1" applyAlignment="1" applyProtection="1">
      <alignment vertical="center"/>
      <protection locked="0"/>
    </xf>
    <xf numFmtId="0" fontId="0" fillId="3" borderId="0" xfId="0" applyFill="1" applyProtection="1">
      <protection locked="0"/>
    </xf>
    <xf numFmtId="0" fontId="8" fillId="0" borderId="12" xfId="0" applyFont="1" applyBorder="1" applyProtection="1">
      <protection locked="0"/>
    </xf>
    <xf numFmtId="0" fontId="8" fillId="0" borderId="79" xfId="0" applyFont="1" applyBorder="1" applyProtection="1">
      <protection locked="0"/>
    </xf>
    <xf numFmtId="0" fontId="0" fillId="0" borderId="0" xfId="0" applyAlignment="1">
      <alignment horizontal="center"/>
    </xf>
    <xf numFmtId="0" fontId="0" fillId="0" borderId="91" xfId="0" applyBorder="1" applyAlignment="1" applyProtection="1">
      <alignment horizontal="left"/>
      <protection locked="0"/>
    </xf>
    <xf numFmtId="0" fontId="8" fillId="0" borderId="62" xfId="0" applyFont="1" applyBorder="1" applyAlignment="1" applyProtection="1">
      <alignment horizontal="center" vertical="center"/>
      <protection locked="0"/>
    </xf>
    <xf numFmtId="16" fontId="0" fillId="0" borderId="31" xfId="0" applyNumberFormat="1" applyBorder="1" applyProtection="1">
      <protection locked="0"/>
    </xf>
    <xf numFmtId="16" fontId="0" fillId="0" borderId="15" xfId="0" applyNumberFormat="1" applyBorder="1" applyProtection="1">
      <protection locked="0"/>
    </xf>
    <xf numFmtId="16" fontId="0" fillId="0" borderId="33" xfId="0" applyNumberFormat="1" applyBorder="1" applyProtection="1">
      <protection locked="0"/>
    </xf>
    <xf numFmtId="0" fontId="0" fillId="0" borderId="0" xfId="0" applyAlignment="1">
      <alignment horizontal="center"/>
    </xf>
    <xf numFmtId="164" fontId="8" fillId="0" borderId="2" xfId="1" applyFont="1" applyBorder="1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/>
      <protection locked="0"/>
    </xf>
    <xf numFmtId="0" fontId="8" fillId="0" borderId="48" xfId="0" applyFont="1" applyBorder="1" applyAlignment="1" applyProtection="1">
      <alignment horizontal="center"/>
      <protection locked="0"/>
    </xf>
    <xf numFmtId="164" fontId="8" fillId="0" borderId="48" xfId="1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57" xfId="0" applyBorder="1" applyAlignment="1" applyProtection="1">
      <alignment horizontal="center"/>
      <protection locked="0"/>
    </xf>
    <xf numFmtId="0" fontId="0" fillId="0" borderId="56" xfId="0" applyBorder="1" applyAlignment="1" applyProtection="1">
      <alignment horizontal="center"/>
      <protection locked="0"/>
    </xf>
    <xf numFmtId="164" fontId="8" fillId="0" borderId="2" xfId="1" applyFont="1" applyBorder="1" applyAlignment="1" applyProtection="1">
      <alignment horizontal="center"/>
      <protection locked="0"/>
    </xf>
    <xf numFmtId="166" fontId="0" fillId="0" borderId="2" xfId="0" applyNumberFormat="1" applyBorder="1" applyAlignment="1" applyProtection="1">
      <alignment horizontal="center"/>
      <protection locked="0"/>
    </xf>
    <xf numFmtId="166" fontId="0" fillId="0" borderId="57" xfId="0" applyNumberFormat="1" applyBorder="1" applyAlignment="1" applyProtection="1">
      <alignment horizontal="center"/>
      <protection locked="0"/>
    </xf>
    <xf numFmtId="0" fontId="8" fillId="0" borderId="60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0" xfId="1" applyFont="1" applyAlignment="1" applyProtection="1">
      <alignment horizontal="center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164" fontId="0" fillId="0" borderId="15" xfId="1" applyFont="1" applyBorder="1" applyAlignment="1" applyProtection="1">
      <alignment horizontal="center"/>
      <protection locked="0"/>
    </xf>
    <xf numFmtId="164" fontId="0" fillId="0" borderId="57" xfId="1" applyFont="1" applyBorder="1" applyAlignment="1" applyProtection="1">
      <alignment horizontal="center"/>
      <protection locked="0"/>
    </xf>
    <xf numFmtId="164" fontId="0" fillId="0" borderId="1" xfId="1" applyFont="1" applyBorder="1" applyAlignment="1" applyProtection="1">
      <alignment horizontal="center"/>
      <protection locked="0"/>
    </xf>
    <xf numFmtId="0" fontId="0" fillId="0" borderId="61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4" fontId="9" fillId="0" borderId="98" xfId="0" applyNumberFormat="1" applyFont="1" applyBorder="1" applyAlignment="1" applyProtection="1">
      <alignment shrinkToFit="1"/>
    </xf>
    <xf numFmtId="0" fontId="0" fillId="0" borderId="1" xfId="0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48" xfId="0" applyBorder="1" applyAlignment="1" applyProtection="1">
      <alignment horizontal="center"/>
      <protection locked="0"/>
    </xf>
    <xf numFmtId="0" fontId="0" fillId="0" borderId="49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</xf>
    <xf numFmtId="167" fontId="9" fillId="3" borderId="9" xfId="0" applyNumberFormat="1" applyFont="1" applyFill="1" applyBorder="1" applyAlignment="1" applyProtection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0" fillId="0" borderId="57" xfId="0" applyBorder="1" applyAlignment="1" applyProtection="1">
      <alignment horizontal="center"/>
      <protection locked="0"/>
    </xf>
    <xf numFmtId="0" fontId="0" fillId="0" borderId="56" xfId="0" applyBorder="1" applyAlignment="1" applyProtection="1">
      <alignment horizontal="center"/>
      <protection locked="0"/>
    </xf>
    <xf numFmtId="0" fontId="8" fillId="0" borderId="2" xfId="0" applyFont="1" applyBorder="1" applyAlignment="1" applyProtection="1">
      <alignment horizontal="center"/>
      <protection locked="0"/>
    </xf>
    <xf numFmtId="0" fontId="8" fillId="0" borderId="57" xfId="0" applyFont="1" applyBorder="1" applyAlignment="1" applyProtection="1">
      <alignment horizontal="center"/>
      <protection locked="0"/>
    </xf>
    <xf numFmtId="168" fontId="8" fillId="0" borderId="2" xfId="1" applyNumberFormat="1" applyFont="1" applyBorder="1" applyAlignment="1" applyProtection="1">
      <alignment horizontal="center"/>
      <protection locked="0"/>
    </xf>
    <xf numFmtId="168" fontId="8" fillId="0" borderId="56" xfId="1" applyNumberFormat="1" applyFont="1" applyBorder="1" applyAlignment="1" applyProtection="1">
      <alignment horizontal="center"/>
      <protection locked="0"/>
    </xf>
    <xf numFmtId="168" fontId="8" fillId="0" borderId="57" xfId="1" applyNumberFormat="1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1" xfId="1" applyFont="1" applyBorder="1" applyAlignment="1" applyProtection="1">
      <alignment horizontal="center"/>
      <protection locked="0"/>
    </xf>
    <xf numFmtId="164" fontId="8" fillId="0" borderId="1" xfId="1" applyFont="1" applyBorder="1" applyAlignment="1" applyProtection="1">
      <alignment horizontal="center"/>
      <protection locked="0"/>
    </xf>
    <xf numFmtId="164" fontId="8" fillId="0" borderId="2" xfId="1" applyFont="1" applyBorder="1" applyAlignment="1" applyProtection="1">
      <alignment horizontal="center"/>
      <protection locked="0"/>
    </xf>
    <xf numFmtId="164" fontId="8" fillId="0" borderId="57" xfId="1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6" fontId="0" fillId="0" borderId="2" xfId="0" applyNumberFormat="1" applyBorder="1" applyAlignment="1" applyProtection="1">
      <alignment horizontal="center"/>
      <protection locked="0"/>
    </xf>
    <xf numFmtId="166" fontId="0" fillId="0" borderId="57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164" fontId="0" fillId="0" borderId="15" xfId="1" applyFont="1" applyBorder="1" applyAlignment="1" applyProtection="1">
      <alignment horizontal="center"/>
      <protection locked="0"/>
    </xf>
    <xf numFmtId="164" fontId="0" fillId="0" borderId="57" xfId="1" applyFont="1" applyBorder="1" applyAlignment="1" applyProtection="1">
      <alignment horizontal="center"/>
      <protection locked="0"/>
    </xf>
    <xf numFmtId="164" fontId="0" fillId="0" borderId="0" xfId="1" applyFont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0" fillId="0" borderId="61" xfId="0" applyBorder="1" applyAlignment="1" applyProtection="1">
      <alignment horizontal="center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8" fillId="0" borderId="60" xfId="0" applyFont="1" applyBorder="1" applyAlignment="1" applyProtection="1">
      <alignment horizontal="center" vertical="center"/>
      <protection locked="0"/>
    </xf>
    <xf numFmtId="0" fontId="8" fillId="0" borderId="57" xfId="0" applyFont="1" applyBorder="1" applyAlignment="1" applyProtection="1">
      <alignment horizontal="center" vertical="center"/>
      <protection locked="0"/>
    </xf>
    <xf numFmtId="0" fontId="8" fillId="0" borderId="56" xfId="0" applyFont="1" applyBorder="1" applyAlignment="1" applyProtection="1">
      <alignment horizontal="center"/>
      <protection locked="0"/>
    </xf>
    <xf numFmtId="164" fontId="8" fillId="0" borderId="56" xfId="1" applyFont="1" applyBorder="1" applyAlignment="1" applyProtection="1">
      <alignment horizontal="center"/>
      <protection locked="0"/>
    </xf>
    <xf numFmtId="164" fontId="8" fillId="0" borderId="49" xfId="1" applyFont="1" applyBorder="1" applyAlignment="1" applyProtection="1">
      <alignment horizontal="center"/>
      <protection locked="0"/>
    </xf>
    <xf numFmtId="164" fontId="4" fillId="0" borderId="0" xfId="1" applyFont="1" applyBorder="1" applyAlignment="1" applyProtection="1">
      <alignment horizontal="center" vertical="center"/>
      <protection locked="0"/>
    </xf>
    <xf numFmtId="164" fontId="8" fillId="0" borderId="50" xfId="1" applyFont="1" applyBorder="1" applyAlignment="1" applyProtection="1">
      <alignment horizontal="center"/>
      <protection locked="0"/>
    </xf>
    <xf numFmtId="0" fontId="2" fillId="0" borderId="45" xfId="0" applyFont="1" applyBorder="1" applyAlignment="1" applyProtection="1">
      <alignment horizontal="center" wrapText="1"/>
      <protection locked="0"/>
    </xf>
    <xf numFmtId="0" fontId="2" fillId="0" borderId="46" xfId="0" applyFont="1" applyBorder="1" applyAlignment="1" applyProtection="1">
      <alignment horizontal="center" wrapText="1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9" fillId="0" borderId="64" xfId="0" applyFont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/>
      <protection locked="0"/>
    </xf>
    <xf numFmtId="166" fontId="9" fillId="3" borderId="0" xfId="0" applyNumberFormat="1" applyFont="1" applyFill="1" applyBorder="1" applyAlignment="1" applyProtection="1">
      <alignment horizontal="center"/>
    </xf>
    <xf numFmtId="166" fontId="9" fillId="3" borderId="52" xfId="0" applyNumberFormat="1" applyFont="1" applyFill="1" applyBorder="1" applyAlignment="1" applyProtection="1">
      <alignment horizontal="center"/>
    </xf>
    <xf numFmtId="0" fontId="0" fillId="0" borderId="51" xfId="0" applyBorder="1" applyProtection="1">
      <protection locked="0"/>
    </xf>
    <xf numFmtId="0" fontId="16" fillId="0" borderId="0" xfId="0" applyFont="1" applyBorder="1" applyAlignment="1" applyProtection="1">
      <protection hidden="1"/>
    </xf>
    <xf numFmtId="169" fontId="0" fillId="0" borderId="0" xfId="0" applyNumberFormat="1" applyBorder="1" applyProtection="1">
      <protection locked="0"/>
    </xf>
    <xf numFmtId="0" fontId="8" fillId="0" borderId="0" xfId="0" applyFont="1" applyBorder="1" applyProtection="1">
      <protection locked="0"/>
    </xf>
    <xf numFmtId="4" fontId="0" fillId="0" borderId="0" xfId="0" applyNumberFormat="1" applyBorder="1" applyAlignment="1" applyProtection="1">
      <alignment horizontal="center" vertical="center" shrinkToFit="1"/>
    </xf>
    <xf numFmtId="167" fontId="0" fillId="0" borderId="0" xfId="0" applyNumberFormat="1" applyBorder="1" applyAlignment="1" applyProtection="1">
      <alignment shrinkToFit="1"/>
    </xf>
    <xf numFmtId="0" fontId="0" fillId="0" borderId="52" xfId="0" applyBorder="1" applyProtection="1">
      <protection locked="0"/>
    </xf>
    <xf numFmtId="0" fontId="16" fillId="0" borderId="0" xfId="0" applyFont="1" applyBorder="1" applyProtection="1">
      <protection locked="0"/>
    </xf>
    <xf numFmtId="4" fontId="0" fillId="0" borderId="0" xfId="0" applyNumberFormat="1" applyBorder="1" applyAlignment="1" applyProtection="1">
      <alignment horizontal="left"/>
    </xf>
    <xf numFmtId="167" fontId="0" fillId="0" borderId="0" xfId="0" applyNumberFormat="1" applyBorder="1" applyProtection="1"/>
    <xf numFmtId="4" fontId="0" fillId="0" borderId="0" xfId="0" applyNumberFormat="1" applyBorder="1" applyAlignment="1" applyProtection="1">
      <alignment horizontal="left" shrinkToFit="1"/>
    </xf>
    <xf numFmtId="0" fontId="0" fillId="0" borderId="0" xfId="0" applyBorder="1" applyAlignment="1" applyProtection="1">
      <alignment horizontal="center"/>
    </xf>
    <xf numFmtId="167" fontId="9" fillId="3" borderId="44" xfId="0" applyNumberFormat="1" applyFont="1" applyFill="1" applyBorder="1" applyAlignment="1" applyProtection="1">
      <alignment horizontal="center"/>
    </xf>
    <xf numFmtId="0" fontId="9" fillId="3" borderId="45" xfId="0" applyFont="1" applyFill="1" applyBorder="1" applyAlignment="1" applyProtection="1">
      <alignment horizontal="center"/>
    </xf>
    <xf numFmtId="4" fontId="0" fillId="0" borderId="0" xfId="0" applyNumberFormat="1" applyBorder="1" applyProtection="1">
      <protection locked="0"/>
    </xf>
    <xf numFmtId="167" fontId="0" fillId="0" borderId="0" xfId="0" applyNumberFormat="1" applyBorder="1" applyProtection="1">
      <protection locked="0"/>
    </xf>
    <xf numFmtId="0" fontId="0" fillId="0" borderId="36" xfId="0" applyBorder="1" applyProtection="1"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3" xfId="0" applyBorder="1" applyProtection="1">
      <protection locked="0"/>
    </xf>
    <xf numFmtId="4" fontId="0" fillId="0" borderId="13" xfId="0" applyNumberFormat="1" applyBorder="1" applyProtection="1">
      <protection locked="0"/>
    </xf>
    <xf numFmtId="167" fontId="0" fillId="0" borderId="13" xfId="0" applyNumberFormat="1" applyBorder="1" applyProtection="1">
      <protection locked="0"/>
    </xf>
    <xf numFmtId="0" fontId="0" fillId="0" borderId="46" xfId="0" applyBorder="1" applyProtection="1">
      <protection locked="0"/>
    </xf>
    <xf numFmtId="0" fontId="9" fillId="3" borderId="44" xfId="0" applyFont="1" applyFill="1" applyBorder="1" applyProtection="1">
      <protection locked="0"/>
    </xf>
    <xf numFmtId="0" fontId="9" fillId="3" borderId="0" xfId="0" applyFont="1" applyFill="1" applyBorder="1" applyProtection="1">
      <protection locked="0"/>
    </xf>
    <xf numFmtId="167" fontId="9" fillId="3" borderId="13" xfId="0" applyNumberFormat="1" applyFont="1" applyFill="1" applyBorder="1" applyAlignment="1" applyProtection="1">
      <alignment horizontal="center"/>
    </xf>
    <xf numFmtId="167" fontId="9" fillId="3" borderId="85" xfId="0" applyNumberFormat="1" applyFont="1" applyFill="1" applyBorder="1" applyAlignment="1" applyProtection="1">
      <alignment horizontal="center"/>
    </xf>
    <xf numFmtId="167" fontId="9" fillId="3" borderId="10" xfId="0" applyNumberFormat="1" applyFont="1" applyFill="1" applyBorder="1" applyAlignment="1" applyProtection="1">
      <alignment horizontal="center"/>
    </xf>
    <xf numFmtId="4" fontId="0" fillId="0" borderId="49" xfId="0" applyNumberFormat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8" fillId="0" borderId="2" xfId="1" applyFont="1" applyBorder="1" applyAlignment="1" applyProtection="1">
      <alignment horizontal="center" shrinkToFit="1"/>
      <protection locked="0"/>
    </xf>
    <xf numFmtId="167" fontId="0" fillId="0" borderId="55" xfId="0" applyNumberFormat="1" applyBorder="1" applyProtection="1"/>
    <xf numFmtId="167" fontId="0" fillId="0" borderId="55" xfId="0" applyNumberFormat="1" applyBorder="1" applyAlignment="1" applyProtection="1">
      <alignment shrinkToFit="1"/>
    </xf>
    <xf numFmtId="0" fontId="0" fillId="0" borderId="2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7" fontId="0" fillId="0" borderId="25" xfId="0" applyNumberFormat="1" applyBorder="1" applyProtection="1">
      <protection locked="0"/>
    </xf>
    <xf numFmtId="167" fontId="0" fillId="0" borderId="2" xfId="0" applyNumberFormat="1" applyBorder="1" applyProtection="1">
      <protection locked="0"/>
    </xf>
    <xf numFmtId="167" fontId="0" fillId="0" borderId="48" xfId="0" applyNumberFormat="1" applyBorder="1" applyProtection="1">
      <protection locked="0"/>
    </xf>
    <xf numFmtId="169" fontId="0" fillId="0" borderId="12" xfId="0" applyNumberFormat="1" applyBorder="1" applyAlignment="1" applyProtection="1">
      <alignment shrinkToFit="1"/>
      <protection locked="0"/>
    </xf>
    <xf numFmtId="169" fontId="0" fillId="0" borderId="1" xfId="0" applyNumberFormat="1" applyBorder="1" applyAlignment="1" applyProtection="1">
      <alignment shrinkToFit="1"/>
      <protection locked="0"/>
    </xf>
    <xf numFmtId="9" fontId="0" fillId="0" borderId="1" xfId="0" applyNumberFormat="1" applyBorder="1" applyAlignment="1" applyProtection="1">
      <alignment shrinkToFit="1"/>
      <protection locked="0"/>
    </xf>
    <xf numFmtId="0" fontId="0" fillId="0" borderId="6" xfId="0" applyBorder="1" applyAlignment="1" applyProtection="1">
      <alignment shrinkToFit="1"/>
      <protection locked="0"/>
    </xf>
    <xf numFmtId="0" fontId="0" fillId="0" borderId="0" xfId="0" applyBorder="1" applyAlignment="1" applyProtection="1">
      <alignment horizontal="center" shrinkToFit="1"/>
    </xf>
    <xf numFmtId="0" fontId="0" fillId="0" borderId="0" xfId="0" applyAlignment="1" applyProtection="1">
      <alignment shrinkToFit="1"/>
      <protection locked="0"/>
    </xf>
    <xf numFmtId="164" fontId="8" fillId="0" borderId="48" xfId="1" applyFont="1" applyBorder="1" applyAlignment="1" applyProtection="1">
      <alignment horizontal="center" shrinkToFit="1"/>
      <protection locked="0"/>
    </xf>
    <xf numFmtId="0" fontId="9" fillId="0" borderId="0" xfId="0" applyFont="1" applyBorder="1" applyAlignment="1" applyProtection="1">
      <alignment horizontal="center" shrinkToFit="1"/>
      <protection locked="0"/>
    </xf>
    <xf numFmtId="0" fontId="6" fillId="0" borderId="0" xfId="0" applyFont="1" applyAlignment="1" applyProtection="1">
      <alignment shrinkToFit="1"/>
      <protection locked="0"/>
    </xf>
    <xf numFmtId="0" fontId="0" fillId="0" borderId="2" xfId="0" applyBorder="1" applyAlignment="1" applyProtection="1">
      <alignment shrinkToFit="1"/>
      <protection locked="0"/>
    </xf>
    <xf numFmtId="166" fontId="0" fillId="0" borderId="1" xfId="0" applyNumberFormat="1" applyBorder="1" applyAlignment="1" applyProtection="1">
      <alignment vertical="center" shrinkToFit="1"/>
    </xf>
    <xf numFmtId="167" fontId="0" fillId="0" borderId="1" xfId="0" applyNumberFormat="1" applyBorder="1" applyAlignment="1" applyProtection="1">
      <alignment vertical="center" shrinkToFit="1"/>
    </xf>
    <xf numFmtId="167" fontId="0" fillId="0" borderId="12" xfId="0" applyNumberFormat="1" applyBorder="1" applyAlignment="1" applyProtection="1">
      <alignment horizontal="center" vertical="center"/>
    </xf>
    <xf numFmtId="167" fontId="0" fillId="0" borderId="1" xfId="0" applyNumberFormat="1" applyBorder="1" applyAlignment="1" applyProtection="1">
      <alignment horizontal="center" vertical="center"/>
    </xf>
    <xf numFmtId="167" fontId="0" fillId="0" borderId="18" xfId="0" applyNumberFormat="1" applyBorder="1" applyAlignment="1" applyProtection="1">
      <alignment horizontal="center" vertical="center"/>
    </xf>
    <xf numFmtId="0" fontId="9" fillId="5" borderId="14" xfId="0" applyFont="1" applyFill="1" applyBorder="1" applyAlignment="1" applyProtection="1">
      <alignment horizontal="center" vertical="center" wrapText="1"/>
      <protection locked="0"/>
    </xf>
    <xf numFmtId="164" fontId="2" fillId="2" borderId="8" xfId="1" applyFont="1" applyFill="1" applyBorder="1" applyAlignment="1" applyProtection="1">
      <alignment vertical="center" wrapText="1"/>
      <protection locked="0"/>
    </xf>
    <xf numFmtId="0" fontId="9" fillId="2" borderId="14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171" fontId="0" fillId="0" borderId="31" xfId="0" applyNumberForma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166" fontId="0" fillId="0" borderId="12" xfId="0" applyNumberFormat="1" applyBorder="1" applyAlignment="1" applyProtection="1">
      <alignment vertical="center" shrinkToFit="1"/>
    </xf>
    <xf numFmtId="167" fontId="0" fillId="0" borderId="12" xfId="0" applyNumberFormat="1" applyBorder="1" applyAlignment="1" applyProtection="1">
      <alignment vertical="center" shrinkToFit="1"/>
    </xf>
    <xf numFmtId="0" fontId="0" fillId="0" borderId="1" xfId="0" applyBorder="1" applyAlignment="1" applyProtection="1">
      <alignment horizontal="center" vertical="center"/>
      <protection locked="0"/>
    </xf>
    <xf numFmtId="16" fontId="0" fillId="0" borderId="15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57" xfId="0" applyBorder="1" applyAlignment="1" applyProtection="1">
      <alignment horizontal="center" vertical="center"/>
      <protection locked="0"/>
    </xf>
    <xf numFmtId="0" fontId="16" fillId="5" borderId="92" xfId="0" applyFont="1" applyFill="1" applyBorder="1" applyAlignment="1" applyProtection="1">
      <protection hidden="1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horizontal="center" vertical="center" wrapText="1"/>
      <protection locked="0"/>
    </xf>
    <xf numFmtId="166" fontId="0" fillId="0" borderId="0" xfId="0" applyNumberFormat="1" applyBorder="1" applyAlignment="1" applyProtection="1">
      <alignment horizontal="center" vertical="center"/>
      <protection locked="0"/>
    </xf>
    <xf numFmtId="167" fontId="9" fillId="5" borderId="51" xfId="0" applyNumberFormat="1" applyFont="1" applyFill="1" applyBorder="1" applyAlignment="1" applyProtection="1">
      <alignment horizontal="center" vertical="center"/>
    </xf>
    <xf numFmtId="166" fontId="9" fillId="5" borderId="51" xfId="0" applyNumberFormat="1" applyFont="1" applyFill="1" applyBorder="1" applyAlignment="1" applyProtection="1">
      <alignment horizontal="center" vertical="center"/>
    </xf>
    <xf numFmtId="0" fontId="9" fillId="5" borderId="51" xfId="0" applyFont="1" applyFill="1" applyBorder="1" applyAlignment="1" applyProtection="1">
      <alignment horizontal="center" vertical="center"/>
      <protection locked="0"/>
    </xf>
    <xf numFmtId="0" fontId="19" fillId="5" borderId="51" xfId="0" applyFont="1" applyFill="1" applyBorder="1" applyAlignment="1" applyProtection="1">
      <alignment horizontal="center" vertical="center" wrapText="1"/>
      <protection locked="0"/>
    </xf>
    <xf numFmtId="0" fontId="16" fillId="5" borderId="51" xfId="0" applyFont="1" applyFill="1" applyBorder="1" applyAlignment="1" applyProtection="1">
      <protection hidden="1"/>
    </xf>
    <xf numFmtId="0" fontId="8" fillId="0" borderId="1" xfId="0" applyFont="1" applyBorder="1" applyAlignment="1" applyProtection="1"/>
    <xf numFmtId="0" fontId="0" fillId="0" borderId="2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5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  <protection locked="0"/>
    </xf>
    <xf numFmtId="0" fontId="0" fillId="0" borderId="79" xfId="0" applyBorder="1" applyAlignment="1" applyProtection="1">
      <alignment horizontal="center"/>
      <protection locked="0"/>
    </xf>
    <xf numFmtId="0" fontId="0" fillId="0" borderId="103" xfId="0" applyBorder="1" applyAlignment="1" applyProtection="1">
      <alignment horizontal="center"/>
      <protection locked="0"/>
    </xf>
    <xf numFmtId="0" fontId="0" fillId="0" borderId="79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0" borderId="32" xfId="0" applyBorder="1" applyAlignment="1" applyProtection="1">
      <alignment horizontal="center"/>
      <protection locked="0"/>
    </xf>
    <xf numFmtId="166" fontId="0" fillId="0" borderId="2" xfId="0" applyNumberFormat="1" applyBorder="1" applyAlignment="1" applyProtection="1">
      <alignment horizontal="center"/>
      <protection locked="0"/>
    </xf>
    <xf numFmtId="166" fontId="0" fillId="0" borderId="2" xfId="0" applyNumberFormat="1" applyBorder="1" applyAlignment="1" applyProtection="1">
      <alignment horizontal="center"/>
    </xf>
    <xf numFmtId="0" fontId="8" fillId="0" borderId="1" xfId="0" applyFont="1" applyBorder="1" applyAlignment="1" applyProtection="1">
      <alignment horizontal="center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2" xfId="0" applyFont="1" applyBorder="1" applyAlignment="1" applyProtection="1">
      <alignment horizontal="center"/>
      <protection locked="0"/>
    </xf>
    <xf numFmtId="0" fontId="8" fillId="0" borderId="2" xfId="0" applyFont="1" applyBorder="1" applyAlignment="1" applyProtection="1">
      <alignment horizontal="center"/>
      <protection locked="0"/>
    </xf>
    <xf numFmtId="164" fontId="8" fillId="0" borderId="2" xfId="1" applyFont="1" applyBorder="1" applyAlignment="1" applyProtection="1">
      <alignment horizontal="center"/>
      <protection locked="0"/>
    </xf>
    <xf numFmtId="164" fontId="8" fillId="0" borderId="53" xfId="1" applyFont="1" applyBorder="1" applyAlignment="1" applyProtection="1">
      <alignment horizontal="center"/>
      <protection locked="0"/>
    </xf>
    <xf numFmtId="0" fontId="8" fillId="0" borderId="60" xfId="0" applyFont="1" applyBorder="1" applyAlignment="1" applyProtection="1">
      <alignment horizontal="center" vertical="center"/>
      <protection locked="0"/>
    </xf>
    <xf numFmtId="0" fontId="8" fillId="0" borderId="58" xfId="0" applyFont="1" applyBorder="1" applyAlignment="1" applyProtection="1">
      <alignment horizontal="center"/>
      <protection locked="0"/>
    </xf>
    <xf numFmtId="0" fontId="8" fillId="0" borderId="25" xfId="0" applyFont="1" applyBorder="1" applyAlignment="1" applyProtection="1">
      <alignment horizontal="center"/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8" fillId="0" borderId="11" xfId="0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164" fontId="8" fillId="0" borderId="25" xfId="1" applyFont="1" applyBorder="1" applyAlignment="1" applyProtection="1">
      <alignment horizontal="center"/>
      <protection locked="0"/>
    </xf>
    <xf numFmtId="0" fontId="0" fillId="0" borderId="73" xfId="0" applyBorder="1" applyAlignment="1" applyProtection="1">
      <alignment horizontal="center"/>
      <protection locked="0"/>
    </xf>
    <xf numFmtId="0" fontId="8" fillId="0" borderId="79" xfId="0" applyFont="1" applyBorder="1" applyAlignment="1" applyProtection="1">
      <alignment horizontal="center"/>
      <protection locked="0"/>
    </xf>
    <xf numFmtId="0" fontId="0" fillId="0" borderId="65" xfId="0" applyBorder="1" applyAlignment="1" applyProtection="1">
      <alignment horizontal="center"/>
      <protection locked="0"/>
    </xf>
    <xf numFmtId="164" fontId="8" fillId="0" borderId="73" xfId="1" applyFont="1" applyBorder="1" applyAlignment="1" applyProtection="1">
      <alignment horizontal="center"/>
      <protection locked="0"/>
    </xf>
    <xf numFmtId="0" fontId="8" fillId="0" borderId="48" xfId="0" applyFont="1" applyBorder="1" applyAlignment="1" applyProtection="1">
      <alignment horizontal="center"/>
      <protection locked="0"/>
    </xf>
    <xf numFmtId="164" fontId="8" fillId="0" borderId="48" xfId="1" applyFont="1" applyBorder="1" applyAlignment="1" applyProtection="1">
      <alignment horizontal="center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168" fontId="8" fillId="0" borderId="1" xfId="1" applyNumberFormat="1" applyFont="1" applyBorder="1" applyAlignment="1" applyProtection="1">
      <alignment horizontal="center"/>
      <protection locked="0"/>
    </xf>
    <xf numFmtId="168" fontId="8" fillId="0" borderId="79" xfId="1" applyNumberFormat="1" applyFont="1" applyBorder="1" applyAlignment="1" applyProtection="1">
      <alignment horizontal="center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56" xfId="0" applyFill="1" applyBorder="1" applyAlignment="1" applyProtection="1">
      <alignment horizontal="center"/>
      <protection locked="0"/>
    </xf>
    <xf numFmtId="0" fontId="0" fillId="5" borderId="57" xfId="0" applyFill="1" applyBorder="1" applyAlignment="1" applyProtection="1">
      <alignment horizontal="center"/>
      <protection locked="0"/>
    </xf>
    <xf numFmtId="168" fontId="8" fillId="0" borderId="12" xfId="1" applyNumberFormat="1" applyFont="1" applyBorder="1" applyAlignment="1" applyProtection="1">
      <alignment horizontal="center"/>
      <protection locked="0"/>
    </xf>
    <xf numFmtId="0" fontId="8" fillId="0" borderId="68" xfId="0" applyFont="1" applyBorder="1" applyAlignment="1" applyProtection="1">
      <alignment horizontal="center"/>
      <protection locked="0"/>
    </xf>
    <xf numFmtId="0" fontId="11" fillId="0" borderId="44" xfId="0" applyFont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167" fontId="0" fillId="0" borderId="16" xfId="0" applyNumberFormat="1" applyBorder="1" applyAlignment="1" applyProtection="1">
      <alignment horizontal="center" vertical="center"/>
    </xf>
    <xf numFmtId="0" fontId="0" fillId="0" borderId="116" xfId="0" applyFont="1" applyBorder="1" applyAlignment="1" applyProtection="1">
      <alignment horizontal="center" vertical="center" wrapText="1"/>
      <protection locked="0"/>
    </xf>
    <xf numFmtId="0" fontId="5" fillId="0" borderId="41" xfId="0" applyFont="1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shrinkToFit="1"/>
    </xf>
    <xf numFmtId="167" fontId="0" fillId="0" borderId="12" xfId="0" applyNumberFormat="1" applyBorder="1" applyAlignment="1" applyProtection="1">
      <alignment horizontal="center" vertical="center"/>
      <protection locked="0"/>
    </xf>
    <xf numFmtId="167" fontId="0" fillId="0" borderId="32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shrinkToFit="1"/>
    </xf>
    <xf numFmtId="167" fontId="0" fillId="0" borderId="1" xfId="0" applyNumberFormat="1" applyBorder="1" applyAlignment="1" applyProtection="1">
      <alignment horizontal="center" vertical="center"/>
      <protection locked="0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 applyProtection="1">
      <alignment horizontal="center" vertical="center" shrinkToFit="1"/>
    </xf>
    <xf numFmtId="167" fontId="0" fillId="0" borderId="18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vertical="center"/>
      <protection locked="0"/>
    </xf>
    <xf numFmtId="167" fontId="0" fillId="0" borderId="19" xfId="0" applyNumberFormat="1" applyBorder="1" applyAlignment="1" applyProtection="1">
      <alignment horizontal="center" vertical="center"/>
    </xf>
    <xf numFmtId="1" fontId="0" fillId="0" borderId="7" xfId="1" applyNumberFormat="1" applyFont="1" applyBorder="1" applyAlignment="1" applyProtection="1">
      <alignment vertical="center" shrinkToFit="1"/>
    </xf>
    <xf numFmtId="0" fontId="2" fillId="0" borderId="7" xfId="0" applyFont="1" applyBorder="1" applyAlignment="1" applyProtection="1">
      <alignment vertical="center"/>
      <protection locked="0"/>
    </xf>
    <xf numFmtId="166" fontId="0" fillId="0" borderId="14" xfId="0" applyNumberFormat="1" applyBorder="1" applyAlignment="1" applyProtection="1">
      <alignment vertical="center"/>
      <protection locked="0"/>
    </xf>
    <xf numFmtId="166" fontId="0" fillId="0" borderId="7" xfId="0" applyNumberFormat="1" applyBorder="1" applyAlignment="1" applyProtection="1">
      <alignment vertical="center"/>
      <protection locked="0"/>
    </xf>
    <xf numFmtId="0" fontId="0" fillId="0" borderId="7" xfId="0" applyBorder="1"/>
    <xf numFmtId="1" fontId="0" fillId="0" borderId="7" xfId="0" applyNumberFormat="1" applyFill="1" applyBorder="1" applyAlignment="1" applyProtection="1">
      <alignment horizontal="center" vertical="center" shrinkToFit="1"/>
      <protection locked="0"/>
    </xf>
    <xf numFmtId="0" fontId="0" fillId="0" borderId="121" xfId="0" applyBorder="1"/>
    <xf numFmtId="0" fontId="8" fillId="3" borderId="12" xfId="0" applyFont="1" applyFill="1" applyBorder="1"/>
    <xf numFmtId="0" fontId="0" fillId="3" borderId="12" xfId="0" applyFill="1" applyBorder="1"/>
    <xf numFmtId="0" fontId="0" fillId="3" borderId="1" xfId="0" applyFill="1" applyBorder="1"/>
    <xf numFmtId="0" fontId="0" fillId="0" borderId="18" xfId="0" applyBorder="1"/>
    <xf numFmtId="1" fontId="0" fillId="5" borderId="7" xfId="1" applyNumberFormat="1" applyFont="1" applyFill="1" applyBorder="1" applyAlignment="1" applyProtection="1">
      <alignment vertical="center" shrinkToFit="1"/>
    </xf>
    <xf numFmtId="0" fontId="0" fillId="3" borderId="7" xfId="0" applyFill="1" applyBorder="1"/>
    <xf numFmtId="3" fontId="0" fillId="0" borderId="7" xfId="0" applyNumberFormat="1" applyBorder="1" applyAlignment="1" applyProtection="1">
      <alignment vertical="center" shrinkToFit="1"/>
    </xf>
    <xf numFmtId="0" fontId="0" fillId="0" borderId="7" xfId="0" applyBorder="1" applyAlignment="1" applyProtection="1">
      <alignment vertical="center" shrinkToFit="1"/>
    </xf>
    <xf numFmtId="0" fontId="11" fillId="0" borderId="0" xfId="0" applyFont="1" applyBorder="1" applyAlignment="1" applyProtection="1">
      <alignment vertical="center"/>
      <protection locked="0"/>
    </xf>
    <xf numFmtId="0" fontId="8" fillId="0" borderId="80" xfId="0" applyFont="1" applyBorder="1" applyAlignment="1" applyProtection="1">
      <alignment horizontal="center"/>
      <protection locked="0"/>
    </xf>
    <xf numFmtId="0" fontId="12" fillId="0" borderId="31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/>
    <xf numFmtId="168" fontId="8" fillId="0" borderId="12" xfId="1" applyNumberFormat="1" applyFont="1" applyBorder="1" applyAlignment="1" applyProtection="1"/>
    <xf numFmtId="168" fontId="8" fillId="0" borderId="12" xfId="1" applyNumberFormat="1" applyFont="1" applyBorder="1" applyAlignment="1" applyProtection="1">
      <alignment horizontal="center"/>
    </xf>
    <xf numFmtId="168" fontId="8" fillId="0" borderId="32" xfId="1" applyNumberFormat="1" applyFont="1" applyBorder="1" applyAlignment="1" applyProtection="1">
      <alignment horizontal="center"/>
    </xf>
    <xf numFmtId="0" fontId="12" fillId="0" borderId="15" xfId="0" applyFont="1" applyBorder="1" applyAlignment="1" applyProtection="1">
      <alignment horizontal="center"/>
      <protection locked="0"/>
    </xf>
    <xf numFmtId="168" fontId="8" fillId="0" borderId="1" xfId="1" applyNumberFormat="1" applyFont="1" applyBorder="1" applyAlignment="1" applyProtection="1"/>
    <xf numFmtId="168" fontId="8" fillId="0" borderId="1" xfId="1" applyNumberFormat="1" applyFont="1" applyBorder="1" applyAlignment="1" applyProtection="1">
      <alignment horizontal="center"/>
    </xf>
    <xf numFmtId="168" fontId="8" fillId="0" borderId="16" xfId="1" applyNumberFormat="1" applyFont="1" applyBorder="1" applyAlignment="1" applyProtection="1">
      <alignment horizontal="center"/>
    </xf>
    <xf numFmtId="0" fontId="7" fillId="0" borderId="15" xfId="0" applyFont="1" applyBorder="1" applyProtection="1">
      <protection locked="0"/>
    </xf>
    <xf numFmtId="0" fontId="7" fillId="0" borderId="102" xfId="0" applyFont="1" applyBorder="1" applyProtection="1">
      <protection locked="0"/>
    </xf>
    <xf numFmtId="0" fontId="8" fillId="0" borderId="79" xfId="0" applyFont="1" applyBorder="1" applyAlignment="1" applyProtection="1"/>
    <xf numFmtId="0" fontId="8" fillId="0" borderId="79" xfId="0" applyFont="1" applyBorder="1" applyAlignment="1" applyProtection="1">
      <alignment horizontal="center"/>
    </xf>
    <xf numFmtId="168" fontId="8" fillId="0" borderId="79" xfId="1" applyNumberFormat="1" applyFont="1" applyBorder="1" applyAlignment="1" applyProtection="1"/>
    <xf numFmtId="168" fontId="8" fillId="0" borderId="79" xfId="1" applyNumberFormat="1" applyFont="1" applyBorder="1" applyAlignment="1" applyProtection="1">
      <alignment horizontal="center"/>
    </xf>
    <xf numFmtId="168" fontId="8" fillId="0" borderId="103" xfId="1" applyNumberFormat="1" applyFont="1" applyBorder="1" applyAlignment="1" applyProtection="1">
      <alignment horizontal="center"/>
    </xf>
    <xf numFmtId="0" fontId="0" fillId="0" borderId="102" xfId="0" applyBorder="1" applyProtection="1">
      <protection locked="0"/>
    </xf>
    <xf numFmtId="0" fontId="0" fillId="0" borderId="79" xfId="0" applyBorder="1" applyProtection="1">
      <protection locked="0"/>
    </xf>
    <xf numFmtId="0" fontId="2" fillId="0" borderId="51" xfId="0" applyFont="1" applyBorder="1" applyAlignment="1" applyProtection="1">
      <alignment horizontal="center" vertical="center" wrapText="1"/>
      <protection locked="0"/>
    </xf>
    <xf numFmtId="0" fontId="0" fillId="0" borderId="0" xfId="0" applyBorder="1"/>
    <xf numFmtId="1" fontId="0" fillId="0" borderId="45" xfId="1" applyNumberFormat="1" applyFont="1" applyBorder="1" applyAlignment="1" applyProtection="1">
      <alignment vertical="center" shrinkToFit="1"/>
    </xf>
    <xf numFmtId="1" fontId="0" fillId="0" borderId="14" xfId="1" applyNumberFormat="1" applyFont="1" applyBorder="1" applyAlignment="1" applyProtection="1">
      <alignment vertical="center" shrinkToFit="1"/>
    </xf>
    <xf numFmtId="1" fontId="0" fillId="5" borderId="14" xfId="1" applyNumberFormat="1" applyFont="1" applyFill="1" applyBorder="1" applyAlignment="1" applyProtection="1">
      <alignment vertical="center" shrinkToFit="1"/>
    </xf>
    <xf numFmtId="0" fontId="0" fillId="0" borderId="14" xfId="0" applyBorder="1"/>
    <xf numFmtId="3" fontId="0" fillId="0" borderId="14" xfId="0" applyNumberFormat="1" applyBorder="1" applyAlignment="1" applyProtection="1">
      <alignment vertical="center" shrinkToFit="1"/>
    </xf>
    <xf numFmtId="0" fontId="0" fillId="0" borderId="14" xfId="0" applyBorder="1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167" fontId="0" fillId="0" borderId="0" xfId="0" applyNumberFormat="1" applyBorder="1" applyAlignment="1" applyProtection="1">
      <alignment horizontal="center" vertical="center" shrinkToFit="1"/>
    </xf>
    <xf numFmtId="0" fontId="0" fillId="0" borderId="77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7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</xf>
    <xf numFmtId="0" fontId="9" fillId="0" borderId="99" xfId="0" applyFont="1" applyBorder="1" applyAlignment="1" applyProtection="1">
      <alignment horizontal="center"/>
      <protection locked="0"/>
    </xf>
    <xf numFmtId="0" fontId="9" fillId="0" borderId="100" xfId="0" applyFont="1" applyBorder="1" applyAlignment="1" applyProtection="1">
      <alignment horizontal="center"/>
      <protection locked="0"/>
    </xf>
    <xf numFmtId="164" fontId="2" fillId="0" borderId="7" xfId="1" applyFont="1" applyBorder="1" applyAlignment="1" applyProtection="1">
      <alignment horizontal="center" vertical="center" wrapText="1"/>
      <protection locked="0"/>
    </xf>
    <xf numFmtId="164" fontId="2" fillId="0" borderId="41" xfId="1" applyFont="1" applyBorder="1" applyAlignment="1" applyProtection="1">
      <alignment horizontal="center" vertical="center" wrapText="1"/>
      <protection locked="0"/>
    </xf>
    <xf numFmtId="164" fontId="2" fillId="0" borderId="14" xfId="1" applyFont="1" applyBorder="1" applyAlignment="1" applyProtection="1">
      <alignment horizontal="center" vertical="center" wrapText="1"/>
      <protection locked="0"/>
    </xf>
    <xf numFmtId="0" fontId="9" fillId="0" borderId="36" xfId="0" applyFont="1" applyBorder="1" applyAlignment="1" applyProtection="1">
      <alignment horizontal="center"/>
      <protection locked="0"/>
    </xf>
    <xf numFmtId="0" fontId="9" fillId="0" borderId="13" xfId="0" applyFont="1" applyBorder="1" applyAlignment="1" applyProtection="1">
      <alignment horizontal="center"/>
      <protection locked="0"/>
    </xf>
    <xf numFmtId="0" fontId="9" fillId="0" borderId="51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9" fillId="3" borderId="8" xfId="0" applyFont="1" applyFill="1" applyBorder="1" applyAlignment="1" applyProtection="1">
      <alignment horizontal="center"/>
      <protection locked="0"/>
    </xf>
    <xf numFmtId="0" fontId="9" fillId="3" borderId="9" xfId="0" applyFont="1" applyFill="1" applyBorder="1" applyAlignment="1" applyProtection="1">
      <alignment horizontal="center"/>
      <protection locked="0"/>
    </xf>
    <xf numFmtId="0" fontId="9" fillId="3" borderId="10" xfId="0" applyFont="1" applyFill="1" applyBorder="1" applyAlignment="1" applyProtection="1">
      <alignment horizontal="center"/>
      <protection locked="0"/>
    </xf>
    <xf numFmtId="0" fontId="9" fillId="0" borderId="62" xfId="0" applyFont="1" applyBorder="1" applyAlignment="1" applyProtection="1">
      <alignment horizontal="center"/>
      <protection locked="0"/>
    </xf>
    <xf numFmtId="0" fontId="9" fillId="0" borderId="5" xfId="0" applyFont="1" applyBorder="1" applyAlignment="1" applyProtection="1">
      <alignment horizontal="center"/>
      <protection locked="0"/>
    </xf>
    <xf numFmtId="0" fontId="9" fillId="0" borderId="52" xfId="0" applyFont="1" applyBorder="1" applyAlignment="1" applyProtection="1">
      <alignment horizontal="center"/>
      <protection locked="0"/>
    </xf>
    <xf numFmtId="0" fontId="9" fillId="0" borderId="60" xfId="0" applyFont="1" applyBorder="1" applyAlignment="1" applyProtection="1">
      <alignment horizontal="center"/>
      <protection locked="0"/>
    </xf>
    <xf numFmtId="0" fontId="9" fillId="0" borderId="56" xfId="0" applyFont="1" applyBorder="1" applyAlignment="1" applyProtection="1">
      <alignment horizontal="center"/>
      <protection locked="0"/>
    </xf>
    <xf numFmtId="0" fontId="9" fillId="0" borderId="37" xfId="0" applyFont="1" applyBorder="1" applyAlignment="1" applyProtection="1">
      <alignment horizontal="center"/>
      <protection locked="0"/>
    </xf>
    <xf numFmtId="0" fontId="9" fillId="3" borderId="36" xfId="0" applyFont="1" applyFill="1" applyBorder="1" applyAlignment="1" applyProtection="1">
      <alignment horizontal="center"/>
      <protection locked="0"/>
    </xf>
    <xf numFmtId="0" fontId="9" fillId="3" borderId="46" xfId="0" applyFont="1" applyFill="1" applyBorder="1" applyAlignment="1" applyProtection="1">
      <alignment horizontal="center"/>
      <protection locked="0"/>
    </xf>
    <xf numFmtId="164" fontId="13" fillId="3" borderId="38" xfId="1" applyFont="1" applyFill="1" applyBorder="1" applyAlignment="1" applyProtection="1">
      <alignment horizontal="center"/>
      <protection locked="0"/>
    </xf>
    <xf numFmtId="164" fontId="13" fillId="3" borderId="39" xfId="1" applyFont="1" applyFill="1" applyBorder="1" applyAlignment="1" applyProtection="1">
      <alignment horizontal="center"/>
      <protection locked="0"/>
    </xf>
    <xf numFmtId="164" fontId="13" fillId="3" borderId="40" xfId="1" applyFont="1" applyFill="1" applyBorder="1" applyAlignment="1" applyProtection="1">
      <alignment horizontal="center"/>
      <protection locked="0"/>
    </xf>
    <xf numFmtId="0" fontId="9" fillId="0" borderId="80" xfId="0" applyFont="1" applyBorder="1" applyAlignment="1" applyProtection="1">
      <alignment horizontal="center"/>
      <protection locked="0"/>
    </xf>
    <xf numFmtId="0" fontId="9" fillId="0" borderId="3" xfId="0" applyFont="1" applyBorder="1" applyAlignment="1" applyProtection="1">
      <alignment horizontal="center"/>
      <protection locked="0"/>
    </xf>
    <xf numFmtId="164" fontId="2" fillId="0" borderId="7" xfId="1" applyFont="1" applyBorder="1" applyAlignment="1" applyProtection="1">
      <alignment horizontal="center" vertical="center"/>
      <protection locked="0"/>
    </xf>
    <xf numFmtId="164" fontId="9" fillId="0" borderId="7" xfId="1" applyFont="1" applyBorder="1" applyAlignment="1" applyProtection="1">
      <alignment horizontal="center" vertical="center" wrapText="1"/>
      <protection locked="0"/>
    </xf>
    <xf numFmtId="164" fontId="2" fillId="0" borderId="43" xfId="1" applyFont="1" applyBorder="1" applyAlignment="1" applyProtection="1">
      <alignment horizontal="center" vertical="center"/>
      <protection locked="0"/>
    </xf>
    <xf numFmtId="164" fontId="2" fillId="0" borderId="36" xfId="1" applyFont="1" applyBorder="1" applyAlignment="1" applyProtection="1">
      <alignment horizontal="center" vertical="center"/>
      <protection locked="0"/>
    </xf>
    <xf numFmtId="0" fontId="11" fillId="0" borderId="43" xfId="0" applyFont="1" applyBorder="1" applyAlignment="1" applyProtection="1">
      <alignment horizontal="center" vertical="center"/>
      <protection locked="0"/>
    </xf>
    <xf numFmtId="0" fontId="11" fillId="0" borderId="44" xfId="0" applyFont="1" applyBorder="1" applyAlignment="1" applyProtection="1">
      <alignment horizontal="center" vertical="center"/>
      <protection locked="0"/>
    </xf>
    <xf numFmtId="0" fontId="11" fillId="0" borderId="45" xfId="0" applyFont="1" applyBorder="1" applyAlignment="1" applyProtection="1">
      <alignment horizontal="center" vertical="center"/>
      <protection locked="0"/>
    </xf>
    <xf numFmtId="0" fontId="11" fillId="0" borderId="36" xfId="0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1" fillId="0" borderId="46" xfId="0" applyFont="1" applyBorder="1" applyAlignment="1" applyProtection="1">
      <alignment horizontal="center" vertical="center"/>
      <protection locked="0"/>
    </xf>
    <xf numFmtId="0" fontId="2" fillId="0" borderId="43" xfId="0" applyFont="1" applyBorder="1" applyAlignment="1" applyProtection="1">
      <alignment horizontal="center" vertical="center"/>
      <protection locked="0"/>
    </xf>
    <xf numFmtId="0" fontId="2" fillId="0" borderId="36" xfId="0" applyFont="1" applyBorder="1" applyAlignment="1" applyProtection="1">
      <alignment horizontal="center" vertical="center"/>
      <protection locked="0"/>
    </xf>
    <xf numFmtId="0" fontId="2" fillId="0" borderId="43" xfId="0" applyFont="1" applyBorder="1" applyAlignment="1" applyProtection="1">
      <alignment horizontal="center" vertical="center" wrapText="1"/>
      <protection locked="0"/>
    </xf>
    <xf numFmtId="0" fontId="2" fillId="0" borderId="36" xfId="0" applyFont="1" applyBorder="1" applyAlignment="1" applyProtection="1">
      <alignment horizontal="center" vertical="center" wrapText="1"/>
      <protection locked="0"/>
    </xf>
    <xf numFmtId="164" fontId="2" fillId="0" borderId="43" xfId="1" applyFont="1" applyBorder="1" applyAlignment="1" applyProtection="1">
      <alignment horizontal="center" vertical="center" wrapText="1"/>
      <protection locked="0"/>
    </xf>
    <xf numFmtId="164" fontId="2" fillId="0" borderId="36" xfId="1" applyFont="1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/>
    </xf>
    <xf numFmtId="0" fontId="0" fillId="0" borderId="85" xfId="0" applyBorder="1" applyAlignment="1" applyProtection="1">
      <alignment horizontal="center"/>
    </xf>
    <xf numFmtId="167" fontId="9" fillId="3" borderId="9" xfId="0" applyNumberFormat="1" applyFont="1" applyFill="1" applyBorder="1" applyAlignment="1" applyProtection="1">
      <alignment horizontal="center"/>
    </xf>
    <xf numFmtId="0" fontId="9" fillId="3" borderId="10" xfId="0" applyFont="1" applyFill="1" applyBorder="1" applyAlignment="1" applyProtection="1">
      <alignment horizontal="center"/>
    </xf>
    <xf numFmtId="0" fontId="9" fillId="2" borderId="41" xfId="0" applyFont="1" applyFill="1" applyBorder="1" applyAlignment="1" applyProtection="1">
      <alignment horizontal="center" vertical="center" wrapText="1"/>
      <protection locked="0"/>
    </xf>
    <xf numFmtId="0" fontId="2" fillId="2" borderId="42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43" xfId="0" applyFont="1" applyFill="1" applyBorder="1" applyAlignment="1" applyProtection="1">
      <alignment horizontal="center" vertical="center" wrapText="1"/>
      <protection locked="0"/>
    </xf>
    <xf numFmtId="0" fontId="2" fillId="2" borderId="44" xfId="0" applyFont="1" applyFill="1" applyBorder="1" applyAlignment="1" applyProtection="1">
      <alignment horizontal="center" vertical="center" wrapText="1"/>
      <protection locked="0"/>
    </xf>
    <xf numFmtId="0" fontId="2" fillId="2" borderId="51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164" fontId="2" fillId="2" borderId="41" xfId="1" applyFont="1" applyFill="1" applyBorder="1" applyAlignment="1" applyProtection="1">
      <alignment horizontal="center" vertical="center" wrapText="1"/>
      <protection locked="0"/>
    </xf>
    <xf numFmtId="164" fontId="2" fillId="2" borderId="42" xfId="1" applyFont="1" applyFill="1" applyBorder="1" applyAlignment="1" applyProtection="1">
      <alignment horizontal="center" vertical="center" wrapText="1"/>
      <protection locked="0"/>
    </xf>
    <xf numFmtId="164" fontId="2" fillId="2" borderId="14" xfId="1" applyFont="1" applyFill="1" applyBorder="1" applyAlignment="1" applyProtection="1">
      <alignment horizontal="center" vertical="center" wrapText="1"/>
      <protection locked="0"/>
    </xf>
    <xf numFmtId="0" fontId="2" fillId="2" borderId="41" xfId="0" applyFont="1" applyFill="1" applyBorder="1" applyAlignment="1" applyProtection="1">
      <alignment horizontal="center" vertical="center" wrapText="1"/>
      <protection locked="0"/>
    </xf>
    <xf numFmtId="0" fontId="9" fillId="0" borderId="15" xfId="0" applyFont="1" applyBorder="1" applyAlignment="1" applyProtection="1">
      <alignment horizontal="center"/>
    </xf>
    <xf numFmtId="0" fontId="9" fillId="0" borderId="1" xfId="0" applyFont="1" applyBorder="1" applyAlignment="1" applyProtection="1">
      <alignment horizontal="center"/>
    </xf>
    <xf numFmtId="0" fontId="9" fillId="0" borderId="2" xfId="0" applyFont="1" applyBorder="1" applyAlignment="1" applyProtection="1">
      <alignment horizontal="center"/>
    </xf>
    <xf numFmtId="0" fontId="9" fillId="0" borderId="16" xfId="0" applyFont="1" applyBorder="1" applyAlignment="1" applyProtection="1">
      <alignment horizontal="center"/>
    </xf>
    <xf numFmtId="167" fontId="9" fillId="3" borderId="27" xfId="0" applyNumberFormat="1" applyFont="1" applyFill="1" applyBorder="1" applyAlignment="1" applyProtection="1">
      <alignment horizontal="center"/>
    </xf>
    <xf numFmtId="167" fontId="9" fillId="3" borderId="28" xfId="0" applyNumberFormat="1" applyFont="1" applyFill="1" applyBorder="1" applyAlignment="1" applyProtection="1">
      <alignment horizontal="center"/>
    </xf>
    <xf numFmtId="167" fontId="9" fillId="3" borderId="118" xfId="0" applyNumberFormat="1" applyFont="1" applyFill="1" applyBorder="1" applyAlignment="1" applyProtection="1">
      <alignment horizontal="center"/>
    </xf>
    <xf numFmtId="167" fontId="9" fillId="3" borderId="29" xfId="0" applyNumberFormat="1" applyFont="1" applyFill="1" applyBorder="1" applyAlignment="1" applyProtection="1">
      <alignment horizontal="center"/>
    </xf>
    <xf numFmtId="0" fontId="9" fillId="0" borderId="20" xfId="0" applyFont="1" applyBorder="1" applyAlignment="1" applyProtection="1">
      <alignment horizontal="center"/>
    </xf>
    <xf numFmtId="0" fontId="9" fillId="0" borderId="21" xfId="0" applyFont="1" applyBorder="1" applyAlignment="1" applyProtection="1">
      <alignment horizontal="center"/>
    </xf>
    <xf numFmtId="0" fontId="9" fillId="0" borderId="23" xfId="0" applyFont="1" applyBorder="1" applyAlignment="1" applyProtection="1">
      <alignment horizontal="center"/>
    </xf>
    <xf numFmtId="0" fontId="9" fillId="0" borderId="72" xfId="0" applyFont="1" applyBorder="1" applyAlignment="1" applyProtection="1">
      <alignment horizontal="center"/>
    </xf>
    <xf numFmtId="0" fontId="9" fillId="0" borderId="95" xfId="0" applyFont="1" applyBorder="1" applyAlignment="1" applyProtection="1">
      <alignment horizontal="center"/>
    </xf>
    <xf numFmtId="0" fontId="9" fillId="0" borderId="71" xfId="0" applyFont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77" xfId="0" applyFont="1" applyFill="1" applyBorder="1" applyAlignment="1" applyProtection="1">
      <alignment horizontal="center" vertical="center" wrapText="1"/>
      <protection locked="0"/>
    </xf>
    <xf numFmtId="0" fontId="2" fillId="2" borderId="91" xfId="0" applyFont="1" applyFill="1" applyBorder="1" applyAlignment="1" applyProtection="1">
      <alignment horizontal="center" vertical="center" wrapText="1"/>
      <protection locked="0"/>
    </xf>
    <xf numFmtId="0" fontId="2" fillId="2" borderId="104" xfId="0" applyFont="1" applyFill="1" applyBorder="1" applyAlignment="1" applyProtection="1">
      <alignment horizontal="center" vertical="center" wrapText="1"/>
      <protection locked="0"/>
    </xf>
    <xf numFmtId="0" fontId="9" fillId="0" borderId="51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9" fillId="0" borderId="52" xfId="0" applyFont="1" applyBorder="1" applyAlignment="1" applyProtection="1">
      <alignment horizontal="center"/>
    </xf>
    <xf numFmtId="0" fontId="11" fillId="0" borderId="75" xfId="0" applyFont="1" applyBorder="1" applyAlignment="1" applyProtection="1">
      <alignment horizontal="center" vertical="center"/>
      <protection locked="0"/>
    </xf>
    <xf numFmtId="0" fontId="11" fillId="0" borderId="47" xfId="0" applyFont="1" applyBorder="1" applyAlignment="1" applyProtection="1">
      <alignment horizontal="center" vertical="center"/>
      <protection locked="0"/>
    </xf>
    <xf numFmtId="0" fontId="11" fillId="0" borderId="76" xfId="0" applyFont="1" applyBorder="1" applyAlignment="1" applyProtection="1">
      <alignment horizontal="center" vertical="center"/>
      <protection locked="0"/>
    </xf>
    <xf numFmtId="167" fontId="9" fillId="3" borderId="83" xfId="0" applyNumberFormat="1" applyFont="1" applyFill="1" applyBorder="1" applyAlignment="1" applyProtection="1">
      <alignment horizontal="center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10" fillId="2" borderId="7" xfId="0" applyFont="1" applyFill="1" applyBorder="1" applyAlignment="1" applyProtection="1">
      <alignment horizontal="center" vertical="center" shrinkToFit="1"/>
      <protection locked="0"/>
    </xf>
    <xf numFmtId="3" fontId="2" fillId="2" borderId="7" xfId="1" applyNumberFormat="1" applyFont="1" applyFill="1" applyBorder="1" applyAlignment="1" applyProtection="1">
      <alignment horizontal="center" vertical="center" wrapText="1"/>
      <protection locked="0"/>
    </xf>
    <xf numFmtId="164" fontId="2" fillId="2" borderId="7" xfId="1" applyFont="1" applyFill="1" applyBorder="1" applyAlignment="1" applyProtection="1">
      <alignment horizontal="center" vertical="center" wrapText="1"/>
      <protection locked="0"/>
    </xf>
    <xf numFmtId="0" fontId="2" fillId="2" borderId="36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57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164" fontId="0" fillId="0" borderId="1" xfId="1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 vertical="center" wrapText="1"/>
      <protection locked="0"/>
    </xf>
    <xf numFmtId="0" fontId="0" fillId="0" borderId="25" xfId="0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/>
    </xf>
    <xf numFmtId="165" fontId="9" fillId="3" borderId="41" xfId="0" applyNumberFormat="1" applyFont="1" applyFill="1" applyBorder="1" applyAlignment="1" applyProtection="1">
      <alignment horizontal="center" vertical="center"/>
    </xf>
    <xf numFmtId="165" fontId="9" fillId="3" borderId="14" xfId="0" applyNumberFormat="1" applyFont="1" applyFill="1" applyBorder="1" applyAlignment="1" applyProtection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2" xfId="0" applyBorder="1" applyAlignment="1" applyProtection="1">
      <alignment horizontal="center"/>
    </xf>
    <xf numFmtId="0" fontId="11" fillId="0" borderId="0" xfId="0" applyFont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horizontal="center" vertical="center" wrapText="1"/>
      <protection locked="0"/>
    </xf>
    <xf numFmtId="0" fontId="0" fillId="0" borderId="51" xfId="0" applyBorder="1" applyAlignment="1" applyProtection="1">
      <alignment horizontal="center" vertical="center" wrapText="1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0" fontId="0" fillId="0" borderId="41" xfId="0" applyBorder="1" applyAlignment="1" applyProtection="1">
      <alignment horizontal="center" vertical="center" wrapText="1"/>
      <protection locked="0"/>
    </xf>
    <xf numFmtId="0" fontId="0" fillId="0" borderId="42" xfId="0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44" xfId="0" applyBorder="1" applyAlignment="1" applyProtection="1">
      <alignment horizontal="center" vertical="center" wrapText="1"/>
      <protection locked="0"/>
    </xf>
    <xf numFmtId="0" fontId="0" fillId="0" borderId="45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0" borderId="46" xfId="0" applyBorder="1" applyAlignment="1" applyProtection="1">
      <alignment horizontal="center" vertical="center" wrapText="1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56" xfId="0" applyFill="1" applyBorder="1" applyAlignment="1" applyProtection="1">
      <alignment horizontal="center"/>
      <protection locked="0"/>
    </xf>
    <xf numFmtId="0" fontId="0" fillId="5" borderId="57" xfId="0" applyFill="1" applyBorder="1" applyAlignment="1" applyProtection="1">
      <alignment horizont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0" fillId="5" borderId="53" xfId="0" applyFill="1" applyBorder="1" applyAlignment="1" applyProtection="1">
      <alignment horizontal="center" vertical="center"/>
      <protection locked="0"/>
    </xf>
    <xf numFmtId="0" fontId="0" fillId="5" borderId="54" xfId="0" applyFill="1" applyBorder="1" applyAlignment="1" applyProtection="1">
      <alignment horizontal="center" vertical="center"/>
      <protection locked="0"/>
    </xf>
    <xf numFmtId="0" fontId="19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45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2" borderId="52" xfId="0" applyFont="1" applyFill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46" xfId="0" applyFont="1" applyFill="1" applyBorder="1" applyAlignment="1" applyProtection="1">
      <alignment horizontal="center" vertical="center" wrapText="1"/>
      <protection locked="0"/>
    </xf>
    <xf numFmtId="164" fontId="2" fillId="2" borderId="45" xfId="1" applyFont="1" applyFill="1" applyBorder="1" applyAlignment="1" applyProtection="1">
      <alignment horizontal="center" vertical="center" wrapText="1"/>
      <protection locked="0"/>
    </xf>
    <xf numFmtId="164" fontId="2" fillId="2" borderId="52" xfId="1" applyFont="1" applyFill="1" applyBorder="1" applyAlignment="1" applyProtection="1">
      <alignment horizontal="center" vertical="center" wrapText="1"/>
      <protection locked="0"/>
    </xf>
    <xf numFmtId="164" fontId="2" fillId="2" borderId="46" xfId="1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/>
    </xf>
    <xf numFmtId="0" fontId="9" fillId="0" borderId="119" xfId="0" applyFont="1" applyBorder="1" applyAlignment="1" applyProtection="1">
      <alignment horizontal="center" vertical="center"/>
    </xf>
    <xf numFmtId="166" fontId="9" fillId="3" borderId="7" xfId="0" applyNumberFormat="1" applyFont="1" applyFill="1" applyBorder="1" applyAlignment="1" applyProtection="1">
      <alignment horizontal="center" vertical="center"/>
    </xf>
    <xf numFmtId="166" fontId="9" fillId="3" borderId="119" xfId="0" applyNumberFormat="1" applyFont="1" applyFill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 vertical="center"/>
      <protection locked="0"/>
    </xf>
    <xf numFmtId="0" fontId="9" fillId="0" borderId="120" xfId="0" applyFont="1" applyBorder="1" applyAlignment="1" applyProtection="1">
      <alignment horizontal="center" vertical="center"/>
      <protection locked="0"/>
    </xf>
    <xf numFmtId="167" fontId="9" fillId="3" borderId="7" xfId="0" applyNumberFormat="1" applyFont="1" applyFill="1" applyBorder="1" applyAlignment="1" applyProtection="1">
      <alignment horizontal="center" vertical="center"/>
    </xf>
    <xf numFmtId="164" fontId="9" fillId="0" borderId="41" xfId="1" applyFont="1" applyBorder="1" applyAlignment="1" applyProtection="1">
      <alignment horizontal="center" vertical="center" wrapText="1"/>
      <protection locked="0"/>
    </xf>
    <xf numFmtId="164" fontId="9" fillId="0" borderId="42" xfId="1" applyFont="1" applyBorder="1" applyAlignment="1" applyProtection="1">
      <alignment horizontal="center" vertical="center" wrapText="1"/>
      <protection locked="0"/>
    </xf>
    <xf numFmtId="164" fontId="9" fillId="0" borderId="14" xfId="1" applyFont="1" applyBorder="1" applyAlignment="1" applyProtection="1">
      <alignment horizontal="center" vertical="center" wrapText="1"/>
      <protection locked="0"/>
    </xf>
    <xf numFmtId="164" fontId="2" fillId="0" borderId="41" xfId="1" applyFont="1" applyBorder="1" applyAlignment="1" applyProtection="1">
      <alignment horizontal="center" vertical="center"/>
      <protection locked="0"/>
    </xf>
    <xf numFmtId="164" fontId="2" fillId="0" borderId="42" xfId="1" applyFont="1" applyBorder="1" applyAlignment="1" applyProtection="1">
      <alignment horizontal="center" vertical="center"/>
      <protection locked="0"/>
    </xf>
    <xf numFmtId="164" fontId="2" fillId="0" borderId="14" xfId="1" applyFont="1" applyBorder="1" applyAlignment="1" applyProtection="1">
      <alignment horizontal="center" vertical="center"/>
      <protection locked="0"/>
    </xf>
    <xf numFmtId="164" fontId="2" fillId="0" borderId="42" xfId="1" applyFont="1" applyBorder="1" applyAlignment="1" applyProtection="1">
      <alignment horizontal="center" vertical="center" wrapText="1"/>
      <protection locked="0"/>
    </xf>
    <xf numFmtId="0" fontId="2" fillId="0" borderId="44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0" fontId="2" fillId="0" borderId="42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9" fillId="0" borderId="41" xfId="0" applyFont="1" applyBorder="1" applyAlignment="1" applyProtection="1">
      <alignment horizontal="center" vertical="center" wrapText="1"/>
      <protection locked="0"/>
    </xf>
    <xf numFmtId="0" fontId="9" fillId="0" borderId="42" xfId="0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 applyProtection="1">
      <alignment horizontal="center" vertical="center" wrapText="1"/>
      <protection locked="0"/>
    </xf>
    <xf numFmtId="0" fontId="9" fillId="0" borderId="41" xfId="0" applyFont="1" applyBorder="1" applyAlignment="1" applyProtection="1">
      <alignment horizontal="center" wrapText="1"/>
      <protection locked="0"/>
    </xf>
    <xf numFmtId="0" fontId="9" fillId="0" borderId="42" xfId="0" applyFont="1" applyBorder="1" applyAlignment="1" applyProtection="1">
      <alignment horizontal="center" wrapText="1"/>
      <protection locked="0"/>
    </xf>
    <xf numFmtId="0" fontId="9" fillId="0" borderId="14" xfId="0" applyFont="1" applyBorder="1" applyAlignment="1" applyProtection="1">
      <alignment horizontal="center" wrapText="1"/>
      <protection locked="0"/>
    </xf>
    <xf numFmtId="0" fontId="9" fillId="0" borderId="22" xfId="0" applyFont="1" applyBorder="1" applyAlignment="1" applyProtection="1">
      <alignment horizontal="center"/>
    </xf>
    <xf numFmtId="168" fontId="13" fillId="3" borderId="22" xfId="1" applyNumberFormat="1" applyFont="1" applyFill="1" applyBorder="1" applyAlignment="1" applyProtection="1">
      <alignment horizontal="center"/>
    </xf>
    <xf numFmtId="0" fontId="9" fillId="0" borderId="7" xfId="0" applyFont="1" applyBorder="1" applyAlignment="1" applyProtection="1">
      <alignment horizontal="center"/>
    </xf>
    <xf numFmtId="166" fontId="9" fillId="3" borderId="7" xfId="0" applyNumberFormat="1" applyFont="1" applyFill="1" applyBorder="1" applyAlignment="1" applyProtection="1">
      <alignment horizontal="center"/>
    </xf>
    <xf numFmtId="168" fontId="9" fillId="3" borderId="7" xfId="0" applyNumberFormat="1" applyFont="1" applyFill="1" applyBorder="1" applyAlignment="1" applyProtection="1">
      <alignment horizontal="center"/>
    </xf>
    <xf numFmtId="166" fontId="13" fillId="3" borderId="7" xfId="0" applyNumberFormat="1" applyFont="1" applyFill="1" applyBorder="1" applyAlignment="1" applyProtection="1">
      <alignment horizontal="center"/>
    </xf>
    <xf numFmtId="0" fontId="11" fillId="0" borderId="51" xfId="0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0" fontId="5" fillId="0" borderId="31" xfId="0" applyFont="1" applyBorder="1" applyAlignment="1" applyProtection="1">
      <alignment horizontal="center" vertical="center"/>
      <protection locked="0"/>
    </xf>
    <xf numFmtId="0" fontId="3" fillId="0" borderId="41" xfId="0" applyFont="1" applyBorder="1" applyAlignment="1" applyProtection="1">
      <alignment horizontal="center" vertical="center" wrapText="1"/>
      <protection locked="0"/>
    </xf>
    <xf numFmtId="0" fontId="3" fillId="0" borderId="42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 wrapText="1"/>
      <protection locked="0"/>
    </xf>
    <xf numFmtId="0" fontId="2" fillId="0" borderId="42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45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46" xfId="0" applyFont="1" applyBorder="1" applyAlignment="1" applyProtection="1">
      <alignment horizontal="center" vertical="center"/>
      <protection locked="0"/>
    </xf>
    <xf numFmtId="167" fontId="0" fillId="0" borderId="41" xfId="0" applyNumberFormat="1" applyBorder="1" applyAlignment="1" applyProtection="1">
      <alignment horizontal="center" vertical="center" shrinkToFit="1"/>
    </xf>
    <xf numFmtId="167" fontId="0" fillId="0" borderId="14" xfId="0" applyNumberFormat="1" applyBorder="1" applyAlignment="1" applyProtection="1">
      <alignment horizontal="center" vertical="center" shrinkToFit="1"/>
    </xf>
    <xf numFmtId="0" fontId="4" fillId="0" borderId="43" xfId="0" applyFont="1" applyBorder="1" applyAlignment="1" applyProtection="1">
      <alignment horizontal="center" vertical="center"/>
      <protection locked="0"/>
    </xf>
    <xf numFmtId="0" fontId="4" fillId="0" borderId="51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44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45" xfId="0" applyFont="1" applyBorder="1" applyAlignment="1" applyProtection="1">
      <alignment horizontal="center" vertical="center"/>
      <protection locked="0"/>
    </xf>
    <xf numFmtId="0" fontId="4" fillId="0" borderId="52" xfId="0" applyFont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 vertical="center"/>
    </xf>
    <xf numFmtId="168" fontId="8" fillId="0" borderId="2" xfId="1" applyNumberFormat="1" applyFont="1" applyBorder="1" applyAlignment="1" applyProtection="1">
      <alignment horizontal="center"/>
      <protection locked="0"/>
    </xf>
    <xf numFmtId="168" fontId="8" fillId="0" borderId="56" xfId="1" applyNumberFormat="1" applyFont="1" applyBorder="1" applyAlignment="1" applyProtection="1">
      <alignment horizontal="center"/>
      <protection locked="0"/>
    </xf>
    <xf numFmtId="168" fontId="8" fillId="0" borderId="57" xfId="1" applyNumberFormat="1" applyFont="1" applyBorder="1" applyAlignment="1" applyProtection="1">
      <alignment horizontal="center"/>
      <protection locked="0"/>
    </xf>
    <xf numFmtId="164" fontId="8" fillId="0" borderId="2" xfId="1" applyFont="1" applyBorder="1" applyAlignment="1" applyProtection="1">
      <alignment horizontal="center"/>
      <protection locked="0"/>
    </xf>
    <xf numFmtId="164" fontId="8" fillId="0" borderId="57" xfId="1" applyFont="1" applyBorder="1" applyAlignment="1" applyProtection="1">
      <alignment horizontal="center"/>
      <protection locked="0"/>
    </xf>
    <xf numFmtId="0" fontId="8" fillId="0" borderId="2" xfId="0" applyFont="1" applyBorder="1" applyAlignment="1" applyProtection="1">
      <alignment horizontal="center"/>
      <protection locked="0"/>
    </xf>
    <xf numFmtId="0" fontId="8" fillId="0" borderId="57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18" xfId="0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69" xfId="0" applyBorder="1" applyAlignment="1" applyProtection="1">
      <alignment horizontal="center"/>
      <protection locked="0"/>
    </xf>
    <xf numFmtId="0" fontId="0" fillId="0" borderId="7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/>
      <protection locked="0"/>
    </xf>
    <xf numFmtId="0" fontId="0" fillId="0" borderId="49" xfId="0" applyBorder="1" applyAlignment="1" applyProtection="1">
      <alignment horizontal="center"/>
      <protection locked="0"/>
    </xf>
    <xf numFmtId="0" fontId="0" fillId="0" borderId="56" xfId="0" applyBorder="1" applyAlignment="1" applyProtection="1">
      <alignment horizontal="center"/>
      <protection locked="0"/>
    </xf>
    <xf numFmtId="0" fontId="0" fillId="0" borderId="53" xfId="0" applyBorder="1" applyAlignment="1" applyProtection="1">
      <alignment horizontal="center"/>
      <protection locked="0"/>
    </xf>
    <xf numFmtId="0" fontId="0" fillId="0" borderId="55" xfId="0" applyBorder="1" applyAlignment="1" applyProtection="1">
      <alignment horizontal="center"/>
      <protection locked="0"/>
    </xf>
    <xf numFmtId="0" fontId="0" fillId="0" borderId="77" xfId="0" applyBorder="1" applyAlignment="1" applyProtection="1">
      <alignment horizontal="center"/>
      <protection locked="0"/>
    </xf>
    <xf numFmtId="0" fontId="0" fillId="0" borderId="44" xfId="0" applyBorder="1" applyAlignment="1" applyProtection="1">
      <alignment horizontal="center"/>
      <protection locked="0"/>
    </xf>
    <xf numFmtId="0" fontId="0" fillId="0" borderId="78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168" fontId="8" fillId="0" borderId="2" xfId="1" applyNumberFormat="1" applyFont="1" applyBorder="1" applyAlignment="1" applyProtection="1">
      <alignment horizontal="center"/>
    </xf>
    <xf numFmtId="168" fontId="8" fillId="0" borderId="57" xfId="1" applyNumberFormat="1" applyFont="1" applyBorder="1" applyAlignment="1" applyProtection="1">
      <alignment horizontal="center"/>
    </xf>
    <xf numFmtId="164" fontId="9" fillId="0" borderId="43" xfId="1" applyFont="1" applyBorder="1" applyAlignment="1" applyProtection="1">
      <alignment horizontal="center" vertical="center" wrapText="1"/>
      <protection locked="0"/>
    </xf>
    <xf numFmtId="164" fontId="9" fillId="0" borderId="45" xfId="1" applyFont="1" applyBorder="1" applyAlignment="1" applyProtection="1">
      <alignment horizontal="center" vertical="center" wrapText="1"/>
      <protection locked="0"/>
    </xf>
    <xf numFmtId="164" fontId="9" fillId="0" borderId="36" xfId="1" applyFont="1" applyBorder="1" applyAlignment="1" applyProtection="1">
      <alignment horizontal="center" vertical="center" wrapText="1"/>
      <protection locked="0"/>
    </xf>
    <xf numFmtId="164" fontId="9" fillId="0" borderId="46" xfId="1" applyFont="1" applyBorder="1" applyAlignment="1" applyProtection="1">
      <alignment horizontal="center" vertical="center" wrapText="1"/>
      <protection locked="0"/>
    </xf>
    <xf numFmtId="168" fontId="8" fillId="0" borderId="53" xfId="1" applyNumberFormat="1" applyFont="1" applyBorder="1" applyAlignment="1" applyProtection="1">
      <alignment horizontal="center"/>
    </xf>
    <xf numFmtId="168" fontId="8" fillId="0" borderId="55" xfId="1" applyNumberFormat="1" applyFont="1" applyBorder="1" applyAlignment="1" applyProtection="1">
      <alignment horizontal="center"/>
    </xf>
    <xf numFmtId="164" fontId="9" fillId="0" borderId="43" xfId="1" applyFont="1" applyBorder="1" applyAlignment="1" applyProtection="1">
      <alignment horizontal="center" vertical="center" wrapText="1" shrinkToFit="1"/>
      <protection locked="0"/>
    </xf>
    <xf numFmtId="164" fontId="9" fillId="0" borderId="45" xfId="1" applyFont="1" applyBorder="1" applyAlignment="1" applyProtection="1">
      <alignment horizontal="center" vertical="center" wrapText="1" shrinkToFit="1"/>
      <protection locked="0"/>
    </xf>
    <xf numFmtId="164" fontId="9" fillId="0" borderId="36" xfId="1" applyFont="1" applyBorder="1" applyAlignment="1" applyProtection="1">
      <alignment horizontal="center" vertical="center" wrapText="1" shrinkToFit="1"/>
      <protection locked="0"/>
    </xf>
    <xf numFmtId="164" fontId="9" fillId="0" borderId="46" xfId="1" applyFont="1" applyBorder="1" applyAlignment="1" applyProtection="1">
      <alignment horizontal="center" vertical="center" wrapText="1" shrinkToFit="1"/>
      <protection locked="0"/>
    </xf>
    <xf numFmtId="168" fontId="8" fillId="0" borderId="73" xfId="1" applyNumberFormat="1" applyFont="1" applyBorder="1" applyAlignment="1" applyProtection="1">
      <alignment horizontal="center"/>
    </xf>
    <xf numFmtId="168" fontId="8" fillId="0" borderId="66" xfId="1" applyNumberFormat="1" applyFont="1" applyBorder="1" applyAlignment="1" applyProtection="1">
      <alignment horizontal="center"/>
    </xf>
    <xf numFmtId="0" fontId="0" fillId="0" borderId="79" xfId="0" applyBorder="1" applyAlignment="1" applyProtection="1">
      <alignment horizontal="center"/>
    </xf>
    <xf numFmtId="0" fontId="0" fillId="0" borderId="79" xfId="0" applyBorder="1" applyAlignment="1" applyProtection="1">
      <alignment horizontal="center"/>
      <protection locked="0"/>
    </xf>
    <xf numFmtId="0" fontId="0" fillId="0" borderId="103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  <protection locked="0"/>
    </xf>
    <xf numFmtId="0" fontId="0" fillId="0" borderId="34" xfId="0" applyBorder="1" applyAlignment="1" applyProtection="1">
      <alignment horizontal="center"/>
      <protection locked="0"/>
    </xf>
    <xf numFmtId="165" fontId="0" fillId="0" borderId="2" xfId="1" applyNumberFormat="1" applyFont="1" applyBorder="1" applyAlignment="1" applyProtection="1">
      <alignment horizontal="center"/>
    </xf>
    <xf numFmtId="165" fontId="0" fillId="0" borderId="57" xfId="1" applyNumberFormat="1" applyFont="1" applyBorder="1" applyAlignment="1" applyProtection="1">
      <alignment horizontal="center"/>
    </xf>
    <xf numFmtId="0" fontId="0" fillId="0" borderId="80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166" fontId="0" fillId="0" borderId="2" xfId="0" applyNumberFormat="1" applyBorder="1" applyAlignment="1" applyProtection="1">
      <alignment horizontal="center"/>
      <protection locked="0"/>
    </xf>
    <xf numFmtId="166" fontId="0" fillId="0" borderId="57" xfId="0" applyNumberFormat="1" applyBorder="1" applyAlignment="1" applyProtection="1">
      <alignment horizontal="center"/>
      <protection locked="0"/>
    </xf>
    <xf numFmtId="166" fontId="0" fillId="0" borderId="2" xfId="0" applyNumberFormat="1" applyBorder="1" applyAlignment="1" applyProtection="1">
      <alignment horizontal="center"/>
    </xf>
    <xf numFmtId="166" fontId="0" fillId="0" borderId="57" xfId="0" applyNumberFormat="1" applyBorder="1" applyAlignment="1" applyProtection="1">
      <alignment horizontal="center"/>
    </xf>
    <xf numFmtId="164" fontId="0" fillId="0" borderId="0" xfId="1" applyFont="1" applyAlignment="1" applyProtection="1">
      <alignment horizontal="center"/>
      <protection locked="0"/>
    </xf>
    <xf numFmtId="164" fontId="7" fillId="0" borderId="2" xfId="1" applyFont="1" applyBorder="1" applyAlignment="1" applyProtection="1">
      <alignment horizontal="center"/>
      <protection locked="0"/>
    </xf>
    <xf numFmtId="164" fontId="7" fillId="0" borderId="57" xfId="1" applyFont="1" applyBorder="1" applyAlignment="1" applyProtection="1">
      <alignment horizontal="center"/>
      <protection locked="0"/>
    </xf>
    <xf numFmtId="164" fontId="0" fillId="0" borderId="15" xfId="1" applyFont="1" applyBorder="1" applyAlignment="1" applyProtection="1">
      <alignment horizontal="center"/>
      <protection locked="0"/>
    </xf>
    <xf numFmtId="164" fontId="0" fillId="0" borderId="57" xfId="1" applyFont="1" applyBorder="1" applyAlignment="1" applyProtection="1">
      <alignment horizontal="center"/>
      <protection locked="0"/>
    </xf>
    <xf numFmtId="0" fontId="0" fillId="0" borderId="61" xfId="0" applyBorder="1" applyAlignment="1" applyProtection="1">
      <alignment horizontal="center"/>
      <protection locked="0"/>
    </xf>
    <xf numFmtId="0" fontId="0" fillId="0" borderId="49" xfId="0" applyBorder="1" applyAlignment="1" applyProtection="1">
      <alignment horizontal="center" vertical="center" wrapText="1"/>
      <protection locked="0"/>
    </xf>
    <xf numFmtId="0" fontId="0" fillId="0" borderId="50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2" fillId="0" borderId="22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1" fontId="0" fillId="0" borderId="22" xfId="1" applyNumberFormat="1" applyFont="1" applyBorder="1" applyAlignment="1" applyProtection="1">
      <alignment horizontal="center" vertical="center" shrinkToFit="1"/>
    </xf>
    <xf numFmtId="1" fontId="0" fillId="0" borderId="7" xfId="1" applyNumberFormat="1" applyFont="1" applyBorder="1" applyAlignment="1" applyProtection="1">
      <alignment horizontal="center" vertical="center" shrinkToFit="1"/>
    </xf>
    <xf numFmtId="0" fontId="0" fillId="0" borderId="41" xfId="0" applyBorder="1" applyAlignment="1" applyProtection="1">
      <alignment horizontal="center" vertical="center" shrinkToFit="1"/>
    </xf>
    <xf numFmtId="0" fontId="0" fillId="0" borderId="14" xfId="0" applyBorder="1" applyAlignment="1" applyProtection="1">
      <alignment horizontal="center" vertical="center" shrinkToFit="1"/>
    </xf>
    <xf numFmtId="164" fontId="0" fillId="0" borderId="31" xfId="1" applyFont="1" applyBorder="1" applyAlignment="1" applyProtection="1">
      <alignment horizontal="center"/>
      <protection locked="0"/>
    </xf>
    <xf numFmtId="164" fontId="0" fillId="0" borderId="55" xfId="1" applyFont="1" applyBorder="1" applyAlignment="1" applyProtection="1">
      <alignment horizontal="center"/>
      <protection locked="0"/>
    </xf>
    <xf numFmtId="164" fontId="0" fillId="0" borderId="12" xfId="1" applyFont="1" applyBorder="1" applyAlignment="1" applyProtection="1">
      <alignment horizontal="center"/>
      <protection locked="0"/>
    </xf>
    <xf numFmtId="0" fontId="0" fillId="0" borderId="59" xfId="0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57" xfId="0" applyFont="1" applyBorder="1" applyAlignment="1" applyProtection="1">
      <alignment horizontal="center" vertical="center"/>
      <protection locked="0"/>
    </xf>
    <xf numFmtId="0" fontId="2" fillId="0" borderId="69" xfId="0" applyFont="1" applyBorder="1" applyAlignment="1" applyProtection="1">
      <alignment horizontal="center" vertical="center"/>
      <protection locked="0"/>
    </xf>
    <xf numFmtId="0" fontId="2" fillId="0" borderId="70" xfId="0" applyFont="1" applyBorder="1" applyAlignment="1" applyProtection="1">
      <alignment horizontal="center" vertical="center"/>
      <protection locked="0"/>
    </xf>
    <xf numFmtId="0" fontId="2" fillId="0" borderId="48" xfId="0" applyFont="1" applyBorder="1" applyAlignment="1" applyProtection="1">
      <alignment horizontal="center" vertical="center"/>
      <protection locked="0"/>
    </xf>
    <xf numFmtId="0" fontId="2" fillId="0" borderId="49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57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9" fillId="0" borderId="101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5" fillId="0" borderId="25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/>
      <protection locked="0"/>
    </xf>
    <xf numFmtId="0" fontId="3" fillId="0" borderId="43" xfId="0" applyFont="1" applyBorder="1" applyAlignment="1" applyProtection="1">
      <alignment horizontal="center" vertical="center" wrapText="1"/>
      <protection locked="0"/>
    </xf>
    <xf numFmtId="0" fontId="3" fillId="0" borderId="36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164" fontId="4" fillId="0" borderId="0" xfId="1" applyFont="1" applyAlignment="1" applyProtection="1">
      <alignment horizontal="center" vertical="center"/>
      <protection locked="0"/>
    </xf>
    <xf numFmtId="0" fontId="8" fillId="0" borderId="60" xfId="0" applyFont="1" applyBorder="1" applyAlignment="1" applyProtection="1">
      <alignment horizontal="center" vertical="center"/>
      <protection locked="0"/>
    </xf>
    <xf numFmtId="0" fontId="8" fillId="0" borderId="57" xfId="0" applyFont="1" applyBorder="1" applyAlignment="1" applyProtection="1">
      <alignment horizontal="center" vertical="center"/>
      <protection locked="0"/>
    </xf>
    <xf numFmtId="0" fontId="8" fillId="0" borderId="56" xfId="0" applyFont="1" applyBorder="1" applyAlignment="1" applyProtection="1">
      <alignment horizontal="center"/>
      <protection locked="0"/>
    </xf>
    <xf numFmtId="164" fontId="8" fillId="0" borderId="56" xfId="1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</xf>
    <xf numFmtId="0" fontId="8" fillId="0" borderId="1" xfId="0" applyFont="1" applyBorder="1" applyAlignment="1" applyProtection="1">
      <alignment horizontal="center"/>
      <protection locked="0"/>
    </xf>
    <xf numFmtId="164" fontId="8" fillId="0" borderId="1" xfId="1" applyFont="1" applyBorder="1" applyAlignment="1" applyProtection="1">
      <alignment horizontal="center"/>
      <protection locked="0"/>
    </xf>
    <xf numFmtId="168" fontId="8" fillId="0" borderId="1" xfId="1" applyNumberFormat="1" applyFont="1" applyBorder="1" applyAlignment="1" applyProtection="1">
      <alignment horizontal="center"/>
      <protection locked="0"/>
    </xf>
    <xf numFmtId="164" fontId="2" fillId="0" borderId="45" xfId="1" applyFont="1" applyBorder="1" applyAlignment="1" applyProtection="1">
      <alignment horizontal="center" vertical="center"/>
      <protection locked="0"/>
    </xf>
    <xf numFmtId="164" fontId="2" fillId="0" borderId="46" xfId="1" applyFont="1" applyBorder="1" applyAlignment="1" applyProtection="1">
      <alignment horizontal="center" vertical="center"/>
      <protection locked="0"/>
    </xf>
    <xf numFmtId="0" fontId="8" fillId="0" borderId="25" xfId="0" applyFont="1" applyBorder="1" applyAlignment="1" applyProtection="1">
      <alignment horizontal="center"/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8" fillId="0" borderId="50" xfId="0" applyFont="1" applyBorder="1" applyAlignment="1" applyProtection="1">
      <alignment horizontal="center"/>
      <protection locked="0"/>
    </xf>
    <xf numFmtId="164" fontId="8" fillId="0" borderId="25" xfId="1" applyFont="1" applyBorder="1" applyAlignment="1" applyProtection="1">
      <alignment horizontal="center"/>
      <protection locked="0"/>
    </xf>
    <xf numFmtId="164" fontId="8" fillId="0" borderId="50" xfId="1" applyFont="1" applyBorder="1" applyAlignment="1" applyProtection="1">
      <alignment horizontal="center"/>
      <protection locked="0"/>
    </xf>
    <xf numFmtId="164" fontId="8" fillId="0" borderId="53" xfId="1" applyFont="1" applyBorder="1" applyAlignment="1" applyProtection="1">
      <alignment horizontal="center"/>
      <protection locked="0"/>
    </xf>
    <xf numFmtId="164" fontId="8" fillId="0" borderId="54" xfId="1" applyFont="1" applyBorder="1" applyAlignment="1" applyProtection="1">
      <alignment horizontal="center"/>
      <protection locked="0"/>
    </xf>
    <xf numFmtId="164" fontId="8" fillId="0" borderId="55" xfId="1" applyFont="1" applyBorder="1" applyAlignment="1" applyProtection="1">
      <alignment horizontal="center"/>
      <protection locked="0"/>
    </xf>
    <xf numFmtId="0" fontId="8" fillId="0" borderId="58" xfId="0" applyFont="1" applyBorder="1" applyAlignment="1" applyProtection="1">
      <alignment horizontal="center"/>
      <protection locked="0"/>
    </xf>
    <xf numFmtId="0" fontId="8" fillId="0" borderId="55" xfId="0" applyFont="1" applyBorder="1" applyAlignment="1" applyProtection="1">
      <alignment horizontal="center"/>
      <protection locked="0"/>
    </xf>
    <xf numFmtId="166" fontId="9" fillId="3" borderId="36" xfId="0" applyNumberFormat="1" applyFont="1" applyFill="1" applyBorder="1" applyAlignment="1" applyProtection="1">
      <alignment horizontal="center"/>
    </xf>
    <xf numFmtId="166" fontId="9" fillId="3" borderId="46" xfId="0" applyNumberFormat="1" applyFont="1" applyFill="1" applyBorder="1" applyAlignment="1" applyProtection="1">
      <alignment horizontal="center"/>
    </xf>
    <xf numFmtId="166" fontId="9" fillId="3" borderId="8" xfId="0" applyNumberFormat="1" applyFont="1" applyFill="1" applyBorder="1" applyAlignment="1" applyProtection="1">
      <alignment horizontal="center"/>
    </xf>
    <xf numFmtId="166" fontId="9" fillId="3" borderId="9" xfId="0" applyNumberFormat="1" applyFont="1" applyFill="1" applyBorder="1" applyAlignment="1" applyProtection="1">
      <alignment horizontal="center"/>
    </xf>
    <xf numFmtId="166" fontId="9" fillId="3" borderId="10" xfId="0" applyNumberFormat="1" applyFont="1" applyFill="1" applyBorder="1" applyAlignment="1" applyProtection="1">
      <alignment horizontal="center"/>
    </xf>
    <xf numFmtId="164" fontId="2" fillId="0" borderId="43" xfId="1" applyFont="1" applyBorder="1" applyAlignment="1" applyProtection="1">
      <alignment horizontal="center" wrapText="1"/>
      <protection locked="0"/>
    </xf>
    <xf numFmtId="164" fontId="2" fillId="0" borderId="44" xfId="1" applyFont="1" applyBorder="1" applyAlignment="1" applyProtection="1">
      <alignment horizontal="center" wrapText="1"/>
      <protection locked="0"/>
    </xf>
    <xf numFmtId="164" fontId="2" fillId="0" borderId="45" xfId="1" applyFont="1" applyBorder="1" applyAlignment="1" applyProtection="1">
      <alignment horizontal="center" wrapText="1"/>
      <protection locked="0"/>
    </xf>
    <xf numFmtId="164" fontId="2" fillId="0" borderId="36" xfId="1" applyFont="1" applyBorder="1" applyAlignment="1" applyProtection="1">
      <alignment horizontal="center" wrapText="1"/>
      <protection locked="0"/>
    </xf>
    <xf numFmtId="164" fontId="2" fillId="0" borderId="13" xfId="1" applyFont="1" applyBorder="1" applyAlignment="1" applyProtection="1">
      <alignment horizontal="center" wrapText="1"/>
      <protection locked="0"/>
    </xf>
    <xf numFmtId="164" fontId="2" fillId="0" borderId="46" xfId="1" applyFont="1" applyBorder="1" applyAlignment="1" applyProtection="1">
      <alignment horizontal="center" wrapText="1"/>
      <protection locked="0"/>
    </xf>
    <xf numFmtId="0" fontId="2" fillId="0" borderId="43" xfId="0" applyFont="1" applyBorder="1" applyAlignment="1" applyProtection="1">
      <alignment horizontal="center" wrapText="1"/>
      <protection locked="0"/>
    </xf>
    <xf numFmtId="0" fontId="2" fillId="0" borderId="44" xfId="0" applyFont="1" applyBorder="1" applyAlignment="1" applyProtection="1">
      <alignment horizontal="center" wrapText="1"/>
      <protection locked="0"/>
    </xf>
    <xf numFmtId="0" fontId="2" fillId="0" borderId="45" xfId="0" applyFont="1" applyBorder="1" applyAlignment="1" applyProtection="1">
      <alignment horizontal="center" wrapText="1"/>
      <protection locked="0"/>
    </xf>
    <xf numFmtId="0" fontId="2" fillId="0" borderId="36" xfId="0" applyFont="1" applyBorder="1" applyAlignment="1" applyProtection="1">
      <alignment horizontal="center" wrapText="1"/>
      <protection locked="0"/>
    </xf>
    <xf numFmtId="0" fontId="2" fillId="0" borderId="13" xfId="0" applyFont="1" applyBorder="1" applyAlignment="1" applyProtection="1">
      <alignment horizontal="center" wrapText="1"/>
      <protection locked="0"/>
    </xf>
    <xf numFmtId="0" fontId="2" fillId="0" borderId="46" xfId="0" applyFont="1" applyBorder="1" applyAlignment="1" applyProtection="1">
      <alignment horizontal="center" wrapText="1"/>
      <protection locked="0"/>
    </xf>
    <xf numFmtId="168" fontId="9" fillId="3" borderId="8" xfId="0" applyNumberFormat="1" applyFont="1" applyFill="1" applyBorder="1" applyAlignment="1" applyProtection="1">
      <alignment horizontal="center"/>
    </xf>
    <xf numFmtId="168" fontId="9" fillId="3" borderId="9" xfId="0" applyNumberFormat="1" applyFont="1" applyFill="1" applyBorder="1" applyAlignment="1" applyProtection="1">
      <alignment horizontal="center"/>
    </xf>
    <xf numFmtId="168" fontId="9" fillId="3" borderId="10" xfId="0" applyNumberFormat="1" applyFont="1" applyFill="1" applyBorder="1" applyAlignment="1" applyProtection="1">
      <alignment horizontal="center"/>
    </xf>
    <xf numFmtId="166" fontId="13" fillId="3" borderId="8" xfId="0" applyNumberFormat="1" applyFont="1" applyFill="1" applyBorder="1" applyAlignment="1" applyProtection="1">
      <alignment horizontal="center"/>
    </xf>
    <xf numFmtId="166" fontId="13" fillId="3" borderId="9" xfId="0" applyNumberFormat="1" applyFont="1" applyFill="1" applyBorder="1" applyAlignment="1" applyProtection="1">
      <alignment horizontal="center"/>
    </xf>
    <xf numFmtId="166" fontId="13" fillId="3" borderId="10" xfId="0" applyNumberFormat="1" applyFont="1" applyFill="1" applyBorder="1" applyAlignment="1" applyProtection="1">
      <alignment horizontal="center"/>
    </xf>
    <xf numFmtId="0" fontId="9" fillId="0" borderId="99" xfId="0" applyFont="1" applyBorder="1" applyAlignment="1" applyProtection="1">
      <alignment horizontal="center"/>
    </xf>
    <xf numFmtId="0" fontId="9" fillId="0" borderId="100" xfId="0" applyFont="1" applyBorder="1" applyAlignment="1" applyProtection="1">
      <alignment horizontal="center"/>
    </xf>
    <xf numFmtId="0" fontId="9" fillId="0" borderId="101" xfId="0" applyFont="1" applyBorder="1" applyAlignment="1" applyProtection="1">
      <alignment horizontal="center"/>
    </xf>
    <xf numFmtId="168" fontId="13" fillId="3" borderId="38" xfId="1" applyNumberFormat="1" applyFont="1" applyFill="1" applyBorder="1" applyAlignment="1" applyProtection="1">
      <alignment horizontal="center"/>
    </xf>
    <xf numFmtId="168" fontId="13" fillId="3" borderId="39" xfId="1" applyNumberFormat="1" applyFont="1" applyFill="1" applyBorder="1" applyAlignment="1" applyProtection="1">
      <alignment horizontal="center"/>
    </xf>
    <xf numFmtId="168" fontId="13" fillId="3" borderId="40" xfId="1" applyNumberFormat="1" applyFont="1" applyFill="1" applyBorder="1" applyAlignment="1" applyProtection="1">
      <alignment horizontal="center"/>
    </xf>
    <xf numFmtId="0" fontId="8" fillId="0" borderId="2" xfId="0" applyFont="1" applyBorder="1" applyAlignment="1" applyProtection="1">
      <alignment horizontal="center"/>
    </xf>
    <xf numFmtId="0" fontId="8" fillId="0" borderId="56" xfId="0" applyFont="1" applyBorder="1" applyAlignment="1" applyProtection="1">
      <alignment horizontal="center"/>
    </xf>
    <xf numFmtId="0" fontId="8" fillId="0" borderId="57" xfId="0" applyFont="1" applyBorder="1" applyAlignment="1" applyProtection="1">
      <alignment horizontal="center"/>
    </xf>
    <xf numFmtId="165" fontId="14" fillId="0" borderId="1" xfId="1" applyNumberFormat="1" applyFont="1" applyBorder="1" applyAlignment="1" applyProtection="1">
      <alignment horizontal="center"/>
      <protection locked="0"/>
    </xf>
    <xf numFmtId="0" fontId="8" fillId="0" borderId="1" xfId="1" applyNumberFormat="1" applyFont="1" applyBorder="1" applyAlignment="1" applyProtection="1">
      <alignment horizontal="center"/>
      <protection locked="0"/>
    </xf>
    <xf numFmtId="1" fontId="15" fillId="0" borderId="1" xfId="1" applyNumberFormat="1" applyFont="1" applyBorder="1" applyAlignment="1" applyProtection="1">
      <alignment horizontal="center"/>
      <protection locked="0"/>
    </xf>
    <xf numFmtId="0" fontId="8" fillId="0" borderId="12" xfId="0" applyFont="1" applyBorder="1" applyAlignment="1" applyProtection="1">
      <alignment horizontal="center"/>
      <protection locked="0"/>
    </xf>
    <xf numFmtId="164" fontId="8" fillId="0" borderId="12" xfId="1" applyFont="1" applyBorder="1" applyAlignment="1" applyProtection="1">
      <alignment horizontal="center"/>
      <protection locked="0"/>
    </xf>
    <xf numFmtId="168" fontId="8" fillId="0" borderId="12" xfId="1" applyNumberFormat="1" applyFont="1" applyBorder="1" applyAlignment="1" applyProtection="1">
      <alignment horizontal="center"/>
      <protection locked="0"/>
    </xf>
    <xf numFmtId="0" fontId="8" fillId="0" borderId="82" xfId="0" applyFont="1" applyBorder="1" applyAlignment="1" applyProtection="1">
      <alignment horizontal="center"/>
    </xf>
    <xf numFmtId="168" fontId="8" fillId="0" borderId="77" xfId="1" applyNumberFormat="1" applyFont="1" applyBorder="1" applyAlignment="1" applyProtection="1">
      <alignment horizontal="center"/>
    </xf>
    <xf numFmtId="168" fontId="8" fillId="0" borderId="78" xfId="1" applyNumberFormat="1" applyFont="1" applyBorder="1" applyAlignment="1" applyProtection="1">
      <alignment horizontal="center"/>
    </xf>
    <xf numFmtId="0" fontId="9" fillId="0" borderId="44" xfId="0" applyFont="1" applyBorder="1" applyAlignment="1" applyProtection="1">
      <alignment horizontal="center" vertical="center" wrapText="1"/>
      <protection locked="0"/>
    </xf>
    <xf numFmtId="0" fontId="9" fillId="0" borderId="45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9" fillId="0" borderId="46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164" fontId="2" fillId="0" borderId="44" xfId="1" applyFont="1" applyBorder="1" applyAlignment="1" applyProtection="1">
      <alignment horizontal="center" vertical="center"/>
      <protection locked="0"/>
    </xf>
    <xf numFmtId="164" fontId="2" fillId="0" borderId="13" xfId="1" applyFont="1" applyBorder="1" applyAlignment="1" applyProtection="1">
      <alignment horizontal="center" vertical="center"/>
      <protection locked="0"/>
    </xf>
    <xf numFmtId="164" fontId="9" fillId="0" borderId="7" xfId="1" applyFont="1" applyBorder="1" applyAlignment="1" applyProtection="1">
      <alignment horizontal="center" wrapText="1"/>
      <protection locked="0"/>
    </xf>
    <xf numFmtId="0" fontId="11" fillId="0" borderId="7" xfId="0" applyFont="1" applyBorder="1" applyAlignment="1" applyProtection="1">
      <alignment horizontal="center" vertical="center"/>
      <protection locked="0"/>
    </xf>
    <xf numFmtId="0" fontId="9" fillId="0" borderId="87" xfId="0" applyFont="1" applyBorder="1" applyAlignment="1" applyProtection="1">
      <alignment horizontal="center"/>
    </xf>
    <xf numFmtId="0" fontId="9" fillId="0" borderId="88" xfId="0" applyFont="1" applyBorder="1" applyAlignment="1" applyProtection="1">
      <alignment horizontal="center"/>
    </xf>
    <xf numFmtId="0" fontId="9" fillId="0" borderId="89" xfId="0" applyFont="1" applyBorder="1" applyAlignment="1" applyProtection="1">
      <alignment horizontal="center"/>
    </xf>
    <xf numFmtId="166" fontId="9" fillId="3" borderId="27" xfId="0" applyNumberFormat="1" applyFont="1" applyFill="1" applyBorder="1" applyAlignment="1" applyProtection="1">
      <alignment horizontal="center"/>
    </xf>
    <xf numFmtId="166" fontId="9" fillId="3" borderId="28" xfId="0" applyNumberFormat="1" applyFont="1" applyFill="1" applyBorder="1" applyAlignment="1" applyProtection="1">
      <alignment horizontal="center"/>
    </xf>
    <xf numFmtId="166" fontId="9" fillId="3" borderId="29" xfId="0" applyNumberFormat="1" applyFont="1" applyFill="1" applyBorder="1" applyAlignment="1" applyProtection="1">
      <alignment horizontal="center"/>
    </xf>
    <xf numFmtId="0" fontId="9" fillId="0" borderId="80" xfId="0" applyFont="1" applyBorder="1" applyAlignment="1" applyProtection="1">
      <alignment horizontal="center"/>
    </xf>
    <xf numFmtId="0" fontId="9" fillId="0" borderId="3" xfId="0" applyFont="1" applyBorder="1" applyAlignment="1" applyProtection="1">
      <alignment horizontal="center"/>
    </xf>
    <xf numFmtId="0" fontId="9" fillId="0" borderId="37" xfId="0" applyFont="1" applyBorder="1" applyAlignment="1" applyProtection="1">
      <alignment horizontal="center"/>
    </xf>
    <xf numFmtId="0" fontId="10" fillId="2" borderId="7" xfId="0" applyFont="1" applyFill="1" applyBorder="1" applyAlignment="1" applyProtection="1">
      <alignment horizontal="center" vertical="center" wrapText="1"/>
      <protection locked="0"/>
    </xf>
    <xf numFmtId="164" fontId="2" fillId="2" borderId="43" xfId="1" applyFont="1" applyFill="1" applyBorder="1" applyAlignment="1" applyProtection="1">
      <alignment horizontal="center" vertical="center" wrapText="1"/>
      <protection locked="0"/>
    </xf>
    <xf numFmtId="164" fontId="2" fillId="2" borderId="51" xfId="1" applyFont="1" applyFill="1" applyBorder="1" applyAlignment="1" applyProtection="1">
      <alignment horizontal="center" vertical="center" wrapText="1"/>
      <protection locked="0"/>
    </xf>
    <xf numFmtId="164" fontId="2" fillId="2" borderId="36" xfId="1" applyFont="1" applyFill="1" applyBorder="1" applyAlignment="1" applyProtection="1">
      <alignment horizontal="center" vertical="center" wrapText="1"/>
      <protection locked="0"/>
    </xf>
    <xf numFmtId="164" fontId="14" fillId="0" borderId="1" xfId="1" applyFont="1" applyBorder="1" applyAlignment="1" applyProtection="1">
      <alignment horizontal="center"/>
      <protection locked="0"/>
    </xf>
    <xf numFmtId="0" fontId="9" fillId="0" borderId="63" xfId="0" applyFont="1" applyBorder="1" applyAlignment="1" applyProtection="1">
      <alignment horizontal="center"/>
      <protection locked="0"/>
    </xf>
    <xf numFmtId="0" fontId="9" fillId="0" borderId="64" xfId="0" applyFont="1" applyBorder="1" applyAlignment="1" applyProtection="1">
      <alignment horizontal="center"/>
      <protection locked="0"/>
    </xf>
    <xf numFmtId="0" fontId="8" fillId="0" borderId="4" xfId="0" applyFont="1" applyBorder="1" applyAlignment="1" applyProtection="1">
      <alignment horizontal="center"/>
    </xf>
    <xf numFmtId="0" fontId="8" fillId="0" borderId="79" xfId="0" applyFont="1" applyBorder="1" applyAlignment="1" applyProtection="1">
      <alignment horizontal="center"/>
      <protection locked="0"/>
    </xf>
    <xf numFmtId="0" fontId="8" fillId="0" borderId="79" xfId="1" applyNumberFormat="1" applyFont="1" applyBorder="1" applyAlignment="1" applyProtection="1">
      <alignment horizontal="center"/>
      <protection locked="0"/>
    </xf>
    <xf numFmtId="168" fontId="8" fillId="0" borderId="79" xfId="1" applyNumberFormat="1" applyFont="1" applyBorder="1" applyAlignment="1" applyProtection="1">
      <alignment horizontal="center"/>
      <protection locked="0"/>
    </xf>
    <xf numFmtId="0" fontId="9" fillId="0" borderId="62" xfId="0" applyFont="1" applyBorder="1" applyAlignment="1" applyProtection="1">
      <alignment horizontal="center"/>
    </xf>
    <xf numFmtId="0" fontId="9" fillId="0" borderId="5" xfId="0" applyFont="1" applyBorder="1" applyAlignment="1" applyProtection="1">
      <alignment horizontal="center"/>
    </xf>
    <xf numFmtId="166" fontId="0" fillId="0" borderId="14" xfId="0" applyNumberFormat="1" applyBorder="1" applyAlignment="1" applyProtection="1">
      <alignment horizontal="center" vertical="center"/>
      <protection locked="0"/>
    </xf>
    <xf numFmtId="166" fontId="0" fillId="0" borderId="7" xfId="0" applyNumberFormat="1" applyBorder="1" applyAlignment="1" applyProtection="1">
      <alignment horizontal="center" vertical="center"/>
      <protection locked="0"/>
    </xf>
    <xf numFmtId="0" fontId="9" fillId="0" borderId="36" xfId="0" applyFont="1" applyBorder="1" applyAlignment="1" applyProtection="1">
      <alignment horizontal="center"/>
    </xf>
    <xf numFmtId="0" fontId="9" fillId="0" borderId="13" xfId="0" applyFont="1" applyBorder="1" applyAlignment="1" applyProtection="1">
      <alignment horizontal="center"/>
    </xf>
    <xf numFmtId="0" fontId="9" fillId="0" borderId="46" xfId="0" applyFont="1" applyBorder="1" applyAlignment="1" applyProtection="1">
      <alignment horizontal="center"/>
    </xf>
    <xf numFmtId="0" fontId="2" fillId="2" borderId="78" xfId="0" applyFont="1" applyFill="1" applyBorder="1" applyAlignment="1" applyProtection="1">
      <alignment horizontal="center" vertical="center" wrapText="1"/>
      <protection locked="0"/>
    </xf>
    <xf numFmtId="0" fontId="2" fillId="2" borderId="92" xfId="0" applyFont="1" applyFill="1" applyBorder="1" applyAlignment="1" applyProtection="1">
      <alignment horizontal="center" vertical="center" wrapText="1"/>
      <protection locked="0"/>
    </xf>
    <xf numFmtId="0" fontId="2" fillId="2" borderId="85" xfId="0" applyFont="1" applyFill="1" applyBorder="1" applyAlignment="1" applyProtection="1">
      <alignment horizontal="center" vertical="center" wrapText="1"/>
      <protection locked="0"/>
    </xf>
    <xf numFmtId="0" fontId="0" fillId="0" borderId="54" xfId="0" applyBorder="1" applyAlignment="1" applyProtection="1">
      <alignment horizontal="center"/>
      <protection locked="0"/>
    </xf>
    <xf numFmtId="0" fontId="0" fillId="0" borderId="73" xfId="0" applyBorder="1" applyAlignment="1" applyProtection="1">
      <alignment horizontal="center"/>
      <protection locked="0"/>
    </xf>
    <xf numFmtId="0" fontId="0" fillId="0" borderId="74" xfId="0" applyBorder="1" applyAlignment="1" applyProtection="1">
      <alignment horizontal="center"/>
      <protection locked="0"/>
    </xf>
    <xf numFmtId="0" fontId="0" fillId="0" borderId="66" xfId="0" applyBorder="1" applyAlignment="1" applyProtection="1">
      <alignment horizontal="center"/>
      <protection locked="0"/>
    </xf>
    <xf numFmtId="0" fontId="8" fillId="0" borderId="68" xfId="0" applyFont="1" applyBorder="1" applyAlignment="1" applyProtection="1">
      <alignment horizontal="center"/>
      <protection locked="0"/>
    </xf>
    <xf numFmtId="0" fontId="8" fillId="0" borderId="11" xfId="0" applyFont="1" applyBorder="1" applyAlignment="1" applyProtection="1">
      <alignment horizontal="center"/>
      <protection locked="0"/>
    </xf>
    <xf numFmtId="0" fontId="8" fillId="0" borderId="67" xfId="0" applyFont="1" applyBorder="1" applyAlignment="1" applyProtection="1">
      <alignment horizontal="center"/>
      <protection locked="0"/>
    </xf>
    <xf numFmtId="0" fontId="9" fillId="0" borderId="60" xfId="0" applyFont="1" applyBorder="1" applyAlignment="1" applyProtection="1">
      <alignment horizontal="center"/>
    </xf>
    <xf numFmtId="0" fontId="9" fillId="0" borderId="56" xfId="0" applyFont="1" applyBorder="1" applyAlignment="1" applyProtection="1">
      <alignment horizontal="center"/>
    </xf>
    <xf numFmtId="164" fontId="4" fillId="0" borderId="0" xfId="1" applyFont="1" applyBorder="1" applyAlignment="1" applyProtection="1">
      <alignment horizontal="center" vertical="center"/>
      <protection locked="0"/>
    </xf>
    <xf numFmtId="0" fontId="0" fillId="0" borderId="65" xfId="0" applyBorder="1" applyAlignment="1" applyProtection="1">
      <alignment horizontal="center"/>
      <protection locked="0"/>
    </xf>
    <xf numFmtId="0" fontId="8" fillId="0" borderId="48" xfId="0" applyFont="1" applyBorder="1" applyAlignment="1" applyProtection="1">
      <alignment horizontal="center"/>
      <protection locked="0"/>
    </xf>
    <xf numFmtId="0" fontId="8" fillId="0" borderId="5" xfId="0" applyFont="1" applyBorder="1" applyAlignment="1" applyProtection="1">
      <alignment horizontal="center"/>
      <protection locked="0"/>
    </xf>
    <xf numFmtId="0" fontId="8" fillId="0" borderId="49" xfId="0" applyFont="1" applyBorder="1" applyAlignment="1" applyProtection="1">
      <alignment horizontal="center"/>
      <protection locked="0"/>
    </xf>
    <xf numFmtId="164" fontId="8" fillId="0" borderId="48" xfId="1" applyFont="1" applyBorder="1" applyAlignment="1" applyProtection="1">
      <alignment horizontal="center"/>
      <protection locked="0"/>
    </xf>
    <xf numFmtId="164" fontId="8" fillId="0" borderId="49" xfId="1" applyFont="1" applyBorder="1" applyAlignment="1" applyProtection="1">
      <alignment horizontal="center"/>
      <protection locked="0"/>
    </xf>
    <xf numFmtId="164" fontId="8" fillId="0" borderId="73" xfId="1" applyFont="1" applyBorder="1" applyAlignment="1" applyProtection="1">
      <alignment horizontal="center"/>
      <protection locked="0"/>
    </xf>
    <xf numFmtId="164" fontId="8" fillId="0" borderId="74" xfId="1" applyFont="1" applyBorder="1" applyAlignment="1" applyProtection="1">
      <alignment horizontal="center"/>
      <protection locked="0"/>
    </xf>
    <xf numFmtId="164" fontId="8" fillId="0" borderId="66" xfId="1" applyFont="1" applyBorder="1" applyAlignment="1" applyProtection="1">
      <alignment horizontal="center"/>
      <protection locked="0"/>
    </xf>
    <xf numFmtId="164" fontId="0" fillId="0" borderId="17" xfId="1" applyFont="1" applyBorder="1" applyAlignment="1" applyProtection="1">
      <alignment horizontal="center"/>
      <protection locked="0"/>
    </xf>
    <xf numFmtId="164" fontId="0" fillId="0" borderId="70" xfId="1" applyFont="1" applyBorder="1" applyAlignment="1" applyProtection="1">
      <alignment horizontal="center"/>
      <protection locked="0"/>
    </xf>
    <xf numFmtId="164" fontId="0" fillId="0" borderId="18" xfId="1" applyFont="1" applyBorder="1" applyAlignment="1" applyProtection="1">
      <alignment horizontal="center"/>
      <protection locked="0"/>
    </xf>
    <xf numFmtId="0" fontId="0" fillId="0" borderId="67" xfId="0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165" fontId="0" fillId="0" borderId="1" xfId="1" applyNumberFormat="1" applyFont="1" applyBorder="1" applyAlignment="1" applyProtection="1">
      <alignment horizontal="center"/>
    </xf>
    <xf numFmtId="0" fontId="18" fillId="0" borderId="53" xfId="0" applyFont="1" applyBorder="1" applyAlignment="1" applyProtection="1">
      <alignment horizontal="center"/>
      <protection locked="0"/>
    </xf>
    <xf numFmtId="0" fontId="17" fillId="0" borderId="2" xfId="0" applyFont="1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/>
      <protection locked="0"/>
    </xf>
    <xf numFmtId="0" fontId="9" fillId="0" borderId="20" xfId="0" applyFont="1" applyBorder="1" applyAlignment="1" applyProtection="1">
      <alignment horizontal="center"/>
      <protection locked="0"/>
    </xf>
    <xf numFmtId="0" fontId="9" fillId="0" borderId="21" xfId="0" applyFont="1" applyBorder="1" applyAlignment="1" applyProtection="1">
      <alignment horizontal="center"/>
      <protection locked="0"/>
    </xf>
    <xf numFmtId="0" fontId="9" fillId="0" borderId="23" xfId="0" applyFont="1" applyBorder="1" applyAlignment="1" applyProtection="1">
      <alignment horizontal="center"/>
      <protection locked="0"/>
    </xf>
    <xf numFmtId="0" fontId="9" fillId="0" borderId="95" xfId="0" applyFont="1" applyBorder="1" applyAlignment="1" applyProtection="1">
      <alignment horizontal="center"/>
      <protection locked="0"/>
    </xf>
    <xf numFmtId="0" fontId="9" fillId="0" borderId="96" xfId="0" applyFont="1" applyBorder="1" applyAlignment="1" applyProtection="1">
      <alignment horizontal="center"/>
      <protection locked="0"/>
    </xf>
    <xf numFmtId="0" fontId="9" fillId="0" borderId="97" xfId="0" applyFont="1" applyBorder="1" applyAlignment="1" applyProtection="1">
      <alignment horizontal="center"/>
      <protection locked="0"/>
    </xf>
    <xf numFmtId="0" fontId="9" fillId="0" borderId="35" xfId="0" applyFont="1" applyBorder="1" applyAlignment="1" applyProtection="1">
      <alignment horizontal="center"/>
    </xf>
    <xf numFmtId="0" fontId="9" fillId="0" borderId="4" xfId="0" applyFont="1" applyBorder="1" applyAlignment="1" applyProtection="1">
      <alignment horizontal="center"/>
    </xf>
    <xf numFmtId="0" fontId="9" fillId="0" borderId="25" xfId="0" applyFont="1" applyBorder="1" applyAlignment="1" applyProtection="1">
      <alignment horizontal="center"/>
    </xf>
    <xf numFmtId="164" fontId="4" fillId="0" borderId="13" xfId="1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106" xfId="0" applyFont="1" applyBorder="1" applyAlignment="1" applyProtection="1">
      <alignment horizontal="center" vertical="center"/>
      <protection locked="0"/>
    </xf>
    <xf numFmtId="0" fontId="4" fillId="0" borderId="109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1" fontId="0" fillId="0" borderId="38" xfId="1" applyNumberFormat="1" applyFont="1" applyBorder="1" applyAlignment="1" applyProtection="1">
      <alignment horizontal="center" vertical="center" shrinkToFit="1"/>
    </xf>
    <xf numFmtId="1" fontId="0" fillId="0" borderId="8" xfId="1" applyNumberFormat="1" applyFont="1" applyBorder="1" applyAlignment="1" applyProtection="1">
      <alignment horizontal="center" vertical="center" shrinkToFit="1"/>
    </xf>
    <xf numFmtId="3" fontId="0" fillId="0" borderId="116" xfId="0" applyNumberFormat="1" applyBorder="1" applyAlignment="1" applyProtection="1">
      <alignment horizontal="center" vertical="center" shrinkToFit="1"/>
    </xf>
    <xf numFmtId="3" fontId="0" fillId="0" borderId="117" xfId="0" applyNumberFormat="1" applyBorder="1" applyAlignment="1" applyProtection="1">
      <alignment horizontal="center" vertical="center" shrinkToFit="1"/>
    </xf>
    <xf numFmtId="0" fontId="0" fillId="0" borderId="43" xfId="0" applyBorder="1" applyAlignment="1" applyProtection="1">
      <alignment horizontal="center" vertical="center" shrinkToFit="1"/>
    </xf>
    <xf numFmtId="0" fontId="0" fillId="0" borderId="45" xfId="0" applyBorder="1" applyAlignment="1" applyProtection="1">
      <alignment horizontal="center" vertical="center" shrinkToFit="1"/>
    </xf>
    <xf numFmtId="0" fontId="0" fillId="0" borderId="36" xfId="0" applyBorder="1" applyAlignment="1" applyProtection="1">
      <alignment horizontal="center" vertical="center" shrinkToFit="1"/>
    </xf>
    <xf numFmtId="0" fontId="0" fillId="0" borderId="46" xfId="0" applyBorder="1" applyAlignment="1" applyProtection="1">
      <alignment horizontal="center" vertical="center" shrinkToFit="1"/>
    </xf>
    <xf numFmtId="167" fontId="0" fillId="0" borderId="84" xfId="0" applyNumberFormat="1" applyBorder="1" applyAlignment="1" applyProtection="1">
      <alignment horizontal="center" vertical="center" shrinkToFit="1"/>
    </xf>
    <xf numFmtId="1" fontId="0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67" fontId="0" fillId="0" borderId="0" xfId="0" applyNumberFormat="1" applyBorder="1" applyAlignment="1" applyProtection="1">
      <alignment horizontal="center" vertical="center"/>
      <protection locked="0"/>
    </xf>
    <xf numFmtId="166" fontId="0" fillId="0" borderId="0" xfId="0" applyNumberFormat="1" applyBorder="1" applyAlignment="1" applyProtection="1">
      <alignment horizontal="center" vertical="center"/>
      <protection locked="0"/>
    </xf>
    <xf numFmtId="165" fontId="8" fillId="0" borderId="2" xfId="1" applyNumberFormat="1" applyFont="1" applyBorder="1" applyAlignment="1" applyProtection="1">
      <alignment horizontal="center"/>
      <protection locked="0"/>
    </xf>
    <xf numFmtId="165" fontId="8" fillId="0" borderId="57" xfId="1" applyNumberFormat="1" applyFont="1" applyBorder="1" applyAlignment="1" applyProtection="1">
      <alignment horizontal="center"/>
      <protection locked="0"/>
    </xf>
    <xf numFmtId="165" fontId="8" fillId="0" borderId="1" xfId="1" applyNumberFormat="1" applyFont="1" applyBorder="1" applyAlignment="1" applyProtection="1">
      <alignment horizontal="center"/>
      <protection locked="0"/>
    </xf>
    <xf numFmtId="165" fontId="15" fillId="0" borderId="1" xfId="1" applyNumberFormat="1" applyFont="1" applyBorder="1" applyAlignment="1" applyProtection="1">
      <alignment horizontal="center"/>
      <protection locked="0"/>
    </xf>
  </cellXfs>
  <cellStyles count="2">
    <cellStyle name="Millier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frédéric desroziers" id="{67D5B234-C000-4BAC-A15D-3010E5F956A7}" userId="113b4586258387a7" providerId="Windows Liv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79" dT="2019-01-19T21:23:30.34" personId="{67D5B234-C000-4BAC-A15D-3010E5F956A7}" id="{736C3B26-1682-4156-BE72-929651427F29}">
    <text>Pour ajouter une nouvelle nature dans la liste déroulante remplir le tableau page 11</text>
  </threadedComment>
  <threadedComment ref="C79" dT="2019-01-19T21:24:22.94" personId="{67D5B234-C000-4BAC-A15D-3010E5F956A7}" id="{93345A00-BF10-447B-8310-D73B268586D9}">
    <text>Ne pas modifier ici mais page 11</text>
  </threadedComment>
  <threadedComment ref="M79" dT="2019-01-19T21:24:58.36" personId="{67D5B234-C000-4BAC-A15D-3010E5F956A7}" id="{EDDB726A-473D-4745-906C-A41ECFF371EB}">
    <text>Ne pas modifier ici mais page 11</text>
  </threadedComment>
  <threadedComment ref="P79" dT="2019-01-19T21:25:47.52" personId="{67D5B234-C000-4BAC-A15D-3010E5F956A7}" id="{8C0B7E6E-3D50-4245-87BD-90145CF258FB}">
    <text>Ne pas modifier ici mais tableau p11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77" dT="2019-01-19T21:23:30.34" personId="{67D5B234-C000-4BAC-A15D-3010E5F956A7}" id="{23AD4F94-6BBD-45B0-9992-3B5F6375E831}">
    <text>Pour ajouter une nouvelle nature dans la liste déroulante remplir le tableau page 11</text>
  </threadedComment>
  <threadedComment ref="C77" dT="2019-01-19T21:24:22.94" personId="{67D5B234-C000-4BAC-A15D-3010E5F956A7}" id="{782B6C14-CD25-4154-B4F8-4DB56CA1C05E}">
    <text>Ne pas modifier ici mais page 11</text>
  </threadedComment>
  <threadedComment ref="M77" dT="2019-01-19T21:24:58.36" personId="{67D5B234-C000-4BAC-A15D-3010E5F956A7}" id="{0F223EFE-31C5-4F96-87C8-1E4A4FF53031}">
    <text>Ne pas modifier ici mais page 11</text>
  </threadedComment>
  <threadedComment ref="P77" dT="2019-01-19T21:25:47.52" personId="{67D5B234-C000-4BAC-A15D-3010E5F956A7}" id="{84566BEC-44C6-441A-8571-1CAE8581581A}">
    <text>Ne pas modifier ici mais tableau p11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B77" dT="2019-01-19T21:23:30.34" personId="{67D5B234-C000-4BAC-A15D-3010E5F956A7}" id="{94CF4888-6C1F-45B0-96E0-03082863BFD3}">
    <text>Pour ajouter une nouvelle nature dans la liste déroulante remplir le tableau page 11</text>
  </threadedComment>
  <threadedComment ref="C77" dT="2019-01-19T21:24:22.94" personId="{67D5B234-C000-4BAC-A15D-3010E5F956A7}" id="{01C1FF8F-0843-4347-91FC-3FB6499D9C4D}">
    <text>Ne pas modifier ici mais page 11</text>
  </threadedComment>
  <threadedComment ref="M77" dT="2019-01-19T21:24:58.36" personId="{67D5B234-C000-4BAC-A15D-3010E5F956A7}" id="{EDAF6B6D-A902-4977-AEA0-9C63A304C060}">
    <text>Ne pas modifier ici mais page 11</text>
  </threadedComment>
  <threadedComment ref="P77" dT="2019-01-19T21:25:47.52" personId="{67D5B234-C000-4BAC-A15D-3010E5F956A7}" id="{A2A08F5C-9E84-4684-BB3D-C19D90FFB315}">
    <text>Ne pas modifier ici mais tableau p11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B77" dT="2019-01-19T21:23:30.34" personId="{67D5B234-C000-4BAC-A15D-3010E5F956A7}" id="{5EBE1AEA-CDB2-49DC-AF8C-59EF51F414D1}">
    <text>Pour ajouter une nouvelle nature dans la liste déroulante remplir le tableau page 11</text>
  </threadedComment>
  <threadedComment ref="C77" dT="2019-01-19T21:24:22.94" personId="{67D5B234-C000-4BAC-A15D-3010E5F956A7}" id="{A6637D23-BB0D-4CA3-B73F-7FFAA11E86AE}">
    <text>Ne pas modifier ici mais page 11</text>
  </threadedComment>
  <threadedComment ref="M77" dT="2019-01-19T21:24:58.36" personId="{67D5B234-C000-4BAC-A15D-3010E5F956A7}" id="{02289610-BE54-4E6A-8DDB-FFCF5BA78933}">
    <text>Ne pas modifier ici mais page 11</text>
  </threadedComment>
  <threadedComment ref="P77" dT="2019-01-19T21:25:47.52" personId="{67D5B234-C000-4BAC-A15D-3010E5F956A7}" id="{222D9B44-4C71-4FE3-B9A4-AE7F19D938A9}">
    <text>Ne pas modifier ici mais tableau p11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B77" dT="2019-01-19T21:23:30.34" personId="{67D5B234-C000-4BAC-A15D-3010E5F956A7}" id="{F8C4DACC-2121-49F1-975F-8B141C2BCCEF}">
    <text>Pour ajouter une nouvelle nature dans la liste déroulante remplir le tableau page 11</text>
  </threadedComment>
  <threadedComment ref="C77" dT="2019-01-19T21:24:22.94" personId="{67D5B234-C000-4BAC-A15D-3010E5F956A7}" id="{DBB93541-B566-414A-9BB3-170EE2EBF324}">
    <text>Ne pas modifier ici mais page 11</text>
  </threadedComment>
  <threadedComment ref="M77" dT="2019-01-19T21:24:58.36" personId="{67D5B234-C000-4BAC-A15D-3010E5F956A7}" id="{1E037589-8823-4970-B4A0-93928E2DD6A9}">
    <text>Ne pas modifier ici mais page 11</text>
  </threadedComment>
  <threadedComment ref="P77" dT="2019-01-19T21:25:47.52" personId="{67D5B234-C000-4BAC-A15D-3010E5F956A7}" id="{02F81EF9-FBAF-4675-AA98-7B8BB952EA33}">
    <text>Ne pas modifier ici mais tableau p11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B77" dT="2019-01-19T21:23:30.34" personId="{67D5B234-C000-4BAC-A15D-3010E5F956A7}" id="{60F71A79-C28D-48A7-8622-6B8AA4A0F005}">
    <text>Pour ajouter une nouvelle nature dans la liste déroulante remplir le tableau page 11</text>
  </threadedComment>
  <threadedComment ref="C77" dT="2019-01-19T21:24:22.94" personId="{67D5B234-C000-4BAC-A15D-3010E5F956A7}" id="{EBAC00D1-0943-4FDB-8E9D-847D4A78EAD5}">
    <text>Ne pas modifier ici mais page 11</text>
  </threadedComment>
  <threadedComment ref="M77" dT="2019-01-19T21:24:58.36" personId="{67D5B234-C000-4BAC-A15D-3010E5F956A7}" id="{8ACF56EF-8C52-4378-87E3-49A6F5DAE4CE}">
    <text>Ne pas modifier ici mais page 11</text>
  </threadedComment>
  <threadedComment ref="P77" dT="2019-01-19T21:25:47.52" personId="{67D5B234-C000-4BAC-A15D-3010E5F956A7}" id="{5D853C5E-58C3-4CC8-8528-F29558586B9F}">
    <text>Ne pas modifier ici mais tableau p11</text>
  </threadedComment>
</ThreadedComments>
</file>

<file path=xl/threadedComments/threadedComment7.xml><?xml version="1.0" encoding="utf-8"?>
<ThreadedComments xmlns="http://schemas.microsoft.com/office/spreadsheetml/2018/threadedcomments" xmlns:x="http://schemas.openxmlformats.org/spreadsheetml/2006/main">
  <threadedComment ref="B77" dT="2019-01-19T21:23:30.34" personId="{67D5B234-C000-4BAC-A15D-3010E5F956A7}" id="{704313C6-29DC-465C-B243-05C1B8B61070}">
    <text>Pour ajouter une nouvelle nature dans la liste déroulante remplir le tableau page 11</text>
  </threadedComment>
  <threadedComment ref="C77" dT="2019-01-19T21:24:22.94" personId="{67D5B234-C000-4BAC-A15D-3010E5F956A7}" id="{3F1F6591-F3E7-4FCE-BC44-03648EDACF5E}">
    <text>Ne pas modifier ici mais page 11</text>
  </threadedComment>
  <threadedComment ref="M77" dT="2019-01-19T21:24:58.36" personId="{67D5B234-C000-4BAC-A15D-3010E5F956A7}" id="{B4D8E901-DC08-4104-8533-510968079AC1}">
    <text>Ne pas modifier ici mais page 11</text>
  </threadedComment>
  <threadedComment ref="P77" dT="2019-01-19T21:25:47.52" personId="{67D5B234-C000-4BAC-A15D-3010E5F956A7}" id="{CB665033-C5C3-4057-ADA6-48F97610E675}">
    <text>Ne pas modifier ici mais tableau p11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Relationship Id="rId4" Type="http://schemas.microsoft.com/office/2017/10/relationships/threadedComment" Target="../threadedComments/threadedComment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Relationship Id="rId4" Type="http://schemas.microsoft.com/office/2017/10/relationships/threadedComment" Target="../threadedComments/threadedComment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Relationship Id="rId4" Type="http://schemas.microsoft.com/office/2017/10/relationships/threadedComment" Target="../threadedComments/threadedComment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Relationship Id="rId4" Type="http://schemas.microsoft.com/office/2017/10/relationships/threadedComment" Target="../threadedComments/threadedComment5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2.bin"/><Relationship Id="rId4" Type="http://schemas.microsoft.com/office/2017/10/relationships/threadedComment" Target="../threadedComments/threadedComment6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3.bin"/><Relationship Id="rId4" Type="http://schemas.microsoft.com/office/2017/10/relationships/threadedComment" Target="../threadedComments/threadedComment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9C34E-F6D5-403A-BD9D-AA1A5875C451}">
  <sheetPr codeName="Feuil2"/>
  <dimension ref="A2:U250"/>
  <sheetViews>
    <sheetView tabSelected="1" view="pageLayout" topLeftCell="L100" zoomScaleNormal="100" workbookViewId="0">
      <selection activeCell="J61" sqref="J61"/>
    </sheetView>
  </sheetViews>
  <sheetFormatPr baseColWidth="10" defaultColWidth="11.42578125" defaultRowHeight="15" x14ac:dyDescent="0.25"/>
  <cols>
    <col min="2" max="2" width="17.5703125" customWidth="1"/>
    <col min="9" max="9" width="7.42578125" customWidth="1"/>
  </cols>
  <sheetData>
    <row r="2" spans="1:21" x14ac:dyDescent="0.25">
      <c r="A2" s="492" t="s">
        <v>111</v>
      </c>
      <c r="B2" s="492" t="s">
        <v>112</v>
      </c>
      <c r="C2" s="492" t="s">
        <v>113</v>
      </c>
      <c r="D2" s="492" t="s">
        <v>114</v>
      </c>
      <c r="E2" s="492" t="s">
        <v>115</v>
      </c>
      <c r="F2" s="492" t="s">
        <v>116</v>
      </c>
      <c r="R2" s="492"/>
      <c r="S2" s="492"/>
    </row>
    <row r="3" spans="1:21" x14ac:dyDescent="0.25">
      <c r="A3" s="493"/>
      <c r="B3" s="493"/>
      <c r="C3" s="493"/>
      <c r="D3" s="493"/>
      <c r="E3" s="493"/>
      <c r="F3" s="493"/>
      <c r="G3" t="s">
        <v>117</v>
      </c>
      <c r="H3" t="s">
        <v>118</v>
      </c>
      <c r="S3" s="19"/>
      <c r="T3" s="4"/>
    </row>
    <row r="4" spans="1:21" x14ac:dyDescent="0.25">
      <c r="A4" s="1" t="s">
        <v>3</v>
      </c>
      <c r="B4" s="2" t="s">
        <v>41</v>
      </c>
      <c r="C4" s="1" t="s">
        <v>43</v>
      </c>
      <c r="D4" s="2"/>
      <c r="E4" s="8">
        <v>0</v>
      </c>
      <c r="F4" s="11">
        <v>0.05</v>
      </c>
      <c r="G4" s="16">
        <v>0.13</v>
      </c>
      <c r="H4" s="20">
        <v>0.16</v>
      </c>
      <c r="S4" s="19"/>
      <c r="T4" s="4"/>
    </row>
    <row r="5" spans="1:21" x14ac:dyDescent="0.25">
      <c r="A5" s="6" t="s">
        <v>48</v>
      </c>
      <c r="B5" s="2" t="s">
        <v>98</v>
      </c>
      <c r="C5" s="1">
        <v>50</v>
      </c>
      <c r="D5" s="2"/>
      <c r="E5" s="1"/>
      <c r="F5" s="9"/>
      <c r="G5" s="5">
        <v>13</v>
      </c>
      <c r="H5" s="2"/>
      <c r="S5" s="19"/>
      <c r="T5" s="4"/>
    </row>
    <row r="6" spans="1:21" x14ac:dyDescent="0.25">
      <c r="A6" s="7" t="s">
        <v>24</v>
      </c>
      <c r="B6" s="2" t="s">
        <v>93</v>
      </c>
      <c r="C6" s="1">
        <v>30</v>
      </c>
      <c r="D6" s="2"/>
      <c r="E6" s="1">
        <v>0</v>
      </c>
      <c r="F6" s="9"/>
      <c r="G6" s="5"/>
      <c r="H6" s="2"/>
      <c r="S6" s="19"/>
      <c r="T6" s="4"/>
    </row>
    <row r="7" spans="1:21" x14ac:dyDescent="0.25">
      <c r="A7" s="6" t="s">
        <v>49</v>
      </c>
      <c r="B7" s="2" t="s">
        <v>94</v>
      </c>
      <c r="C7" s="1">
        <v>100</v>
      </c>
      <c r="D7" s="2"/>
      <c r="E7" s="1">
        <v>0</v>
      </c>
      <c r="F7" s="9"/>
      <c r="G7" s="5"/>
      <c r="H7" s="2"/>
      <c r="R7" s="492"/>
      <c r="S7" s="492"/>
      <c r="T7" s="4"/>
    </row>
    <row r="8" spans="1:21" x14ac:dyDescent="0.25">
      <c r="A8" s="6" t="s">
        <v>50</v>
      </c>
      <c r="B8" s="2" t="s">
        <v>95</v>
      </c>
      <c r="C8" s="1">
        <v>10</v>
      </c>
      <c r="D8" s="2"/>
      <c r="E8" s="1"/>
      <c r="F8" s="9">
        <v>5</v>
      </c>
      <c r="G8" s="5"/>
      <c r="H8" s="2"/>
      <c r="R8" s="492"/>
      <c r="S8" s="492"/>
      <c r="T8" s="4"/>
    </row>
    <row r="9" spans="1:21" x14ac:dyDescent="0.25">
      <c r="A9" s="6" t="s">
        <v>51</v>
      </c>
      <c r="B9" s="2" t="s">
        <v>98</v>
      </c>
      <c r="C9" s="1">
        <v>30</v>
      </c>
      <c r="D9" s="2"/>
      <c r="E9" s="1"/>
      <c r="F9" s="9"/>
      <c r="G9" s="5">
        <v>13</v>
      </c>
      <c r="H9" s="2"/>
      <c r="R9" s="492"/>
      <c r="S9" s="492"/>
      <c r="T9" s="4"/>
    </row>
    <row r="10" spans="1:21" x14ac:dyDescent="0.25">
      <c r="A10" s="6" t="s">
        <v>52</v>
      </c>
      <c r="B10" s="2" t="s">
        <v>96</v>
      </c>
      <c r="C10" s="1">
        <v>100</v>
      </c>
      <c r="D10" s="2"/>
      <c r="E10" s="1"/>
      <c r="F10" s="9"/>
      <c r="G10" s="5">
        <v>13</v>
      </c>
      <c r="H10" s="2"/>
      <c r="R10" s="492"/>
      <c r="S10" s="492"/>
      <c r="T10" s="4"/>
    </row>
    <row r="11" spans="1:21" x14ac:dyDescent="0.25">
      <c r="A11" s="3" t="s">
        <v>105</v>
      </c>
      <c r="B11" s="2"/>
      <c r="C11" s="1">
        <v>100</v>
      </c>
      <c r="D11" s="2"/>
      <c r="E11" s="1"/>
      <c r="F11" s="9">
        <v>5</v>
      </c>
      <c r="G11" s="5"/>
      <c r="H11" s="2"/>
      <c r="R11" s="492"/>
      <c r="S11" s="492"/>
      <c r="T11" s="4"/>
    </row>
    <row r="12" spans="1:21" x14ac:dyDescent="0.25">
      <c r="A12" s="3" t="s">
        <v>53</v>
      </c>
      <c r="B12" s="2" t="s">
        <v>125</v>
      </c>
      <c r="C12" s="1">
        <v>100</v>
      </c>
      <c r="D12" s="2"/>
      <c r="E12" s="8"/>
      <c r="F12" s="9"/>
      <c r="G12" s="5"/>
      <c r="H12" s="2">
        <v>16</v>
      </c>
      <c r="R12" s="492"/>
      <c r="S12" s="492"/>
      <c r="T12" s="4"/>
    </row>
    <row r="13" spans="1:21" x14ac:dyDescent="0.25">
      <c r="A13" s="3" t="s">
        <v>67</v>
      </c>
      <c r="B13" s="2" t="s">
        <v>97</v>
      </c>
      <c r="C13" s="1">
        <v>100</v>
      </c>
      <c r="D13" s="2"/>
      <c r="E13" s="1"/>
      <c r="F13" s="9"/>
      <c r="G13" s="5"/>
      <c r="H13" s="2">
        <v>16</v>
      </c>
      <c r="R13" s="492"/>
      <c r="S13" s="492"/>
      <c r="T13" s="4"/>
    </row>
    <row r="14" spans="1:21" x14ac:dyDescent="0.25">
      <c r="A14" s="3" t="s">
        <v>227</v>
      </c>
      <c r="B14" s="2" t="s">
        <v>228</v>
      </c>
      <c r="C14" s="1">
        <v>100</v>
      </c>
      <c r="D14" s="2"/>
      <c r="E14" s="1"/>
      <c r="F14" s="9"/>
      <c r="G14" s="5"/>
      <c r="H14" s="2">
        <v>16</v>
      </c>
      <c r="R14" s="258"/>
      <c r="S14" s="258"/>
      <c r="T14" s="4"/>
    </row>
    <row r="15" spans="1:21" x14ac:dyDescent="0.25">
      <c r="A15" s="3" t="s">
        <v>157</v>
      </c>
      <c r="B15" s="2" t="s">
        <v>158</v>
      </c>
      <c r="C15" s="1">
        <v>100</v>
      </c>
      <c r="D15" s="2"/>
      <c r="E15" s="1"/>
      <c r="F15" s="9"/>
      <c r="G15" s="5"/>
      <c r="H15" s="2">
        <v>16</v>
      </c>
      <c r="R15" s="229"/>
      <c r="S15" s="229"/>
      <c r="T15" s="4"/>
    </row>
    <row r="16" spans="1:21" x14ac:dyDescent="0.25">
      <c r="A16" s="3" t="s">
        <v>69</v>
      </c>
      <c r="B16" s="2" t="s">
        <v>106</v>
      </c>
      <c r="C16" s="1">
        <v>30</v>
      </c>
      <c r="D16" s="2"/>
      <c r="E16" s="1">
        <v>0</v>
      </c>
      <c r="F16" s="9"/>
      <c r="G16" s="5"/>
      <c r="H16" s="2"/>
      <c r="R16" s="492"/>
      <c r="S16" s="492"/>
      <c r="T16" s="4"/>
      <c r="U16" s="4"/>
    </row>
    <row r="17" spans="1:21" x14ac:dyDescent="0.25">
      <c r="A17" s="3" t="s">
        <v>70</v>
      </c>
      <c r="B17" s="2" t="s">
        <v>99</v>
      </c>
      <c r="C17" s="1">
        <v>100</v>
      </c>
      <c r="D17" s="2"/>
      <c r="E17" s="1"/>
      <c r="F17" s="9"/>
      <c r="G17" s="5">
        <v>13</v>
      </c>
      <c r="H17" s="2"/>
      <c r="R17" s="492"/>
      <c r="S17" s="492"/>
      <c r="T17" s="4"/>
      <c r="U17" s="4"/>
    </row>
    <row r="18" spans="1:21" x14ac:dyDescent="0.25">
      <c r="A18" s="3" t="s">
        <v>100</v>
      </c>
      <c r="B18" s="10"/>
      <c r="C18" s="1">
        <v>100</v>
      </c>
      <c r="D18" s="2"/>
      <c r="E18" s="1"/>
      <c r="F18" s="9">
        <v>5</v>
      </c>
      <c r="G18" s="5"/>
      <c r="H18" s="2"/>
      <c r="R18" s="492"/>
      <c r="S18" s="492"/>
      <c r="T18" s="4"/>
    </row>
    <row r="19" spans="1:21" x14ac:dyDescent="0.25">
      <c r="A19" s="3" t="s">
        <v>165</v>
      </c>
      <c r="B19" s="10" t="s">
        <v>162</v>
      </c>
      <c r="C19" s="1">
        <v>100</v>
      </c>
      <c r="D19" s="2"/>
      <c r="E19" s="1">
        <v>0</v>
      </c>
      <c r="F19" s="9"/>
      <c r="G19" s="5"/>
      <c r="H19" s="2"/>
      <c r="R19" s="492"/>
      <c r="S19" s="492"/>
      <c r="T19" s="4"/>
    </row>
    <row r="20" spans="1:21" x14ac:dyDescent="0.25">
      <c r="A20" s="3" t="s">
        <v>166</v>
      </c>
      <c r="B20" s="10" t="s">
        <v>163</v>
      </c>
      <c r="C20" s="1">
        <v>100</v>
      </c>
      <c r="D20" s="2"/>
      <c r="E20" s="1">
        <v>0</v>
      </c>
      <c r="F20" s="9"/>
      <c r="G20" s="5"/>
      <c r="H20" s="2"/>
      <c r="R20" s="235"/>
      <c r="S20" s="235"/>
      <c r="T20" s="4"/>
    </row>
    <row r="21" spans="1:21" x14ac:dyDescent="0.25">
      <c r="A21" s="3" t="s">
        <v>167</v>
      </c>
      <c r="B21" s="10" t="s">
        <v>164</v>
      </c>
      <c r="C21" s="1">
        <v>100</v>
      </c>
      <c r="D21" s="2"/>
      <c r="E21" s="1">
        <v>0</v>
      </c>
      <c r="F21" s="9"/>
      <c r="G21" s="5"/>
      <c r="H21" s="2"/>
      <c r="R21" s="235"/>
      <c r="S21" s="235"/>
      <c r="T21" s="4"/>
    </row>
    <row r="22" spans="1:21" x14ac:dyDescent="0.25">
      <c r="A22" s="3" t="s">
        <v>54</v>
      </c>
      <c r="B22" s="10" t="s">
        <v>124</v>
      </c>
      <c r="C22" s="1">
        <v>100</v>
      </c>
      <c r="D22" s="2"/>
      <c r="E22" s="1">
        <v>0</v>
      </c>
      <c r="F22" s="9"/>
      <c r="G22" s="5"/>
      <c r="H22" s="2"/>
      <c r="R22" s="492"/>
      <c r="S22" s="492"/>
      <c r="T22" s="4"/>
    </row>
    <row r="23" spans="1:21" x14ac:dyDescent="0.25">
      <c r="A23" s="3" t="s">
        <v>68</v>
      </c>
      <c r="B23" s="10" t="s">
        <v>125</v>
      </c>
      <c r="C23" s="1">
        <v>100</v>
      </c>
      <c r="D23" s="2"/>
      <c r="E23" s="1"/>
      <c r="F23" s="9"/>
      <c r="G23" s="5"/>
      <c r="H23" s="2">
        <v>16</v>
      </c>
      <c r="R23" s="492"/>
      <c r="S23" s="492"/>
      <c r="T23" s="4"/>
    </row>
    <row r="24" spans="1:21" x14ac:dyDescent="0.25">
      <c r="A24" s="3" t="s">
        <v>71</v>
      </c>
      <c r="B24" s="10" t="s">
        <v>123</v>
      </c>
      <c r="C24" s="1">
        <v>30</v>
      </c>
      <c r="D24" s="2"/>
      <c r="E24" s="1">
        <v>0</v>
      </c>
      <c r="F24" s="9"/>
      <c r="G24" s="5"/>
      <c r="H24" s="2"/>
      <c r="R24" s="492"/>
      <c r="S24" s="492"/>
      <c r="T24" s="4"/>
    </row>
    <row r="25" spans="1:21" x14ac:dyDescent="0.25">
      <c r="A25" s="3" t="s">
        <v>126</v>
      </c>
      <c r="B25" s="10" t="s">
        <v>125</v>
      </c>
      <c r="C25" s="1">
        <v>100</v>
      </c>
      <c r="D25" s="2"/>
      <c r="E25" s="1">
        <v>0</v>
      </c>
      <c r="F25" s="9"/>
      <c r="G25" s="5"/>
      <c r="H25" s="2"/>
      <c r="R25" s="19"/>
      <c r="S25" s="19"/>
      <c r="T25" s="4"/>
    </row>
    <row r="26" spans="1:21" x14ac:dyDescent="0.25">
      <c r="A26" s="3" t="s">
        <v>127</v>
      </c>
      <c r="B26" s="10" t="s">
        <v>125</v>
      </c>
      <c r="C26" s="1">
        <v>100</v>
      </c>
      <c r="D26" s="2"/>
      <c r="E26" s="1"/>
      <c r="F26" s="9">
        <v>5</v>
      </c>
      <c r="G26" s="5"/>
      <c r="H26" s="2"/>
      <c r="R26" s="492"/>
      <c r="S26" s="492"/>
      <c r="T26" s="4"/>
    </row>
    <row r="27" spans="1:21" x14ac:dyDescent="0.25">
      <c r="A27" s="1" t="s">
        <v>104</v>
      </c>
      <c r="B27" s="10" t="s">
        <v>125</v>
      </c>
      <c r="C27" s="1">
        <v>100</v>
      </c>
      <c r="D27" s="2"/>
      <c r="E27" s="1"/>
      <c r="F27" s="9"/>
      <c r="G27" s="5"/>
      <c r="H27" s="2">
        <v>16</v>
      </c>
      <c r="R27" s="492"/>
      <c r="S27" s="492"/>
      <c r="T27" s="4"/>
    </row>
    <row r="28" spans="1:21" x14ac:dyDescent="0.25">
      <c r="A28" s="1" t="s">
        <v>101</v>
      </c>
      <c r="B28" s="10"/>
      <c r="C28" s="1">
        <v>100</v>
      </c>
      <c r="D28" s="2"/>
      <c r="E28" s="1"/>
      <c r="F28" s="9"/>
      <c r="G28" s="5">
        <v>13</v>
      </c>
      <c r="H28" s="2"/>
    </row>
    <row r="29" spans="1:21" x14ac:dyDescent="0.25">
      <c r="A29" s="1" t="s">
        <v>102</v>
      </c>
      <c r="B29" s="10"/>
      <c r="C29" s="1">
        <v>100</v>
      </c>
      <c r="D29" s="2"/>
      <c r="E29" s="1"/>
      <c r="F29" s="9"/>
      <c r="G29" s="5"/>
      <c r="H29" s="2">
        <v>16</v>
      </c>
    </row>
    <row r="30" spans="1:21" x14ac:dyDescent="0.25">
      <c r="A30" s="1" t="s">
        <v>103</v>
      </c>
      <c r="B30" s="10" t="s">
        <v>122</v>
      </c>
      <c r="C30" s="1">
        <v>100</v>
      </c>
      <c r="D30" s="2"/>
      <c r="E30" s="1">
        <v>0</v>
      </c>
      <c r="F30" s="9"/>
      <c r="G30" s="5"/>
      <c r="H30" s="2"/>
    </row>
    <row r="31" spans="1:21" x14ac:dyDescent="0.25">
      <c r="A31" s="1" t="s">
        <v>128</v>
      </c>
      <c r="B31" s="10" t="s">
        <v>98</v>
      </c>
      <c r="C31" s="1">
        <v>100</v>
      </c>
      <c r="D31" s="2"/>
      <c r="E31" s="1"/>
      <c r="F31" s="9"/>
      <c r="G31" s="5">
        <v>13</v>
      </c>
      <c r="H31" s="2"/>
    </row>
    <row r="32" spans="1:21" x14ac:dyDescent="0.25">
      <c r="A32" s="1" t="s">
        <v>129</v>
      </c>
      <c r="B32" s="10" t="s">
        <v>98</v>
      </c>
      <c r="C32" s="1">
        <v>50</v>
      </c>
      <c r="D32" s="2"/>
      <c r="E32" s="1"/>
      <c r="F32" s="9"/>
      <c r="G32" s="5"/>
      <c r="H32" s="2">
        <v>16</v>
      </c>
    </row>
    <row r="33" spans="1:8" x14ac:dyDescent="0.25">
      <c r="A33" s="1" t="s">
        <v>155</v>
      </c>
      <c r="B33" s="10" t="s">
        <v>156</v>
      </c>
      <c r="C33" s="1">
        <v>100</v>
      </c>
      <c r="D33" s="2"/>
      <c r="E33" s="1">
        <v>0</v>
      </c>
      <c r="F33" s="9"/>
      <c r="G33" s="5"/>
      <c r="H33" s="2"/>
    </row>
    <row r="34" spans="1:8" x14ac:dyDescent="0.25">
      <c r="A34" s="1" t="s">
        <v>168</v>
      </c>
      <c r="B34" s="10" t="s">
        <v>169</v>
      </c>
      <c r="C34" s="1">
        <v>40</v>
      </c>
      <c r="D34" s="2"/>
      <c r="E34" s="1">
        <v>0</v>
      </c>
      <c r="F34" s="9"/>
      <c r="G34" s="5"/>
      <c r="H34" s="2"/>
    </row>
    <row r="35" spans="1:8" x14ac:dyDescent="0.25">
      <c r="A35" s="1"/>
      <c r="B35" s="10"/>
      <c r="C35" s="1"/>
      <c r="D35" s="2"/>
      <c r="E35" s="1"/>
      <c r="F35" s="9"/>
      <c r="G35" s="5"/>
      <c r="H35" s="2"/>
    </row>
    <row r="36" spans="1:8" x14ac:dyDescent="0.25">
      <c r="A36" s="1"/>
      <c r="B36" s="10"/>
      <c r="C36" s="1"/>
      <c r="D36" s="2"/>
      <c r="E36" s="1"/>
      <c r="F36" s="9"/>
      <c r="G36" s="5"/>
      <c r="H36" s="2"/>
    </row>
    <row r="37" spans="1:8" x14ac:dyDescent="0.25">
      <c r="A37" s="1"/>
      <c r="B37" s="10"/>
      <c r="C37" s="1"/>
      <c r="D37" s="2"/>
      <c r="E37" s="1"/>
      <c r="F37" s="9"/>
      <c r="G37" s="5"/>
      <c r="H37" s="2"/>
    </row>
    <row r="38" spans="1:8" x14ac:dyDescent="0.25">
      <c r="A38" s="1"/>
      <c r="B38" s="10"/>
      <c r="C38" s="1"/>
      <c r="D38" s="2"/>
      <c r="E38" s="1"/>
      <c r="F38" s="9"/>
      <c r="G38" s="5"/>
      <c r="H38" s="2"/>
    </row>
    <row r="39" spans="1:8" x14ac:dyDescent="0.25">
      <c r="A39" s="1"/>
      <c r="B39" s="10"/>
      <c r="C39" s="1"/>
      <c r="D39" s="2"/>
      <c r="E39" s="1"/>
      <c r="F39" s="9"/>
      <c r="G39" s="5"/>
      <c r="H39" s="2"/>
    </row>
    <row r="40" spans="1:8" x14ac:dyDescent="0.25">
      <c r="A40" s="1"/>
      <c r="B40" s="10"/>
      <c r="C40" s="1"/>
      <c r="D40" s="2"/>
      <c r="E40" s="1"/>
      <c r="F40" s="9"/>
      <c r="G40" s="5"/>
      <c r="H40" s="2"/>
    </row>
    <row r="41" spans="1:8" x14ac:dyDescent="0.25">
      <c r="A41" s="1"/>
      <c r="B41" s="10"/>
      <c r="C41" s="1"/>
      <c r="D41" s="2"/>
      <c r="E41" s="1"/>
      <c r="F41" s="9"/>
      <c r="G41" s="5"/>
      <c r="H41" s="2"/>
    </row>
    <row r="42" spans="1:8" x14ac:dyDescent="0.25">
      <c r="A42" s="12"/>
      <c r="B42" s="13"/>
      <c r="C42" s="12"/>
      <c r="D42" s="14"/>
      <c r="E42" s="12"/>
      <c r="F42" s="15"/>
      <c r="G42" s="1"/>
      <c r="H42" s="2"/>
    </row>
    <row r="43" spans="1:8" x14ac:dyDescent="0.25">
      <c r="A43" s="1"/>
      <c r="B43" s="10"/>
      <c r="C43" s="1"/>
      <c r="D43" s="2"/>
      <c r="E43" s="1"/>
      <c r="F43" s="9"/>
      <c r="G43" s="1"/>
      <c r="H43" s="2"/>
    </row>
    <row r="44" spans="1:8" x14ac:dyDescent="0.25">
      <c r="A44" s="1"/>
      <c r="B44" s="2"/>
      <c r="C44" s="1"/>
      <c r="D44" s="2"/>
      <c r="E44" s="8"/>
      <c r="F44" s="11"/>
      <c r="G44" s="16"/>
      <c r="H44" s="8"/>
    </row>
    <row r="45" spans="1:8" x14ac:dyDescent="0.25">
      <c r="A45" s="6"/>
      <c r="B45" s="2"/>
      <c r="C45" s="1"/>
      <c r="D45" s="2"/>
      <c r="E45" s="1"/>
      <c r="F45" s="9"/>
      <c r="G45" s="5"/>
      <c r="H45" s="1"/>
    </row>
    <row r="46" spans="1:8" x14ac:dyDescent="0.25">
      <c r="A46" s="7"/>
      <c r="B46" s="2"/>
      <c r="C46" s="1"/>
      <c r="D46" s="2"/>
      <c r="E46" s="1"/>
      <c r="F46" s="9"/>
      <c r="G46" s="5"/>
      <c r="H46" s="1"/>
    </row>
    <row r="47" spans="1:8" x14ac:dyDescent="0.25">
      <c r="A47" s="6"/>
      <c r="B47" s="2"/>
      <c r="C47" s="1"/>
      <c r="D47" s="2"/>
      <c r="E47" s="1"/>
      <c r="F47" s="9"/>
      <c r="G47" s="5"/>
      <c r="H47" s="1"/>
    </row>
    <row r="48" spans="1:8" x14ac:dyDescent="0.25">
      <c r="A48" s="6"/>
      <c r="B48" s="2"/>
      <c r="C48" s="1"/>
      <c r="D48" s="2"/>
      <c r="E48" s="1"/>
      <c r="F48" s="9"/>
      <c r="G48" s="5"/>
      <c r="H48" s="1"/>
    </row>
    <row r="49" spans="1:10" x14ac:dyDescent="0.25">
      <c r="A49" s="6"/>
      <c r="B49" s="2"/>
      <c r="C49" s="1"/>
      <c r="D49" s="2"/>
      <c r="E49" s="1"/>
      <c r="F49" s="9"/>
      <c r="G49" s="5"/>
      <c r="H49" s="1"/>
    </row>
    <row r="50" spans="1:10" x14ac:dyDescent="0.25">
      <c r="A50" s="6"/>
      <c r="B50" s="2"/>
      <c r="C50" s="1"/>
      <c r="D50" s="2"/>
      <c r="E50" s="1"/>
      <c r="F50" s="9"/>
      <c r="G50" s="5"/>
      <c r="H50" s="1"/>
    </row>
    <row r="51" spans="1:10" x14ac:dyDescent="0.25">
      <c r="A51" s="3"/>
      <c r="B51" s="2"/>
      <c r="C51" s="1"/>
      <c r="D51" s="2"/>
      <c r="E51" s="1"/>
      <c r="F51" s="9"/>
      <c r="G51" s="5"/>
      <c r="H51" s="1"/>
    </row>
    <row r="52" spans="1:10" x14ac:dyDescent="0.25">
      <c r="A52" s="3"/>
      <c r="B52" s="2"/>
      <c r="C52" s="1"/>
      <c r="D52" s="2"/>
      <c r="E52" s="8"/>
      <c r="F52" s="9"/>
      <c r="G52" s="5"/>
      <c r="H52" s="1"/>
    </row>
    <row r="53" spans="1:10" x14ac:dyDescent="0.25">
      <c r="A53" s="3"/>
      <c r="B53" s="2"/>
      <c r="C53" s="1"/>
      <c r="D53" s="2"/>
      <c r="E53" s="1"/>
      <c r="F53" s="9"/>
      <c r="G53" s="5"/>
      <c r="H53" s="1"/>
    </row>
    <row r="54" spans="1:10" x14ac:dyDescent="0.25">
      <c r="A54" s="3"/>
      <c r="B54" s="2"/>
      <c r="C54" s="1"/>
      <c r="D54" s="2"/>
      <c r="E54" s="1"/>
      <c r="F54" s="9"/>
      <c r="G54" s="5"/>
      <c r="H54" s="1"/>
    </row>
    <row r="55" spans="1:10" x14ac:dyDescent="0.25">
      <c r="A55" s="3"/>
      <c r="B55" s="2"/>
      <c r="C55" s="1"/>
      <c r="D55" s="2"/>
      <c r="E55" s="1"/>
      <c r="F55" s="9"/>
      <c r="G55" s="5"/>
      <c r="H55" s="1"/>
      <c r="I55" s="496" t="s">
        <v>244</v>
      </c>
      <c r="J55" s="496"/>
    </row>
    <row r="56" spans="1:10" x14ac:dyDescent="0.25">
      <c r="A56" s="3"/>
      <c r="B56" s="10"/>
      <c r="C56" s="1"/>
      <c r="D56" s="2"/>
      <c r="E56" s="1"/>
      <c r="F56" s="9"/>
      <c r="G56" s="5"/>
      <c r="H56" s="1"/>
      <c r="I56" s="496"/>
      <c r="J56" s="496"/>
    </row>
    <row r="57" spans="1:10" x14ac:dyDescent="0.25">
      <c r="A57" s="3"/>
      <c r="B57" s="10"/>
      <c r="C57" s="1"/>
      <c r="D57" s="2"/>
      <c r="E57" s="1"/>
      <c r="F57" s="9"/>
      <c r="G57" s="5"/>
      <c r="H57" s="1"/>
      <c r="I57" s="1">
        <v>25</v>
      </c>
      <c r="J57" s="1">
        <v>250</v>
      </c>
    </row>
    <row r="58" spans="1:10" x14ac:dyDescent="0.25">
      <c r="A58" s="3"/>
      <c r="B58" s="10"/>
      <c r="C58" s="1"/>
      <c r="D58" s="2"/>
      <c r="E58" s="1"/>
      <c r="F58" s="9"/>
      <c r="G58" s="5"/>
      <c r="H58" s="1"/>
      <c r="I58" s="1">
        <v>50</v>
      </c>
      <c r="J58" s="1">
        <v>500</v>
      </c>
    </row>
    <row r="59" spans="1:10" x14ac:dyDescent="0.25">
      <c r="A59" s="3"/>
      <c r="B59" s="10"/>
      <c r="C59" s="1"/>
      <c r="D59" s="2"/>
      <c r="E59" s="1"/>
      <c r="F59" s="9"/>
      <c r="G59" s="5"/>
      <c r="H59" s="1"/>
      <c r="I59" s="1">
        <v>1</v>
      </c>
      <c r="J59" s="1">
        <v>1000</v>
      </c>
    </row>
    <row r="60" spans="1:10" x14ac:dyDescent="0.25">
      <c r="A60" s="3"/>
      <c r="B60" s="10"/>
      <c r="C60" s="1"/>
      <c r="D60" s="2"/>
      <c r="E60" s="1"/>
      <c r="F60" s="9"/>
      <c r="G60" s="5"/>
      <c r="H60" s="1"/>
      <c r="I60" s="1"/>
      <c r="J60" s="1"/>
    </row>
    <row r="61" spans="1:10" x14ac:dyDescent="0.25">
      <c r="A61" s="3"/>
      <c r="B61" s="10"/>
      <c r="C61" s="1"/>
      <c r="D61" s="2"/>
      <c r="E61" s="1"/>
      <c r="F61" s="9"/>
      <c r="G61" s="5"/>
      <c r="H61" s="1"/>
    </row>
    <row r="62" spans="1:10" x14ac:dyDescent="0.25">
      <c r="A62" s="1"/>
      <c r="B62" s="10"/>
      <c r="C62" s="1"/>
      <c r="D62" s="2"/>
      <c r="E62" s="1"/>
      <c r="F62" s="9"/>
      <c r="G62" s="5"/>
      <c r="H62" s="1"/>
    </row>
    <row r="63" spans="1:10" x14ac:dyDescent="0.25">
      <c r="A63" s="1"/>
      <c r="B63" s="10"/>
      <c r="C63" s="1"/>
      <c r="D63" s="2"/>
      <c r="E63" s="1"/>
      <c r="F63" s="9"/>
      <c r="G63" s="5"/>
      <c r="H63" s="1"/>
    </row>
    <row r="64" spans="1:10" x14ac:dyDescent="0.25">
      <c r="A64" s="1"/>
      <c r="B64" s="10"/>
      <c r="C64" s="1"/>
      <c r="D64" s="2"/>
      <c r="E64" s="1"/>
      <c r="F64" s="9"/>
      <c r="G64" s="5"/>
      <c r="H64" s="1"/>
    </row>
    <row r="65" spans="1:8" x14ac:dyDescent="0.25">
      <c r="A65" s="1"/>
      <c r="B65" s="10"/>
      <c r="C65" s="1"/>
      <c r="D65" s="2"/>
      <c r="E65" s="1"/>
      <c r="F65" s="9"/>
      <c r="G65" s="5"/>
      <c r="H65" s="1"/>
    </row>
    <row r="66" spans="1:8" x14ac:dyDescent="0.25">
      <c r="A66" s="1"/>
      <c r="B66" s="10"/>
      <c r="C66" s="1"/>
      <c r="D66" s="2"/>
      <c r="E66" s="1"/>
      <c r="F66" s="9"/>
      <c r="G66" s="5"/>
      <c r="H66" s="1"/>
    </row>
    <row r="67" spans="1:8" x14ac:dyDescent="0.25">
      <c r="A67" s="1"/>
      <c r="B67" s="10"/>
      <c r="C67" s="1"/>
      <c r="D67" s="2"/>
      <c r="E67" s="1"/>
      <c r="F67" s="9"/>
      <c r="G67" s="5"/>
      <c r="H67" s="1"/>
    </row>
    <row r="68" spans="1:8" x14ac:dyDescent="0.25">
      <c r="A68" s="1"/>
      <c r="B68" s="10"/>
      <c r="C68" s="1"/>
      <c r="D68" s="2"/>
      <c r="E68" s="1"/>
      <c r="F68" s="9"/>
      <c r="G68" s="5"/>
      <c r="H68" s="1"/>
    </row>
    <row r="69" spans="1:8" x14ac:dyDescent="0.25">
      <c r="A69" s="1"/>
      <c r="B69" s="10"/>
      <c r="C69" s="1"/>
      <c r="D69" s="2"/>
      <c r="E69" s="1"/>
      <c r="F69" s="9"/>
      <c r="G69" s="5"/>
      <c r="H69" s="1"/>
    </row>
    <row r="70" spans="1:8" x14ac:dyDescent="0.25">
      <c r="A70" s="1"/>
      <c r="B70" s="10"/>
      <c r="C70" s="1"/>
      <c r="D70" s="2"/>
      <c r="E70" s="1"/>
      <c r="F70" s="9"/>
      <c r="G70" s="5"/>
      <c r="H70" s="1"/>
    </row>
    <row r="71" spans="1:8" x14ac:dyDescent="0.25">
      <c r="A71" s="1"/>
      <c r="B71" s="10"/>
      <c r="C71" s="1"/>
      <c r="D71" s="2"/>
      <c r="E71" s="1"/>
      <c r="F71" s="9"/>
      <c r="G71" s="5"/>
      <c r="H71" s="1"/>
    </row>
    <row r="72" spans="1:8" x14ac:dyDescent="0.25">
      <c r="A72" s="1"/>
      <c r="B72" s="10"/>
      <c r="C72" s="1"/>
      <c r="D72" s="2"/>
      <c r="E72" s="1"/>
      <c r="F72" s="9"/>
      <c r="G72" s="5"/>
      <c r="H72" s="1"/>
    </row>
    <row r="73" spans="1:8" x14ac:dyDescent="0.25">
      <c r="A73" s="1"/>
      <c r="B73" s="10"/>
      <c r="C73" s="1"/>
      <c r="D73" s="2"/>
      <c r="E73" s="1"/>
      <c r="F73" s="9"/>
      <c r="G73" s="5"/>
      <c r="H73" s="1"/>
    </row>
    <row r="74" spans="1:8" x14ac:dyDescent="0.25">
      <c r="A74" s="1"/>
      <c r="B74" s="10"/>
      <c r="C74" s="1"/>
      <c r="D74" s="2"/>
      <c r="E74" s="1"/>
      <c r="F74" s="9"/>
      <c r="G74" s="5"/>
      <c r="H74" s="1"/>
    </row>
    <row r="75" spans="1:8" x14ac:dyDescent="0.25">
      <c r="A75" s="1"/>
      <c r="B75" s="10"/>
      <c r="C75" s="1"/>
      <c r="D75" s="2"/>
      <c r="E75" s="1"/>
      <c r="F75" s="9"/>
      <c r="G75" s="5"/>
      <c r="H75" s="1"/>
    </row>
    <row r="76" spans="1:8" x14ac:dyDescent="0.25">
      <c r="A76" s="1"/>
      <c r="B76" s="10"/>
      <c r="C76" s="1"/>
      <c r="D76" s="2"/>
      <c r="E76" s="1"/>
      <c r="F76" s="9"/>
      <c r="G76" s="5"/>
      <c r="H76" s="1"/>
    </row>
    <row r="77" spans="1:8" x14ac:dyDescent="0.25">
      <c r="A77" s="12"/>
      <c r="B77" s="13"/>
      <c r="C77" s="12"/>
      <c r="D77" s="14"/>
      <c r="E77" s="12"/>
      <c r="F77" s="15"/>
      <c r="G77" s="1"/>
      <c r="H77" s="1"/>
    </row>
    <row r="78" spans="1:8" x14ac:dyDescent="0.25">
      <c r="A78" s="1"/>
      <c r="B78" s="10"/>
      <c r="C78" s="1"/>
      <c r="D78" s="2"/>
      <c r="E78" s="1"/>
      <c r="F78" s="9"/>
      <c r="G78" s="1"/>
      <c r="H78" s="1"/>
    </row>
    <row r="79" spans="1:8" x14ac:dyDescent="0.25">
      <c r="A79" s="1"/>
      <c r="B79" s="10"/>
      <c r="C79" s="1"/>
      <c r="D79" s="2"/>
      <c r="E79" s="1"/>
      <c r="F79" s="9"/>
      <c r="G79" s="1"/>
      <c r="H79" s="1"/>
    </row>
    <row r="80" spans="1:8" x14ac:dyDescent="0.25">
      <c r="A80" s="1"/>
      <c r="B80" s="10"/>
      <c r="C80" s="1"/>
      <c r="D80" s="2"/>
      <c r="E80" s="1"/>
      <c r="F80" s="9"/>
      <c r="G80" s="1"/>
      <c r="H80" s="1"/>
    </row>
    <row r="81" spans="1:8" x14ac:dyDescent="0.25">
      <c r="A81" s="1"/>
      <c r="B81" s="10"/>
      <c r="C81" s="1"/>
      <c r="D81" s="2"/>
      <c r="E81" s="1"/>
      <c r="F81" s="9"/>
      <c r="G81" s="1"/>
      <c r="H81" s="1"/>
    </row>
    <row r="82" spans="1:8" x14ac:dyDescent="0.25">
      <c r="A82" s="1"/>
      <c r="B82" s="10"/>
      <c r="C82" s="1"/>
      <c r="D82" s="2"/>
      <c r="E82" s="1"/>
      <c r="F82" s="9"/>
      <c r="G82" s="1"/>
      <c r="H82" s="1"/>
    </row>
    <row r="83" spans="1:8" x14ac:dyDescent="0.25">
      <c r="A83" s="1"/>
      <c r="B83" s="10"/>
      <c r="C83" s="1"/>
      <c r="D83" s="2"/>
      <c r="E83" s="1"/>
      <c r="F83" s="9"/>
      <c r="G83" s="1"/>
      <c r="H83" s="1"/>
    </row>
    <row r="84" spans="1:8" x14ac:dyDescent="0.25">
      <c r="A84" s="1"/>
      <c r="B84" s="10"/>
      <c r="C84" s="1"/>
      <c r="D84" s="2"/>
      <c r="E84" s="1"/>
      <c r="F84" s="9"/>
      <c r="G84" s="1"/>
      <c r="H84" s="1"/>
    </row>
    <row r="85" spans="1:8" x14ac:dyDescent="0.25">
      <c r="A85" s="1"/>
      <c r="B85" s="10"/>
      <c r="C85" s="1"/>
      <c r="D85" s="2"/>
      <c r="E85" s="1"/>
      <c r="F85" s="9"/>
      <c r="G85" s="1"/>
      <c r="H85" s="1"/>
    </row>
    <row r="86" spans="1:8" x14ac:dyDescent="0.25">
      <c r="A86" s="1"/>
      <c r="B86" s="10"/>
      <c r="C86" s="1"/>
      <c r="D86" s="2"/>
      <c r="E86" s="1"/>
      <c r="F86" s="9"/>
      <c r="G86" s="1"/>
      <c r="H86" s="1"/>
    </row>
    <row r="87" spans="1:8" x14ac:dyDescent="0.25">
      <c r="A87" s="1"/>
      <c r="B87" s="10"/>
      <c r="C87" s="1"/>
      <c r="D87" s="2"/>
      <c r="E87" s="1"/>
      <c r="F87" s="9"/>
      <c r="G87" s="1"/>
      <c r="H87" s="1"/>
    </row>
    <row r="88" spans="1:8" x14ac:dyDescent="0.25">
      <c r="A88" s="1"/>
      <c r="B88" s="10"/>
      <c r="C88" s="1"/>
      <c r="D88" s="2"/>
      <c r="E88" s="1"/>
      <c r="F88" s="9"/>
      <c r="G88" s="1"/>
      <c r="H88" s="1"/>
    </row>
    <row r="89" spans="1:8" x14ac:dyDescent="0.25">
      <c r="A89" s="1"/>
      <c r="B89" s="10"/>
      <c r="C89" s="1"/>
      <c r="D89" s="2"/>
      <c r="E89" s="1"/>
      <c r="F89" s="9"/>
      <c r="G89" s="1"/>
      <c r="H89" s="1"/>
    </row>
    <row r="90" spans="1:8" x14ac:dyDescent="0.25">
      <c r="A90" s="1"/>
      <c r="B90" s="10"/>
      <c r="C90" s="1"/>
      <c r="D90" s="2"/>
      <c r="E90" s="1"/>
      <c r="F90" s="9"/>
      <c r="G90" s="1"/>
      <c r="H90" s="1"/>
    </row>
    <row r="91" spans="1:8" x14ac:dyDescent="0.25">
      <c r="A91" s="1"/>
      <c r="B91" s="10"/>
      <c r="C91" s="1"/>
      <c r="D91" s="2"/>
      <c r="E91" s="1"/>
      <c r="F91" s="9"/>
      <c r="G91" s="1"/>
      <c r="H91" s="1"/>
    </row>
    <row r="92" spans="1:8" x14ac:dyDescent="0.25">
      <c r="A92" s="1"/>
      <c r="B92" s="10"/>
      <c r="C92" s="1"/>
      <c r="D92" s="2"/>
      <c r="E92" s="1"/>
      <c r="F92" s="9"/>
      <c r="G92" s="1"/>
      <c r="H92" s="1"/>
    </row>
    <row r="93" spans="1:8" x14ac:dyDescent="0.25">
      <c r="A93" s="1"/>
      <c r="B93" s="10"/>
      <c r="C93" s="1"/>
      <c r="D93" s="2"/>
      <c r="E93" s="1"/>
      <c r="F93" s="9"/>
      <c r="G93" s="1"/>
      <c r="H93" s="1"/>
    </row>
    <row r="94" spans="1:8" x14ac:dyDescent="0.25">
      <c r="A94" s="1"/>
      <c r="B94" s="10"/>
      <c r="C94" s="1"/>
      <c r="D94" s="2"/>
      <c r="E94" s="1"/>
      <c r="F94" s="9"/>
      <c r="G94" s="1"/>
      <c r="H94" s="1"/>
    </row>
    <row r="95" spans="1:8" x14ac:dyDescent="0.25">
      <c r="A95" s="1"/>
      <c r="B95" s="10"/>
      <c r="C95" s="1"/>
      <c r="D95" s="2"/>
      <c r="E95" s="1"/>
      <c r="F95" s="9"/>
      <c r="G95" s="1"/>
      <c r="H95" s="1"/>
    </row>
    <row r="96" spans="1:8" x14ac:dyDescent="0.25">
      <c r="A96" s="1"/>
      <c r="B96" s="2"/>
      <c r="C96" s="1"/>
      <c r="D96" s="2"/>
      <c r="E96" s="8"/>
      <c r="F96" s="11"/>
      <c r="G96" s="16"/>
      <c r="H96" s="8"/>
    </row>
    <row r="97" spans="1:16" x14ac:dyDescent="0.25">
      <c r="A97" s="6"/>
      <c r="B97" s="2"/>
      <c r="C97" s="1"/>
      <c r="D97" s="2"/>
      <c r="E97" s="1"/>
      <c r="F97" s="9"/>
      <c r="G97" s="5"/>
      <c r="H97" s="1"/>
    </row>
    <row r="98" spans="1:16" x14ac:dyDescent="0.25">
      <c r="A98" s="1"/>
      <c r="B98" s="1"/>
      <c r="C98" s="1"/>
      <c r="D98" s="1"/>
      <c r="E98" s="1"/>
      <c r="F98" s="1"/>
      <c r="G98" s="1"/>
      <c r="H98" s="1"/>
    </row>
    <row r="99" spans="1:16" x14ac:dyDescent="0.25">
      <c r="A99" s="1"/>
      <c r="B99" s="1"/>
      <c r="C99" s="1"/>
      <c r="D99" s="1"/>
      <c r="E99" s="1"/>
      <c r="F99" s="1"/>
      <c r="G99" s="1"/>
      <c r="H99" s="1"/>
    </row>
    <row r="100" spans="1:16" x14ac:dyDescent="0.25">
      <c r="A100" s="1"/>
      <c r="B100" s="1"/>
      <c r="C100" s="1"/>
      <c r="D100" s="1"/>
      <c r="E100" s="1"/>
      <c r="F100" s="1"/>
      <c r="G100" s="1"/>
      <c r="H100" s="1"/>
    </row>
    <row r="101" spans="1:16" x14ac:dyDescent="0.25">
      <c r="A101" s="1"/>
      <c r="B101" s="1"/>
      <c r="C101" s="1"/>
      <c r="D101" s="1"/>
      <c r="E101" s="1"/>
      <c r="F101" s="1"/>
      <c r="G101" s="1"/>
      <c r="H101" s="1"/>
    </row>
    <row r="102" spans="1:16" x14ac:dyDescent="0.25">
      <c r="A102" s="1"/>
      <c r="B102" s="1"/>
      <c r="C102" s="1"/>
      <c r="D102" s="1"/>
      <c r="E102" s="1"/>
      <c r="F102" s="1"/>
      <c r="G102" s="1"/>
      <c r="H102" s="1"/>
    </row>
    <row r="103" spans="1:16" x14ac:dyDescent="0.25">
      <c r="A103" s="1"/>
      <c r="B103" s="1"/>
      <c r="C103" s="1"/>
      <c r="D103" s="1"/>
      <c r="E103" s="1"/>
      <c r="F103" s="1"/>
      <c r="G103" s="1"/>
      <c r="H103" s="1"/>
    </row>
    <row r="104" spans="1:16" x14ac:dyDescent="0.25">
      <c r="A104" s="1"/>
      <c r="B104" s="1"/>
      <c r="C104" s="1"/>
      <c r="D104" s="1"/>
      <c r="E104" s="1"/>
      <c r="F104" s="1"/>
      <c r="G104" s="1"/>
      <c r="H104" s="1"/>
    </row>
    <row r="105" spans="1:16" x14ac:dyDescent="0.25">
      <c r="A105" s="1"/>
      <c r="B105" s="1"/>
      <c r="C105" s="1"/>
      <c r="D105" s="1"/>
      <c r="E105" s="1"/>
      <c r="F105" s="1"/>
      <c r="G105" s="1"/>
      <c r="H105" s="1"/>
    </row>
    <row r="106" spans="1:16" x14ac:dyDescent="0.25">
      <c r="A106" s="1"/>
      <c r="B106" s="1"/>
      <c r="C106" s="1"/>
      <c r="D106" s="1"/>
      <c r="E106" s="1"/>
      <c r="F106" s="1"/>
      <c r="G106" s="1"/>
      <c r="H106" s="1"/>
    </row>
    <row r="107" spans="1:16" x14ac:dyDescent="0.25">
      <c r="A107" s="1"/>
      <c r="B107" s="1"/>
      <c r="C107" s="1"/>
      <c r="D107" s="1"/>
      <c r="E107" s="1"/>
      <c r="F107" s="1"/>
      <c r="G107" s="1"/>
      <c r="H107" s="1"/>
    </row>
    <row r="108" spans="1:16" x14ac:dyDescent="0.25">
      <c r="A108" s="1"/>
      <c r="B108" s="1"/>
      <c r="C108" s="1"/>
      <c r="D108" s="1"/>
      <c r="E108" s="1"/>
      <c r="F108" s="1"/>
      <c r="G108" s="1"/>
      <c r="H108" s="1"/>
    </row>
    <row r="109" spans="1:16" x14ac:dyDescent="0.25">
      <c r="A109" s="1"/>
      <c r="B109" s="1"/>
      <c r="C109" s="1"/>
      <c r="D109" s="1"/>
      <c r="E109" s="1"/>
      <c r="F109" s="1"/>
      <c r="G109" s="1"/>
      <c r="H109" s="1"/>
      <c r="I109" s="494" t="s">
        <v>77</v>
      </c>
      <c r="J109" s="494" t="s">
        <v>92</v>
      </c>
      <c r="K109" s="492"/>
      <c r="L109" s="492">
        <v>25</v>
      </c>
    </row>
    <row r="110" spans="1:16" x14ac:dyDescent="0.25">
      <c r="A110" s="1"/>
      <c r="B110" s="1"/>
      <c r="C110" s="1"/>
      <c r="D110" s="1"/>
      <c r="E110" s="1"/>
      <c r="F110" s="1"/>
      <c r="G110" s="1"/>
      <c r="H110" s="1"/>
      <c r="I110" s="495"/>
      <c r="J110" s="495"/>
      <c r="K110" s="493"/>
      <c r="L110" s="493"/>
    </row>
    <row r="111" spans="1:16" x14ac:dyDescent="0.25">
      <c r="I111">
        <v>0</v>
      </c>
      <c r="J111">
        <v>0</v>
      </c>
      <c r="K111">
        <v>0</v>
      </c>
      <c r="M111" s="492">
        <v>50</v>
      </c>
      <c r="N111" s="492"/>
      <c r="O111" s="492">
        <v>75</v>
      </c>
      <c r="P111" s="492"/>
    </row>
    <row r="112" spans="1:16" x14ac:dyDescent="0.25">
      <c r="I112">
        <v>0.1</v>
      </c>
      <c r="J112">
        <v>762</v>
      </c>
      <c r="K112">
        <v>762</v>
      </c>
      <c r="L112">
        <v>800</v>
      </c>
      <c r="M112" s="493"/>
      <c r="N112" s="493"/>
      <c r="O112" s="493"/>
      <c r="P112" s="493"/>
    </row>
    <row r="113" spans="9:19" x14ac:dyDescent="0.25">
      <c r="I113" s="21">
        <v>0.25</v>
      </c>
      <c r="J113" s="18">
        <v>952.4</v>
      </c>
      <c r="K113" s="18">
        <v>952.4</v>
      </c>
      <c r="L113" s="17">
        <v>1000</v>
      </c>
      <c r="M113" s="1">
        <v>2000</v>
      </c>
      <c r="N113" s="1">
        <v>1904.77</v>
      </c>
      <c r="O113" s="1">
        <v>3000</v>
      </c>
      <c r="P113" s="1">
        <v>2857.15</v>
      </c>
      <c r="R113" t="s">
        <v>119</v>
      </c>
      <c r="S113" t="s">
        <v>244</v>
      </c>
    </row>
    <row r="114" spans="9:19" x14ac:dyDescent="0.25">
      <c r="I114" s="21">
        <v>0.5</v>
      </c>
      <c r="J114" s="18">
        <v>1904.77</v>
      </c>
      <c r="K114" s="18">
        <v>1904.8</v>
      </c>
      <c r="L114" s="17">
        <v>2000</v>
      </c>
      <c r="M114" s="1">
        <v>3500</v>
      </c>
      <c r="N114" s="1">
        <v>3333.33</v>
      </c>
      <c r="O114" s="1">
        <v>5500</v>
      </c>
      <c r="P114" s="1">
        <v>5238.1000000000004</v>
      </c>
      <c r="R114" t="s">
        <v>109</v>
      </c>
      <c r="S114" t="s">
        <v>245</v>
      </c>
    </row>
    <row r="115" spans="9:19" x14ac:dyDescent="0.25">
      <c r="I115" s="21">
        <v>0.75</v>
      </c>
      <c r="J115" s="18">
        <v>2857.15</v>
      </c>
      <c r="K115" s="18">
        <v>2857.15</v>
      </c>
      <c r="L115" s="17">
        <v>3000</v>
      </c>
      <c r="M115" s="1">
        <v>5500</v>
      </c>
      <c r="N115" s="1">
        <v>5238.1000000000004</v>
      </c>
      <c r="O115" s="1">
        <v>8000</v>
      </c>
      <c r="P115" s="1">
        <v>7619.05</v>
      </c>
      <c r="R115" t="s">
        <v>121</v>
      </c>
      <c r="S115" t="s">
        <v>246</v>
      </c>
    </row>
    <row r="116" spans="9:19" x14ac:dyDescent="0.25">
      <c r="I116" s="21">
        <v>1</v>
      </c>
      <c r="J116" s="18">
        <v>3333.33</v>
      </c>
      <c r="K116" s="18">
        <v>3333.33</v>
      </c>
      <c r="L116" s="17">
        <v>3500</v>
      </c>
      <c r="M116" s="1">
        <v>7000</v>
      </c>
      <c r="N116" s="1">
        <v>6666.7</v>
      </c>
      <c r="O116" s="1">
        <v>10500</v>
      </c>
      <c r="P116" s="1">
        <v>10000</v>
      </c>
      <c r="R116" t="s">
        <v>130</v>
      </c>
      <c r="S116" t="s">
        <v>247</v>
      </c>
    </row>
    <row r="117" spans="9:19" x14ac:dyDescent="0.25">
      <c r="I117" s="21">
        <v>1.25</v>
      </c>
      <c r="J117" s="18">
        <v>4285.72</v>
      </c>
      <c r="K117" s="18">
        <v>4285.72</v>
      </c>
      <c r="L117" s="17">
        <v>4500</v>
      </c>
      <c r="M117" s="1">
        <v>9000</v>
      </c>
      <c r="N117" s="1">
        <v>8571.43</v>
      </c>
      <c r="O117" s="1">
        <v>13500</v>
      </c>
      <c r="P117" s="1">
        <v>12857.15</v>
      </c>
      <c r="R117" t="s">
        <v>135</v>
      </c>
    </row>
    <row r="118" spans="9:19" x14ac:dyDescent="0.25">
      <c r="I118" s="21">
        <v>1.5</v>
      </c>
      <c r="J118" s="18">
        <v>5238.1000000000004</v>
      </c>
      <c r="K118" s="18">
        <v>5238.1000000000004</v>
      </c>
      <c r="L118" s="17">
        <v>5500</v>
      </c>
      <c r="M118" s="1">
        <v>10500</v>
      </c>
      <c r="N118" s="1">
        <v>10000</v>
      </c>
      <c r="O118" s="1">
        <v>16000</v>
      </c>
      <c r="P118" s="1">
        <v>15238.1</v>
      </c>
      <c r="R118" t="s">
        <v>145</v>
      </c>
    </row>
    <row r="119" spans="9:19" x14ac:dyDescent="0.25">
      <c r="I119" s="21">
        <v>1.75</v>
      </c>
      <c r="J119" s="18">
        <v>6190.5</v>
      </c>
      <c r="K119" s="18">
        <v>6190.5</v>
      </c>
      <c r="L119" s="17">
        <v>6500</v>
      </c>
      <c r="M119" s="1">
        <v>12500</v>
      </c>
      <c r="N119" s="1">
        <v>11904.77</v>
      </c>
      <c r="O119" s="1">
        <v>18500</v>
      </c>
      <c r="P119" s="1">
        <v>17619.05</v>
      </c>
    </row>
    <row r="120" spans="9:19" x14ac:dyDescent="0.25">
      <c r="I120" s="21">
        <v>2</v>
      </c>
      <c r="J120" s="18">
        <v>6666.7</v>
      </c>
      <c r="K120" s="18">
        <v>6666.7</v>
      </c>
      <c r="L120" s="17">
        <v>7000</v>
      </c>
      <c r="M120" s="1">
        <v>14000</v>
      </c>
      <c r="N120" s="1">
        <v>13333.35</v>
      </c>
      <c r="O120" s="1">
        <v>21000</v>
      </c>
      <c r="P120" s="1">
        <v>20000</v>
      </c>
    </row>
    <row r="121" spans="9:19" x14ac:dyDescent="0.25">
      <c r="I121" s="21">
        <v>2.25</v>
      </c>
      <c r="J121" s="18">
        <v>7619.1</v>
      </c>
      <c r="K121" s="18">
        <v>7619.1</v>
      </c>
      <c r="L121" s="17">
        <v>8000</v>
      </c>
      <c r="M121" s="1">
        <v>16000</v>
      </c>
      <c r="N121" s="1">
        <v>15238.1</v>
      </c>
      <c r="O121" s="1">
        <v>24000</v>
      </c>
      <c r="P121" s="1">
        <v>22857.15</v>
      </c>
    </row>
    <row r="122" spans="9:19" x14ac:dyDescent="0.25">
      <c r="I122" s="21">
        <v>2.5</v>
      </c>
      <c r="J122" s="18">
        <v>8571.5</v>
      </c>
      <c r="K122" s="18">
        <v>8571.5</v>
      </c>
      <c r="L122" s="17">
        <v>9000</v>
      </c>
      <c r="M122" s="1">
        <v>17500</v>
      </c>
      <c r="N122" s="1">
        <v>16666.7</v>
      </c>
      <c r="O122" s="1">
        <v>26500</v>
      </c>
      <c r="P122" s="1">
        <v>25238.1</v>
      </c>
    </row>
    <row r="123" spans="9:19" x14ac:dyDescent="0.25">
      <c r="I123" s="21">
        <v>2.75</v>
      </c>
      <c r="J123" s="18">
        <v>9523.85</v>
      </c>
      <c r="K123" s="18">
        <v>9523.85</v>
      </c>
      <c r="L123" s="17">
        <v>10000</v>
      </c>
      <c r="M123" s="1">
        <v>19500</v>
      </c>
      <c r="N123" s="1">
        <v>18571.43</v>
      </c>
      <c r="O123" s="1">
        <v>29000</v>
      </c>
      <c r="P123" s="1">
        <v>27619.05</v>
      </c>
    </row>
    <row r="124" spans="9:19" x14ac:dyDescent="0.25">
      <c r="I124" s="21">
        <v>3</v>
      </c>
      <c r="J124" s="18">
        <v>10000</v>
      </c>
      <c r="K124" s="18">
        <v>10000</v>
      </c>
      <c r="L124" s="17">
        <v>10500</v>
      </c>
      <c r="M124" s="17">
        <v>21000</v>
      </c>
      <c r="N124" s="1">
        <v>20000</v>
      </c>
      <c r="O124" s="1">
        <v>31500</v>
      </c>
      <c r="P124" s="1">
        <v>30000</v>
      </c>
    </row>
    <row r="125" spans="9:19" x14ac:dyDescent="0.25">
      <c r="I125" s="21">
        <v>3.25</v>
      </c>
      <c r="J125" s="18">
        <v>10952.4</v>
      </c>
      <c r="K125" s="18">
        <v>10952.4</v>
      </c>
      <c r="L125" s="17">
        <v>11500</v>
      </c>
      <c r="M125" s="17">
        <v>23000</v>
      </c>
      <c r="N125" s="1">
        <v>21904.77</v>
      </c>
      <c r="O125" s="1">
        <v>34500</v>
      </c>
      <c r="P125" s="1">
        <v>32857.15</v>
      </c>
    </row>
    <row r="126" spans="9:19" x14ac:dyDescent="0.25">
      <c r="I126" s="21">
        <v>3.5</v>
      </c>
      <c r="J126" s="18">
        <v>11904.8</v>
      </c>
      <c r="K126" s="18">
        <v>11904.8</v>
      </c>
      <c r="L126" s="17">
        <v>12500</v>
      </c>
      <c r="M126" s="1">
        <v>24500</v>
      </c>
      <c r="N126" s="1">
        <v>23333.34</v>
      </c>
      <c r="O126" s="1"/>
      <c r="P126" s="1"/>
    </row>
    <row r="127" spans="9:19" x14ac:dyDescent="0.25">
      <c r="I127" s="21">
        <v>3.75</v>
      </c>
      <c r="J127" s="18">
        <v>12857.2</v>
      </c>
      <c r="K127" s="18">
        <v>12857.2</v>
      </c>
      <c r="L127" s="17">
        <v>13500</v>
      </c>
      <c r="M127" s="1">
        <v>26500</v>
      </c>
      <c r="N127" s="1">
        <v>25238.1</v>
      </c>
      <c r="O127" s="1"/>
      <c r="P127" s="1"/>
    </row>
    <row r="128" spans="9:19" x14ac:dyDescent="0.25">
      <c r="I128" s="21">
        <v>4</v>
      </c>
      <c r="J128" s="18">
        <v>13333.4</v>
      </c>
      <c r="K128" s="18">
        <v>13333.4</v>
      </c>
      <c r="L128" s="17">
        <v>14000</v>
      </c>
      <c r="M128" s="1">
        <v>28000</v>
      </c>
      <c r="N128" s="1">
        <v>26666.67</v>
      </c>
      <c r="O128" s="1"/>
      <c r="P128" s="1"/>
    </row>
    <row r="129" spans="9:16" x14ac:dyDescent="0.25">
      <c r="I129" s="21">
        <v>4.25</v>
      </c>
      <c r="J129" s="18">
        <v>14285.8</v>
      </c>
      <c r="K129" s="18">
        <v>14285.8</v>
      </c>
      <c r="L129" s="17">
        <v>15000</v>
      </c>
      <c r="M129" s="1">
        <v>30000</v>
      </c>
      <c r="N129" s="1">
        <v>28571.43</v>
      </c>
      <c r="O129" s="1"/>
      <c r="P129" s="1"/>
    </row>
    <row r="130" spans="9:16" x14ac:dyDescent="0.25">
      <c r="I130" s="21">
        <v>4.5</v>
      </c>
      <c r="J130" s="18">
        <v>15238.1</v>
      </c>
      <c r="K130" s="18">
        <v>15238.1</v>
      </c>
      <c r="L130" s="17">
        <v>16000</v>
      </c>
      <c r="M130" s="1">
        <v>31500</v>
      </c>
      <c r="N130" s="1">
        <v>30000</v>
      </c>
      <c r="O130" s="1"/>
      <c r="P130" s="1"/>
    </row>
    <row r="131" spans="9:16" x14ac:dyDescent="0.25">
      <c r="I131" s="21">
        <v>4.75</v>
      </c>
      <c r="J131" s="18">
        <v>16190.5</v>
      </c>
      <c r="K131" s="18">
        <v>16190.5</v>
      </c>
      <c r="L131" s="17">
        <v>17000</v>
      </c>
      <c r="M131" s="1">
        <v>33500</v>
      </c>
      <c r="N131" s="1">
        <v>31904.77</v>
      </c>
      <c r="O131" s="1"/>
      <c r="P131" s="1"/>
    </row>
    <row r="132" spans="9:16" x14ac:dyDescent="0.25">
      <c r="I132" s="21">
        <v>5</v>
      </c>
      <c r="J132" s="18">
        <v>16666.7</v>
      </c>
      <c r="K132" s="18">
        <v>16666.7</v>
      </c>
      <c r="L132" s="17">
        <v>17500</v>
      </c>
      <c r="M132" s="1">
        <v>35000</v>
      </c>
      <c r="N132" s="1">
        <v>33333.339999999997</v>
      </c>
      <c r="O132" s="1"/>
      <c r="P132" s="1"/>
    </row>
    <row r="133" spans="9:16" x14ac:dyDescent="0.25">
      <c r="I133" s="21">
        <v>5.25</v>
      </c>
      <c r="J133" s="18">
        <v>17619.05</v>
      </c>
      <c r="K133" s="1"/>
      <c r="L133" s="17">
        <v>18500</v>
      </c>
      <c r="M133" s="1"/>
      <c r="N133" s="1"/>
      <c r="O133" s="1"/>
      <c r="P133" s="1"/>
    </row>
    <row r="134" spans="9:16" x14ac:dyDescent="0.25">
      <c r="I134" s="21">
        <v>5.5</v>
      </c>
      <c r="J134" s="18">
        <v>18571.43</v>
      </c>
      <c r="K134" s="1"/>
      <c r="L134" s="17">
        <v>19500</v>
      </c>
      <c r="M134" s="1"/>
      <c r="N134" s="1"/>
      <c r="O134" s="1"/>
      <c r="P134" s="1"/>
    </row>
    <row r="135" spans="9:16" x14ac:dyDescent="0.25">
      <c r="I135" s="21">
        <v>5.75</v>
      </c>
      <c r="J135" s="18">
        <v>19523.849999999999</v>
      </c>
      <c r="K135" s="1"/>
      <c r="L135" s="17">
        <v>20500</v>
      </c>
      <c r="M135" s="1"/>
      <c r="N135" s="1"/>
      <c r="O135" s="1"/>
      <c r="P135" s="1"/>
    </row>
    <row r="136" spans="9:16" x14ac:dyDescent="0.25">
      <c r="I136" s="21">
        <v>6</v>
      </c>
      <c r="J136" s="18">
        <v>20000</v>
      </c>
      <c r="K136" s="1"/>
      <c r="L136" s="17">
        <v>21000</v>
      </c>
      <c r="M136" s="1"/>
      <c r="N136" s="1"/>
      <c r="O136" s="1"/>
      <c r="P136" s="1"/>
    </row>
    <row r="137" spans="9:16" x14ac:dyDescent="0.25">
      <c r="I137" s="1">
        <v>6.25</v>
      </c>
      <c r="J137" s="18">
        <v>20952.400000000001</v>
      </c>
      <c r="K137" s="1"/>
      <c r="L137" s="1">
        <v>22000</v>
      </c>
      <c r="M137" s="1"/>
      <c r="N137" s="1"/>
      <c r="O137" s="1"/>
      <c r="P137" s="1"/>
    </row>
    <row r="138" spans="9:16" x14ac:dyDescent="0.25">
      <c r="I138" s="1">
        <v>6.5</v>
      </c>
      <c r="J138" s="18">
        <v>21904.77</v>
      </c>
      <c r="K138" s="1"/>
      <c r="L138" s="1">
        <v>23000</v>
      </c>
      <c r="M138" s="1"/>
      <c r="N138" s="1"/>
      <c r="O138" s="1"/>
      <c r="P138" s="1"/>
    </row>
    <row r="139" spans="9:16" x14ac:dyDescent="0.25">
      <c r="I139" s="1">
        <v>6.75</v>
      </c>
      <c r="J139" s="18">
        <v>22857.15</v>
      </c>
      <c r="K139" s="1"/>
      <c r="L139" s="1">
        <v>24000</v>
      </c>
      <c r="M139" s="1"/>
      <c r="N139" s="1"/>
      <c r="O139" s="1"/>
      <c r="P139" s="1"/>
    </row>
    <row r="140" spans="9:16" x14ac:dyDescent="0.25">
      <c r="I140" s="1">
        <v>7</v>
      </c>
      <c r="J140" s="18">
        <v>30000</v>
      </c>
      <c r="K140" s="1"/>
      <c r="L140" s="1">
        <v>24500</v>
      </c>
      <c r="M140" s="1"/>
      <c r="N140" s="1"/>
      <c r="O140" s="1"/>
      <c r="P140" s="1"/>
    </row>
    <row r="141" spans="9:16" x14ac:dyDescent="0.25">
      <c r="I141" s="1">
        <v>7.25</v>
      </c>
      <c r="J141" s="18">
        <v>30952.400000000001</v>
      </c>
      <c r="K141" s="1"/>
      <c r="L141" s="1">
        <v>25500</v>
      </c>
      <c r="M141" s="1"/>
      <c r="N141" s="1"/>
      <c r="O141" s="1"/>
      <c r="P141" s="1"/>
    </row>
    <row r="142" spans="9:16" x14ac:dyDescent="0.25">
      <c r="I142" s="1">
        <v>7.5</v>
      </c>
      <c r="J142" s="18">
        <v>31904.77</v>
      </c>
      <c r="K142" s="1"/>
      <c r="L142" s="1">
        <v>26500</v>
      </c>
      <c r="M142" s="1"/>
      <c r="N142" s="1"/>
      <c r="O142" s="1"/>
      <c r="P142" s="1"/>
    </row>
    <row r="143" spans="9:16" x14ac:dyDescent="0.25">
      <c r="I143" s="1">
        <v>7.75</v>
      </c>
      <c r="J143" s="18">
        <v>32857.15</v>
      </c>
      <c r="K143" s="1"/>
      <c r="L143" s="1">
        <v>27500</v>
      </c>
      <c r="M143" s="1"/>
      <c r="N143" s="1"/>
      <c r="O143" s="1"/>
      <c r="P143" s="1"/>
    </row>
    <row r="144" spans="9:16" x14ac:dyDescent="0.25">
      <c r="I144" s="1">
        <v>8</v>
      </c>
      <c r="J144" s="18">
        <v>26666.67</v>
      </c>
      <c r="K144" s="1"/>
      <c r="L144" s="1">
        <v>28000</v>
      </c>
      <c r="M144" s="1"/>
      <c r="N144" s="1"/>
      <c r="O144" s="1"/>
      <c r="P144" s="1"/>
    </row>
    <row r="145" spans="9:16" x14ac:dyDescent="0.25">
      <c r="I145" s="1">
        <v>8.25</v>
      </c>
      <c r="J145" s="18">
        <v>27619.05</v>
      </c>
      <c r="K145" s="1"/>
      <c r="L145" s="1">
        <v>29000</v>
      </c>
      <c r="M145" s="1"/>
      <c r="N145" s="1"/>
      <c r="O145" s="1"/>
      <c r="P145" s="1"/>
    </row>
    <row r="146" spans="9:16" x14ac:dyDescent="0.25">
      <c r="I146" s="1">
        <v>8.5</v>
      </c>
      <c r="J146" s="18">
        <v>28571.43</v>
      </c>
      <c r="K146" s="1"/>
      <c r="L146" s="1">
        <v>30000</v>
      </c>
      <c r="M146" s="1"/>
      <c r="N146" s="1"/>
      <c r="O146" s="1"/>
      <c r="P146" s="1"/>
    </row>
    <row r="147" spans="9:16" x14ac:dyDescent="0.25">
      <c r="I147" s="1">
        <v>8.75</v>
      </c>
      <c r="J147" s="18">
        <v>29523.81</v>
      </c>
      <c r="K147" s="1"/>
      <c r="L147" s="1">
        <v>31000</v>
      </c>
      <c r="M147" s="1"/>
      <c r="N147" s="1"/>
      <c r="O147" s="1"/>
      <c r="P147" s="1"/>
    </row>
    <row r="148" spans="9:16" x14ac:dyDescent="0.25">
      <c r="I148" s="1">
        <v>9</v>
      </c>
      <c r="J148" s="18">
        <v>30000</v>
      </c>
      <c r="K148" s="1"/>
      <c r="L148" s="1">
        <v>31500</v>
      </c>
      <c r="M148" s="1"/>
      <c r="N148" s="1"/>
      <c r="O148" s="1"/>
      <c r="P148" s="1"/>
    </row>
    <row r="149" spans="9:16" x14ac:dyDescent="0.25">
      <c r="I149" s="1">
        <v>9.25</v>
      </c>
      <c r="J149" s="18">
        <v>30952.39</v>
      </c>
      <c r="K149" s="1"/>
      <c r="L149" s="1">
        <v>32500</v>
      </c>
      <c r="M149" s="1"/>
      <c r="N149" s="1"/>
      <c r="O149" s="1"/>
      <c r="P149" s="1"/>
    </row>
    <row r="150" spans="9:16" x14ac:dyDescent="0.25">
      <c r="I150" s="1">
        <v>9.5</v>
      </c>
      <c r="J150" s="18">
        <v>31904.77</v>
      </c>
      <c r="K150" s="1"/>
      <c r="L150" s="1">
        <v>33500</v>
      </c>
      <c r="M150" s="1"/>
      <c r="N150" s="1"/>
      <c r="O150" s="1"/>
      <c r="P150" s="1"/>
    </row>
    <row r="151" spans="9:16" x14ac:dyDescent="0.25">
      <c r="I151" s="1">
        <v>9.75</v>
      </c>
      <c r="J151" s="18">
        <v>32857.15</v>
      </c>
      <c r="K151" s="1"/>
      <c r="L151" s="1">
        <v>34500</v>
      </c>
      <c r="M151" s="1"/>
      <c r="N151" s="1"/>
      <c r="O151" s="1"/>
      <c r="P151" s="1"/>
    </row>
    <row r="152" spans="9:16" x14ac:dyDescent="0.25">
      <c r="I152" s="1">
        <v>10</v>
      </c>
      <c r="J152" s="18">
        <v>33333.33</v>
      </c>
      <c r="K152" s="1"/>
      <c r="L152" s="1">
        <v>35000</v>
      </c>
      <c r="M152" s="1"/>
      <c r="N152" s="1"/>
      <c r="O152" s="1"/>
      <c r="P152" s="1"/>
    </row>
    <row r="153" spans="9:16" x14ac:dyDescent="0.25">
      <c r="I153" s="1">
        <v>10.25</v>
      </c>
      <c r="J153" s="1">
        <v>34285.730000000003</v>
      </c>
      <c r="K153" s="1"/>
      <c r="L153" s="1"/>
      <c r="M153" s="1"/>
      <c r="N153" s="1"/>
      <c r="O153" s="1"/>
      <c r="P153" s="1"/>
    </row>
    <row r="154" spans="9:16" x14ac:dyDescent="0.25">
      <c r="I154" s="1">
        <v>10.5</v>
      </c>
      <c r="J154" s="1">
        <v>35238.1</v>
      </c>
      <c r="K154" s="1"/>
      <c r="L154" s="1"/>
      <c r="M154" s="1"/>
      <c r="N154" s="1"/>
      <c r="O154" s="1"/>
      <c r="P154" s="1"/>
    </row>
    <row r="155" spans="9:16" x14ac:dyDescent="0.25">
      <c r="I155" s="1">
        <v>10.75</v>
      </c>
      <c r="J155" s="1">
        <v>36190.480000000003</v>
      </c>
      <c r="K155" s="1"/>
      <c r="L155" s="1"/>
      <c r="M155" s="1"/>
      <c r="N155" s="1"/>
      <c r="O155" s="1"/>
      <c r="P155" s="1"/>
    </row>
    <row r="156" spans="9:16" x14ac:dyDescent="0.25">
      <c r="I156" s="1">
        <v>11</v>
      </c>
      <c r="J156" s="1">
        <v>36666.629999999997</v>
      </c>
      <c r="K156" s="1"/>
      <c r="L156" s="1"/>
      <c r="M156" s="1"/>
      <c r="N156" s="1"/>
      <c r="O156" s="1"/>
      <c r="P156" s="1"/>
    </row>
    <row r="157" spans="9:16" x14ac:dyDescent="0.25">
      <c r="I157" s="1">
        <v>11.25</v>
      </c>
      <c r="J157" s="1">
        <v>37619.050000000003</v>
      </c>
      <c r="K157" s="1"/>
      <c r="L157" s="1"/>
      <c r="M157" s="1"/>
      <c r="N157" s="1"/>
      <c r="O157" s="1"/>
      <c r="P157" s="1"/>
    </row>
    <row r="158" spans="9:16" x14ac:dyDescent="0.25">
      <c r="I158" s="1">
        <v>11.5</v>
      </c>
      <c r="J158" s="1">
        <v>38571.43</v>
      </c>
      <c r="K158" s="1"/>
      <c r="L158" s="1"/>
      <c r="M158" s="1"/>
      <c r="N158" s="1"/>
      <c r="O158" s="1"/>
      <c r="P158" s="1"/>
    </row>
    <row r="159" spans="9:16" x14ac:dyDescent="0.25">
      <c r="I159" s="1">
        <v>11.75</v>
      </c>
      <c r="J159" s="1">
        <v>39523.81</v>
      </c>
      <c r="K159" s="1"/>
      <c r="L159" s="1"/>
      <c r="M159" s="1"/>
      <c r="N159" s="1"/>
      <c r="O159" s="1"/>
      <c r="P159" s="1"/>
    </row>
    <row r="160" spans="9:16" x14ac:dyDescent="0.25">
      <c r="I160" s="1">
        <v>12</v>
      </c>
      <c r="J160" s="1">
        <v>40000</v>
      </c>
      <c r="K160" s="1"/>
      <c r="L160" s="1"/>
      <c r="M160" s="1"/>
      <c r="N160" s="1"/>
      <c r="O160" s="1"/>
      <c r="P160" s="1"/>
    </row>
    <row r="161" spans="9:16" x14ac:dyDescent="0.25">
      <c r="I161" s="1">
        <v>12.25</v>
      </c>
      <c r="J161" s="1">
        <v>40952.39</v>
      </c>
      <c r="K161" s="1"/>
      <c r="L161" s="1"/>
      <c r="M161" s="1"/>
      <c r="N161" s="1"/>
      <c r="O161" s="1"/>
      <c r="P161" s="1"/>
    </row>
    <row r="162" spans="9:16" x14ac:dyDescent="0.25">
      <c r="I162" s="1">
        <v>12.5</v>
      </c>
      <c r="J162" s="1">
        <v>41904.769999999997</v>
      </c>
      <c r="K162" s="1"/>
      <c r="L162" s="1"/>
      <c r="M162" s="1"/>
      <c r="N162" s="1"/>
      <c r="O162" s="1"/>
      <c r="P162" s="1"/>
    </row>
    <row r="163" spans="9:16" x14ac:dyDescent="0.25">
      <c r="I163" s="1">
        <v>12.75</v>
      </c>
      <c r="J163" s="1">
        <v>42857.15</v>
      </c>
      <c r="K163" s="1"/>
      <c r="L163" s="1"/>
      <c r="M163" s="1"/>
      <c r="N163" s="1"/>
      <c r="O163" s="1"/>
      <c r="P163" s="1"/>
    </row>
    <row r="164" spans="9:16" x14ac:dyDescent="0.25">
      <c r="I164" s="1">
        <v>13</v>
      </c>
      <c r="J164" s="1">
        <v>43333.33</v>
      </c>
      <c r="K164" s="1"/>
      <c r="L164" s="1"/>
      <c r="M164" s="1"/>
      <c r="N164" s="1"/>
      <c r="O164" s="1"/>
      <c r="P164" s="1"/>
    </row>
    <row r="165" spans="9:16" x14ac:dyDescent="0.25">
      <c r="I165" s="85">
        <v>13.25</v>
      </c>
      <c r="J165" s="85">
        <v>44285.73</v>
      </c>
    </row>
    <row r="166" spans="9:16" x14ac:dyDescent="0.25">
      <c r="I166" s="85">
        <v>13.5</v>
      </c>
      <c r="J166" s="1">
        <v>45238.1</v>
      </c>
    </row>
    <row r="167" spans="9:16" x14ac:dyDescent="0.25">
      <c r="I167" s="85">
        <v>13.75</v>
      </c>
      <c r="J167" s="1">
        <v>46190.48</v>
      </c>
    </row>
    <row r="168" spans="9:16" x14ac:dyDescent="0.25">
      <c r="I168" s="85">
        <v>14</v>
      </c>
      <c r="J168">
        <v>46666.63</v>
      </c>
    </row>
    <row r="169" spans="9:16" x14ac:dyDescent="0.25">
      <c r="I169" s="85">
        <v>14.25</v>
      </c>
    </row>
    <row r="170" spans="9:16" x14ac:dyDescent="0.25">
      <c r="I170" s="85">
        <v>14.5</v>
      </c>
    </row>
    <row r="171" spans="9:16" x14ac:dyDescent="0.25">
      <c r="I171" s="85">
        <v>14.75</v>
      </c>
    </row>
    <row r="172" spans="9:16" x14ac:dyDescent="0.25">
      <c r="I172" s="85">
        <v>15</v>
      </c>
      <c r="J172">
        <v>49999.95</v>
      </c>
    </row>
    <row r="173" spans="9:16" x14ac:dyDescent="0.25">
      <c r="I173" s="85">
        <v>15.25</v>
      </c>
    </row>
    <row r="174" spans="9:16" x14ac:dyDescent="0.25">
      <c r="I174" s="85">
        <v>15.5</v>
      </c>
    </row>
    <row r="175" spans="9:16" x14ac:dyDescent="0.25">
      <c r="I175" s="85">
        <v>15.75</v>
      </c>
    </row>
    <row r="176" spans="9:16" x14ac:dyDescent="0.25">
      <c r="I176" s="85">
        <v>16</v>
      </c>
      <c r="J176">
        <v>53333.279999999999</v>
      </c>
    </row>
    <row r="177" spans="3:10" x14ac:dyDescent="0.25">
      <c r="C177" s="36"/>
      <c r="I177" s="85">
        <v>16.25</v>
      </c>
    </row>
    <row r="178" spans="3:10" x14ac:dyDescent="0.25">
      <c r="I178" s="85">
        <v>16.5</v>
      </c>
    </row>
    <row r="179" spans="3:10" x14ac:dyDescent="0.25">
      <c r="I179" s="85">
        <v>16.75</v>
      </c>
    </row>
    <row r="180" spans="3:10" x14ac:dyDescent="0.25">
      <c r="I180" s="85">
        <v>17</v>
      </c>
      <c r="J180">
        <v>56666.61</v>
      </c>
    </row>
    <row r="181" spans="3:10" x14ac:dyDescent="0.25">
      <c r="I181" s="85">
        <v>17.25</v>
      </c>
    </row>
    <row r="182" spans="3:10" x14ac:dyDescent="0.25">
      <c r="I182" s="85">
        <v>17.5</v>
      </c>
    </row>
    <row r="183" spans="3:10" x14ac:dyDescent="0.25">
      <c r="I183" s="85">
        <v>17.75</v>
      </c>
    </row>
    <row r="184" spans="3:10" x14ac:dyDescent="0.25">
      <c r="I184" s="85">
        <v>18</v>
      </c>
      <c r="J184">
        <v>59999.94</v>
      </c>
    </row>
    <row r="185" spans="3:10" x14ac:dyDescent="0.25">
      <c r="I185" s="85">
        <v>18.25</v>
      </c>
    </row>
    <row r="186" spans="3:10" x14ac:dyDescent="0.25">
      <c r="I186" s="85">
        <v>18.5</v>
      </c>
    </row>
    <row r="187" spans="3:10" x14ac:dyDescent="0.25">
      <c r="I187" s="85">
        <v>18.75</v>
      </c>
    </row>
    <row r="188" spans="3:10" x14ac:dyDescent="0.25">
      <c r="I188" s="85">
        <v>19</v>
      </c>
      <c r="J188">
        <v>63333.27</v>
      </c>
    </row>
    <row r="189" spans="3:10" x14ac:dyDescent="0.25">
      <c r="I189" s="85">
        <v>19.25</v>
      </c>
    </row>
    <row r="190" spans="3:10" x14ac:dyDescent="0.25">
      <c r="I190" s="85">
        <v>19.5</v>
      </c>
    </row>
    <row r="191" spans="3:10" x14ac:dyDescent="0.25">
      <c r="I191" s="85">
        <v>19.75</v>
      </c>
    </row>
    <row r="192" spans="3:10" x14ac:dyDescent="0.25">
      <c r="I192" s="85">
        <v>20</v>
      </c>
      <c r="J192">
        <v>66666.600000000006</v>
      </c>
    </row>
    <row r="219" spans="9:14" x14ac:dyDescent="0.25">
      <c r="J219">
        <v>0.1</v>
      </c>
      <c r="K219">
        <v>0.25</v>
      </c>
      <c r="L219">
        <v>0.5</v>
      </c>
      <c r="M219">
        <v>0.75</v>
      </c>
      <c r="N219">
        <v>1</v>
      </c>
    </row>
    <row r="220" spans="9:14" x14ac:dyDescent="0.25">
      <c r="I220">
        <v>1</v>
      </c>
      <c r="J220">
        <v>762</v>
      </c>
      <c r="K220">
        <v>1000</v>
      </c>
      <c r="L220">
        <v>2000</v>
      </c>
      <c r="M220">
        <v>3000</v>
      </c>
      <c r="N220">
        <v>3500</v>
      </c>
    </row>
    <row r="221" spans="9:14" x14ac:dyDescent="0.25">
      <c r="I221">
        <v>2</v>
      </c>
      <c r="J221">
        <v>1524</v>
      </c>
      <c r="K221">
        <v>2000</v>
      </c>
      <c r="L221">
        <v>4000</v>
      </c>
      <c r="M221">
        <v>6000</v>
      </c>
      <c r="N221">
        <v>7000</v>
      </c>
    </row>
    <row r="222" spans="9:14" x14ac:dyDescent="0.25">
      <c r="I222">
        <v>3</v>
      </c>
      <c r="J222">
        <v>2286</v>
      </c>
      <c r="K222">
        <v>3000</v>
      </c>
      <c r="L222">
        <v>6000</v>
      </c>
      <c r="M222">
        <v>9000</v>
      </c>
      <c r="N222">
        <v>10500</v>
      </c>
    </row>
    <row r="223" spans="9:14" x14ac:dyDescent="0.25">
      <c r="I223">
        <v>4</v>
      </c>
      <c r="J223">
        <v>3048</v>
      </c>
      <c r="K223">
        <v>4000</v>
      </c>
      <c r="L223">
        <v>8000</v>
      </c>
      <c r="M223">
        <v>12000</v>
      </c>
      <c r="N223">
        <v>14000</v>
      </c>
    </row>
    <row r="224" spans="9:14" x14ac:dyDescent="0.25">
      <c r="I224">
        <v>5</v>
      </c>
      <c r="J224">
        <v>3809</v>
      </c>
      <c r="K224">
        <v>5000</v>
      </c>
      <c r="L224">
        <v>10000</v>
      </c>
      <c r="M224">
        <v>15000</v>
      </c>
      <c r="N224">
        <v>17500</v>
      </c>
    </row>
    <row r="225" spans="9:14" x14ac:dyDescent="0.25">
      <c r="I225">
        <v>6</v>
      </c>
      <c r="J225">
        <v>4571</v>
      </c>
      <c r="K225">
        <v>6000</v>
      </c>
      <c r="L225">
        <v>12000</v>
      </c>
      <c r="M225">
        <v>18000</v>
      </c>
      <c r="N225">
        <v>21000</v>
      </c>
    </row>
    <row r="226" spans="9:14" x14ac:dyDescent="0.25">
      <c r="I226">
        <v>7</v>
      </c>
      <c r="J226">
        <v>5333</v>
      </c>
      <c r="K226">
        <v>7000</v>
      </c>
      <c r="L226">
        <v>14000</v>
      </c>
      <c r="M226">
        <v>21000</v>
      </c>
      <c r="N226">
        <v>24500</v>
      </c>
    </row>
    <row r="227" spans="9:14" x14ac:dyDescent="0.25">
      <c r="I227">
        <v>8</v>
      </c>
      <c r="J227">
        <v>6095</v>
      </c>
      <c r="K227">
        <v>8000</v>
      </c>
      <c r="L227">
        <v>16000</v>
      </c>
      <c r="M227">
        <v>24000</v>
      </c>
      <c r="N227">
        <v>28000</v>
      </c>
    </row>
    <row r="228" spans="9:14" x14ac:dyDescent="0.25">
      <c r="I228">
        <v>9</v>
      </c>
      <c r="J228">
        <v>6857</v>
      </c>
      <c r="K228">
        <v>9000</v>
      </c>
      <c r="L228">
        <v>18000</v>
      </c>
      <c r="M228">
        <v>27000</v>
      </c>
      <c r="N228">
        <v>31500</v>
      </c>
    </row>
    <row r="229" spans="9:14" x14ac:dyDescent="0.25">
      <c r="I229">
        <v>10</v>
      </c>
      <c r="J229">
        <v>7619</v>
      </c>
      <c r="K229">
        <v>10000</v>
      </c>
      <c r="L229">
        <v>20000</v>
      </c>
      <c r="M229">
        <v>30000</v>
      </c>
      <c r="N229">
        <v>35000</v>
      </c>
    </row>
    <row r="230" spans="9:14" x14ac:dyDescent="0.25">
      <c r="I230">
        <v>11</v>
      </c>
      <c r="J230">
        <v>8381</v>
      </c>
      <c r="K230">
        <v>11000</v>
      </c>
      <c r="L230">
        <v>22000</v>
      </c>
      <c r="M230">
        <v>33000</v>
      </c>
      <c r="N230">
        <v>38500</v>
      </c>
    </row>
    <row r="231" spans="9:14" x14ac:dyDescent="0.25">
      <c r="I231">
        <v>12</v>
      </c>
      <c r="J231">
        <v>9143</v>
      </c>
      <c r="K231">
        <v>12000</v>
      </c>
      <c r="L231">
        <v>24000</v>
      </c>
      <c r="M231">
        <v>36000</v>
      </c>
    </row>
    <row r="232" spans="9:14" x14ac:dyDescent="0.25">
      <c r="I232">
        <v>13</v>
      </c>
      <c r="J232">
        <v>9905</v>
      </c>
      <c r="K232">
        <v>13000</v>
      </c>
      <c r="L232">
        <v>26000</v>
      </c>
      <c r="M232">
        <v>39000</v>
      </c>
    </row>
    <row r="233" spans="9:14" x14ac:dyDescent="0.25">
      <c r="I233">
        <v>14</v>
      </c>
      <c r="J233">
        <v>10667</v>
      </c>
      <c r="K233">
        <v>14000</v>
      </c>
      <c r="L233">
        <v>28000</v>
      </c>
      <c r="M233">
        <v>42000</v>
      </c>
    </row>
    <row r="234" spans="9:14" x14ac:dyDescent="0.25">
      <c r="I234">
        <v>15</v>
      </c>
      <c r="J234">
        <v>11429</v>
      </c>
      <c r="K234">
        <v>15000</v>
      </c>
      <c r="L234">
        <v>30000</v>
      </c>
      <c r="M234">
        <v>45000</v>
      </c>
    </row>
    <row r="235" spans="9:14" x14ac:dyDescent="0.25">
      <c r="I235">
        <v>16</v>
      </c>
      <c r="J235">
        <v>12190</v>
      </c>
      <c r="K235">
        <v>16000</v>
      </c>
      <c r="L235">
        <v>32000</v>
      </c>
      <c r="M235">
        <v>48000</v>
      </c>
    </row>
    <row r="236" spans="9:14" x14ac:dyDescent="0.25">
      <c r="I236">
        <v>17</v>
      </c>
      <c r="J236">
        <v>12952</v>
      </c>
      <c r="K236">
        <v>17000</v>
      </c>
      <c r="L236">
        <v>34000</v>
      </c>
      <c r="M236">
        <v>51000</v>
      </c>
    </row>
    <row r="237" spans="9:14" x14ac:dyDescent="0.25">
      <c r="I237">
        <v>18</v>
      </c>
      <c r="J237">
        <v>13714</v>
      </c>
      <c r="K237">
        <v>18000</v>
      </c>
      <c r="L237">
        <v>36000</v>
      </c>
      <c r="M237">
        <v>54000</v>
      </c>
    </row>
    <row r="238" spans="9:14" x14ac:dyDescent="0.25">
      <c r="I238">
        <v>19</v>
      </c>
      <c r="J238">
        <v>14476</v>
      </c>
      <c r="K238">
        <v>19000</v>
      </c>
      <c r="L238">
        <v>38000</v>
      </c>
      <c r="M238">
        <v>57000</v>
      </c>
    </row>
    <row r="239" spans="9:14" x14ac:dyDescent="0.25">
      <c r="I239">
        <v>20</v>
      </c>
      <c r="J239">
        <v>15238</v>
      </c>
      <c r="K239">
        <v>20000</v>
      </c>
      <c r="L239">
        <v>40000</v>
      </c>
      <c r="M239">
        <v>60000</v>
      </c>
    </row>
    <row r="240" spans="9:14" x14ac:dyDescent="0.25">
      <c r="I240">
        <v>21</v>
      </c>
      <c r="J240">
        <v>16000</v>
      </c>
      <c r="K240">
        <v>21000</v>
      </c>
      <c r="L240">
        <v>42000</v>
      </c>
      <c r="M240">
        <v>63000</v>
      </c>
    </row>
    <row r="241" spans="9:13" x14ac:dyDescent="0.25">
      <c r="I241">
        <v>22</v>
      </c>
      <c r="J241">
        <v>16762</v>
      </c>
      <c r="K241">
        <v>22000</v>
      </c>
      <c r="L241">
        <v>44000</v>
      </c>
      <c r="M241">
        <v>66000</v>
      </c>
    </row>
    <row r="242" spans="9:13" x14ac:dyDescent="0.25">
      <c r="I242">
        <v>23</v>
      </c>
      <c r="J242">
        <v>17524</v>
      </c>
      <c r="K242">
        <v>23000</v>
      </c>
      <c r="L242">
        <v>46000</v>
      </c>
      <c r="M242">
        <v>69000</v>
      </c>
    </row>
    <row r="243" spans="9:13" x14ac:dyDescent="0.25">
      <c r="I243">
        <v>24</v>
      </c>
      <c r="J243">
        <v>18286</v>
      </c>
      <c r="K243">
        <v>24000</v>
      </c>
      <c r="L243">
        <v>48000</v>
      </c>
      <c r="M243">
        <v>72000</v>
      </c>
    </row>
    <row r="244" spans="9:13" x14ac:dyDescent="0.25">
      <c r="I244">
        <v>25</v>
      </c>
      <c r="J244">
        <v>19048</v>
      </c>
      <c r="K244">
        <v>25000</v>
      </c>
      <c r="L244">
        <v>50000</v>
      </c>
      <c r="M244">
        <v>75000</v>
      </c>
    </row>
    <row r="245" spans="9:13" x14ac:dyDescent="0.25">
      <c r="I245">
        <v>26</v>
      </c>
      <c r="J245">
        <v>19809.5</v>
      </c>
      <c r="K245">
        <v>26000</v>
      </c>
      <c r="L245">
        <v>52000</v>
      </c>
      <c r="M245">
        <v>78000</v>
      </c>
    </row>
    <row r="246" spans="9:13" x14ac:dyDescent="0.25">
      <c r="I246">
        <v>27</v>
      </c>
      <c r="J246">
        <v>20571</v>
      </c>
      <c r="K246">
        <v>27000</v>
      </c>
      <c r="L246">
        <v>54000</v>
      </c>
      <c r="M246">
        <v>81000</v>
      </c>
    </row>
    <row r="247" spans="9:13" x14ac:dyDescent="0.25">
      <c r="I247">
        <v>28</v>
      </c>
      <c r="J247">
        <v>21333</v>
      </c>
      <c r="K247">
        <v>28000</v>
      </c>
      <c r="L247">
        <v>56000</v>
      </c>
      <c r="M247">
        <v>84000</v>
      </c>
    </row>
    <row r="248" spans="9:13" x14ac:dyDescent="0.25">
      <c r="I248">
        <v>29</v>
      </c>
      <c r="J248">
        <v>22095</v>
      </c>
      <c r="K248">
        <v>29000</v>
      </c>
      <c r="L248">
        <v>58000</v>
      </c>
      <c r="M248">
        <v>87000</v>
      </c>
    </row>
    <row r="249" spans="9:13" x14ac:dyDescent="0.25">
      <c r="I249">
        <v>30</v>
      </c>
      <c r="J249">
        <v>22857</v>
      </c>
      <c r="K249">
        <v>30000</v>
      </c>
      <c r="L249">
        <v>60000</v>
      </c>
      <c r="M249">
        <v>90000</v>
      </c>
    </row>
    <row r="250" spans="9:13" x14ac:dyDescent="0.25">
      <c r="I250">
        <v>0</v>
      </c>
    </row>
  </sheetData>
  <mergeCells count="32">
    <mergeCell ref="I109:I110"/>
    <mergeCell ref="J109:J110"/>
    <mergeCell ref="K109:K110"/>
    <mergeCell ref="R27:S27"/>
    <mergeCell ref="R24:S24"/>
    <mergeCell ref="R26:S26"/>
    <mergeCell ref="I55:J56"/>
    <mergeCell ref="M111:M112"/>
    <mergeCell ref="N111:N112"/>
    <mergeCell ref="O111:O112"/>
    <mergeCell ref="P111:P112"/>
    <mergeCell ref="L109:L110"/>
    <mergeCell ref="R23:S23"/>
    <mergeCell ref="R10:S10"/>
    <mergeCell ref="R11:S11"/>
    <mergeCell ref="R18:S18"/>
    <mergeCell ref="R19:S19"/>
    <mergeCell ref="R16:S16"/>
    <mergeCell ref="R17:S17"/>
    <mergeCell ref="R12:S12"/>
    <mergeCell ref="R13:S13"/>
    <mergeCell ref="R2:S2"/>
    <mergeCell ref="R8:S8"/>
    <mergeCell ref="R9:S9"/>
    <mergeCell ref="R7:S7"/>
    <mergeCell ref="R22:S22"/>
    <mergeCell ref="F2:F3"/>
    <mergeCell ref="A2:A3"/>
    <mergeCell ref="B2:B3"/>
    <mergeCell ref="C2:C3"/>
    <mergeCell ref="D2:D3"/>
    <mergeCell ref="E2:E3"/>
  </mergeCells>
  <printOptions horizontalCentered="1" verticalCentered="1"/>
  <pageMargins left="0.23622047244094491" right="0.23622047244094491" top="0.35433070866141736" bottom="0.35433070866141736" header="0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11906-8DC0-478C-B79B-9BEC8322C78A}">
  <sheetPr codeName="Feuil16"/>
  <dimension ref="B1:DU152"/>
  <sheetViews>
    <sheetView showWhiteSpace="0" view="pageLayout" zoomScale="85" zoomScaleNormal="100" zoomScalePageLayoutView="85" workbookViewId="0">
      <selection activeCell="D7" sqref="D7:G7"/>
    </sheetView>
  </sheetViews>
  <sheetFormatPr baseColWidth="10" defaultColWidth="3.7109375" defaultRowHeight="15" x14ac:dyDescent="0.25"/>
  <cols>
    <col min="1" max="1" width="4.85546875" customWidth="1"/>
    <col min="2" max="2" width="8.5703125" customWidth="1"/>
    <col min="3" max="3" width="10" customWidth="1"/>
    <col min="4" max="7" width="4.85546875" customWidth="1"/>
    <col min="8" max="8" width="10" customWidth="1"/>
    <col min="9" max="9" width="7" customWidth="1"/>
    <col min="10" max="10" width="4.85546875" customWidth="1"/>
    <col min="11" max="16" width="3.5703125" customWidth="1"/>
    <col min="17" max="17" width="4.7109375" customWidth="1"/>
    <col min="18" max="21" width="12.5703125" customWidth="1"/>
    <col min="22" max="22" width="4.85546875" customWidth="1"/>
    <col min="23" max="23" width="8" customWidth="1"/>
    <col min="24" max="24" width="12" customWidth="1"/>
    <col min="25" max="25" width="15" customWidth="1"/>
    <col min="26" max="26" width="10" customWidth="1"/>
    <col min="27" max="27" width="12" customWidth="1"/>
    <col min="28" max="28" width="13.5703125" customWidth="1"/>
    <col min="29" max="29" width="6.85546875" customWidth="1"/>
    <col min="30" max="34" width="12" customWidth="1"/>
    <col min="35" max="35" width="20" customWidth="1"/>
    <col min="36" max="49" width="6" customWidth="1"/>
    <col min="50" max="51" width="15" customWidth="1"/>
    <col min="55" max="55" width="10" customWidth="1"/>
    <col min="56" max="58" width="12.5703125" customWidth="1"/>
    <col min="59" max="67" width="5" customWidth="1"/>
    <col min="68" max="69" width="9.7109375" customWidth="1"/>
    <col min="70" max="70" width="15" customWidth="1"/>
    <col min="73" max="75" width="12.5703125" customWidth="1"/>
    <col min="76" max="76" width="15" customWidth="1"/>
    <col min="98" max="98" width="7.42578125" customWidth="1"/>
    <col min="99" max="101" width="10" customWidth="1"/>
    <col min="104" max="110" width="5" customWidth="1"/>
    <col min="111" max="114" width="12.5703125" customWidth="1"/>
    <col min="115" max="115" width="11.42578125" customWidth="1"/>
    <col min="116" max="117" width="15" customWidth="1"/>
    <col min="118" max="118" width="16.140625" customWidth="1"/>
    <col min="119" max="125" width="12.5703125" customWidth="1"/>
  </cols>
  <sheetData>
    <row r="1" spans="2:125" ht="14.1" customHeight="1" thickTop="1" x14ac:dyDescent="0.25">
      <c r="B1" s="576" t="s">
        <v>37</v>
      </c>
      <c r="C1" s="577"/>
      <c r="D1" s="577"/>
      <c r="E1" s="577"/>
      <c r="F1" s="577"/>
      <c r="G1" s="577"/>
      <c r="H1" s="577"/>
      <c r="I1" s="577"/>
      <c r="J1" s="577"/>
      <c r="K1" s="577"/>
      <c r="L1" s="577"/>
      <c r="M1" s="577"/>
      <c r="N1" s="577"/>
      <c r="O1" s="577"/>
      <c r="P1" s="577"/>
      <c r="Q1" s="577"/>
      <c r="R1" s="577"/>
      <c r="S1" s="577"/>
      <c r="T1" s="577"/>
      <c r="U1" s="578"/>
      <c r="V1" s="368"/>
      <c r="W1" s="528" t="s">
        <v>31</v>
      </c>
      <c r="X1" s="529"/>
      <c r="Y1" s="529"/>
      <c r="Z1" s="529"/>
      <c r="AA1" s="529"/>
      <c r="AB1" s="529"/>
      <c r="AC1" s="529"/>
      <c r="AD1" s="529"/>
      <c r="AE1" s="529"/>
      <c r="AF1" s="529"/>
      <c r="AG1" s="529"/>
      <c r="AH1" s="530"/>
      <c r="AI1" s="528" t="s">
        <v>30</v>
      </c>
      <c r="AJ1" s="529"/>
      <c r="AK1" s="529"/>
      <c r="AL1" s="529"/>
      <c r="AM1" s="529"/>
      <c r="AN1" s="529"/>
      <c r="AO1" s="529"/>
      <c r="AP1" s="529"/>
      <c r="AQ1" s="529"/>
      <c r="AR1" s="529"/>
      <c r="AS1" s="529"/>
      <c r="AT1" s="529"/>
      <c r="AU1" s="529"/>
      <c r="AV1" s="529"/>
      <c r="AW1" s="529"/>
      <c r="AX1" s="529"/>
      <c r="AY1" s="529"/>
      <c r="AZ1" s="428"/>
      <c r="BA1" s="428"/>
      <c r="BB1" s="460"/>
      <c r="BC1" s="597" t="s">
        <v>72</v>
      </c>
      <c r="BD1" s="597"/>
      <c r="BE1" s="597"/>
      <c r="BF1" s="597"/>
      <c r="BG1" s="597"/>
      <c r="BH1" s="597"/>
      <c r="BI1" s="597"/>
      <c r="BJ1" s="597"/>
      <c r="BK1" s="597"/>
      <c r="BL1" s="597"/>
      <c r="BM1" s="597"/>
      <c r="BN1" s="597"/>
      <c r="BO1" s="597"/>
      <c r="BP1" s="597"/>
      <c r="BQ1" s="597"/>
      <c r="BR1" s="597"/>
      <c r="BS1" s="597"/>
      <c r="BT1" s="597"/>
      <c r="CT1" s="576" t="s">
        <v>133</v>
      </c>
      <c r="CU1" s="577"/>
      <c r="CV1" s="577"/>
      <c r="CW1" s="577"/>
      <c r="CX1" s="577"/>
      <c r="CY1" s="577"/>
      <c r="CZ1" s="577"/>
      <c r="DA1" s="577"/>
      <c r="DB1" s="577"/>
      <c r="DC1" s="577"/>
      <c r="DD1" s="577"/>
      <c r="DE1" s="577"/>
      <c r="DF1" s="577"/>
      <c r="DG1" s="577"/>
      <c r="DH1" s="577"/>
      <c r="DI1" s="577"/>
      <c r="DJ1" s="577"/>
      <c r="DK1" s="578"/>
      <c r="DL1" s="528" t="s">
        <v>32</v>
      </c>
      <c r="DM1" s="529"/>
      <c r="DN1" s="529"/>
      <c r="DO1" s="529"/>
      <c r="DP1" s="529"/>
      <c r="DQ1" s="529"/>
      <c r="DR1" s="529"/>
      <c r="DS1" s="529"/>
      <c r="DT1" s="529"/>
      <c r="DU1" s="530"/>
    </row>
    <row r="2" spans="2:125" ht="14.1" customHeight="1" thickBot="1" x14ac:dyDescent="0.3">
      <c r="B2" s="531"/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  <c r="N2" s="532"/>
      <c r="O2" s="532"/>
      <c r="P2" s="532"/>
      <c r="Q2" s="532"/>
      <c r="R2" s="532"/>
      <c r="S2" s="532"/>
      <c r="T2" s="532"/>
      <c r="U2" s="533"/>
      <c r="V2" s="368"/>
      <c r="W2" s="531"/>
      <c r="X2" s="532"/>
      <c r="Y2" s="532"/>
      <c r="Z2" s="532"/>
      <c r="AA2" s="532"/>
      <c r="AB2" s="532"/>
      <c r="AC2" s="532"/>
      <c r="AD2" s="532"/>
      <c r="AE2" s="532"/>
      <c r="AF2" s="532"/>
      <c r="AG2" s="532"/>
      <c r="AH2" s="533"/>
      <c r="AI2" s="658"/>
      <c r="AJ2" s="659"/>
      <c r="AK2" s="659"/>
      <c r="AL2" s="659"/>
      <c r="AM2" s="659"/>
      <c r="AN2" s="659"/>
      <c r="AO2" s="659"/>
      <c r="AP2" s="659"/>
      <c r="AQ2" s="659"/>
      <c r="AR2" s="659"/>
      <c r="AS2" s="659"/>
      <c r="AT2" s="659"/>
      <c r="AU2" s="659"/>
      <c r="AV2" s="659"/>
      <c r="AW2" s="659"/>
      <c r="AX2" s="659"/>
      <c r="AY2" s="659"/>
      <c r="AZ2" s="429"/>
      <c r="BA2" s="429"/>
      <c r="BB2" s="429"/>
      <c r="BC2" s="597"/>
      <c r="BD2" s="597"/>
      <c r="BE2" s="597"/>
      <c r="BF2" s="597"/>
      <c r="BG2" s="597"/>
      <c r="BH2" s="597"/>
      <c r="BI2" s="597"/>
      <c r="BJ2" s="597"/>
      <c r="BK2" s="597"/>
      <c r="BL2" s="597"/>
      <c r="BM2" s="597"/>
      <c r="BN2" s="597"/>
      <c r="BO2" s="597"/>
      <c r="BP2" s="597"/>
      <c r="BQ2" s="597"/>
      <c r="BR2" s="597"/>
      <c r="BS2" s="597"/>
      <c r="BT2" s="597"/>
      <c r="CT2" s="531"/>
      <c r="CU2" s="532"/>
      <c r="CV2" s="532"/>
      <c r="CW2" s="532"/>
      <c r="CX2" s="532"/>
      <c r="CY2" s="532"/>
      <c r="CZ2" s="532"/>
      <c r="DA2" s="532"/>
      <c r="DB2" s="532"/>
      <c r="DC2" s="532"/>
      <c r="DD2" s="532"/>
      <c r="DE2" s="532"/>
      <c r="DF2" s="532"/>
      <c r="DG2" s="532"/>
      <c r="DH2" s="532"/>
      <c r="DI2" s="532"/>
      <c r="DJ2" s="532"/>
      <c r="DK2" s="533"/>
      <c r="DL2" s="531"/>
      <c r="DM2" s="532"/>
      <c r="DN2" s="532"/>
      <c r="DO2" s="532"/>
      <c r="DP2" s="532"/>
      <c r="DQ2" s="532"/>
      <c r="DR2" s="532"/>
      <c r="DS2" s="532"/>
      <c r="DT2" s="532"/>
      <c r="DU2" s="533"/>
    </row>
    <row r="3" spans="2:125" ht="14.1" customHeight="1" thickBot="1" x14ac:dyDescent="0.3">
      <c r="B3" s="580" t="s">
        <v>0</v>
      </c>
      <c r="C3" s="580" t="s">
        <v>265</v>
      </c>
      <c r="D3" s="547" t="s">
        <v>2</v>
      </c>
      <c r="E3" s="548"/>
      <c r="F3" s="548"/>
      <c r="G3" s="618"/>
      <c r="H3" s="580" t="s">
        <v>34</v>
      </c>
      <c r="I3" s="554" t="s">
        <v>243</v>
      </c>
      <c r="J3" s="581" t="s">
        <v>35</v>
      </c>
      <c r="K3" s="547" t="s">
        <v>3</v>
      </c>
      <c r="L3" s="548"/>
      <c r="M3" s="548"/>
      <c r="N3" s="548"/>
      <c r="O3" s="548"/>
      <c r="P3" s="618"/>
      <c r="Q3" s="623" t="s">
        <v>136</v>
      </c>
      <c r="R3" s="582" t="s">
        <v>92</v>
      </c>
      <c r="S3" s="583" t="s">
        <v>248</v>
      </c>
      <c r="T3" s="580" t="s">
        <v>63</v>
      </c>
      <c r="U3" s="617" t="s">
        <v>107</v>
      </c>
      <c r="V3" s="385"/>
      <c r="W3" s="640" t="s">
        <v>89</v>
      </c>
      <c r="X3" s="643" t="s">
        <v>3</v>
      </c>
      <c r="Y3" s="636" t="s">
        <v>41</v>
      </c>
      <c r="Z3" s="633" t="s">
        <v>46</v>
      </c>
      <c r="AA3" s="502" t="s">
        <v>91</v>
      </c>
      <c r="AB3" s="646" t="s">
        <v>92</v>
      </c>
      <c r="AC3" s="649" t="s">
        <v>43</v>
      </c>
      <c r="AD3" s="633" t="s">
        <v>90</v>
      </c>
      <c r="AE3" s="636" t="s">
        <v>25</v>
      </c>
      <c r="AF3" s="636" t="s">
        <v>45</v>
      </c>
      <c r="AG3" s="636" t="s">
        <v>26</v>
      </c>
      <c r="AH3" s="502" t="s">
        <v>47</v>
      </c>
      <c r="AI3" s="531"/>
      <c r="AJ3" s="532"/>
      <c r="AK3" s="532"/>
      <c r="AL3" s="532"/>
      <c r="AM3" s="532"/>
      <c r="AN3" s="532"/>
      <c r="AO3" s="532"/>
      <c r="AP3" s="532"/>
      <c r="AQ3" s="532"/>
      <c r="AR3" s="532"/>
      <c r="AS3" s="532"/>
      <c r="AT3" s="532"/>
      <c r="AU3" s="532"/>
      <c r="AV3" s="532"/>
      <c r="AW3" s="532"/>
      <c r="AX3" s="532"/>
      <c r="AY3" s="532"/>
      <c r="AZ3" s="169"/>
      <c r="BA3" s="169"/>
      <c r="BB3" s="169"/>
      <c r="BC3" s="598" t="s">
        <v>0</v>
      </c>
      <c r="BD3" s="601" t="s">
        <v>74</v>
      </c>
      <c r="BE3" s="604" t="s">
        <v>73</v>
      </c>
      <c r="BF3" s="604" t="s">
        <v>75</v>
      </c>
      <c r="BG3" s="601" t="s">
        <v>261</v>
      </c>
      <c r="BH3" s="607"/>
      <c r="BI3" s="607"/>
      <c r="BJ3" s="607"/>
      <c r="BK3" s="607"/>
      <c r="BL3" s="608"/>
      <c r="BM3" s="601" t="s">
        <v>262</v>
      </c>
      <c r="BN3" s="607"/>
      <c r="BO3" s="608"/>
      <c r="BP3" s="604" t="s">
        <v>260</v>
      </c>
      <c r="BQ3" s="604" t="s">
        <v>250</v>
      </c>
      <c r="BR3" s="598" t="s">
        <v>78</v>
      </c>
      <c r="BS3" s="367"/>
      <c r="BT3" s="40"/>
      <c r="BU3" s="589" t="s">
        <v>33</v>
      </c>
      <c r="BV3" s="589"/>
      <c r="BW3" s="589"/>
      <c r="BX3" s="589"/>
      <c r="BY3" s="589"/>
      <c r="CT3" s="580" t="s">
        <v>0</v>
      </c>
      <c r="CU3" s="547" t="s">
        <v>146</v>
      </c>
      <c r="CV3" s="570" t="s">
        <v>34</v>
      </c>
      <c r="CW3" s="580" t="s">
        <v>132</v>
      </c>
      <c r="CX3" s="554"/>
      <c r="CY3" s="581" t="s">
        <v>35</v>
      </c>
      <c r="CZ3" s="547" t="s">
        <v>3</v>
      </c>
      <c r="DA3" s="548"/>
      <c r="DB3" s="548"/>
      <c r="DC3" s="548"/>
      <c r="DD3" s="548"/>
      <c r="DE3" s="548"/>
      <c r="DF3" s="551" t="s">
        <v>136</v>
      </c>
      <c r="DG3" s="582" t="s">
        <v>92</v>
      </c>
      <c r="DH3" s="583" t="s">
        <v>134</v>
      </c>
      <c r="DI3" s="580" t="s">
        <v>63</v>
      </c>
      <c r="DJ3" s="544" t="s">
        <v>242</v>
      </c>
      <c r="DK3" s="569" t="s">
        <v>107</v>
      </c>
      <c r="DL3" s="534" t="s">
        <v>41</v>
      </c>
      <c r="DM3" s="501" t="s">
        <v>14</v>
      </c>
      <c r="DN3" s="502" t="s">
        <v>42</v>
      </c>
      <c r="DO3" s="538" t="s">
        <v>46</v>
      </c>
      <c r="DP3" s="536" t="s">
        <v>62</v>
      </c>
      <c r="DQ3" s="526" t="s">
        <v>44</v>
      </c>
      <c r="DR3" s="524" t="s">
        <v>25</v>
      </c>
      <c r="DS3" s="524" t="s">
        <v>45</v>
      </c>
      <c r="DT3" s="524" t="s">
        <v>26</v>
      </c>
      <c r="DU3" s="525" t="s">
        <v>47</v>
      </c>
    </row>
    <row r="4" spans="2:125" ht="14.1" customHeight="1" thickBot="1" x14ac:dyDescent="0.3">
      <c r="B4" s="580"/>
      <c r="C4" s="580"/>
      <c r="D4" s="549"/>
      <c r="E4" s="619"/>
      <c r="F4" s="619"/>
      <c r="G4" s="620"/>
      <c r="H4" s="580"/>
      <c r="I4" s="545"/>
      <c r="J4" s="581"/>
      <c r="K4" s="584"/>
      <c r="L4" s="621"/>
      <c r="M4" s="621"/>
      <c r="N4" s="621"/>
      <c r="O4" s="621"/>
      <c r="P4" s="622"/>
      <c r="Q4" s="624"/>
      <c r="R4" s="582"/>
      <c r="S4" s="583"/>
      <c r="T4" s="580"/>
      <c r="U4" s="617"/>
      <c r="V4" s="385"/>
      <c r="W4" s="641"/>
      <c r="X4" s="644"/>
      <c r="Y4" s="637"/>
      <c r="Z4" s="634"/>
      <c r="AA4" s="639"/>
      <c r="AB4" s="647"/>
      <c r="AC4" s="650"/>
      <c r="AD4" s="634"/>
      <c r="AE4" s="637"/>
      <c r="AF4" s="637"/>
      <c r="AG4" s="637"/>
      <c r="AH4" s="639"/>
      <c r="AI4" s="672" t="s">
        <v>5</v>
      </c>
      <c r="AJ4" s="672" t="s">
        <v>142</v>
      </c>
      <c r="AK4" s="675"/>
      <c r="AL4" s="675"/>
      <c r="AM4" s="675"/>
      <c r="AN4" s="675"/>
      <c r="AO4" s="675"/>
      <c r="AP4" s="675"/>
      <c r="AQ4" s="675" t="s">
        <v>12</v>
      </c>
      <c r="AR4" s="675"/>
      <c r="AS4" s="675"/>
      <c r="AT4" s="675"/>
      <c r="AU4" s="675"/>
      <c r="AV4" s="675"/>
      <c r="AW4" s="677"/>
      <c r="AX4" s="661" t="s">
        <v>92</v>
      </c>
      <c r="AY4" s="664" t="s">
        <v>63</v>
      </c>
      <c r="AZ4" s="40"/>
      <c r="BA4" s="40"/>
      <c r="BB4" s="40"/>
      <c r="BC4" s="599"/>
      <c r="BD4" s="602"/>
      <c r="BE4" s="605"/>
      <c r="BF4" s="605"/>
      <c r="BG4" s="603"/>
      <c r="BH4" s="609"/>
      <c r="BI4" s="609"/>
      <c r="BJ4" s="609"/>
      <c r="BK4" s="609"/>
      <c r="BL4" s="610"/>
      <c r="BM4" s="603"/>
      <c r="BN4" s="609"/>
      <c r="BO4" s="610"/>
      <c r="BP4" s="605"/>
      <c r="BQ4" s="605"/>
      <c r="BR4" s="599"/>
      <c r="BS4" s="367"/>
      <c r="BT4" s="40"/>
      <c r="BU4" s="589"/>
      <c r="BV4" s="589"/>
      <c r="BW4" s="589"/>
      <c r="BX4" s="589"/>
      <c r="BY4" s="589"/>
      <c r="CT4" s="580"/>
      <c r="CU4" s="549"/>
      <c r="CV4" s="571"/>
      <c r="CW4" s="580"/>
      <c r="CX4" s="545"/>
      <c r="CY4" s="581"/>
      <c r="CZ4" s="549"/>
      <c r="DA4" s="550"/>
      <c r="DB4" s="550"/>
      <c r="DC4" s="550"/>
      <c r="DD4" s="550"/>
      <c r="DE4" s="550"/>
      <c r="DF4" s="552"/>
      <c r="DG4" s="582"/>
      <c r="DH4" s="583"/>
      <c r="DI4" s="580"/>
      <c r="DJ4" s="545"/>
      <c r="DK4" s="569"/>
      <c r="DL4" s="535"/>
      <c r="DM4" s="501"/>
      <c r="DN4" s="503"/>
      <c r="DO4" s="539"/>
      <c r="DP4" s="537"/>
      <c r="DQ4" s="527"/>
      <c r="DR4" s="524"/>
      <c r="DS4" s="524"/>
      <c r="DT4" s="524"/>
      <c r="DU4" s="525"/>
    </row>
    <row r="5" spans="2:125" ht="14.1" customHeight="1" thickBot="1" x14ac:dyDescent="0.4">
      <c r="B5" s="580"/>
      <c r="C5" s="580"/>
      <c r="D5" s="549"/>
      <c r="E5" s="550"/>
      <c r="F5" s="550"/>
      <c r="G5" s="620"/>
      <c r="H5" s="580"/>
      <c r="I5" s="546"/>
      <c r="J5" s="581"/>
      <c r="K5" s="362">
        <v>10</v>
      </c>
      <c r="L5" s="360">
        <v>25</v>
      </c>
      <c r="M5" s="360">
        <v>50</v>
      </c>
      <c r="N5" s="362">
        <v>75</v>
      </c>
      <c r="O5" s="360">
        <v>1</v>
      </c>
      <c r="P5" s="121">
        <v>5</v>
      </c>
      <c r="Q5" s="625"/>
      <c r="R5" s="582"/>
      <c r="S5" s="583"/>
      <c r="T5" s="580"/>
      <c r="U5" s="617"/>
      <c r="V5" s="385"/>
      <c r="W5" s="642"/>
      <c r="X5" s="645"/>
      <c r="Y5" s="638"/>
      <c r="Z5" s="635"/>
      <c r="AA5" s="503"/>
      <c r="AB5" s="648"/>
      <c r="AC5" s="651"/>
      <c r="AD5" s="635"/>
      <c r="AE5" s="638"/>
      <c r="AF5" s="638"/>
      <c r="AG5" s="638"/>
      <c r="AH5" s="503"/>
      <c r="AI5" s="673"/>
      <c r="AJ5" s="673"/>
      <c r="AK5" s="676"/>
      <c r="AL5" s="676"/>
      <c r="AM5" s="676"/>
      <c r="AN5" s="676"/>
      <c r="AO5" s="676"/>
      <c r="AP5" s="676"/>
      <c r="AQ5" s="676"/>
      <c r="AR5" s="676"/>
      <c r="AS5" s="676"/>
      <c r="AT5" s="676"/>
      <c r="AU5" s="676"/>
      <c r="AV5" s="676"/>
      <c r="AW5" s="678"/>
      <c r="AX5" s="662"/>
      <c r="AY5" s="665"/>
      <c r="AZ5" s="40"/>
      <c r="BA5" s="40"/>
      <c r="BB5" s="40"/>
      <c r="BC5" s="600"/>
      <c r="BD5" s="603"/>
      <c r="BE5" s="606"/>
      <c r="BF5" s="606"/>
      <c r="BG5" s="218">
        <v>10</v>
      </c>
      <c r="BH5" s="218">
        <v>25</v>
      </c>
      <c r="BI5" s="218">
        <v>50</v>
      </c>
      <c r="BJ5" s="218">
        <v>75</v>
      </c>
      <c r="BK5" s="218">
        <v>1</v>
      </c>
      <c r="BL5" s="369">
        <v>5</v>
      </c>
      <c r="BM5" s="420">
        <v>25</v>
      </c>
      <c r="BN5" s="420">
        <v>50</v>
      </c>
      <c r="BO5" s="420">
        <v>1</v>
      </c>
      <c r="BP5" s="606"/>
      <c r="BQ5" s="606"/>
      <c r="BR5" s="600"/>
      <c r="BS5" s="367"/>
      <c r="BT5" s="40"/>
      <c r="BU5" s="203"/>
      <c r="BV5" s="204"/>
      <c r="BW5" s="203"/>
      <c r="BX5" s="353"/>
      <c r="BY5" s="203"/>
      <c r="CT5" s="580"/>
      <c r="CU5" s="584"/>
      <c r="CV5" s="572"/>
      <c r="CW5" s="580"/>
      <c r="CX5" s="546"/>
      <c r="CY5" s="581"/>
      <c r="CZ5" s="122"/>
      <c r="DA5" s="122"/>
      <c r="DB5" s="122"/>
      <c r="DC5" s="122"/>
      <c r="DD5" s="122"/>
      <c r="DE5" s="361"/>
      <c r="DF5" s="553"/>
      <c r="DG5" s="582"/>
      <c r="DH5" s="583"/>
      <c r="DI5" s="580"/>
      <c r="DJ5" s="546"/>
      <c r="DK5" s="569"/>
      <c r="DL5" s="408"/>
      <c r="DM5" s="409"/>
      <c r="DN5" s="413"/>
      <c r="DO5" s="406"/>
      <c r="DP5" s="406"/>
      <c r="DQ5" s="406"/>
      <c r="DR5" s="156"/>
      <c r="DS5" s="156"/>
      <c r="DT5" s="156"/>
      <c r="DU5" s="157"/>
    </row>
    <row r="6" spans="2:125" ht="15" customHeight="1" thickBot="1" x14ac:dyDescent="0.3">
      <c r="B6" s="370" t="s">
        <v>264</v>
      </c>
      <c r="C6" s="371"/>
      <c r="D6" s="615"/>
      <c r="E6" s="616"/>
      <c r="F6" s="616"/>
      <c r="G6" s="616"/>
      <c r="H6" s="371"/>
      <c r="I6" s="185"/>
      <c r="J6" s="345"/>
      <c r="K6" s="28"/>
      <c r="L6" s="28"/>
      <c r="M6" s="28"/>
      <c r="N6" s="28"/>
      <c r="O6" s="28"/>
      <c r="P6" s="227"/>
      <c r="Q6" s="86">
        <f t="shared" ref="Q6:Q25" si="0">((($K$5*K6)/100)+($L$5*L6)/100)+((M6*$M$5)/100)+(($N$5*N6)/100)+($O$5*O6)+($P$5*P6)</f>
        <v>0</v>
      </c>
      <c r="R6" s="372" t="b">
        <f>IF(AND(H6="CLIENT S+L",I6="HUILE"),(V6*3333.33+(VLOOKUP(K6,'BASE DE DONNEE'!$I$220:$J$250,2,0)))-((V6*3333.33)*J6),IF(AND(H6="CLIENT S+L",I6="LAIT"),((V6*952.4)-(V6*952.4)*J6),IF(H6="CLIENT O","OFFERT",IF(AND(I6="HUILE",H6="CLIENT L"),(((VLOOKUP(K6,'BASE DE DONNEE'!$I$220:$J$250,2,0))+(VLOOKUP(V6,'BASE DE DONNEE'!$I$111:$P$192,2,0)))),IF(AND(I6="LAIT",H6="CLIENT L"),(V6*952.4),IF(AND(I6="HUILE",H6="CLIENT D"),(V6*3809.53+(VLOOKUP(K6,'BASE DE DONNEE'!$I$220:$J$250,2,0))),IF(AND(I6="LAIT",H6="CLIENT D"),(V6*952.4),IF(AND(I6="HUILE",H6="CLIENT S+D"),((V6*3809.53+(VLOOKUP(K6,'BASE DE DONNEE'!$I$220:$J$250,2,0)))-((V6*3809.53)*J6)),IF(AND(I6="LAIT",H6="CLIENT S+D"),((V6*952.4)-((V6*952.4)*J6)),IF(AND(H6="CLIENT S",I6="LAIT"),((V6*952.4)-((V6*952.4)*J6)),IF(AND(I6="HUILE",H6="CLIENT S"),(VLOOKUP(K6,'BASE DE DONNEE'!$I$220:$J$250,2,0)+(VLOOKUP(V6,'BASE DE DONNEE'!$I$111:$P$192,2,0)))-(J6*((VLOOKUP(V6,'BASE DE DONNEE'!$I$111:$P$164,2,0)+(VLOOKUP(K6,'BASE DE DONNEE'!$I$220:$J$250,2,0))))))))))))))))</f>
        <v>0</v>
      </c>
      <c r="S6" s="372" t="b">
        <f t="shared" ref="S6:S25" si="1">IF(H6="CLIENT S+L",(R6*0.05),IF(H6="CLIENT S",(R6*0.05),IF(H6="CLIENT D",(R6*5/100),IF(H6="CLIENT L",(R6*5)/100,IF(H6="CLIENT S+D",(R6*0.05),IF(H6="CLIENT O",R6))))))</f>
        <v>0</v>
      </c>
      <c r="T6" s="373" t="b">
        <f t="shared" ref="T6:T25" si="2">IF(H6="CLIENT S+L",(R6+S6),IF(H6="CLIENT D",R6+S6,IF(H6="CLIENT S",(R6+S6),IF(H6="CLIENT L",R6+S6,IF(H6="CLIENT S+D",(R6+S6),IF(H6="CLIENT O",S6))))))</f>
        <v>0</v>
      </c>
      <c r="U6" s="366"/>
      <c r="V6" s="386">
        <f>(($L$5*L6)/100)+((M6*$M$5)/100)+(($N$5*N6)/100)+($O$5*O6)+($P$5*P6)</f>
        <v>0</v>
      </c>
      <c r="W6" s="410"/>
      <c r="X6" s="462"/>
      <c r="Y6" s="463" t="e">
        <f>VLOOKUP(X6,'BASE DE DONNEE'!$A$4:$H$148,2,0)</f>
        <v>#N/A</v>
      </c>
      <c r="Z6" s="403"/>
      <c r="AA6" s="403"/>
      <c r="AB6" s="426"/>
      <c r="AC6" s="463" t="e">
        <f>VLOOKUP(X6,'BASE DE DONNEE'!$A$4:$H$148,3,0)</f>
        <v>#N/A</v>
      </c>
      <c r="AD6" s="464" t="e">
        <f t="shared" ref="AD6:AD37" si="3">(AB6*AC6)/100</f>
        <v>#N/A</v>
      </c>
      <c r="AE6" s="465" t="e">
        <f>VLOOKUP(X6,'BASE DE DONNEE'!$A$4:$H$148,6,0)*#REF!/100</f>
        <v>#N/A</v>
      </c>
      <c r="AF6" s="465" t="e">
        <f>VLOOKUP(X6,'BASE DE DONNEE'!$A$4:$H$148,7,0)*#REF!/100</f>
        <v>#N/A</v>
      </c>
      <c r="AG6" s="465" t="e">
        <f>VLOOKUP(X6,'BASE DE DONNEE'!$A$4:$H$148,8,0)*#REF!/100</f>
        <v>#N/A</v>
      </c>
      <c r="AH6" s="466" t="e">
        <f>AD6+AE6+AF6+AG6</f>
        <v>#N/A</v>
      </c>
      <c r="AI6" s="674"/>
      <c r="AJ6" s="449"/>
      <c r="AK6" s="172">
        <v>10</v>
      </c>
      <c r="AL6" s="172">
        <v>25</v>
      </c>
      <c r="AM6" s="172">
        <v>50</v>
      </c>
      <c r="AN6" s="173">
        <v>75</v>
      </c>
      <c r="AO6" s="174">
        <v>1</v>
      </c>
      <c r="AP6" s="450">
        <v>5</v>
      </c>
      <c r="AQ6" s="451"/>
      <c r="AR6" s="433">
        <v>10</v>
      </c>
      <c r="AS6" s="379">
        <v>25</v>
      </c>
      <c r="AT6" s="379">
        <v>50</v>
      </c>
      <c r="AU6" s="379">
        <v>75</v>
      </c>
      <c r="AV6" s="380">
        <v>1</v>
      </c>
      <c r="AW6" s="434">
        <v>5</v>
      </c>
      <c r="AX6" s="663"/>
      <c r="AY6" s="666"/>
      <c r="AZ6" s="40"/>
      <c r="BA6" s="40"/>
      <c r="BB6" s="40"/>
      <c r="BC6" s="25"/>
      <c r="BD6" s="391"/>
      <c r="BE6" s="391"/>
      <c r="BF6" s="391"/>
      <c r="BG6" s="28"/>
      <c r="BH6" s="28"/>
      <c r="BI6" s="28"/>
      <c r="BJ6" s="28"/>
      <c r="BK6" s="28"/>
      <c r="BL6" s="28"/>
      <c r="BM6" s="28"/>
      <c r="BN6" s="28"/>
      <c r="BO6" s="28"/>
      <c r="BP6" s="397">
        <f>(BG6*0.1)+(BH6*0.25)+(BI6*0.5)+(BJ6*0.75)+(BK6*1)+(BL6*5)</f>
        <v>0</v>
      </c>
      <c r="BQ6" s="490">
        <f>(BM6*0.25)+(BN6*0.5)+(BO6*1)</f>
        <v>0</v>
      </c>
      <c r="BR6" s="398"/>
      <c r="BS6" s="364"/>
      <c r="BT6" s="40"/>
      <c r="BU6" s="590" t="s">
        <v>14</v>
      </c>
      <c r="BV6" s="590" t="s">
        <v>6</v>
      </c>
      <c r="BW6" s="590" t="s">
        <v>65</v>
      </c>
      <c r="BX6" s="590" t="s">
        <v>64</v>
      </c>
      <c r="BY6" s="206"/>
      <c r="CT6" s="25"/>
      <c r="CU6" s="390"/>
      <c r="CV6" s="390"/>
      <c r="CW6" s="40"/>
      <c r="CX6" s="28"/>
      <c r="CY6" s="345"/>
      <c r="CZ6" s="28"/>
      <c r="DA6" s="28"/>
      <c r="DB6" s="28"/>
      <c r="DC6" s="28"/>
      <c r="DD6" s="28"/>
      <c r="DE6" s="37"/>
      <c r="DF6" s="138">
        <f>((CZ6*$CZ$5)/100)+(($DA$5*DA6)/100)+((DB6*$DB$5)/100)+($DC$5*DC6)+($DD$5*DD6)</f>
        <v>0</v>
      </c>
      <c r="DG6" s="139"/>
      <c r="DH6" s="139"/>
      <c r="DI6" s="131"/>
      <c r="DJ6" s="342"/>
      <c r="DK6" s="33"/>
      <c r="DL6" s="407"/>
      <c r="DM6" s="404"/>
      <c r="DN6" s="405"/>
      <c r="DO6" s="405"/>
      <c r="DP6" s="405"/>
      <c r="DQ6" s="405"/>
      <c r="DR6" s="66"/>
      <c r="DS6" s="66"/>
      <c r="DT6" s="66"/>
      <c r="DU6" s="159"/>
    </row>
    <row r="7" spans="2:125" ht="15" customHeight="1" x14ac:dyDescent="0.25">
      <c r="B7" s="375" t="s">
        <v>266</v>
      </c>
      <c r="C7" s="363"/>
      <c r="D7" s="611"/>
      <c r="E7" s="612"/>
      <c r="F7" s="612"/>
      <c r="G7" s="613"/>
      <c r="H7" s="377"/>
      <c r="I7" s="189"/>
      <c r="J7" s="346"/>
      <c r="K7" s="29"/>
      <c r="L7" s="29"/>
      <c r="M7" s="29"/>
      <c r="N7" s="29"/>
      <c r="O7" s="29"/>
      <c r="P7" s="130"/>
      <c r="Q7" s="92">
        <f t="shared" si="0"/>
        <v>0</v>
      </c>
      <c r="R7" s="355" t="b">
        <f>IF(AND(H7="CLIENT S+L",I7="HUILE"),(V7*3333.33+(VLOOKUP(K7,'BASE DE DONNEE'!$I$220:$J$250,2,0)))-((V7*3333.33)*J7),IF(AND(H7="CLIENT S+L",I7="LAIT"),((V7*952.4)-(V7*952.4)*J7),IF(H7="CLIENT O","OFFERT",IF(AND(I7="HUILE",H7="CLIENT L"),(((VLOOKUP(K7,'BASE DE DONNEE'!$I$220:$J$250,2,0))+(VLOOKUP(V7,'BASE DE DONNEE'!$I$111:$P$192,2,0)))),IF(AND(I7="LAIT",H7="CLIENT L"),(V7*952.4),IF(AND(I7="HUILE",H7="CLIENT D"),(V7*3809.53+(VLOOKUP(K7,'BASE DE DONNEE'!$I$220:$J$250,2,0))),IF(AND(I7="LAIT",H7="CLIENT D"),(V7*952.4),IF(AND(I7="HUILE",H7="CLIENT S+D"),((V7*3809.53+(VLOOKUP(K7,'BASE DE DONNEE'!$I$220:$J$250,2,0)))-((V7*3809.53)*J7)),IF(AND(I7="LAIT",H7="CLIENT S+D"),((V7*952.4)-((V7*952.4)*J7)),IF(AND(H7="CLIENT S",I7="LAIT"),((V7*952.4)-((V7*952.4)*J7)),IF(AND(I7="HUILE",H7="CLIENT S"),(VLOOKUP(K7,'BASE DE DONNEE'!$I$220:$J$250,2,0)+(VLOOKUP(V7,'BASE DE DONNEE'!$I$111:$P$192,2,0)))-(J7*((VLOOKUP(V7,'BASE DE DONNEE'!$I$111:$P$164,2,0)+(VLOOKUP(K7,'BASE DE DONNEE'!$I$220:$J$250,2,0))))))))))))))))</f>
        <v>0</v>
      </c>
      <c r="S7" s="355" t="b">
        <f t="shared" si="1"/>
        <v>0</v>
      </c>
      <c r="T7" s="356" t="b">
        <f t="shared" si="2"/>
        <v>0</v>
      </c>
      <c r="U7" s="365"/>
      <c r="V7" s="378">
        <f>(($L$5*L7)/100)+((M7*$M$5)/100)+(($N$5*N7)/100)+($O$5*O7)+($P$5*P7)</f>
        <v>0</v>
      </c>
      <c r="W7" s="461"/>
      <c r="X7" s="467"/>
      <c r="Y7" s="387" t="e">
        <f>VLOOKUP(X7,'BASE DE DONNEE'!$A$4:$H$148,2,0)</f>
        <v>#N/A</v>
      </c>
      <c r="Z7" s="402"/>
      <c r="AA7" s="402"/>
      <c r="AB7" s="421"/>
      <c r="AC7" s="401" t="e">
        <f>VLOOKUP(X7,'BASE DE DONNEE'!$A$4:$H$148,3,0)</f>
        <v>#N/A</v>
      </c>
      <c r="AD7" s="468" t="e">
        <f t="shared" si="3"/>
        <v>#N/A</v>
      </c>
      <c r="AE7" s="469" t="e">
        <f>VLOOKUP(X7,'BASE DE DONNEE'!$A$4:$H$148,6,0)*#REF!/100</f>
        <v>#N/A</v>
      </c>
      <c r="AF7" s="469" t="e">
        <f>VLOOKUP(X7,'BASE DE DONNEE'!$A$4:$H$148,7,0)*#REF!/100</f>
        <v>#N/A</v>
      </c>
      <c r="AG7" s="469" t="e">
        <f>VLOOKUP(X7,'BASE DE DONNEE'!$A$4:$H$148,8,0)*#REF!/100</f>
        <v>#N/A</v>
      </c>
      <c r="AH7" s="470" t="e">
        <f t="shared" ref="AH7:AH67" si="4">AD7+AE7+AF7+AG7</f>
        <v>#N/A</v>
      </c>
      <c r="AI7" s="660" t="s">
        <v>7</v>
      </c>
      <c r="AJ7" s="452" t="s">
        <v>246</v>
      </c>
      <c r="AK7" s="104">
        <f>IFERROR((VLOOKUP(AI7,$C$6:$N$39,7,0)),0)+IFERROR((VLOOKUP(AI7,$X$6:$AB$47,7,0)),0)+IFERROR((VLOOKUP(AI7,$AJ$7:$AU$48,7,0)),0)+IFERROR((VLOOKUP(AI7,$BC$6:$BH$47,7,0)),0)</f>
        <v>0</v>
      </c>
      <c r="AL7" s="104">
        <f>IFERROR((VLOOKUP(AI7,$C$6:$N$39,8,0)),0)+IFERROR((VLOOKUP(AI7,$X$6:$AB$47,8,0)),0)+IFERROR((VLOOKUP(AI7,$AJ$7:$AU$48,8,0)),0)+IFERROR((VLOOKUP(AI7,$BC$6:$BH$47,8,0)),0)</f>
        <v>0</v>
      </c>
      <c r="AM7" s="104">
        <f>IFERROR((VLOOKUP(AI7,$C$6:$N$39,9,0)),0)+IFERROR((VLOOKUP(AI7,$X$6:$AB$47,9,0)),0)+IFERROR((VLOOKUP(AI7,$AJ$7:$AU$48,9,0)),0)+IFERROR((VLOOKUP(AI7,$BC$6:$BH$47,9,0)),0)</f>
        <v>0</v>
      </c>
      <c r="AN7" s="104">
        <f>IFERROR((VLOOKUP(AI7,$C$6:$N$39,10,0)),0)+IFERROR((VLOOKUP(AI7,$X$6:$AB$47,10,0)),0)+IFERROR((VLOOKUP(AI7,$AJ$7:$AU$48,10,0)),0)+IFERROR((VLOOKUP(AI7,$BC$6:$BH$47,10,0)),0)</f>
        <v>0</v>
      </c>
      <c r="AO7" s="54">
        <f>IFERROR((VLOOKUP(AI7,$C$6:$N$39,11,0)),0)+IFERROR((VLOOKUP(AI7,$X$6:$AB$47,11,0)),0)+IFERROR((VLOOKUP(AI7,$AJ$7:$AU$48,11,0)),0)+IFERROR((VLOOKUP(AI7,$BC$6:$BH$47,11,0)),0)</f>
        <v>0</v>
      </c>
      <c r="AP7" s="435">
        <f>IFERROR((VLOOKUP(AI7,$C$6:$O$39,12,0)),0)+IFERROR((VLOOKUP(AI7,$X$6:$AB$47,12,0)),0)+IFERROR((VLOOKUP(AI7,$AJ$7:$AV$48,12,0)),0)+IFERROR((VLOOKUP(AI7,$BC$6:$BH$47,12,0)),0)</f>
        <v>0</v>
      </c>
      <c r="AQ7" s="453" t="s">
        <v>246</v>
      </c>
      <c r="AR7" s="436"/>
      <c r="AS7" s="371"/>
      <c r="AT7" s="371"/>
      <c r="AU7" s="371"/>
      <c r="AV7" s="430"/>
      <c r="AW7" s="430"/>
      <c r="AX7" s="357">
        <f>IFERROR((VLOOKUP(AI7,$C$6:$U$39,14,0)),0)+IFERROR((VLOOKUP(AI7,$X$6:$AG$47,14,0)),0)+IFERROR((VLOOKUP(AI7,$AJ$6:$BA$47,14,0)),0)+IFERROR((VLOOKUP(AI7,$BC$6:$BL$47,14,0)),0)</f>
        <v>0</v>
      </c>
      <c r="AY7" s="437">
        <f>IFERROR((VLOOKUP(AI7,$C$6:$U$39,16,0)),0)+IFERROR((VLOOKUP(AI7,$X$6:$AG$47,16,0)),0)+IFERROR((VLOOKUP(AI7,$AJ$6:$BA$47,16,0)),0)+IFERROR((VLOOKUP(AI7,$BC$6:$BL$47,16,0)),0)</f>
        <v>0</v>
      </c>
      <c r="AZ7" s="40"/>
      <c r="BA7" s="40"/>
      <c r="BB7" s="40"/>
      <c r="BC7" s="26"/>
      <c r="BD7" s="389"/>
      <c r="BE7" s="389"/>
      <c r="BF7" s="389"/>
      <c r="BG7" s="29"/>
      <c r="BH7" s="29"/>
      <c r="BI7" s="29"/>
      <c r="BJ7" s="29"/>
      <c r="BK7" s="29"/>
      <c r="BL7" s="29"/>
      <c r="BM7" s="29"/>
      <c r="BN7" s="29"/>
      <c r="BO7" s="29"/>
      <c r="BP7" s="392">
        <f t="shared" ref="BP7:BP24" si="5">(BG7*0.1)+(BH7*0.25)+(BI7*0.5)+(BJ7*0.75)+(BK7*1)+(BL7*5)</f>
        <v>0</v>
      </c>
      <c r="BQ7" s="392">
        <f t="shared" ref="BQ7:BQ62" si="6">(BM7*0.25)+(BN7*0.5)+(BO7*1)</f>
        <v>0</v>
      </c>
      <c r="BR7" s="393"/>
      <c r="BS7" s="364"/>
      <c r="BT7" s="40"/>
      <c r="BU7" s="591"/>
      <c r="BV7" s="591"/>
      <c r="BW7" s="591"/>
      <c r="BX7" s="591"/>
      <c r="BY7" s="206"/>
      <c r="CT7" s="26"/>
      <c r="CU7" s="388"/>
      <c r="CV7" s="389"/>
      <c r="CW7" s="29"/>
      <c r="CX7" s="29"/>
      <c r="CY7" s="347"/>
      <c r="CZ7" s="29"/>
      <c r="DA7" s="29"/>
      <c r="DB7" s="29"/>
      <c r="DC7" s="29"/>
      <c r="DD7" s="29"/>
      <c r="DE7" s="38"/>
      <c r="DF7" s="143" t="e">
        <f>((CZ7*#REF!)/100)+((#REF!*DA7)/100)+((DB7*#REF!)/100)+(#REF!*DC7)+(#REF!*DD7)</f>
        <v>#REF!</v>
      </c>
      <c r="DG7" s="139"/>
      <c r="DH7" s="139"/>
      <c r="DI7" s="131"/>
      <c r="DJ7" s="343"/>
      <c r="DK7" s="34"/>
      <c r="DL7" s="407"/>
      <c r="DM7" s="404"/>
      <c r="DN7" s="405"/>
      <c r="DO7" s="405"/>
      <c r="DP7" s="405"/>
      <c r="DQ7" s="405"/>
      <c r="DR7" s="66"/>
      <c r="DS7" s="66"/>
      <c r="DT7" s="66"/>
      <c r="DU7" s="159"/>
    </row>
    <row r="8" spans="2:125" ht="15" customHeight="1" x14ac:dyDescent="0.25">
      <c r="B8" s="375" t="s">
        <v>267</v>
      </c>
      <c r="C8" s="363"/>
      <c r="D8" s="611"/>
      <c r="E8" s="612"/>
      <c r="F8" s="612"/>
      <c r="G8" s="613"/>
      <c r="H8" s="377"/>
      <c r="I8" s="189"/>
      <c r="J8" s="346"/>
      <c r="K8" s="29"/>
      <c r="L8" s="29"/>
      <c r="M8" s="29"/>
      <c r="N8" s="29"/>
      <c r="O8" s="29"/>
      <c r="P8" s="130"/>
      <c r="Q8" s="92">
        <f t="shared" si="0"/>
        <v>0</v>
      </c>
      <c r="R8" s="355" t="b">
        <f>IF(AND(H8="CLIENT S+L",I8="HUILE"),(V8*3333.33+(VLOOKUP(K8,'BASE DE DONNEE'!$I$220:$J$250,2,0)))-((V8*3333.33)*J8),IF(AND(H8="CLIENT S+L",I8="LAIT"),((V8*952.4)-(V8*952.4)*J8),IF(H8="CLIENT O","OFFERT",IF(AND(I8="HUILE",H8="CLIENT L"),(((VLOOKUP(K8,'BASE DE DONNEE'!$I$220:$J$250,2,0))+(VLOOKUP(V8,'BASE DE DONNEE'!$I$111:$P$192,2,0)))),IF(AND(I8="LAIT",H8="CLIENT L"),(V8*952.4),IF(AND(I8="HUILE",H8="CLIENT D"),(V8*3809.53+(VLOOKUP(K8,'BASE DE DONNEE'!$I$220:$J$250,2,0))),IF(AND(I8="LAIT",H8="CLIENT D"),(V8*952.4),IF(AND(I8="HUILE",H8="CLIENT S+D"),((V8*3809.53+(VLOOKUP(K8,'BASE DE DONNEE'!$I$220:$J$250,2,0)))-((V8*3809.53)*J8)),IF(AND(I8="LAIT",H8="CLIENT S+D"),((V8*952.4)-((V8*952.4)*J8)),IF(AND(H8="CLIENT S",I8="LAIT"),((V8*952.4)-((V8*952.4)*J8)),IF(AND(I8="HUILE",H8="CLIENT S"),(VLOOKUP(K8,'BASE DE DONNEE'!$I$220:$J$250,2,0)+(VLOOKUP(V8,'BASE DE DONNEE'!$I$111:$P$192,2,0)))-(J8*((VLOOKUP(V8,'BASE DE DONNEE'!$I$111:$P$164,2,0)+(VLOOKUP(K8,'BASE DE DONNEE'!$I$220:$J$250,2,0))))))))))))))))</f>
        <v>0</v>
      </c>
      <c r="S8" s="355" t="b">
        <f t="shared" si="1"/>
        <v>0</v>
      </c>
      <c r="T8" s="356" t="b">
        <f t="shared" si="2"/>
        <v>0</v>
      </c>
      <c r="U8" s="365"/>
      <c r="V8" s="378">
        <f t="shared" ref="V8:V39" si="7">(($L$5*L8)/100)+((M8*$M$5)/100)+(($N$5*N8)/100)+($O$5*O8)+($P$5*P8)</f>
        <v>0</v>
      </c>
      <c r="W8" s="461"/>
      <c r="X8" s="467"/>
      <c r="Y8" s="387" t="e">
        <f>VLOOKUP(X8,'BASE DE DONNEE'!$A$4:$H$148,2,0)</f>
        <v>#N/A</v>
      </c>
      <c r="Z8" s="402"/>
      <c r="AA8" s="402"/>
      <c r="AB8" s="421"/>
      <c r="AC8" s="401" t="e">
        <f>VLOOKUP(X8,'BASE DE DONNEE'!$A$4:$H$148,3,0)</f>
        <v>#N/A</v>
      </c>
      <c r="AD8" s="468" t="e">
        <f t="shared" si="3"/>
        <v>#N/A</v>
      </c>
      <c r="AE8" s="469" t="e">
        <f>VLOOKUP(X8,'BASE DE DONNEE'!$A$4:$H$148,6,0)*#REF!/100</f>
        <v>#N/A</v>
      </c>
      <c r="AF8" s="469" t="e">
        <f>VLOOKUP(X8,'BASE DE DONNEE'!$A$4:$H$148,7,0)*#REF!/100</f>
        <v>#N/A</v>
      </c>
      <c r="AG8" s="469" t="e">
        <f>VLOOKUP(X8,'BASE DE DONNEE'!$A$4:$H$148,8,0)*#REF!/100</f>
        <v>#N/A</v>
      </c>
      <c r="AH8" s="470" t="e">
        <f t="shared" si="4"/>
        <v>#N/A</v>
      </c>
      <c r="AI8" s="614"/>
      <c r="AJ8" s="1" t="s">
        <v>244</v>
      </c>
      <c r="AK8" s="107">
        <f>IFERROR((VLOOKUP(AI9,$C$6:$N$39,7,0)),0)+IFERROR((VLOOKUP(AI9,$X$6:$AB$47,7,0)),0)+IFERROR((VLOOKUP(AI9,$AJ$7:$AU$48,7,0)),0)+IFERROR((VLOOKUP(AI9,$BC$6:$BH$47,7,0)),0)</f>
        <v>0</v>
      </c>
      <c r="AL8" s="107">
        <f>IFERROR((VLOOKUP(AI9,$C$6:$N$39,8,0)),0)+IFERROR((VLOOKUP(AI9,$X$6:$AB$47,8,0)),0)+IFERROR((VLOOKUP(AI9,$AJ$7:$AU$48,8,0)),0)+IFERROR((VLOOKUP(AI9,$BC$6:$BH$47,8,0)),0)</f>
        <v>0</v>
      </c>
      <c r="AM8" s="107">
        <f>IFERROR((VLOOKUP(AI9,$C$6:$N$39,9,0)),0)+IFERROR((VLOOKUP(AI9,$X$6:$AB$47,9,0)),0)+IFERROR((VLOOKUP(AI9,$AJ$7:$AU$48,9,0)),0)+IFERROR((VLOOKUP(AI9,$BC$6:$BH$47,9,0)),0)</f>
        <v>0</v>
      </c>
      <c r="AN8" s="107">
        <f>IFERROR((VLOOKUP(AI9,$C$6:$N$39,10,0)),0)+IFERROR((VLOOKUP(AI9,$X$6:$AB$47,10,0)),0)+IFERROR((VLOOKUP(AI9,$AJ$7:$AU$48,10,0)),0)+IFERROR((VLOOKUP(AI9,$BC$6:$BH$47,10,0)),0)</f>
        <v>0</v>
      </c>
      <c r="AO8" s="376">
        <f>IFERROR((VLOOKUP(AI9,$C$6:$N$39,11,0)),0)+IFERROR((VLOOKUP(AI9,$X$6:$AB$47,11,0)),0)+IFERROR((VLOOKUP(AI9,$AJ$7:$AU$48,11,0)),0)+IFERROR((VLOOKUP(AI9,$BC$6:$BH$47,11,0)),0)</f>
        <v>0</v>
      </c>
      <c r="AP8" s="438">
        <f>IFERROR((VLOOKUP(AI9,$C$6:$O$39,12,0)),0)+IFERROR((VLOOKUP(AI9,$X$6:$AB$47,12,0)),0)+IFERROR((VLOOKUP(AI9,$AJ$7:$AV$48,12,0)),0)+IFERROR((VLOOKUP(AI9,$BC$6:$BH$47,12,0)),0)</f>
        <v>0</v>
      </c>
      <c r="AQ8" s="1" t="s">
        <v>244</v>
      </c>
      <c r="AR8" s="439"/>
      <c r="AS8" s="374"/>
      <c r="AT8" s="374"/>
      <c r="AU8" s="374"/>
      <c r="AV8" s="431"/>
      <c r="AW8" s="431"/>
      <c r="AX8" s="358">
        <f>IFERROR((VLOOKUP(AI9,$C$6:$U$39,14,0)),0)+IFERROR((VLOOKUP(AI9,$X$6:$AG$47,14,0)),0)+IFERROR((VLOOKUP(AI9,$AJ$6:$BA$47,14,0)),0)</f>
        <v>0</v>
      </c>
      <c r="AY8" s="432">
        <f>IFERROR((VLOOKUP(AI9,$C$6:$U$39,16,0)),0)+IFERROR((VLOOKUP(AI9,$X$6:$AG$47,16,0)),0)+IFERROR((VLOOKUP(AI9,$AJ$6:$BA$47,16,0)),0)</f>
        <v>0</v>
      </c>
      <c r="AZ8" s="40"/>
      <c r="BA8" s="40"/>
      <c r="BB8" s="40"/>
      <c r="BC8" s="26"/>
      <c r="BD8" s="389"/>
      <c r="BE8" s="389"/>
      <c r="BF8" s="389"/>
      <c r="BG8" s="29"/>
      <c r="BH8" s="29"/>
      <c r="BI8" s="29"/>
      <c r="BJ8" s="29"/>
      <c r="BK8" s="29"/>
      <c r="BL8" s="29"/>
      <c r="BM8" s="29"/>
      <c r="BN8" s="29"/>
      <c r="BO8" s="29"/>
      <c r="BP8" s="392">
        <f t="shared" si="5"/>
        <v>0</v>
      </c>
      <c r="BQ8" s="392">
        <f t="shared" si="6"/>
        <v>0</v>
      </c>
      <c r="BR8" s="393"/>
      <c r="BS8" s="364"/>
      <c r="BT8" s="40"/>
      <c r="BU8" s="388" t="s">
        <v>15</v>
      </c>
      <c r="BV8" s="388"/>
      <c r="BW8" s="399">
        <v>69</v>
      </c>
      <c r="BX8" s="400">
        <f t="shared" ref="BX8:BX15" si="8">BW8*BV8</f>
        <v>0</v>
      </c>
      <c r="BY8" s="208"/>
      <c r="CT8" s="26"/>
      <c r="CU8" s="388"/>
      <c r="CV8" s="389"/>
      <c r="CW8" s="29"/>
      <c r="CX8" s="29"/>
      <c r="CY8" s="214"/>
      <c r="CZ8" s="29"/>
      <c r="DA8" s="29"/>
      <c r="DB8" s="29"/>
      <c r="DC8" s="29"/>
      <c r="DD8" s="29"/>
      <c r="DE8" s="38"/>
      <c r="DF8" s="143" t="e">
        <f>((CZ8*#REF!)/100)+((#REF!*DA8)/100)+((DB8*#REF!)/100)+(#REF!*DC8)+(#REF!*DD8)</f>
        <v>#REF!</v>
      </c>
      <c r="DG8" s="139"/>
      <c r="DH8" s="139"/>
      <c r="DI8" s="131"/>
      <c r="DJ8" s="343"/>
      <c r="DK8" s="34"/>
      <c r="DL8" s="407"/>
      <c r="DM8" s="404"/>
      <c r="DN8" s="405"/>
      <c r="DO8" s="405"/>
      <c r="DP8" s="405"/>
      <c r="DQ8" s="405"/>
      <c r="DR8" s="66"/>
      <c r="DS8" s="66"/>
      <c r="DT8" s="66"/>
      <c r="DU8" s="159"/>
    </row>
    <row r="9" spans="2:125" ht="15" customHeight="1" x14ac:dyDescent="0.25">
      <c r="B9" s="375" t="s">
        <v>268</v>
      </c>
      <c r="C9" s="363"/>
      <c r="D9" s="611"/>
      <c r="E9" s="612"/>
      <c r="F9" s="612"/>
      <c r="G9" s="613"/>
      <c r="H9" s="377"/>
      <c r="I9" s="189"/>
      <c r="J9" s="346"/>
      <c r="K9" s="29"/>
      <c r="L9" s="29"/>
      <c r="M9" s="29"/>
      <c r="N9" s="29"/>
      <c r="O9" s="29"/>
      <c r="P9" s="130"/>
      <c r="Q9" s="92">
        <f t="shared" si="0"/>
        <v>0</v>
      </c>
      <c r="R9" s="355" t="b">
        <f>IF(AND(H9="CLIENT S+L",I9="HUILE"),(V9*3333.33+(VLOOKUP(K9,'BASE DE DONNEE'!$I$220:$J$250,2,0)))-((V9*3333.33)*J9),IF(AND(H9="CLIENT S+L",I9="LAIT"),((V9*952.4)-(V9*952.4)*J9),IF(H9="CLIENT O","OFFERT",IF(AND(I9="HUILE",H9="CLIENT L"),(((VLOOKUP(K9,'BASE DE DONNEE'!$I$220:$J$250,2,0))+(VLOOKUP(V9,'BASE DE DONNEE'!$I$111:$P$192,2,0)))),IF(AND(I9="LAIT",H9="CLIENT L"),(V9*952.4),IF(AND(I9="HUILE",H9="CLIENT D"),(V9*3809.53+(VLOOKUP(K9,'BASE DE DONNEE'!$I$220:$J$250,2,0))),IF(AND(I9="LAIT",H9="CLIENT D"),(V9*952.4),IF(AND(I9="HUILE",H9="CLIENT S+D"),((V9*3809.53+(VLOOKUP(K9,'BASE DE DONNEE'!$I$220:$J$250,2,0)))-((V9*3809.53)*J9)),IF(AND(I9="LAIT",H9="CLIENT S+D"),((V9*952.4)-((V9*952.4)*J9)),IF(AND(H9="CLIENT S",I9="LAIT"),((V9*952.4)-((V9*952.4)*J9)),IF(AND(I9="HUILE",H9="CLIENT S"),(VLOOKUP(K9,'BASE DE DONNEE'!$I$220:$J$250,2,0)+(VLOOKUP(V9,'BASE DE DONNEE'!$I$111:$P$192,2,0)))-(J9*((VLOOKUP(V9,'BASE DE DONNEE'!$I$111:$P$164,2,0)+(VLOOKUP(K9,'BASE DE DONNEE'!$I$220:$J$250,2,0))))))))))))))))</f>
        <v>0</v>
      </c>
      <c r="S9" s="355" t="b">
        <f t="shared" si="1"/>
        <v>0</v>
      </c>
      <c r="T9" s="356" t="b">
        <f t="shared" si="2"/>
        <v>0</v>
      </c>
      <c r="U9" s="365"/>
      <c r="V9" s="378">
        <f t="shared" si="7"/>
        <v>0</v>
      </c>
      <c r="W9" s="461"/>
      <c r="X9" s="471"/>
      <c r="Y9" s="387" t="e">
        <f>VLOOKUP(X9,'BASE DE DONNEE'!$A$4:$H$148,2,0)</f>
        <v>#N/A</v>
      </c>
      <c r="Z9" s="402"/>
      <c r="AA9" s="402"/>
      <c r="AB9" s="421"/>
      <c r="AC9" s="401" t="e">
        <f>VLOOKUP(X9,'BASE DE DONNEE'!$A$4:$H$148,3,0)</f>
        <v>#N/A</v>
      </c>
      <c r="AD9" s="468" t="e">
        <f t="shared" si="3"/>
        <v>#N/A</v>
      </c>
      <c r="AE9" s="469" t="e">
        <f>VLOOKUP(X9,'BASE DE DONNEE'!$A$4:$H$148,6,0)*#REF!/100</f>
        <v>#N/A</v>
      </c>
      <c r="AF9" s="469" t="e">
        <f>VLOOKUP(X9,'BASE DE DONNEE'!$A$4:$H$148,7,0)*#REF!/100</f>
        <v>#N/A</v>
      </c>
      <c r="AG9" s="469" t="e">
        <f>VLOOKUP(X9,'BASE DE DONNEE'!$A$4:$H$148,8,0)*#REF!/100</f>
        <v>#N/A</v>
      </c>
      <c r="AH9" s="470" t="e">
        <f t="shared" si="4"/>
        <v>#N/A</v>
      </c>
      <c r="AI9" s="614" t="s">
        <v>147</v>
      </c>
      <c r="AJ9" s="454" t="s">
        <v>246</v>
      </c>
      <c r="AK9" s="107">
        <f>IFERROR((VLOOKUP(AI11,$C$6:$N$39,7,0)),0)+IFERROR((VLOOKUP(AI11,$X$6:$AB$47,7,0)),0)+IFERROR((VLOOKUP(AI11,$AJ$7:$AU$48,7,0)),0)+IFERROR((VLOOKUP(AI11,$BC$6:$BH$47,7,0)),0)</f>
        <v>0</v>
      </c>
      <c r="AL9" s="107">
        <f>IFERROR((VLOOKUP(AI11,$C$6:$N$39,8,0)),0)+IFERROR((VLOOKUP(AI11,$X$6:$AB$47,8,0)),0)+IFERROR((VLOOKUP(AI11,$AJ$7:$AU$48,8,0)),0)+IFERROR((VLOOKUP(AI11,$BC$6:$BH$47,8,0)),0)</f>
        <v>0</v>
      </c>
      <c r="AM9" s="107">
        <f>IFERROR((VLOOKUP(AI11,$C$6:$N$39,9,0)),0)+IFERROR((VLOOKUP(AI11,$X$6:$AB$47,9,0)),0)+IFERROR((VLOOKUP(AI11,$AJ$7:$AU$48,9,0)),0)+IFERROR((VLOOKUP(AI11,$BC$6:$BH$47,9,0)),0)</f>
        <v>0</v>
      </c>
      <c r="AN9" s="107">
        <f>IFERROR((VLOOKUP(AI11,$C$6:$N$39,10,0)),0)+IFERROR((VLOOKUP(AI11,$X$6:$AB$47,10,0)),0)+IFERROR((VLOOKUP(AI11,$AJ$7:$AU$48,10,0)),0)+IFERROR((VLOOKUP(AI11,$BC$6:$BH$47,10,0)),0)</f>
        <v>0</v>
      </c>
      <c r="AO9" s="376">
        <f>IFERROR((VLOOKUP(AI11,$C$6:$N$39,11,0)),0)+IFERROR((VLOOKUP(AI11,$X$6:$AB$47,11,0)),0)+IFERROR((VLOOKUP(AI11,$AJ$7:$AU$48,11,0)),0)+IFERROR((VLOOKUP(AI11,$BC$6:$BH$47,11,0)),0)</f>
        <v>0</v>
      </c>
      <c r="AP9" s="438">
        <f>IFERROR((VLOOKUP(AI11,$C$6:$O$39,12,0)),0)+IFERROR((VLOOKUP(AI11,$X$6:$AB$47,12,0)),0)+IFERROR((VLOOKUP(AI11,$AJ$7:$AV$48,12,0)),0)+IFERROR((VLOOKUP(AI11,$BC$6:$BH$47,12,0)),0)</f>
        <v>0</v>
      </c>
      <c r="AQ9" s="454" t="s">
        <v>246</v>
      </c>
      <c r="AR9" s="439"/>
      <c r="AS9" s="374"/>
      <c r="AT9" s="374"/>
      <c r="AU9" s="374"/>
      <c r="AV9" s="431"/>
      <c r="AW9" s="431"/>
      <c r="AX9" s="358">
        <f>IFERROR((VLOOKUP(AI11,$C$6:$U$39,14,0)),0)+IFERROR((VLOOKUP(AI11,$X$6:$AG$47,14,0)),0)+IFERROR((VLOOKUP(AI11,$AJ$6:$BA$47,14,0)),0)</f>
        <v>0</v>
      </c>
      <c r="AY9" s="432">
        <f>IFERROR((VLOOKUP(AI11,$C$6:$U$39,16,0)),0)+IFERROR((VLOOKUP(AI11,$X$6:$AG$47,16,0)),0)+IFERROR((VLOOKUP(AI11,$AJ$6:$BA$47,16,0)),0)</f>
        <v>0</v>
      </c>
      <c r="AZ9" s="40"/>
      <c r="BA9" s="40"/>
      <c r="BB9" s="40"/>
      <c r="BC9" s="26"/>
      <c r="BD9" s="389"/>
      <c r="BE9" s="389"/>
      <c r="BF9" s="389"/>
      <c r="BG9" s="29"/>
      <c r="BH9" s="29"/>
      <c r="BI9" s="29"/>
      <c r="BJ9" s="29"/>
      <c r="BK9" s="29"/>
      <c r="BL9" s="29"/>
      <c r="BM9" s="29"/>
      <c r="BN9" s="29"/>
      <c r="BO9" s="29"/>
      <c r="BP9" s="392">
        <f t="shared" si="5"/>
        <v>0</v>
      </c>
      <c r="BQ9" s="392">
        <f t="shared" si="6"/>
        <v>0</v>
      </c>
      <c r="BR9" s="393"/>
      <c r="BS9" s="364"/>
      <c r="BT9" s="40"/>
      <c r="BU9" s="388" t="s">
        <v>139</v>
      </c>
      <c r="BV9" s="388"/>
      <c r="BW9" s="399">
        <v>184</v>
      </c>
      <c r="BX9" s="400">
        <f t="shared" si="8"/>
        <v>0</v>
      </c>
      <c r="BY9" s="208"/>
      <c r="CT9" s="26"/>
      <c r="CU9" s="388"/>
      <c r="CV9" s="389"/>
      <c r="CW9" s="29"/>
      <c r="CX9" s="29"/>
      <c r="CY9" s="214"/>
      <c r="CZ9" s="29"/>
      <c r="DA9" s="29"/>
      <c r="DB9" s="29"/>
      <c r="DC9" s="29"/>
      <c r="DD9" s="29"/>
      <c r="DE9" s="38"/>
      <c r="DF9" s="143" t="e">
        <f>((CZ9*#REF!)/100)+((#REF!*DA9)/100)+((DB9*#REF!)/100)+(#REF!*DC9)+(#REF!*DD9)</f>
        <v>#REF!</v>
      </c>
      <c r="DG9" s="139"/>
      <c r="DH9" s="139"/>
      <c r="DI9" s="131"/>
      <c r="DJ9" s="343"/>
      <c r="DK9" s="34"/>
      <c r="DL9" s="407"/>
      <c r="DM9" s="404"/>
      <c r="DN9" s="405"/>
      <c r="DO9" s="405"/>
      <c r="DP9" s="405"/>
      <c r="DQ9" s="405"/>
      <c r="DR9" s="66"/>
      <c r="DS9" s="66"/>
      <c r="DT9" s="66"/>
      <c r="DU9" s="159"/>
    </row>
    <row r="10" spans="2:125" ht="15" customHeight="1" x14ac:dyDescent="0.25">
      <c r="B10" s="375" t="s">
        <v>269</v>
      </c>
      <c r="C10" s="363"/>
      <c r="D10" s="611"/>
      <c r="E10" s="612"/>
      <c r="F10" s="612"/>
      <c r="G10" s="613"/>
      <c r="H10" s="377"/>
      <c r="I10" s="189"/>
      <c r="J10" s="346"/>
      <c r="K10" s="29"/>
      <c r="L10" s="29"/>
      <c r="M10" s="29"/>
      <c r="N10" s="29"/>
      <c r="O10" s="29"/>
      <c r="P10" s="130"/>
      <c r="Q10" s="92">
        <f t="shared" si="0"/>
        <v>0</v>
      </c>
      <c r="R10" s="355" t="b">
        <f>IF(AND(H10="CLIENT S+L",I10="HUILE"),(V10*3333.33+(VLOOKUP(K10,'BASE DE DONNEE'!$I$220:$J$250,2,0)))-((V10*3333.33)*J10),IF(AND(H10="CLIENT S+L",I10="LAIT"),((V10*952.4)-(V10*952.4)*J10),IF(H10="CLIENT O","OFFERT",IF(AND(I10="HUILE",H10="CLIENT L"),(((VLOOKUP(K10,'BASE DE DONNEE'!$I$220:$J$250,2,0))+(VLOOKUP(V10,'BASE DE DONNEE'!$I$111:$P$192,2,0)))),IF(AND(I10="LAIT",H10="CLIENT L"),(V10*952.4),IF(AND(I10="HUILE",H10="CLIENT D"),(V10*3809.53+(VLOOKUP(K10,'BASE DE DONNEE'!$I$220:$J$250,2,0))),IF(AND(I10="LAIT",H10="CLIENT D"),(V10*952.4),IF(AND(I10="HUILE",H10="CLIENT S+D"),((V10*3809.53+(VLOOKUP(K10,'BASE DE DONNEE'!$I$220:$J$250,2,0)))-((V10*3809.53)*J10)),IF(AND(I10="LAIT",H10="CLIENT S+D"),((V10*952.4)-((V10*952.4)*J10)),IF(AND(H10="CLIENT S",I10="LAIT"),((V10*952.4)-((V10*952.4)*J10)),IF(AND(I10="HUILE",H10="CLIENT S"),(VLOOKUP(K10,'BASE DE DONNEE'!$I$220:$J$250,2,0)+(VLOOKUP(V10,'BASE DE DONNEE'!$I$111:$P$192,2,0)))-(J10*((VLOOKUP(V10,'BASE DE DONNEE'!$I$111:$P$164,2,0)+(VLOOKUP(K10,'BASE DE DONNEE'!$I$220:$J$250,2,0))))))))))))))))</f>
        <v>0</v>
      </c>
      <c r="S10" s="355" t="b">
        <f t="shared" si="1"/>
        <v>0</v>
      </c>
      <c r="T10" s="356" t="b">
        <f t="shared" si="2"/>
        <v>0</v>
      </c>
      <c r="U10" s="365"/>
      <c r="V10" s="378">
        <f t="shared" si="7"/>
        <v>0</v>
      </c>
      <c r="W10" s="461"/>
      <c r="X10" s="471"/>
      <c r="Y10" s="387" t="e">
        <f>VLOOKUP(X10,'BASE DE DONNEE'!$A$4:$H$148,2,0)</f>
        <v>#N/A</v>
      </c>
      <c r="Z10" s="402"/>
      <c r="AA10" s="402"/>
      <c r="AB10" s="421"/>
      <c r="AC10" s="401" t="e">
        <f>VLOOKUP(X10,'BASE DE DONNEE'!$A$4:$H$148,3,0)</f>
        <v>#N/A</v>
      </c>
      <c r="AD10" s="468" t="e">
        <f t="shared" si="3"/>
        <v>#N/A</v>
      </c>
      <c r="AE10" s="469" t="e">
        <f>VLOOKUP(X10,'BASE DE DONNEE'!$A$4:$H$148,6,0)*#REF!/100</f>
        <v>#N/A</v>
      </c>
      <c r="AF10" s="469" t="e">
        <f>VLOOKUP(X10,'BASE DE DONNEE'!$A$4:$H$148,7,0)*#REF!/100</f>
        <v>#N/A</v>
      </c>
      <c r="AG10" s="469" t="e">
        <f>VLOOKUP(X10,'BASE DE DONNEE'!$A$4:$H$148,8,0)*#REF!/100</f>
        <v>#N/A</v>
      </c>
      <c r="AH10" s="470" t="e">
        <f t="shared" si="4"/>
        <v>#N/A</v>
      </c>
      <c r="AI10" s="614"/>
      <c r="AJ10" s="1" t="s">
        <v>244</v>
      </c>
      <c r="AK10" s="107">
        <f>IFERROR((VLOOKUP(AI13,$C$6:$N$39,7,0)),0)+IFERROR((VLOOKUP(AI13,$X$6:$AB$47,7,0)),0)+IFERROR((VLOOKUP(AI13,$AJ$7:$AU$48,7,0)),0)+IFERROR((VLOOKUP(AI13,$BC$6:$BH$47,7,0)),0)</f>
        <v>0</v>
      </c>
      <c r="AL10" s="107">
        <f>IFERROR((VLOOKUP(AI13,$C$6:$N$39,8,0)),0)+IFERROR((VLOOKUP(AI13,$X$6:$AB$47,8,0)),0)+IFERROR((VLOOKUP(AI13,$AJ$7:$AU$48,8,0)),0)+IFERROR((VLOOKUP(AI13,$BC$6:$BH$47,8,0)),0)</f>
        <v>0</v>
      </c>
      <c r="AM10" s="107">
        <f>IFERROR((VLOOKUP(AI13,$C$6:$N$39,9,0)),0)+IFERROR((VLOOKUP(AI13,$X$6:$AB$47,9,0)),0)+IFERROR((VLOOKUP(AI13,$AJ$7:$AU$48,9,0)),0)+IFERROR((VLOOKUP(AI13,$BC$6:$BH$47,9,0)),0)</f>
        <v>0</v>
      </c>
      <c r="AN10" s="107">
        <f>IFERROR((VLOOKUP(AI13,$C$6:$N$39,10,0)),0)+IFERROR((VLOOKUP(AI13,$X$6:$AB$47,10,0)),0)+IFERROR((VLOOKUP(AI13,$AJ$7:$AU$48,10,0)),0)+IFERROR((VLOOKUP(AI13,$BC$6:$BH$47,10,0)),0)</f>
        <v>0</v>
      </c>
      <c r="AO10" s="376">
        <f>IFERROR((VLOOKUP(AI13,$C$6:$N$39,11,0)),0)+IFERROR((VLOOKUP(AI13,$X$6:$AB$47,11,0)),0)+IFERROR((VLOOKUP(AI13,$AJ$7:$AU$48,11,0)),0)+IFERROR((VLOOKUP(AI13,$BC$6:$BH$47,11,0)),0)</f>
        <v>0</v>
      </c>
      <c r="AP10" s="438">
        <f>IFERROR((VLOOKUP(AI13,$C$6:$O$39,12,0)),0)+IFERROR((VLOOKUP(AI13,$X$6:$AB$47,12,0)),0)+IFERROR((VLOOKUP(AI13,$AJ$7:$AV$48,12,0)),0)+IFERROR((VLOOKUP(AI13,$BC$6:$BH$47,12,0)),0)</f>
        <v>0</v>
      </c>
      <c r="AQ10" s="1" t="s">
        <v>244</v>
      </c>
      <c r="AR10" s="439"/>
      <c r="AS10" s="374"/>
      <c r="AT10" s="374"/>
      <c r="AU10" s="374"/>
      <c r="AV10" s="431"/>
      <c r="AW10" s="431"/>
      <c r="AX10" s="358">
        <f>IFERROR((VLOOKUP(AI13,$C$6:$U$39,14,0)),0)+IFERROR((VLOOKUP(AI13,$X$6:$AG$47,14,0)),0)+IFERROR((VLOOKUP(AI13,$AJ$6:$BA$47,14,0)),0)</f>
        <v>0</v>
      </c>
      <c r="AY10" s="432">
        <f>IFERROR((VLOOKUP(AI13,$C$6:$U$39,16,0)),0)+IFERROR((VLOOKUP(AI13,$X$6:$AG$47,16,0)),0)+IFERROR((VLOOKUP(AI13,$AJ$6:$BA$47,16,0)),0)</f>
        <v>0</v>
      </c>
      <c r="AZ10" s="40"/>
      <c r="BA10" s="40"/>
      <c r="BB10" s="40"/>
      <c r="BC10" s="26"/>
      <c r="BD10" s="389"/>
      <c r="BE10" s="389"/>
      <c r="BF10" s="389"/>
      <c r="BG10" s="29"/>
      <c r="BH10" s="29"/>
      <c r="BI10" s="29"/>
      <c r="BJ10" s="29"/>
      <c r="BK10" s="29"/>
      <c r="BL10" s="29"/>
      <c r="BM10" s="29"/>
      <c r="BN10" s="29"/>
      <c r="BO10" s="29"/>
      <c r="BP10" s="392">
        <f t="shared" si="5"/>
        <v>0</v>
      </c>
      <c r="BQ10" s="392">
        <f t="shared" si="6"/>
        <v>0</v>
      </c>
      <c r="BR10" s="393"/>
      <c r="BS10" s="364"/>
      <c r="BT10" s="40"/>
      <c r="BU10" s="388" t="s">
        <v>16</v>
      </c>
      <c r="BV10" s="388"/>
      <c r="BW10" s="399">
        <v>34</v>
      </c>
      <c r="BX10" s="400">
        <f t="shared" si="8"/>
        <v>0</v>
      </c>
      <c r="BY10" s="208"/>
      <c r="CT10" s="26"/>
      <c r="CU10" s="388"/>
      <c r="CV10" s="389"/>
      <c r="CW10" s="29"/>
      <c r="CX10" s="29"/>
      <c r="CY10" s="214"/>
      <c r="CZ10" s="29"/>
      <c r="DA10" s="29"/>
      <c r="DB10" s="29"/>
      <c r="DC10" s="29"/>
      <c r="DD10" s="29"/>
      <c r="DE10" s="38"/>
      <c r="DF10" s="143" t="e">
        <f>((CZ10*#REF!)/100)+((#REF!*DA10)/100)+((DB10*#REF!)/100)+(#REF!*DC10)+(#REF!*DD10)</f>
        <v>#REF!</v>
      </c>
      <c r="DG10" s="139"/>
      <c r="DH10" s="139"/>
      <c r="DI10" s="131"/>
      <c r="DJ10" s="343"/>
      <c r="DK10" s="34"/>
      <c r="DL10" s="407"/>
      <c r="DM10" s="404"/>
      <c r="DN10" s="405"/>
      <c r="DO10" s="405"/>
      <c r="DP10" s="405"/>
      <c r="DQ10" s="405"/>
      <c r="DR10" s="66"/>
      <c r="DS10" s="66"/>
      <c r="DT10" s="66"/>
      <c r="DU10" s="159"/>
    </row>
    <row r="11" spans="2:125" ht="15" customHeight="1" x14ac:dyDescent="0.25">
      <c r="B11" s="375" t="s">
        <v>266</v>
      </c>
      <c r="C11" s="363"/>
      <c r="D11" s="611"/>
      <c r="E11" s="612"/>
      <c r="F11" s="612"/>
      <c r="G11" s="613"/>
      <c r="H11" s="377"/>
      <c r="I11" s="189"/>
      <c r="J11" s="346"/>
      <c r="K11" s="29"/>
      <c r="L11" s="29"/>
      <c r="M11" s="29"/>
      <c r="N11" s="29"/>
      <c r="O11" s="29"/>
      <c r="P11" s="130"/>
      <c r="Q11" s="92">
        <f t="shared" si="0"/>
        <v>0</v>
      </c>
      <c r="R11" s="355" t="b">
        <f>IF(AND(H11="CLIENT S+L",I11="HUILE"),(V11*3333.33+(VLOOKUP(K11,'BASE DE DONNEE'!$I$220:$J$250,2,0)))-((V11*3333.33)*J11),IF(AND(H11="CLIENT S+L",I11="LAIT"),((V11*952.4)-(V11*952.4)*J11),IF(H11="CLIENT O","OFFERT",IF(AND(I11="HUILE",H11="CLIENT L"),(((VLOOKUP(K11,'BASE DE DONNEE'!$I$220:$J$250,2,0))+(VLOOKUP(V11,'BASE DE DONNEE'!$I$111:$P$192,2,0)))),IF(AND(I11="LAIT",H11="CLIENT L"),(V11*952.4),IF(AND(I11="HUILE",H11="CLIENT D"),(V11*3809.53+(VLOOKUP(K11,'BASE DE DONNEE'!$I$220:$J$250,2,0))),IF(AND(I11="LAIT",H11="CLIENT D"),(V11*952.4),IF(AND(I11="HUILE",H11="CLIENT S+D"),((V11*3809.53+(VLOOKUP(K11,'BASE DE DONNEE'!$I$220:$J$250,2,0)))-((V11*3809.53)*J11)),IF(AND(I11="LAIT",H11="CLIENT S+D"),((V11*952.4)-((V11*952.4)*J11)),IF(AND(H11="CLIENT S",I11="LAIT"),((V11*952.4)-((V11*952.4)*J11)),IF(AND(I11="HUILE",H11="CLIENT S"),(VLOOKUP(K11,'BASE DE DONNEE'!$I$220:$J$250,2,0)+(VLOOKUP(V11,'BASE DE DONNEE'!$I$111:$P$192,2,0)))-(J11*((VLOOKUP(V11,'BASE DE DONNEE'!$I$111:$P$164,2,0)+(VLOOKUP(K11,'BASE DE DONNEE'!$I$220:$J$250,2,0))))))))))))))))</f>
        <v>0</v>
      </c>
      <c r="S11" s="355" t="b">
        <f t="shared" si="1"/>
        <v>0</v>
      </c>
      <c r="T11" s="356" t="b">
        <f t="shared" si="2"/>
        <v>0</v>
      </c>
      <c r="U11" s="365"/>
      <c r="V11" s="378">
        <f t="shared" si="7"/>
        <v>0</v>
      </c>
      <c r="W11" s="461"/>
      <c r="X11" s="471"/>
      <c r="Y11" s="387" t="e">
        <f>VLOOKUP(X11,'BASE DE DONNEE'!$A$4:$H$148,2,0)</f>
        <v>#N/A</v>
      </c>
      <c r="Z11" s="402"/>
      <c r="AA11" s="402"/>
      <c r="AB11" s="421"/>
      <c r="AC11" s="401" t="e">
        <f>VLOOKUP(X11,'BASE DE DONNEE'!$A$4:$H$148,3,0)</f>
        <v>#N/A</v>
      </c>
      <c r="AD11" s="468" t="e">
        <f t="shared" si="3"/>
        <v>#N/A</v>
      </c>
      <c r="AE11" s="469" t="e">
        <f>VLOOKUP(X11,'BASE DE DONNEE'!$A$4:$H$148,6,0)*#REF!/100</f>
        <v>#N/A</v>
      </c>
      <c r="AF11" s="469" t="e">
        <f>VLOOKUP(X11,'BASE DE DONNEE'!$A$4:$H$148,7,0)*#REF!/100</f>
        <v>#N/A</v>
      </c>
      <c r="AG11" s="469" t="e">
        <f>VLOOKUP(X11,'BASE DE DONNEE'!$A$4:$H$148,8,0)*#REF!/100</f>
        <v>#N/A</v>
      </c>
      <c r="AH11" s="470" t="e">
        <f t="shared" si="4"/>
        <v>#N/A</v>
      </c>
      <c r="AI11" s="614" t="s">
        <v>8</v>
      </c>
      <c r="AJ11" s="454" t="s">
        <v>246</v>
      </c>
      <c r="AK11" s="107">
        <f>IFERROR((VLOOKUP(AI15,$C$6:$N$39,7,0)),0)+IFERROR((VLOOKUP(AI15,$X$6:$AB$47,7,0)),0)+IFERROR((VLOOKUP(AI15,$AJ$7:$AU$48,7,0)),0)+IFERROR((VLOOKUP(AI15,$BC$6:$BH$47,7,0)),0)</f>
        <v>0</v>
      </c>
      <c r="AL11" s="107">
        <f>IFERROR((VLOOKUP(AI15,$C$6:$N$39,8,0)),0)+IFERROR((VLOOKUP(AI15,$X$6:$AB$47,8,0)),0)+IFERROR((VLOOKUP(AI15,$AJ$7:$AU$48,8,0)),0)+IFERROR((VLOOKUP(AI15,$BC$6:$BH$47,8,0)),0)</f>
        <v>0</v>
      </c>
      <c r="AM11" s="107">
        <f>IFERROR((VLOOKUP(AI15,$C$6:$N$39,9,0)),0)+IFERROR((VLOOKUP(AI15,$X$6:$AB$47,9,0)),0)+IFERROR((VLOOKUP(AI15,$AJ$7:$AU$48,9,0)),0)+IFERROR((VLOOKUP(AI15,$BC$6:$BH$47,9,0)),0)</f>
        <v>0</v>
      </c>
      <c r="AN11" s="107">
        <f>IFERROR((VLOOKUP(AI15,$C$6:$N$39,10,0)),0)+IFERROR((VLOOKUP(AI15,$X$6:$AB$47,10,0)),0)+IFERROR((VLOOKUP(AI15,$AJ$7:$AU$48,10,0)),0)+IFERROR((VLOOKUP(AI15,$BC$6:$BH$47,10,0)),0)</f>
        <v>0</v>
      </c>
      <c r="AO11" s="376">
        <f>IFERROR((VLOOKUP(AI15,$C$6:$N$39,11,0)),0)+IFERROR((VLOOKUP(AI15,$X$6:$AB$47,11,0)),0)+IFERROR((VLOOKUP(AI15,$AJ$7:$AU$48,11,0)),0)+IFERROR((VLOOKUP(AI15,$BC$6:$BH$47,11,0)),0)</f>
        <v>0</v>
      </c>
      <c r="AP11" s="438">
        <f>IFERROR((VLOOKUP(AI15,$C$6:$O$39,12,0)),0)+IFERROR((VLOOKUP(AI15,$X$6:$AB$47,12,0)),0)+IFERROR((VLOOKUP(AI15,$AJ$7:$AV$48,12,0)),0)+IFERROR((VLOOKUP(AI15,$BC$6:$BH$47,12,0)),0)</f>
        <v>0</v>
      </c>
      <c r="AQ11" s="454" t="s">
        <v>246</v>
      </c>
      <c r="AR11" s="439"/>
      <c r="AS11" s="374"/>
      <c r="AT11" s="374"/>
      <c r="AU11" s="374"/>
      <c r="AV11" s="431"/>
      <c r="AW11" s="431"/>
      <c r="AX11" s="358">
        <f>IFERROR((VLOOKUP(AI15,$C$6:$U$39,14,0)),0)+IFERROR((VLOOKUP(AI15,$X$6:$AG$47,14,0)),0)+IFERROR((VLOOKUP(AI15,$AJ$6:$BA$47,14,0)),0)</f>
        <v>0</v>
      </c>
      <c r="AY11" s="432">
        <f>IFERROR((VLOOKUP(AI15,$C$6:$U$39,16,0)),0)+IFERROR((VLOOKUP(AI15,$X$6:$AG$47,16,0)),0)+IFERROR((VLOOKUP(AI15,$AJ$6:$BA$47,16,0)),0)</f>
        <v>0</v>
      </c>
      <c r="AZ11" s="40"/>
      <c r="BA11" s="40"/>
      <c r="BB11" s="40"/>
      <c r="BC11" s="26"/>
      <c r="BD11" s="389"/>
      <c r="BE11" s="389"/>
      <c r="BF11" s="389"/>
      <c r="BG11" s="29"/>
      <c r="BH11" s="29"/>
      <c r="BI11" s="29"/>
      <c r="BJ11" s="29"/>
      <c r="BK11" s="29"/>
      <c r="BL11" s="29"/>
      <c r="BM11" s="29"/>
      <c r="BN11" s="29"/>
      <c r="BO11" s="29"/>
      <c r="BP11" s="392">
        <f t="shared" si="5"/>
        <v>0</v>
      </c>
      <c r="BQ11" s="392">
        <f t="shared" si="6"/>
        <v>0</v>
      </c>
      <c r="BR11" s="393"/>
      <c r="BS11" s="364"/>
      <c r="BT11" s="40"/>
      <c r="BU11" s="388" t="s">
        <v>17</v>
      </c>
      <c r="BV11" s="388"/>
      <c r="BW11" s="399">
        <v>39</v>
      </c>
      <c r="BX11" s="400">
        <f t="shared" si="8"/>
        <v>0</v>
      </c>
      <c r="BY11" s="208"/>
      <c r="CT11" s="26"/>
      <c r="CU11" s="388"/>
      <c r="CV11" s="389"/>
      <c r="CW11" s="29"/>
      <c r="CX11" s="29"/>
      <c r="CY11" s="214"/>
      <c r="CZ11" s="29"/>
      <c r="DA11" s="29"/>
      <c r="DB11" s="29"/>
      <c r="DC11" s="29"/>
      <c r="DD11" s="29"/>
      <c r="DE11" s="38"/>
      <c r="DF11" s="143" t="e">
        <f>((CZ11*#REF!)/100)+((#REF!*DA11)/100)+((DB11*#REF!)/100)+(#REF!*DC11)+(#REF!*DD11)</f>
        <v>#REF!</v>
      </c>
      <c r="DG11" s="139"/>
      <c r="DH11" s="139"/>
      <c r="DI11" s="131"/>
      <c r="DJ11" s="343"/>
      <c r="DK11" s="34"/>
      <c r="DL11" s="407"/>
      <c r="DM11" s="404"/>
      <c r="DN11" s="405"/>
      <c r="DO11" s="405"/>
      <c r="DP11" s="405"/>
      <c r="DQ11" s="405"/>
      <c r="DR11" s="29"/>
      <c r="DS11" s="29"/>
      <c r="DT11" s="29"/>
      <c r="DU11" s="34"/>
    </row>
    <row r="12" spans="2:125" ht="15" customHeight="1" x14ac:dyDescent="0.25">
      <c r="B12" s="375" t="s">
        <v>266</v>
      </c>
      <c r="C12" s="363"/>
      <c r="D12" s="611"/>
      <c r="E12" s="612"/>
      <c r="F12" s="612"/>
      <c r="G12" s="613"/>
      <c r="H12" s="377"/>
      <c r="I12" s="189"/>
      <c r="J12" s="346"/>
      <c r="K12" s="29"/>
      <c r="L12" s="29"/>
      <c r="M12" s="29"/>
      <c r="N12" s="29"/>
      <c r="O12" s="29"/>
      <c r="P12" s="130"/>
      <c r="Q12" s="92">
        <f t="shared" si="0"/>
        <v>0</v>
      </c>
      <c r="R12" s="355" t="b">
        <f>IF(AND(H12="CLIENT S+L",I12="HUILE"),(V12*3333.33+(VLOOKUP(K12,'BASE DE DONNEE'!$I$220:$J$250,2,0)))-((V12*3333.33)*J12),IF(AND(H12="CLIENT S+L",I12="LAIT"),((V12*952.4)-(V12*952.4)*J12),IF(H12="CLIENT O","OFFERT",IF(AND(I12="HUILE",H12="CLIENT L"),(((VLOOKUP(K12,'BASE DE DONNEE'!$I$220:$J$250,2,0))+(VLOOKUP(V12,'BASE DE DONNEE'!$I$111:$P$192,2,0)))),IF(AND(I12="LAIT",H12="CLIENT L"),(V12*952.4),IF(AND(I12="HUILE",H12="CLIENT D"),(V12*3809.53+(VLOOKUP(K12,'BASE DE DONNEE'!$I$220:$J$250,2,0))),IF(AND(I12="LAIT",H12="CLIENT D"),(V12*952.4),IF(AND(I12="HUILE",H12="CLIENT S+D"),((V12*3809.53+(VLOOKUP(K12,'BASE DE DONNEE'!$I$220:$J$250,2,0)))-((V12*3809.53)*J12)),IF(AND(I12="LAIT",H12="CLIENT S+D"),((V12*952.4)-((V12*952.4)*J12)),IF(AND(H12="CLIENT S",I12="LAIT"),((V12*952.4)-((V12*952.4)*J12)),IF(AND(I12="HUILE",H12="CLIENT S"),(VLOOKUP(K12,'BASE DE DONNEE'!$I$220:$J$250,2,0)+(VLOOKUP(V12,'BASE DE DONNEE'!$I$111:$P$192,2,0)))-(J12*((VLOOKUP(V12,'BASE DE DONNEE'!$I$111:$P$164,2,0)+(VLOOKUP(K12,'BASE DE DONNEE'!$I$220:$J$250,2,0))))))))))))))))</f>
        <v>0</v>
      </c>
      <c r="S12" s="355" t="b">
        <f t="shared" si="1"/>
        <v>0</v>
      </c>
      <c r="T12" s="356" t="b">
        <f t="shared" si="2"/>
        <v>0</v>
      </c>
      <c r="U12" s="365"/>
      <c r="V12" s="378">
        <f t="shared" si="7"/>
        <v>0</v>
      </c>
      <c r="W12" s="461"/>
      <c r="X12" s="471"/>
      <c r="Y12" s="387" t="e">
        <f>VLOOKUP(X12,'BASE DE DONNEE'!$A$4:$H$148,2,0)</f>
        <v>#N/A</v>
      </c>
      <c r="Z12" s="402"/>
      <c r="AA12" s="402"/>
      <c r="AB12" s="421"/>
      <c r="AC12" s="401" t="e">
        <f>VLOOKUP(X12,'BASE DE DONNEE'!$A$4:$H$148,3,0)</f>
        <v>#N/A</v>
      </c>
      <c r="AD12" s="468" t="e">
        <f t="shared" si="3"/>
        <v>#N/A</v>
      </c>
      <c r="AE12" s="469" t="e">
        <f>VLOOKUP(X12,'BASE DE DONNEE'!$A$4:$H$148,6,0)*#REF!/100</f>
        <v>#N/A</v>
      </c>
      <c r="AF12" s="469" t="e">
        <f>VLOOKUP(X12,'BASE DE DONNEE'!$A$4:$H$148,7,0)*#REF!/100</f>
        <v>#N/A</v>
      </c>
      <c r="AG12" s="469" t="e">
        <f>VLOOKUP(X12,'BASE DE DONNEE'!$A$4:$H$148,8,0)*#REF!/100</f>
        <v>#N/A</v>
      </c>
      <c r="AH12" s="470" t="e">
        <f t="shared" si="4"/>
        <v>#N/A</v>
      </c>
      <c r="AI12" s="614"/>
      <c r="AJ12" s="1" t="s">
        <v>244</v>
      </c>
      <c r="AK12" s="107">
        <f>IFERROR((VLOOKUP(AI17,$C$6:$N$39,7,0)),0)+IFERROR((VLOOKUP(AI17,$X$6:$AB$47,7,0)),0)+IFERROR((VLOOKUP(AI17,$AJ$7:$AU$48,7,0)),0)+IFERROR((VLOOKUP(AI17,$BC$6:$BH$47,7,0)),0)</f>
        <v>0</v>
      </c>
      <c r="AL12" s="107">
        <f>IFERROR((VLOOKUP(AI17,$C$6:$N$39,8,0)),0)+IFERROR((VLOOKUP(AI17,$X$6:$AB$47,8,0)),0)+IFERROR((VLOOKUP(AI17,$AJ$7:$AU$48,8,0)),0)+IFERROR((VLOOKUP(AI17,$BC$6:$BH$47,8,0)),0)</f>
        <v>0</v>
      </c>
      <c r="AM12" s="107">
        <f>IFERROR((VLOOKUP(AI17,$C$6:$N$39,9,0)),0)+IFERROR((VLOOKUP(AI17,$X$6:$AB$47,9,0)),0)+IFERROR((VLOOKUP(AI17,$AJ$7:$AU$48,9,0)),0)+IFERROR((VLOOKUP(AI17,$BC$6:$BH$47,9,0)),0)</f>
        <v>0</v>
      </c>
      <c r="AN12" s="107">
        <f>IFERROR((VLOOKUP(AI17,$C$6:$N$39,10,0)),0)+IFERROR((VLOOKUP(AI17,$X$6:$AB$47,10,0)),0)+IFERROR((VLOOKUP(AI17,$AJ$7:$AU$48,10,0)),0)+IFERROR((VLOOKUP(AI17,$BC$6:$BH$47,10,0)),0)</f>
        <v>0</v>
      </c>
      <c r="AO12" s="376">
        <f>IFERROR((VLOOKUP(AI17,$C$6:$N$39,11,0)),0)+IFERROR((VLOOKUP(AI17,$X$6:$AB$47,11,0)),0)+IFERROR((VLOOKUP(AI17,$AJ$7:$AU$48,11,0)),0)+IFERROR((VLOOKUP(AI17,$BC$6:$BH$47,11,0)),0)</f>
        <v>0</v>
      </c>
      <c r="AP12" s="438">
        <f>IFERROR((VLOOKUP(AI17,$C$6:$O$39,12,0)),0)+IFERROR((VLOOKUP(AI17,$X$6:$AB$47,12,0)),0)+IFERROR((VLOOKUP(AI17,$AJ$7:$AV$48,12,0)),0)+IFERROR((VLOOKUP(AI17,$BC$6:$BH$47,12,0)),0)</f>
        <v>0</v>
      </c>
      <c r="AQ12" s="1" t="s">
        <v>244</v>
      </c>
      <c r="AR12" s="439"/>
      <c r="AS12" s="374"/>
      <c r="AT12" s="374"/>
      <c r="AU12" s="374"/>
      <c r="AV12" s="431"/>
      <c r="AW12" s="431"/>
      <c r="AX12" s="358">
        <f>IFERROR((VLOOKUP(AI17,$C$6:$U$39,14,0)),0)+IFERROR((VLOOKUP(AI17,$X$6:$AG$47,14,0)),0)+IFERROR((VLOOKUP(AI17,$AJ$6:$BA$47,14,0)),0)</f>
        <v>0</v>
      </c>
      <c r="AY12" s="432">
        <f>IFERROR((VLOOKUP(AI17,$C$6:$U$39,16,0)),0)+IFERROR((VLOOKUP(AI17,$X$6:$AG$47,16,0)),0)+IFERROR((VLOOKUP(AI17,$AJ$6:$BA$47,16,0)),0)</f>
        <v>0</v>
      </c>
      <c r="AZ12" s="40"/>
      <c r="BA12" s="40"/>
      <c r="BB12" s="40"/>
      <c r="BC12" s="26"/>
      <c r="BD12" s="389"/>
      <c r="BE12" s="389"/>
      <c r="BF12" s="389"/>
      <c r="BG12" s="29"/>
      <c r="BH12" s="29"/>
      <c r="BI12" s="29"/>
      <c r="BJ12" s="29"/>
      <c r="BK12" s="29"/>
      <c r="BL12" s="29"/>
      <c r="BM12" s="29"/>
      <c r="BN12" s="29"/>
      <c r="BO12" s="29"/>
      <c r="BP12" s="392">
        <f t="shared" si="5"/>
        <v>0</v>
      </c>
      <c r="BQ12" s="392">
        <f t="shared" si="6"/>
        <v>0</v>
      </c>
      <c r="BR12" s="393"/>
      <c r="BS12" s="364"/>
      <c r="BT12" s="40"/>
      <c r="BU12" s="388" t="s">
        <v>140</v>
      </c>
      <c r="BV12" s="388"/>
      <c r="BW12" s="399"/>
      <c r="BX12" s="400">
        <f t="shared" si="8"/>
        <v>0</v>
      </c>
      <c r="BY12" s="208"/>
      <c r="CT12" s="26"/>
      <c r="CU12" s="388"/>
      <c r="CV12" s="389"/>
      <c r="CW12" s="29"/>
      <c r="CX12" s="29"/>
      <c r="CY12" s="214"/>
      <c r="CZ12" s="29"/>
      <c r="DA12" s="29"/>
      <c r="DB12" s="29"/>
      <c r="DC12" s="29"/>
      <c r="DD12" s="29"/>
      <c r="DE12" s="38"/>
      <c r="DF12" s="143" t="e">
        <f>((CZ12*#REF!)/100)+((#REF!*DA12)/100)+((DB12*#REF!)/100)+(#REF!*DC12)+(#REF!*DD12)</f>
        <v>#REF!</v>
      </c>
      <c r="DG12" s="139"/>
      <c r="DH12" s="139"/>
      <c r="DI12" s="131"/>
      <c r="DJ12" s="343"/>
      <c r="DK12" s="34"/>
      <c r="DL12" s="407"/>
      <c r="DM12" s="404"/>
      <c r="DN12" s="405"/>
      <c r="DO12" s="405"/>
      <c r="DP12" s="405"/>
      <c r="DQ12" s="405"/>
      <c r="DR12" s="29"/>
      <c r="DS12" s="29"/>
      <c r="DT12" s="29"/>
      <c r="DU12" s="34"/>
    </row>
    <row r="13" spans="2:125" ht="15" customHeight="1" x14ac:dyDescent="0.25">
      <c r="B13" s="375" t="s">
        <v>269</v>
      </c>
      <c r="C13" s="363"/>
      <c r="D13" s="611"/>
      <c r="E13" s="612"/>
      <c r="F13" s="612"/>
      <c r="G13" s="613"/>
      <c r="H13" s="377"/>
      <c r="I13" s="189"/>
      <c r="J13" s="346"/>
      <c r="K13" s="29"/>
      <c r="L13" s="29"/>
      <c r="M13" s="29"/>
      <c r="N13" s="29"/>
      <c r="O13" s="29"/>
      <c r="P13" s="130"/>
      <c r="Q13" s="92">
        <f t="shared" si="0"/>
        <v>0</v>
      </c>
      <c r="R13" s="355" t="b">
        <f>IF(AND(H13="CLIENT S+L",I13="HUILE"),(V13*3333.33+(VLOOKUP(K13,'BASE DE DONNEE'!$I$220:$J$250,2,0)))-((V13*3333.33)*J13),IF(AND(H13="CLIENT S+L",I13="LAIT"),((V13*952.4)-(V13*952.4)*J13),IF(H13="CLIENT O","OFFERT",IF(AND(I13="HUILE",H13="CLIENT L"),(((VLOOKUP(K13,'BASE DE DONNEE'!$I$220:$J$250,2,0))+(VLOOKUP(V13,'BASE DE DONNEE'!$I$111:$P$192,2,0)))),IF(AND(I13="LAIT",H13="CLIENT L"),(V13*952.4),IF(AND(I13="HUILE",H13="CLIENT D"),(V13*3809.53+(VLOOKUP(K13,'BASE DE DONNEE'!$I$220:$J$250,2,0))),IF(AND(I13="LAIT",H13="CLIENT D"),(V13*952.4),IF(AND(I13="HUILE",H13="CLIENT S+D"),((V13*3809.53+(VLOOKUP(K13,'BASE DE DONNEE'!$I$220:$J$250,2,0)))-((V13*3809.53)*J13)),IF(AND(I13="LAIT",H13="CLIENT S+D"),((V13*952.4)-((V13*952.4)*J13)),IF(AND(H13="CLIENT S",I13="LAIT"),((V13*952.4)-((V13*952.4)*J13)),IF(AND(I13="HUILE",H13="CLIENT S"),(VLOOKUP(K13,'BASE DE DONNEE'!$I$220:$J$250,2,0)+(VLOOKUP(V13,'BASE DE DONNEE'!$I$111:$P$192,2,0)))-(J13*((VLOOKUP(V13,'BASE DE DONNEE'!$I$111:$P$164,2,0)+(VLOOKUP(K13,'BASE DE DONNEE'!$I$220:$J$250,2,0))))))))))))))))</f>
        <v>0</v>
      </c>
      <c r="S13" s="355" t="b">
        <f t="shared" si="1"/>
        <v>0</v>
      </c>
      <c r="T13" s="356" t="b">
        <f t="shared" si="2"/>
        <v>0</v>
      </c>
      <c r="U13" s="365"/>
      <c r="V13" s="378">
        <f t="shared" si="7"/>
        <v>0</v>
      </c>
      <c r="W13" s="461"/>
      <c r="X13" s="471"/>
      <c r="Y13" s="387" t="e">
        <f>VLOOKUP(X13,'BASE DE DONNEE'!$A$4:$H$148,2,0)</f>
        <v>#N/A</v>
      </c>
      <c r="Z13" s="402"/>
      <c r="AA13" s="402"/>
      <c r="AB13" s="421"/>
      <c r="AC13" s="401" t="e">
        <f>VLOOKUP(X13,'BASE DE DONNEE'!$A$4:$H$148,3,0)</f>
        <v>#N/A</v>
      </c>
      <c r="AD13" s="468" t="e">
        <f t="shared" si="3"/>
        <v>#N/A</v>
      </c>
      <c r="AE13" s="469" t="e">
        <f>VLOOKUP(X13,'BASE DE DONNEE'!$A$4:$H$148,6,0)*#REF!/100</f>
        <v>#N/A</v>
      </c>
      <c r="AF13" s="469" t="e">
        <f>VLOOKUP(X13,'BASE DE DONNEE'!$A$4:$H$148,7,0)*#REF!/100</f>
        <v>#N/A</v>
      </c>
      <c r="AG13" s="469" t="e">
        <f>VLOOKUP(X13,'BASE DE DONNEE'!$A$4:$H$148,8,0)*#REF!/100</f>
        <v>#N/A</v>
      </c>
      <c r="AH13" s="470" t="e">
        <f t="shared" si="4"/>
        <v>#N/A</v>
      </c>
      <c r="AI13" s="614" t="s">
        <v>9</v>
      </c>
      <c r="AJ13" s="454" t="s">
        <v>246</v>
      </c>
      <c r="AK13" s="107">
        <f>IFERROR((VLOOKUP(AI19,$C$6:$N$39,7,0)),0)+IFERROR((VLOOKUP(AI19,$X$6:$AB$47,7,0)),0)+IFERROR((VLOOKUP(AI19,$AJ$7:$AU$48,7,0)),0)+IFERROR((VLOOKUP(AI19,$BC$6:$BH$47,7,0)),0)</f>
        <v>0</v>
      </c>
      <c r="AL13" s="107">
        <f>IFERROR((VLOOKUP(AI19,$C$6:$N$39,8,0)),0)+IFERROR((VLOOKUP(AI19,$X$6:$AB$47,8,0)),0)+IFERROR((VLOOKUP(AI19,$AJ$7:$AU$48,8,0)),0)+IFERROR((VLOOKUP(AI19,$BC$6:$BH$47,8,0)),0)</f>
        <v>0</v>
      </c>
      <c r="AM13" s="107">
        <f>IFERROR((VLOOKUP(AI19,$C$6:$N$39,9,0)),0)+IFERROR((VLOOKUP(AI19,$X$6:$AB$47,9,0)),0)+IFERROR((VLOOKUP(AI19,$AJ$7:$AU$48,9,0)),0)+IFERROR((VLOOKUP(AI19,$BC$6:$BH$47,9,0)),0)</f>
        <v>0</v>
      </c>
      <c r="AN13" s="107">
        <f>IFERROR((VLOOKUP(AI19,$C$6:$N$39,10,0)),0)+IFERROR((VLOOKUP(AI19,$X$6:$AB$47,10,0)),0)+IFERROR((VLOOKUP(AI19,$AJ$7:$AU$48,10,0)),0)+IFERROR((VLOOKUP(AI19,$BC$6:$BH$47,10,0)),0)</f>
        <v>0</v>
      </c>
      <c r="AO13" s="376">
        <f>IFERROR((VLOOKUP(AI19,$C$6:$N$39,11,0)),0)+IFERROR((VLOOKUP(AI19,$X$6:$AB$47,11,0)),0)+IFERROR((VLOOKUP(AI19,$AJ$7:$AU$48,11,0)),0)+IFERROR((VLOOKUP(AI19,$BC$6:$BH$47,11,0)),0)</f>
        <v>0</v>
      </c>
      <c r="AP13" s="438">
        <f>IFERROR((VLOOKUP(AI19,$C$6:$O$39,12,0)),0)+IFERROR((VLOOKUP(AI19,$X$6:$AB$47,12,0)),0)+IFERROR((VLOOKUP(AI19,$AJ$7:$AV$48,12,0)),0)+IFERROR((VLOOKUP(AI19,$BC$6:$BH$47,12,0)),0)</f>
        <v>0</v>
      </c>
      <c r="AQ13" s="454" t="s">
        <v>246</v>
      </c>
      <c r="AR13" s="439"/>
      <c r="AS13" s="374"/>
      <c r="AT13" s="374"/>
      <c r="AU13" s="374"/>
      <c r="AV13" s="431"/>
      <c r="AW13" s="431"/>
      <c r="AX13" s="358">
        <f>IFERROR((VLOOKUP(AI19,$C$6:$U$39,14,0)),0)+IFERROR((VLOOKUP(AI19,$X$6:$AG$47,14,0)),0)+IFERROR((VLOOKUP(AI19,$AJ$6:$BA$47,14,0)),0)</f>
        <v>0</v>
      </c>
      <c r="AY13" s="432">
        <f>IFERROR((VLOOKUP(AI19,$C$6:$U$39,16,0)),0)+IFERROR((VLOOKUP(AI19,$X$6:$AG$47,16,0)),0)+IFERROR((VLOOKUP(AI19,$AJ$6:$BA$47,16,0)),0)</f>
        <v>0</v>
      </c>
      <c r="AZ13" s="40"/>
      <c r="BA13" s="40"/>
      <c r="BB13" s="40"/>
      <c r="BC13" s="26"/>
      <c r="BD13" s="389"/>
      <c r="BE13" s="389"/>
      <c r="BF13" s="389"/>
      <c r="BG13" s="29"/>
      <c r="BH13" s="29"/>
      <c r="BI13" s="29"/>
      <c r="BJ13" s="29"/>
      <c r="BK13" s="29"/>
      <c r="BL13" s="29"/>
      <c r="BM13" s="29"/>
      <c r="BN13" s="29"/>
      <c r="BO13" s="29"/>
      <c r="BP13" s="392">
        <f>(BG13*0.1)+(BH13*0.25)+(BI13*0.5)+(BJ13*0.75)+(BK13*1)+(BL13*5)</f>
        <v>0</v>
      </c>
      <c r="BQ13" s="392">
        <f t="shared" si="6"/>
        <v>0</v>
      </c>
      <c r="BR13" s="393"/>
      <c r="BS13" s="364"/>
      <c r="BT13" s="40"/>
      <c r="BU13" s="388" t="s">
        <v>141</v>
      </c>
      <c r="BV13" s="388"/>
      <c r="BW13" s="388"/>
      <c r="BX13" s="400">
        <f t="shared" si="8"/>
        <v>0</v>
      </c>
      <c r="BY13" s="208"/>
      <c r="CT13" s="26"/>
      <c r="CU13" s="388"/>
      <c r="CV13" s="389"/>
      <c r="CW13" s="29"/>
      <c r="CX13" s="29"/>
      <c r="CY13" s="214"/>
      <c r="CZ13" s="29"/>
      <c r="DA13" s="29"/>
      <c r="DB13" s="29"/>
      <c r="DC13" s="29"/>
      <c r="DD13" s="29"/>
      <c r="DE13" s="38"/>
      <c r="DF13" s="143" t="e">
        <f>((CZ13*#REF!)/100)+((#REF!*DA13)/100)+((DB13*#REF!)/100)+(#REF!*DC13)+(#REF!*DD13)</f>
        <v>#REF!</v>
      </c>
      <c r="DG13" s="139"/>
      <c r="DH13" s="139"/>
      <c r="DI13" s="131"/>
      <c r="DJ13" s="343"/>
      <c r="DK13" s="34"/>
      <c r="DL13" s="160"/>
      <c r="DM13" s="67"/>
      <c r="DN13" s="69"/>
      <c r="DO13" s="337"/>
      <c r="DP13" s="69"/>
      <c r="DQ13" s="405"/>
      <c r="DR13" s="29"/>
      <c r="DS13" s="29"/>
      <c r="DT13" s="29"/>
      <c r="DU13" s="34"/>
    </row>
    <row r="14" spans="2:125" ht="15" customHeight="1" x14ac:dyDescent="0.25">
      <c r="B14" s="375"/>
      <c r="C14" s="363"/>
      <c r="D14" s="611"/>
      <c r="E14" s="612"/>
      <c r="F14" s="612"/>
      <c r="G14" s="613"/>
      <c r="H14" s="377"/>
      <c r="I14" s="189"/>
      <c r="J14" s="346"/>
      <c r="K14" s="29"/>
      <c r="L14" s="29"/>
      <c r="M14" s="29"/>
      <c r="N14" s="29"/>
      <c r="O14" s="29"/>
      <c r="P14" s="130"/>
      <c r="Q14" s="92">
        <f t="shared" si="0"/>
        <v>0</v>
      </c>
      <c r="R14" s="355" t="b">
        <f>IF(AND(H14="CLIENT S+L",I14="HUILE"),(V14*3333.33+(VLOOKUP(K14,'BASE DE DONNEE'!$I$220:$J$250,2,0)))-((V14*3333.33)*J14),IF(AND(H14="CLIENT S+L",I14="LAIT"),((V14*952.4)-(V14*952.4)*J14),IF(H14="CLIENT O","OFFERT",IF(AND(I14="HUILE",H14="CLIENT L"),(((VLOOKUP(K14,'BASE DE DONNEE'!$I$220:$J$250,2,0))+(VLOOKUP(V14,'BASE DE DONNEE'!$I$111:$P$192,2,0)))),IF(AND(I14="LAIT",H14="CLIENT L"),(V14*952.4),IF(AND(I14="HUILE",H14="CLIENT D"),(V14*3809.53+(VLOOKUP(K14,'BASE DE DONNEE'!$I$220:$J$250,2,0))),IF(AND(I14="LAIT",H14="CLIENT D"),(V14*952.4),IF(AND(I14="HUILE",H14="CLIENT S+D"),((V14*3809.53+(VLOOKUP(K14,'BASE DE DONNEE'!$I$220:$J$250,2,0)))-((V14*3809.53)*J14)),IF(AND(I14="LAIT",H14="CLIENT S+D"),((V14*952.4)-((V14*952.4)*J14)),IF(AND(H14="CLIENT S",I14="LAIT"),((V14*952.4)-((V14*952.4)*J14)),IF(AND(I14="HUILE",H14="CLIENT S"),(VLOOKUP(K14,'BASE DE DONNEE'!$I$220:$J$250,2,0)+(VLOOKUP(V14,'BASE DE DONNEE'!$I$111:$P$192,2,0)))-(J14*((VLOOKUP(V14,'BASE DE DONNEE'!$I$111:$P$164,2,0)+(VLOOKUP(K14,'BASE DE DONNEE'!$I$220:$J$250,2,0))))))))))))))))</f>
        <v>0</v>
      </c>
      <c r="S14" s="355" t="b">
        <f t="shared" si="1"/>
        <v>0</v>
      </c>
      <c r="T14" s="356" t="b">
        <f t="shared" si="2"/>
        <v>0</v>
      </c>
      <c r="U14" s="365"/>
      <c r="V14" s="378">
        <f t="shared" si="7"/>
        <v>0</v>
      </c>
      <c r="W14" s="461"/>
      <c r="X14" s="471"/>
      <c r="Y14" s="387" t="e">
        <f>VLOOKUP(X14,'BASE DE DONNEE'!$A$4:$H$148,2,0)</f>
        <v>#N/A</v>
      </c>
      <c r="Z14" s="402"/>
      <c r="AA14" s="402"/>
      <c r="AB14" s="421"/>
      <c r="AC14" s="401" t="e">
        <f>VLOOKUP(X14,'BASE DE DONNEE'!$A$4:$H$148,3,0)</f>
        <v>#N/A</v>
      </c>
      <c r="AD14" s="468" t="e">
        <f t="shared" si="3"/>
        <v>#N/A</v>
      </c>
      <c r="AE14" s="469" t="e">
        <f>VLOOKUP(X14,'BASE DE DONNEE'!$A$4:$H$148,6,0)*#REF!/100</f>
        <v>#N/A</v>
      </c>
      <c r="AF14" s="469" t="e">
        <f>VLOOKUP(X14,'BASE DE DONNEE'!$A$4:$H$148,7,0)*#REF!/100</f>
        <v>#N/A</v>
      </c>
      <c r="AG14" s="469" t="e">
        <f>VLOOKUP(X14,'BASE DE DONNEE'!$A$4:$H$148,8,0)*#REF!/100</f>
        <v>#N/A</v>
      </c>
      <c r="AH14" s="470" t="e">
        <f t="shared" si="4"/>
        <v>#N/A</v>
      </c>
      <c r="AI14" s="614"/>
      <c r="AJ14" s="1" t="s">
        <v>244</v>
      </c>
      <c r="AK14" s="107">
        <f>IFERROR((VLOOKUP(AI21,$C$6:$N$39,7,0)),0)+IFERROR((VLOOKUP(AI21,$X$6:$AB$47,7,0)),0)+IFERROR((VLOOKUP(AI21,$AJ$7:$AU$48,7,0)),0)+IFERROR((VLOOKUP(AI21,$BC$6:$BH$47,7,0)),0)</f>
        <v>0</v>
      </c>
      <c r="AL14" s="107">
        <f>IFERROR((VLOOKUP(AI21,$C$6:$N$39,8,0)),0)+IFERROR((VLOOKUP(AI21,$X$6:$AB$47,8,0)),0)+IFERROR((VLOOKUP(AI21,$AJ$7:$AU$48,8,0)),0)+IFERROR((VLOOKUP(AI21,$BC$6:$BH$47,8,0)),0)</f>
        <v>0</v>
      </c>
      <c r="AM14" s="107">
        <f>IFERROR((VLOOKUP(AI21,$C$6:$N$39,9,0)),0)+IFERROR((VLOOKUP(AI21,$X$6:$AB$47,9,0)),0)+IFERROR((VLOOKUP(AI21,$AJ$7:$AU$48,9,0)),0)+IFERROR((VLOOKUP(AI21,$BC$6:$BH$47,9,0)),0)</f>
        <v>0</v>
      </c>
      <c r="AN14" s="107">
        <f>IFERROR((VLOOKUP(AI21,$C$6:$N$39,10,0)),0)+IFERROR((VLOOKUP(AI21,$X$6:$AB$47,10,0)),0)+IFERROR((VLOOKUP(AI21,$AJ$7:$AU$48,10,0)),0)+IFERROR((VLOOKUP(AI21,$BC$6:$BH$47,10,0)),0)</f>
        <v>0</v>
      </c>
      <c r="AO14" s="376">
        <f>IFERROR((VLOOKUP(AI21,$C$6:$N$39,11,0)),0)+IFERROR((VLOOKUP(AI21,$X$6:$AB$47,11,0)),0)+IFERROR((VLOOKUP(AI21,$AJ$7:$AU$48,11,0)),0)+IFERROR((VLOOKUP(AI21,$BC$6:$BH$47,11,0)),0)</f>
        <v>0</v>
      </c>
      <c r="AP14" s="438">
        <f>IFERROR((VLOOKUP(AI21,$C$6:$O$39,12,0)),0)+IFERROR((VLOOKUP(AI21,$X$6:$AB$47,12,0)),0)+IFERROR((VLOOKUP(AI21,$AJ$7:$AV$48,12,0)),0)+IFERROR((VLOOKUP(AI21,$BC$6:$BH$47,12,0)),0)</f>
        <v>0</v>
      </c>
      <c r="AQ14" s="1" t="s">
        <v>244</v>
      </c>
      <c r="AR14" s="439"/>
      <c r="AS14" s="374"/>
      <c r="AT14" s="374"/>
      <c r="AU14" s="374"/>
      <c r="AV14" s="431"/>
      <c r="AW14" s="431"/>
      <c r="AX14" s="358">
        <f>IFERROR((VLOOKUP(AI21,$C$6:$U$39,14,0)),0)+IFERROR((VLOOKUP(AI21,$X$6:$AG$47,14,0)),0)+IFERROR((VLOOKUP(AI21,$AJ$6:$BA$47,14,0)),0)</f>
        <v>0</v>
      </c>
      <c r="AY14" s="432">
        <f>IFERROR((VLOOKUP(AI21,$C$6:$U$39,16,0)),0)+IFERROR((VLOOKUP(AI21,$X$6:$AG$47,16,0)),0)+IFERROR((VLOOKUP(AI21,$AJ$6:$BA$47,16,0)),0)</f>
        <v>0</v>
      </c>
      <c r="AZ14" s="40"/>
      <c r="BA14" s="40"/>
      <c r="BB14" s="40"/>
      <c r="BC14" s="26"/>
      <c r="BD14" s="389"/>
      <c r="BE14" s="389"/>
      <c r="BF14" s="389"/>
      <c r="BG14" s="29"/>
      <c r="BH14" s="29"/>
      <c r="BI14" s="29"/>
      <c r="BJ14" s="29"/>
      <c r="BK14" s="29"/>
      <c r="BL14" s="29"/>
      <c r="BM14" s="29"/>
      <c r="BN14" s="29"/>
      <c r="BO14" s="29"/>
      <c r="BP14" s="392">
        <f t="shared" si="5"/>
        <v>0</v>
      </c>
      <c r="BQ14" s="392">
        <f t="shared" si="6"/>
        <v>0</v>
      </c>
      <c r="BR14" s="393"/>
      <c r="BS14" s="364"/>
      <c r="BT14" s="40"/>
      <c r="BU14" s="388" t="s">
        <v>18</v>
      </c>
      <c r="BV14" s="388"/>
      <c r="BW14" s="399">
        <v>4.016</v>
      </c>
      <c r="BX14" s="400">
        <f t="shared" si="8"/>
        <v>0</v>
      </c>
      <c r="BY14" s="208"/>
      <c r="CT14" s="26"/>
      <c r="CU14" s="388"/>
      <c r="CV14" s="389"/>
      <c r="CW14" s="29"/>
      <c r="CX14" s="29"/>
      <c r="CY14" s="214"/>
      <c r="CZ14" s="29"/>
      <c r="DA14" s="29"/>
      <c r="DB14" s="29"/>
      <c r="DC14" s="29"/>
      <c r="DD14" s="29"/>
      <c r="DE14" s="38"/>
      <c r="DF14" s="143" t="e">
        <f>((CZ14*#REF!)/100)+((#REF!*DA14)/100)+((DB14*#REF!)/100)+(#REF!*DC14)+(#REF!*DD14)</f>
        <v>#REF!</v>
      </c>
      <c r="DG14" s="139"/>
      <c r="DH14" s="139"/>
      <c r="DI14" s="131"/>
      <c r="DJ14" s="343"/>
      <c r="DK14" s="34"/>
      <c r="DL14" s="160"/>
      <c r="DM14" s="67"/>
      <c r="DN14" s="69"/>
      <c r="DO14" s="337"/>
      <c r="DP14" s="69"/>
      <c r="DQ14" s="405"/>
      <c r="DR14" s="29"/>
      <c r="DS14" s="29"/>
      <c r="DT14" s="29"/>
      <c r="DU14" s="34"/>
    </row>
    <row r="15" spans="2:125" ht="15" customHeight="1" x14ac:dyDescent="0.25">
      <c r="B15" s="375"/>
      <c r="C15" s="363"/>
      <c r="D15" s="611"/>
      <c r="E15" s="612"/>
      <c r="F15" s="612"/>
      <c r="G15" s="613"/>
      <c r="H15" s="377"/>
      <c r="I15" s="189"/>
      <c r="J15" s="346"/>
      <c r="K15" s="29"/>
      <c r="L15" s="29"/>
      <c r="M15" s="29"/>
      <c r="N15" s="29"/>
      <c r="O15" s="29"/>
      <c r="P15" s="130"/>
      <c r="Q15" s="92">
        <f t="shared" si="0"/>
        <v>0</v>
      </c>
      <c r="R15" s="355" t="b">
        <f>IF(AND(H15="CLIENT S+L",I15="HUILE"),(V15*3333.33+(VLOOKUP(K15,'BASE DE DONNEE'!$I$220:$J$250,2,0)))-((V15*3333.33)*J15),IF(AND(H15="CLIENT S+L",I15="LAIT"),((V15*952.4)-(V15*952.4)*J15),IF(H15="CLIENT O","OFFERT",IF(AND(I15="HUILE",H15="CLIENT L"),(((VLOOKUP(K15,'BASE DE DONNEE'!$I$220:$J$250,2,0))+(VLOOKUP(V15,'BASE DE DONNEE'!$I$111:$P$192,2,0)))),IF(AND(I15="LAIT",H15="CLIENT L"),(V15*952.4),IF(AND(I15="HUILE",H15="CLIENT D"),(V15*3809.53+(VLOOKUP(K15,'BASE DE DONNEE'!$I$220:$J$250,2,0))),IF(AND(I15="LAIT",H15="CLIENT D"),(V15*952.4),IF(AND(I15="HUILE",H15="CLIENT S+D"),((V15*3809.53+(VLOOKUP(K15,'BASE DE DONNEE'!$I$220:$J$250,2,0)))-((V15*3809.53)*J15)),IF(AND(I15="LAIT",H15="CLIENT S+D"),((V15*952.4)-((V15*952.4)*J15)),IF(AND(H15="CLIENT S",I15="LAIT"),((V15*952.4)-((V15*952.4)*J15)),IF(AND(I15="HUILE",H15="CLIENT S"),(VLOOKUP(K15,'BASE DE DONNEE'!$I$220:$J$250,2,0)+(VLOOKUP(V15,'BASE DE DONNEE'!$I$111:$P$192,2,0)))-(J15*((VLOOKUP(V15,'BASE DE DONNEE'!$I$111:$P$164,2,0)+(VLOOKUP(K15,'BASE DE DONNEE'!$I$220:$J$250,2,0))))))))))))))))</f>
        <v>0</v>
      </c>
      <c r="S15" s="355" t="b">
        <f t="shared" si="1"/>
        <v>0</v>
      </c>
      <c r="T15" s="356" t="b">
        <f t="shared" si="2"/>
        <v>0</v>
      </c>
      <c r="U15" s="365"/>
      <c r="V15" s="378">
        <f t="shared" si="7"/>
        <v>0</v>
      </c>
      <c r="W15" s="461"/>
      <c r="X15" s="471"/>
      <c r="Y15" s="387" t="e">
        <f>VLOOKUP(X15,'BASE DE DONNEE'!$A$4:$H$148,2,0)</f>
        <v>#N/A</v>
      </c>
      <c r="Z15" s="402"/>
      <c r="AA15" s="402"/>
      <c r="AB15" s="421"/>
      <c r="AC15" s="401" t="e">
        <f>VLOOKUP(X15,'BASE DE DONNEE'!$A$4:$H$148,3,0)</f>
        <v>#N/A</v>
      </c>
      <c r="AD15" s="468" t="e">
        <f t="shared" si="3"/>
        <v>#N/A</v>
      </c>
      <c r="AE15" s="469" t="e">
        <f>VLOOKUP(X15,'BASE DE DONNEE'!$A$4:$H$148,6,0)*#REF!/100</f>
        <v>#N/A</v>
      </c>
      <c r="AF15" s="469" t="e">
        <f>VLOOKUP(X15,'BASE DE DONNEE'!$A$4:$H$148,7,0)*#REF!/100</f>
        <v>#N/A</v>
      </c>
      <c r="AG15" s="469" t="e">
        <f>VLOOKUP(X15,'BASE DE DONNEE'!$A$4:$H$148,8,0)*#REF!/100</f>
        <v>#N/A</v>
      </c>
      <c r="AH15" s="470" t="e">
        <f t="shared" si="4"/>
        <v>#N/A</v>
      </c>
      <c r="AI15" s="614" t="s">
        <v>10</v>
      </c>
      <c r="AJ15" s="454" t="s">
        <v>246</v>
      </c>
      <c r="AK15" s="107">
        <f>IFERROR((VLOOKUP(AI23,$C$6:$N$39,7,0)),0)+IFERROR((VLOOKUP(AI23,$X$6:$AB$47,7,0)),0)+IFERROR((VLOOKUP(AI23,$AJ$7:$AU$48,7,0)),0)+IFERROR((VLOOKUP(AI23,$BC$6:$BH$47,7,0)),0)</f>
        <v>0</v>
      </c>
      <c r="AL15" s="107">
        <f>IFERROR((VLOOKUP(AI23,$C$6:$N$39,8,0)),0)+IFERROR((VLOOKUP(AI23,$X$6:$AB$47,8,0)),0)+IFERROR((VLOOKUP(AI23,$AJ$7:$AU$48,8,0)),0)+IFERROR((VLOOKUP(AI23,$BC$6:$BH$47,8,0)),0)</f>
        <v>0</v>
      </c>
      <c r="AM15" s="107">
        <f>IFERROR((VLOOKUP(AI23,$C$6:$N$39,9,0)),0)+IFERROR((VLOOKUP(AI23,$X$6:$AB$47,9,0)),0)+IFERROR((VLOOKUP(AI23,$AJ$7:$AU$48,9,0)),0)+IFERROR((VLOOKUP(AI23,$BC$6:$BH$47,9,0)),0)</f>
        <v>0</v>
      </c>
      <c r="AN15" s="107">
        <f>IFERROR((VLOOKUP(AI23,$C$6:$N$39,10,0)),0)+IFERROR((VLOOKUP(AI23,$X$6:$AB$47,10,0)),0)+IFERROR((VLOOKUP(AI23,$AJ$7:$AU$48,10,0)),0)+IFERROR((VLOOKUP(AI23,$BC$6:$BH$47,10,0)),0)</f>
        <v>0</v>
      </c>
      <c r="AO15" s="376">
        <f>IFERROR((VLOOKUP(AI23,$C$6:$N$39,11,0)),0)+IFERROR((VLOOKUP(AI23,$X$6:$AB$47,11,0)),0)+IFERROR((VLOOKUP(AI23,$AJ$7:$AU$48,11,0)),0)+IFERROR((VLOOKUP(AI23,$BC$6:$BH$47,11,0)),0)</f>
        <v>0</v>
      </c>
      <c r="AP15" s="438">
        <f>IFERROR((VLOOKUP(AI23,$C$6:$O$39,12,0)),0)+IFERROR((VLOOKUP(AI23,$X$6:$AB$47,12,0)),0)+IFERROR((VLOOKUP(AI23,$AJ$7:$AV$48,12,0)),0)+IFERROR((VLOOKUP(AI23,$BC$6:$BH$47,12,0)),0)</f>
        <v>0</v>
      </c>
      <c r="AQ15" s="454" t="s">
        <v>246</v>
      </c>
      <c r="AR15" s="439"/>
      <c r="AS15" s="374"/>
      <c r="AT15" s="374"/>
      <c r="AU15" s="374"/>
      <c r="AV15" s="431"/>
      <c r="AW15" s="431"/>
      <c r="AX15" s="358">
        <f>IFERROR((VLOOKUP(AI23,$C$6:$U$39,14,0)),0)+IFERROR((VLOOKUP(AI23,$X$6:$AG$47,14,0)),0)+IFERROR((VLOOKUP(AI23,$AJ$6:$BA$47,14,0)),0)</f>
        <v>0</v>
      </c>
      <c r="AY15" s="432">
        <f>IFERROR((VLOOKUP(AI23,$C$6:$U$39,16,0)),0)+IFERROR((VLOOKUP(AI23,$X$6:$AG$47,16,0)),0)+IFERROR((VLOOKUP(AI23,$AJ$6:$BA$47,16,0)),0)</f>
        <v>0</v>
      </c>
      <c r="AZ15" s="40"/>
      <c r="BA15" s="40"/>
      <c r="BB15" s="40"/>
      <c r="BC15" s="26"/>
      <c r="BD15" s="389"/>
      <c r="BE15" s="389"/>
      <c r="BF15" s="389"/>
      <c r="BG15" s="29"/>
      <c r="BH15" s="29"/>
      <c r="BI15" s="29"/>
      <c r="BJ15" s="29"/>
      <c r="BK15" s="29"/>
      <c r="BL15" s="29"/>
      <c r="BM15" s="29"/>
      <c r="BN15" s="29"/>
      <c r="BO15" s="29"/>
      <c r="BP15" s="392">
        <f t="shared" si="5"/>
        <v>0</v>
      </c>
      <c r="BQ15" s="392">
        <f t="shared" si="6"/>
        <v>0</v>
      </c>
      <c r="BR15" s="393"/>
      <c r="BS15" s="364"/>
      <c r="BT15" s="40"/>
      <c r="BU15" s="388" t="s">
        <v>19</v>
      </c>
      <c r="BV15" s="388"/>
      <c r="BW15" s="399">
        <v>215</v>
      </c>
      <c r="BX15" s="400">
        <f t="shared" si="8"/>
        <v>0</v>
      </c>
      <c r="BY15" s="208"/>
      <c r="CT15" s="26"/>
      <c r="CU15" s="388"/>
      <c r="CV15" s="389"/>
      <c r="CW15" s="29"/>
      <c r="CX15" s="29"/>
      <c r="CY15" s="214"/>
      <c r="CZ15" s="29"/>
      <c r="DA15" s="29"/>
      <c r="DB15" s="29"/>
      <c r="DC15" s="29"/>
      <c r="DD15" s="29"/>
      <c r="DE15" s="38"/>
      <c r="DF15" s="143" t="e">
        <f>((CZ15*#REF!)/100)+((#REF!*DA15)/100)+((DB15*#REF!)/100)+(#REF!*DC15)+(#REF!*DD15)</f>
        <v>#REF!</v>
      </c>
      <c r="DG15" s="139"/>
      <c r="DH15" s="139"/>
      <c r="DI15" s="131"/>
      <c r="DJ15" s="343"/>
      <c r="DK15" s="34"/>
      <c r="DL15" s="407"/>
      <c r="DM15" s="404"/>
      <c r="DN15" s="405"/>
      <c r="DO15" s="405"/>
      <c r="DP15" s="405"/>
      <c r="DQ15" s="405"/>
      <c r="DR15" s="29"/>
      <c r="DS15" s="29"/>
      <c r="DT15" s="29"/>
      <c r="DU15" s="34"/>
    </row>
    <row r="16" spans="2:125" ht="15" customHeight="1" x14ac:dyDescent="0.25">
      <c r="B16" s="375"/>
      <c r="C16" s="363"/>
      <c r="D16" s="611"/>
      <c r="E16" s="612"/>
      <c r="F16" s="612"/>
      <c r="G16" s="613"/>
      <c r="H16" s="377"/>
      <c r="I16" s="189"/>
      <c r="J16" s="346"/>
      <c r="K16" s="29"/>
      <c r="L16" s="29"/>
      <c r="M16" s="29"/>
      <c r="N16" s="29"/>
      <c r="O16" s="29"/>
      <c r="P16" s="130"/>
      <c r="Q16" s="92">
        <f t="shared" si="0"/>
        <v>0</v>
      </c>
      <c r="R16" s="355" t="b">
        <f>IF(AND(H16="CLIENT S+L",I16="HUILE"),(V16*3333.33+(VLOOKUP(K16,'BASE DE DONNEE'!$I$220:$J$250,2,0)))-((V16*3333.33)*J16),IF(AND(H16="CLIENT S+L",I16="LAIT"),((V16*952.4)-(V16*952.4)*J16),IF(H16="CLIENT O","OFFERT",IF(AND(I16="HUILE",H16="CLIENT L"),(((VLOOKUP(K16,'BASE DE DONNEE'!$I$220:$J$250,2,0))+(VLOOKUP(V16,'BASE DE DONNEE'!$I$111:$P$192,2,0)))),IF(AND(I16="LAIT",H16="CLIENT L"),(V16*952.4),IF(AND(I16="HUILE",H16="CLIENT D"),(V16*3809.53+(VLOOKUP(K16,'BASE DE DONNEE'!$I$220:$J$250,2,0))),IF(AND(I16="LAIT",H16="CLIENT D"),(V16*952.4),IF(AND(I16="HUILE",H16="CLIENT S+D"),((V16*3809.53+(VLOOKUP(K16,'BASE DE DONNEE'!$I$220:$J$250,2,0)))-((V16*3809.53)*J16)),IF(AND(I16="LAIT",H16="CLIENT S+D"),((V16*952.4)-((V16*952.4)*J16)),IF(AND(H16="CLIENT S",I16="LAIT"),((V16*952.4)-((V16*952.4)*J16)),IF(AND(I16="HUILE",H16="CLIENT S"),(VLOOKUP(K16,'BASE DE DONNEE'!$I$220:$J$250,2,0)+(VLOOKUP(V16,'BASE DE DONNEE'!$I$111:$P$192,2,0)))-(J16*((VLOOKUP(V16,'BASE DE DONNEE'!$I$111:$P$164,2,0)+(VLOOKUP(K16,'BASE DE DONNEE'!$I$220:$J$250,2,0))))))))))))))))</f>
        <v>0</v>
      </c>
      <c r="S16" s="355" t="b">
        <f t="shared" si="1"/>
        <v>0</v>
      </c>
      <c r="T16" s="356" t="b">
        <f t="shared" si="2"/>
        <v>0</v>
      </c>
      <c r="U16" s="365"/>
      <c r="V16" s="378">
        <f t="shared" si="7"/>
        <v>0</v>
      </c>
      <c r="W16" s="461"/>
      <c r="X16" s="471"/>
      <c r="Y16" s="387" t="e">
        <f>VLOOKUP(X16,'BASE DE DONNEE'!$A$4:$H$148,2,0)</f>
        <v>#N/A</v>
      </c>
      <c r="Z16" s="402"/>
      <c r="AA16" s="402"/>
      <c r="AB16" s="421"/>
      <c r="AC16" s="401" t="e">
        <f>VLOOKUP(X16,'BASE DE DONNEE'!$A$4:$H$148,3,0)</f>
        <v>#N/A</v>
      </c>
      <c r="AD16" s="468" t="e">
        <f t="shared" si="3"/>
        <v>#N/A</v>
      </c>
      <c r="AE16" s="469" t="e">
        <f>VLOOKUP(X16,'BASE DE DONNEE'!$A$4:$H$148,6,0)*#REF!/100</f>
        <v>#N/A</v>
      </c>
      <c r="AF16" s="469" t="e">
        <f>VLOOKUP(X16,'BASE DE DONNEE'!$A$4:$H$148,7,0)*#REF!/100</f>
        <v>#N/A</v>
      </c>
      <c r="AG16" s="469" t="e">
        <f>VLOOKUP(X16,'BASE DE DONNEE'!$A$4:$H$148,8,0)*#REF!/100</f>
        <v>#N/A</v>
      </c>
      <c r="AH16" s="470" t="e">
        <f t="shared" si="4"/>
        <v>#N/A</v>
      </c>
      <c r="AI16" s="614"/>
      <c r="AJ16" s="1" t="s">
        <v>244</v>
      </c>
      <c r="AK16" s="107">
        <f>IFERROR((VLOOKUP(AI27,$C$6:$N$39,7,0)),0)+IFERROR((VLOOKUP(AI27,$X$6:$AB$47,7,0)),0)+IFERROR((VLOOKUP(AI27,$AJ$7:$AU$48,7,0)),0)+IFERROR((VLOOKUP(AI27,$BC$6:$BH$47,7,0)),0)</f>
        <v>0</v>
      </c>
      <c r="AL16" s="107">
        <f>IFERROR((VLOOKUP(AI27,$C$6:$N$39,8,0)),0)+IFERROR((VLOOKUP(AI27,$X$6:$AB$47,8,0)),0)+IFERROR((VLOOKUP(AI27,$AJ$7:$AU$48,8,0)),0)+IFERROR((VLOOKUP(AI27,$BC$6:$BH$47,8,0)),0)</f>
        <v>0</v>
      </c>
      <c r="AM16" s="107">
        <f>IFERROR((VLOOKUP(AI27,$C$6:$N$39,9,0)),0)+IFERROR((VLOOKUP(AI27,$X$6:$AB$47,9,0)),0)+IFERROR((VLOOKUP(AI27,$AJ$7:$AU$48,9,0)),0)+IFERROR((VLOOKUP(AI27,$BC$6:$BH$47,9,0)),0)</f>
        <v>0</v>
      </c>
      <c r="AN16" s="107">
        <f>IFERROR((VLOOKUP(AI27,$C$6:$N$39,10,0)),0)+IFERROR((VLOOKUP(AI27,$X$6:$AB$47,10,0)),0)+IFERROR((VLOOKUP(AI27,$AJ$7:$AU$48,10,0)),0)+IFERROR((VLOOKUP(AI27,$BC$6:$BH$47,10,0)),0)</f>
        <v>0</v>
      </c>
      <c r="AO16" s="376">
        <f>IFERROR((VLOOKUP(AI27,$C$6:$N$39,11,0)),0)+IFERROR((VLOOKUP(AI27,$X$6:$AB$47,11,0)),0)+IFERROR((VLOOKUP(AI27,$AJ$7:$AU$48,11,0)),0)+IFERROR((VLOOKUP(AI27,$BC$6:$BH$47,11,0)),0)</f>
        <v>0</v>
      </c>
      <c r="AP16" s="438">
        <f>IFERROR((VLOOKUP(AI27,$C$6:$O$39,12,0)),0)+IFERROR((VLOOKUP(AI27,$X$6:$AB$47,12,0)),0)+IFERROR((VLOOKUP(AI27,$AJ$7:$AV$48,12,0)),0)+IFERROR((VLOOKUP(AI27,$BC$6:$BH$47,12,0)),0)</f>
        <v>0</v>
      </c>
      <c r="AQ16" s="1" t="s">
        <v>244</v>
      </c>
      <c r="AR16" s="439"/>
      <c r="AS16" s="374"/>
      <c r="AT16" s="374"/>
      <c r="AU16" s="374"/>
      <c r="AV16" s="431"/>
      <c r="AW16" s="431"/>
      <c r="AX16" s="358">
        <f>IFERROR((VLOOKUP(AI27,$C$6:$U$39,14,0)),0)+IFERROR((VLOOKUP(AI27,$X$6:$AG$47,14,0)),0)+IFERROR((VLOOKUP(AI27,$AJ$6:$BA$47,14,0)),0)</f>
        <v>0</v>
      </c>
      <c r="AY16" s="432">
        <f>IFERROR((VLOOKUP(AI27,$C$6:$U$39,16,0)),0)+IFERROR((VLOOKUP(AI27,$X$6:$AG$47,16,0)),0)+IFERROR((VLOOKUP(AI27,$AJ$6:$BA$47,16,0)),0)</f>
        <v>0</v>
      </c>
      <c r="AZ16" s="40"/>
      <c r="BA16" s="40"/>
      <c r="BB16" s="40"/>
      <c r="BC16" s="26"/>
      <c r="BD16" s="389"/>
      <c r="BE16" s="389"/>
      <c r="BF16" s="389"/>
      <c r="BG16" s="29"/>
      <c r="BH16" s="29"/>
      <c r="BI16" s="29"/>
      <c r="BJ16" s="29"/>
      <c r="BK16" s="29"/>
      <c r="BL16" s="29"/>
      <c r="BM16" s="29"/>
      <c r="BN16" s="29"/>
      <c r="BO16" s="29"/>
      <c r="BP16" s="392">
        <f t="shared" si="5"/>
        <v>0</v>
      </c>
      <c r="BQ16" s="392">
        <f t="shared" si="6"/>
        <v>0</v>
      </c>
      <c r="BR16" s="393"/>
      <c r="BS16" s="364"/>
      <c r="BT16" s="40"/>
      <c r="BU16" s="388" t="s">
        <v>138</v>
      </c>
      <c r="BV16" s="388"/>
      <c r="BW16" s="399"/>
      <c r="BX16" s="400">
        <f>SUM(BX8:BX15)</f>
        <v>0</v>
      </c>
      <c r="BY16" s="208"/>
      <c r="CT16" s="26"/>
      <c r="CU16" s="388"/>
      <c r="CV16" s="389"/>
      <c r="CW16" s="29"/>
      <c r="CX16" s="29"/>
      <c r="CY16" s="214"/>
      <c r="CZ16" s="29"/>
      <c r="DA16" s="29"/>
      <c r="DB16" s="29"/>
      <c r="DC16" s="29"/>
      <c r="DD16" s="29"/>
      <c r="DE16" s="38"/>
      <c r="DF16" s="143" t="e">
        <f>((CZ16*#REF!)/100)+((#REF!*DA16)/100)+((DB16*#REF!)/100)+(#REF!*DC16)+(#REF!*DD16)</f>
        <v>#REF!</v>
      </c>
      <c r="DG16" s="139"/>
      <c r="DH16" s="139"/>
      <c r="DI16" s="131"/>
      <c r="DJ16" s="343"/>
      <c r="DK16" s="34"/>
      <c r="DL16" s="407"/>
      <c r="DM16" s="404"/>
      <c r="DN16" s="405"/>
      <c r="DO16" s="405"/>
      <c r="DP16" s="405"/>
      <c r="DQ16" s="405"/>
      <c r="DR16" s="29"/>
      <c r="DS16" s="29"/>
      <c r="DT16" s="29"/>
      <c r="DU16" s="34"/>
    </row>
    <row r="17" spans="2:125" ht="15" customHeight="1" x14ac:dyDescent="0.25">
      <c r="B17" s="375"/>
      <c r="C17" s="363"/>
      <c r="D17" s="611"/>
      <c r="E17" s="612"/>
      <c r="F17" s="612"/>
      <c r="G17" s="613"/>
      <c r="H17" s="377"/>
      <c r="I17" s="189"/>
      <c r="J17" s="346"/>
      <c r="K17" s="29"/>
      <c r="L17" s="29"/>
      <c r="M17" s="29"/>
      <c r="N17" s="29"/>
      <c r="O17" s="29"/>
      <c r="P17" s="130"/>
      <c r="Q17" s="92">
        <f t="shared" si="0"/>
        <v>0</v>
      </c>
      <c r="R17" s="355" t="b">
        <f>IF(AND(H17="CLIENT S+L",I17="HUILE"),(V17*3333.33+(VLOOKUP(K17,'BASE DE DONNEE'!$I$220:$J$250,2,0)))-((V17*3333.33)*J17),IF(AND(H17="CLIENT S+L",I17="LAIT"),((V17*952.4)-(V17*952.4)*J17),IF(H17="CLIENT O","OFFERT",IF(AND(I17="HUILE",H17="CLIENT L"),(((VLOOKUP(K17,'BASE DE DONNEE'!$I$220:$J$250,2,0))+(VLOOKUP(V17,'BASE DE DONNEE'!$I$111:$P$192,2,0)))),IF(AND(I17="LAIT",H17="CLIENT L"),(V17*952.4),IF(AND(I17="HUILE",H17="CLIENT D"),(V17*3809.53+(VLOOKUP(K17,'BASE DE DONNEE'!$I$220:$J$250,2,0))),IF(AND(I17="LAIT",H17="CLIENT D"),(V17*952.4),IF(AND(I17="HUILE",H17="CLIENT S+D"),((V17*3809.53+(VLOOKUP(K17,'BASE DE DONNEE'!$I$220:$J$250,2,0)))-((V17*3809.53)*J17)),IF(AND(I17="LAIT",H17="CLIENT S+D"),((V17*952.4)-((V17*952.4)*J17)),IF(AND(H17="CLIENT S",I17="LAIT"),((V17*952.4)-((V17*952.4)*J17)),IF(AND(I17="HUILE",H17="CLIENT S"),(VLOOKUP(K17,'BASE DE DONNEE'!$I$220:$J$250,2,0)+(VLOOKUP(V17,'BASE DE DONNEE'!$I$111:$P$192,2,0)))-(J17*((VLOOKUP(V17,'BASE DE DONNEE'!$I$111:$P$164,2,0)+(VLOOKUP(K17,'BASE DE DONNEE'!$I$220:$J$250,2,0))))))))))))))))</f>
        <v>0</v>
      </c>
      <c r="S17" s="355" t="b">
        <f t="shared" si="1"/>
        <v>0</v>
      </c>
      <c r="T17" s="356" t="b">
        <f t="shared" si="2"/>
        <v>0</v>
      </c>
      <c r="U17" s="365"/>
      <c r="V17" s="378">
        <f t="shared" si="7"/>
        <v>0</v>
      </c>
      <c r="W17" s="461"/>
      <c r="X17" s="471"/>
      <c r="Y17" s="387" t="e">
        <f>VLOOKUP(X17,'BASE DE DONNEE'!$A$4:$H$148,2,0)</f>
        <v>#N/A</v>
      </c>
      <c r="Z17" s="402"/>
      <c r="AA17" s="402"/>
      <c r="AB17" s="421"/>
      <c r="AC17" s="401" t="e">
        <f>VLOOKUP(X17,'BASE DE DONNEE'!$A$4:$H$148,3,0)</f>
        <v>#N/A</v>
      </c>
      <c r="AD17" s="468" t="e">
        <f t="shared" si="3"/>
        <v>#N/A</v>
      </c>
      <c r="AE17" s="469" t="e">
        <f>VLOOKUP(X17,'BASE DE DONNEE'!$A$4:$H$148,6,0)*#REF!/100</f>
        <v>#N/A</v>
      </c>
      <c r="AF17" s="469" t="e">
        <f>VLOOKUP(X17,'BASE DE DONNEE'!$A$4:$H$148,7,0)*#REF!/100</f>
        <v>#N/A</v>
      </c>
      <c r="AG17" s="469" t="e">
        <f>VLOOKUP(X17,'BASE DE DONNEE'!$A$4:$H$148,8,0)*#REF!/100</f>
        <v>#N/A</v>
      </c>
      <c r="AH17" s="470" t="e">
        <f t="shared" si="4"/>
        <v>#N/A</v>
      </c>
      <c r="AI17" s="614" t="s">
        <v>148</v>
      </c>
      <c r="AJ17" s="454" t="s">
        <v>246</v>
      </c>
      <c r="AK17" s="107">
        <f>IFERROR((VLOOKUP(#REF!,$C$6:$N$39,7,0)),0)+IFERROR((VLOOKUP(#REF!,$X$6:$AB$47,7,0)),0)+IFERROR((VLOOKUP(#REF!,$AJ$7:$AU$48,7,0)),0)+IFERROR((VLOOKUP(#REF!,$BC$6:$BH$47,7,0)),0)</f>
        <v>0</v>
      </c>
      <c r="AL17" s="107">
        <f>IFERROR((VLOOKUP(#REF!,$C$6:$N$39,8,0)),0)+IFERROR((VLOOKUP(#REF!,$X$6:$AB$47,8,0)),0)+IFERROR((VLOOKUP(#REF!,$AJ$7:$AU$48,8,0)),0)+IFERROR((VLOOKUP(#REF!,$BC$6:$BH$47,8,0)),0)</f>
        <v>0</v>
      </c>
      <c r="AM17" s="107">
        <f>IFERROR((VLOOKUP(#REF!,$C$6:$N$39,9,0)),0)+IFERROR((VLOOKUP(#REF!,$X$6:$AB$47,9,0)),0)+IFERROR((VLOOKUP(#REF!,$AJ$7:$AU$48,9,0)),0)+IFERROR((VLOOKUP(#REF!,$BC$6:$BH$47,9,0)),0)</f>
        <v>0</v>
      </c>
      <c r="AN17" s="107">
        <f>IFERROR((VLOOKUP(#REF!,$C$6:$N$39,10,0)),0)+IFERROR((VLOOKUP(#REF!,$X$6:$AB$47,10,0)),0)+IFERROR((VLOOKUP(#REF!,$AJ$7:$AU$48,10,0)),0)+IFERROR((VLOOKUP(#REF!,$BC$6:$BH$47,10,0)),0)</f>
        <v>0</v>
      </c>
      <c r="AO17" s="376">
        <f>IFERROR((VLOOKUP(#REF!,$C$6:$N$39,11,0)),0)+IFERROR((VLOOKUP(#REF!,$X$6:$AB$47,11,0)),0)+IFERROR((VLOOKUP(#REF!,$AJ$7:$AU$48,11,0)),0)+IFERROR((VLOOKUP(#REF!,$BC$6:$BH$47,11,0)),0)</f>
        <v>0</v>
      </c>
      <c r="AP17" s="438">
        <f>IFERROR((VLOOKUP(#REF!,$C$6:$O$39,12,0)),0)+IFERROR((VLOOKUP(#REF!,$X$6:$AB$47,12,0)),0)+IFERROR((VLOOKUP(#REF!,$AJ$7:$AV$48,12,0)),0)+IFERROR((VLOOKUP(#REF!,$BC$6:$BH$47,12,0)),0)</f>
        <v>0</v>
      </c>
      <c r="AQ17" s="454" t="s">
        <v>246</v>
      </c>
      <c r="AR17" s="439"/>
      <c r="AS17" s="374"/>
      <c r="AT17" s="374"/>
      <c r="AU17" s="374"/>
      <c r="AV17" s="431"/>
      <c r="AW17" s="431"/>
      <c r="AX17" s="358">
        <f>IFERROR((VLOOKUP(#REF!,$C$6:$U$39,14,0)),0)+IFERROR((VLOOKUP(#REF!,$X$6:$AG$47,14,0)),0)+IFERROR((VLOOKUP(#REF!,$AJ$6:$BA$47,14,0)),0)</f>
        <v>0</v>
      </c>
      <c r="AY17" s="432">
        <f>IFERROR((VLOOKUP(#REF!,$C$6:$U$39,16,0)),0)+IFERROR((VLOOKUP(#REF!,$X$6:$AG$47,16,0)),0)+IFERROR((VLOOKUP(#REF!,$AJ$6:$BA$47,16,0)),0)</f>
        <v>0</v>
      </c>
      <c r="AZ17" s="40"/>
      <c r="BA17" s="40"/>
      <c r="BB17" s="40"/>
      <c r="BC17" s="26"/>
      <c r="BD17" s="389"/>
      <c r="BE17" s="389"/>
      <c r="BF17" s="389"/>
      <c r="BG17" s="29"/>
      <c r="BH17" s="29"/>
      <c r="BI17" s="29"/>
      <c r="BJ17" s="29"/>
      <c r="BK17" s="29"/>
      <c r="BL17" s="29"/>
      <c r="BM17" s="29"/>
      <c r="BN17" s="29"/>
      <c r="BO17" s="29"/>
      <c r="BP17" s="392">
        <f t="shared" si="5"/>
        <v>0</v>
      </c>
      <c r="BQ17" s="392">
        <f t="shared" si="6"/>
        <v>0</v>
      </c>
      <c r="BR17" s="393"/>
      <c r="BS17" s="364"/>
      <c r="BT17" s="40"/>
      <c r="BU17" s="40"/>
      <c r="BV17" s="40"/>
      <c r="BW17" s="40"/>
      <c r="BX17" s="350"/>
      <c r="BY17" s="40"/>
      <c r="CT17" s="26"/>
      <c r="CU17" s="388"/>
      <c r="CV17" s="389"/>
      <c r="CW17" s="29"/>
      <c r="CX17" s="29"/>
      <c r="CY17" s="214"/>
      <c r="CZ17" s="29"/>
      <c r="DA17" s="29"/>
      <c r="DB17" s="29"/>
      <c r="DC17" s="29"/>
      <c r="DD17" s="29"/>
      <c r="DE17" s="38"/>
      <c r="DF17" s="143" t="e">
        <f>((CZ17*#REF!)/100)+((#REF!*DA17)/100)+((DB17*#REF!)/100)+(#REF!*DC17)+(#REF!*DD17)</f>
        <v>#REF!</v>
      </c>
      <c r="DG17" s="139"/>
      <c r="DH17" s="139"/>
      <c r="DI17" s="131"/>
      <c r="DJ17" s="343"/>
      <c r="DK17" s="34"/>
      <c r="DL17" s="407"/>
      <c r="DM17" s="404"/>
      <c r="DN17" s="405"/>
      <c r="DO17" s="405"/>
      <c r="DP17" s="405"/>
      <c r="DQ17" s="405"/>
      <c r="DR17" s="29"/>
      <c r="DS17" s="29"/>
      <c r="DT17" s="29"/>
      <c r="DU17" s="34"/>
    </row>
    <row r="18" spans="2:125" ht="15" customHeight="1" x14ac:dyDescent="0.25">
      <c r="B18" s="375"/>
      <c r="C18" s="363"/>
      <c r="D18" s="611"/>
      <c r="E18" s="612"/>
      <c r="F18" s="612"/>
      <c r="G18" s="613"/>
      <c r="H18" s="377"/>
      <c r="I18" s="189"/>
      <c r="J18" s="346"/>
      <c r="K18" s="29"/>
      <c r="L18" s="29"/>
      <c r="M18" s="29"/>
      <c r="N18" s="29"/>
      <c r="O18" s="29"/>
      <c r="P18" s="130"/>
      <c r="Q18" s="92">
        <f t="shared" si="0"/>
        <v>0</v>
      </c>
      <c r="R18" s="355" t="b">
        <f>IF(AND(H18="CLIENT S+L",I18="HUILE"),(V18*3333.33+(VLOOKUP(K18,'BASE DE DONNEE'!$I$220:$J$250,2,0)))-((V18*3333.33)*J18),IF(AND(H18="CLIENT S+L",I18="LAIT"),((V18*952.4)-(V18*952.4)*J18),IF(H18="CLIENT O","OFFERT",IF(AND(I18="HUILE",H18="CLIENT L"),(((VLOOKUP(K18,'BASE DE DONNEE'!$I$220:$J$250,2,0))+(VLOOKUP(V18,'BASE DE DONNEE'!$I$111:$P$192,2,0)))),IF(AND(I18="LAIT",H18="CLIENT L"),(V18*952.4),IF(AND(I18="HUILE",H18="CLIENT D"),(V18*3809.53+(VLOOKUP(K18,'BASE DE DONNEE'!$I$220:$J$250,2,0))),IF(AND(I18="LAIT",H18="CLIENT D"),(V18*952.4),IF(AND(I18="HUILE",H18="CLIENT S+D"),((V18*3809.53+(VLOOKUP(K18,'BASE DE DONNEE'!$I$220:$J$250,2,0)))-((V18*3809.53)*J18)),IF(AND(I18="LAIT",H18="CLIENT S+D"),((V18*952.4)-((V18*952.4)*J18)),IF(AND(H18="CLIENT S",I18="LAIT"),((V18*952.4)-((V18*952.4)*J18)),IF(AND(I18="HUILE",H18="CLIENT S"),(VLOOKUP(K18,'BASE DE DONNEE'!$I$220:$J$250,2,0)+(VLOOKUP(V18,'BASE DE DONNEE'!$I$111:$P$192,2,0)))-(J18*((VLOOKUP(V18,'BASE DE DONNEE'!$I$111:$P$164,2,0)+(VLOOKUP(K18,'BASE DE DONNEE'!$I$220:$J$250,2,0))))))))))))))))</f>
        <v>0</v>
      </c>
      <c r="S18" s="355" t="b">
        <f t="shared" si="1"/>
        <v>0</v>
      </c>
      <c r="T18" s="356" t="b">
        <f t="shared" si="2"/>
        <v>0</v>
      </c>
      <c r="U18" s="365"/>
      <c r="V18" s="378">
        <f t="shared" si="7"/>
        <v>0</v>
      </c>
      <c r="W18" s="461"/>
      <c r="X18" s="471"/>
      <c r="Y18" s="387" t="e">
        <f>VLOOKUP(X18,'BASE DE DONNEE'!$A$4:$H$148,2,0)</f>
        <v>#N/A</v>
      </c>
      <c r="Z18" s="402"/>
      <c r="AA18" s="402"/>
      <c r="AB18" s="421"/>
      <c r="AC18" s="401" t="e">
        <f>VLOOKUP(X18,'BASE DE DONNEE'!$A$4:$H$148,3,0)</f>
        <v>#N/A</v>
      </c>
      <c r="AD18" s="468" t="e">
        <f t="shared" si="3"/>
        <v>#N/A</v>
      </c>
      <c r="AE18" s="469" t="e">
        <f>VLOOKUP(X18,'BASE DE DONNEE'!$A$4:$H$148,6,0)*#REF!/100</f>
        <v>#N/A</v>
      </c>
      <c r="AF18" s="469" t="e">
        <f>VLOOKUP(X18,'BASE DE DONNEE'!$A$4:$H$148,7,0)*#REF!/100</f>
        <v>#N/A</v>
      </c>
      <c r="AG18" s="469" t="e">
        <f>VLOOKUP(X18,'BASE DE DONNEE'!$A$4:$H$148,8,0)*#REF!/100</f>
        <v>#N/A</v>
      </c>
      <c r="AH18" s="470" t="e">
        <f t="shared" si="4"/>
        <v>#N/A</v>
      </c>
      <c r="AI18" s="614"/>
      <c r="AJ18" s="1" t="s">
        <v>244</v>
      </c>
      <c r="AK18" s="107">
        <f>IFERROR((VLOOKUP(AI18,$C$6:$N$39,7,0)),0)+IFERROR((VLOOKUP(AI18,$X$6:$AB$47,7,0)),0)+IFERROR((VLOOKUP(AI18,$AJ$7:$AU$48,7,0)),0)+IFERROR((VLOOKUP(AI18,$BC$6:$BH$47,7,0)),0)</f>
        <v>0</v>
      </c>
      <c r="AL18" s="107">
        <f>IFERROR((VLOOKUP(AI18,$C$6:$N$39,8,0)),0)+IFERROR((VLOOKUP(AI18,$X$6:$AB$47,8,0)),0)+IFERROR((VLOOKUP(AI18,$AJ$7:$AU$48,8,0)),0)+IFERROR((VLOOKUP(AI18,$BC$6:$BH$47,8,0)),0)</f>
        <v>0</v>
      </c>
      <c r="AM18" s="107">
        <f>IFERROR((VLOOKUP(AI18,$C$6:$N$39,9,0)),0)+IFERROR((VLOOKUP(AI18,$X$6:$AB$47,9,0)),0)+IFERROR((VLOOKUP(AI18,$AJ$7:$AU$48,9,0)),0)+IFERROR((VLOOKUP(AI18,$BC$6:$BH$47,9,0)),0)</f>
        <v>0</v>
      </c>
      <c r="AN18" s="107">
        <f>IFERROR((VLOOKUP(AI18,$C$6:$N$39,10,0)),0)+IFERROR((VLOOKUP(AI18,$X$6:$AB$47,10,0)),0)+IFERROR((VLOOKUP(AI18,$AJ$7:$AU$48,10,0)),0)+IFERROR((VLOOKUP(AI18,$BC$6:$BH$47,10,0)),0)</f>
        <v>0</v>
      </c>
      <c r="AO18" s="376">
        <f>IFERROR((VLOOKUP(AI18,$C$6:$N$39,11,0)),0)+IFERROR((VLOOKUP(AI18,$X$6:$AB$47,11,0)),0)+IFERROR((VLOOKUP(AI18,$AJ$7:$AU$48,11,0)),0)+IFERROR((VLOOKUP(AI18,$BC$6:$BH$47,11,0)),0)</f>
        <v>0</v>
      </c>
      <c r="AP18" s="438">
        <f>IFERROR((VLOOKUP(AI18,$C$6:$O$39,12,0)),0)+IFERROR((VLOOKUP(AI18,$X$6:$AB$47,12,0)),0)+IFERROR((VLOOKUP(AI18,$AJ$7:$AV$48,12,0)),0)+IFERROR((VLOOKUP(AI18,$BC$6:$BH$47,12,0)),0)</f>
        <v>0</v>
      </c>
      <c r="AQ18" s="1" t="s">
        <v>244</v>
      </c>
      <c r="AR18" s="439"/>
      <c r="AS18" s="374"/>
      <c r="AT18" s="374"/>
      <c r="AU18" s="374"/>
      <c r="AV18" s="431"/>
      <c r="AW18" s="431"/>
      <c r="AX18" s="358">
        <f>IFERROR((VLOOKUP(AI18,$C$6:$U$39,14,0)),0)+IFERROR((VLOOKUP(AI18,$X$6:$AG$47,14,0)),0)+IFERROR((VLOOKUP(AI18,$AJ$6:$BA$47,14,0)),0)</f>
        <v>0</v>
      </c>
      <c r="AY18" s="432">
        <f>IFERROR((VLOOKUP(AI18,$C$6:$U$39,16,0)),0)+IFERROR((VLOOKUP(AI18,$X$6:$AG$47,16,0)),0)+IFERROR((VLOOKUP(AI18,$AJ$6:$BA$47,16,0)),0)</f>
        <v>0</v>
      </c>
      <c r="AZ18" s="40"/>
      <c r="BA18" s="40"/>
      <c r="BB18" s="40"/>
      <c r="BC18" s="26"/>
      <c r="BD18" s="389"/>
      <c r="BE18" s="389"/>
      <c r="BF18" s="389"/>
      <c r="BG18" s="29"/>
      <c r="BH18" s="29"/>
      <c r="BI18" s="29"/>
      <c r="BJ18" s="29"/>
      <c r="BK18" s="29"/>
      <c r="BL18" s="29"/>
      <c r="BM18" s="29"/>
      <c r="BN18" s="29"/>
      <c r="BO18" s="29"/>
      <c r="BP18" s="392">
        <f t="shared" si="5"/>
        <v>0</v>
      </c>
      <c r="BQ18" s="392">
        <f t="shared" si="6"/>
        <v>0</v>
      </c>
      <c r="BR18" s="393"/>
      <c r="BS18" s="364"/>
      <c r="BT18" s="40"/>
      <c r="BU18" s="40"/>
      <c r="BV18" s="40"/>
      <c r="BW18" s="40"/>
      <c r="BX18" s="350"/>
      <c r="BY18" s="40"/>
      <c r="CT18" s="26"/>
      <c r="CU18" s="388"/>
      <c r="CV18" s="389"/>
      <c r="CW18" s="29"/>
      <c r="CX18" s="29"/>
      <c r="CY18" s="214"/>
      <c r="CZ18" s="29"/>
      <c r="DA18" s="29"/>
      <c r="DB18" s="29"/>
      <c r="DC18" s="29"/>
      <c r="DD18" s="29"/>
      <c r="DE18" s="38"/>
      <c r="DF18" s="143" t="e">
        <f>((CZ18*#REF!)/100)+((#REF!*DA18)/100)+((DB18*#REF!)/100)+(#REF!*DC18)+(#REF!*DD18)</f>
        <v>#REF!</v>
      </c>
      <c r="DG18" s="139"/>
      <c r="DH18" s="139"/>
      <c r="DI18" s="131"/>
      <c r="DJ18" s="343"/>
      <c r="DK18" s="34"/>
      <c r="DL18" s="407"/>
      <c r="DM18" s="67"/>
      <c r="DN18" s="69"/>
      <c r="DO18" s="405"/>
      <c r="DP18" s="69"/>
      <c r="DQ18" s="405"/>
      <c r="DR18" s="29"/>
      <c r="DS18" s="29"/>
      <c r="DT18" s="29"/>
      <c r="DU18" s="34"/>
    </row>
    <row r="19" spans="2:125" ht="15" customHeight="1" x14ac:dyDescent="0.25">
      <c r="B19" s="375"/>
      <c r="C19" s="363"/>
      <c r="D19" s="611"/>
      <c r="E19" s="612"/>
      <c r="F19" s="612"/>
      <c r="G19" s="613"/>
      <c r="H19" s="377"/>
      <c r="I19" s="189"/>
      <c r="J19" s="346"/>
      <c r="K19" s="29"/>
      <c r="L19" s="29"/>
      <c r="M19" s="29"/>
      <c r="N19" s="29"/>
      <c r="O19" s="29"/>
      <c r="P19" s="130"/>
      <c r="Q19" s="92">
        <f t="shared" si="0"/>
        <v>0</v>
      </c>
      <c r="R19" s="355" t="b">
        <f>IF(AND(H19="CLIENT S+L",I19="HUILE"),(V19*3333.33+(VLOOKUP(K19,'BASE DE DONNEE'!$I$220:$J$250,2,0)))-((V19*3333.33)*J19),IF(AND(H19="CLIENT S+L",I19="LAIT"),((V19*952.4)-(V19*952.4)*J19),IF(H19="CLIENT O","OFFERT",IF(AND(I19="HUILE",H19="CLIENT L"),(((VLOOKUP(K19,'BASE DE DONNEE'!$I$220:$J$250,2,0))+(VLOOKUP(V19,'BASE DE DONNEE'!$I$111:$P$192,2,0)))),IF(AND(I19="LAIT",H19="CLIENT L"),(V19*952.4),IF(AND(I19="HUILE",H19="CLIENT D"),(V19*3809.53+(VLOOKUP(K19,'BASE DE DONNEE'!$I$220:$J$250,2,0))),IF(AND(I19="LAIT",H19="CLIENT D"),(V19*952.4),IF(AND(I19="HUILE",H19="CLIENT S+D"),((V19*3809.53+(VLOOKUP(K19,'BASE DE DONNEE'!$I$220:$J$250,2,0)))-((V19*3809.53)*J19)),IF(AND(I19="LAIT",H19="CLIENT S+D"),((V19*952.4)-((V19*952.4)*J19)),IF(AND(H19="CLIENT S",I19="LAIT"),((V19*952.4)-((V19*952.4)*J19)),IF(AND(I19="HUILE",H19="CLIENT S"),(VLOOKUP(K19,'BASE DE DONNEE'!$I$220:$J$250,2,0)+(VLOOKUP(V19,'BASE DE DONNEE'!$I$111:$P$192,2,0)))-(J19*((VLOOKUP(V19,'BASE DE DONNEE'!$I$111:$P$164,2,0)+(VLOOKUP(K19,'BASE DE DONNEE'!$I$220:$J$250,2,0))))))))))))))))</f>
        <v>0</v>
      </c>
      <c r="S19" s="355" t="b">
        <f t="shared" si="1"/>
        <v>0</v>
      </c>
      <c r="T19" s="356" t="b">
        <f t="shared" si="2"/>
        <v>0</v>
      </c>
      <c r="U19" s="365"/>
      <c r="V19" s="378">
        <f t="shared" si="7"/>
        <v>0</v>
      </c>
      <c r="W19" s="461"/>
      <c r="X19" s="471"/>
      <c r="Y19" s="387" t="e">
        <f>VLOOKUP(X19,'BASE DE DONNEE'!$A$4:$H$148,2,0)</f>
        <v>#N/A</v>
      </c>
      <c r="Z19" s="402"/>
      <c r="AA19" s="402"/>
      <c r="AB19" s="421"/>
      <c r="AC19" s="401" t="e">
        <f>VLOOKUP(X19,'BASE DE DONNEE'!$A$4:$H$148,3,0)</f>
        <v>#N/A</v>
      </c>
      <c r="AD19" s="468" t="e">
        <f t="shared" si="3"/>
        <v>#N/A</v>
      </c>
      <c r="AE19" s="469" t="e">
        <f>VLOOKUP(X19,'BASE DE DONNEE'!$A$4:$H$148,6,0)*#REF!/100</f>
        <v>#N/A</v>
      </c>
      <c r="AF19" s="469" t="e">
        <f>VLOOKUP(X19,'BASE DE DONNEE'!$A$4:$H$148,7,0)*#REF!/100</f>
        <v>#N/A</v>
      </c>
      <c r="AG19" s="469" t="e">
        <f>VLOOKUP(X19,'BASE DE DONNEE'!$A$4:$H$148,8,0)*#REF!/100</f>
        <v>#N/A</v>
      </c>
      <c r="AH19" s="470" t="e">
        <f t="shared" si="4"/>
        <v>#N/A</v>
      </c>
      <c r="AI19" s="614" t="s">
        <v>29</v>
      </c>
      <c r="AJ19" s="454" t="s">
        <v>246</v>
      </c>
      <c r="AK19" s="107">
        <f>IFERROR((VLOOKUP(#REF!,$C$6:$N$39,7,0)),0)+IFERROR((VLOOKUP(#REF!,$X$6:$AB$47,7,0)),0)+IFERROR((VLOOKUP(#REF!,$AJ$7:$AU$48,7,0)),0)+IFERROR((VLOOKUP(#REF!,$BC$6:$BH$47,7,0)),0)</f>
        <v>0</v>
      </c>
      <c r="AL19" s="107">
        <f>IFERROR((VLOOKUP(#REF!,$C$6:$N$39,8,0)),0)+IFERROR((VLOOKUP(#REF!,$X$6:$AB$47,8,0)),0)+IFERROR((VLOOKUP(#REF!,$AJ$7:$AU$48,8,0)),0)+IFERROR((VLOOKUP(#REF!,$BC$6:$BH$47,8,0)),0)</f>
        <v>0</v>
      </c>
      <c r="AM19" s="107">
        <f>IFERROR((VLOOKUP(#REF!,$C$6:$N$39,9,0)),0)+IFERROR((VLOOKUP(#REF!,$X$6:$AB$47,9,0)),0)+IFERROR((VLOOKUP(#REF!,$AJ$7:$AU$48,9,0)),0)+IFERROR((VLOOKUP(#REF!,$BC$6:$BH$47,9,0)),0)</f>
        <v>0</v>
      </c>
      <c r="AN19" s="107">
        <f>IFERROR((VLOOKUP(#REF!,$C$6:$N$39,10,0)),0)+IFERROR((VLOOKUP(#REF!,$X$6:$AB$47,10,0)),0)+IFERROR((VLOOKUP(#REF!,$AJ$7:$AU$48,10,0)),0)+IFERROR((VLOOKUP(#REF!,$BC$6:$BH$47,10,0)),0)</f>
        <v>0</v>
      </c>
      <c r="AO19" s="376">
        <f>IFERROR((VLOOKUP(#REF!,$C$6:$N$39,11,0)),0)+IFERROR((VLOOKUP(#REF!,$X$6:$AB$47,11,0)),0)+IFERROR((VLOOKUP(#REF!,$AJ$7:$AU$48,11,0)),0)+IFERROR((VLOOKUP(#REF!,$BC$6:$BH$47,11,0)),0)</f>
        <v>0</v>
      </c>
      <c r="AP19" s="438">
        <f>IFERROR((VLOOKUP(#REF!,$C$6:$O$39,12,0)),0)+IFERROR((VLOOKUP(#REF!,$X$6:$AB$47,12,0)),0)+IFERROR((VLOOKUP(#REF!,$AJ$7:$AV$48,12,0)),0)+IFERROR((VLOOKUP(#REF!,$BC$6:$BH$47,12,0)),0)</f>
        <v>0</v>
      </c>
      <c r="AQ19" s="454" t="s">
        <v>246</v>
      </c>
      <c r="AR19" s="439"/>
      <c r="AS19" s="374"/>
      <c r="AT19" s="374"/>
      <c r="AU19" s="374"/>
      <c r="AV19" s="431"/>
      <c r="AW19" s="431"/>
      <c r="AX19" s="358">
        <f>IFERROR((VLOOKUP(#REF!,$C$6:$U$39,14,0)),0)+IFERROR((VLOOKUP(#REF!,$X$6:$AG$47,14,0)),0)+IFERROR((VLOOKUP(#REF!,$AJ$6:$BA$47,14,0)),0)</f>
        <v>0</v>
      </c>
      <c r="AY19" s="432">
        <f>IFERROR((VLOOKUP(#REF!,$C$6:$U$39,16,0)),0)+IFERROR((VLOOKUP(#REF!,$X$6:$AG$47,16,0)),0)+IFERROR((VLOOKUP(#REF!,$AJ$6:$BA$47,16,0)),0)</f>
        <v>0</v>
      </c>
      <c r="AZ19" s="40"/>
      <c r="BA19" s="40"/>
      <c r="BB19" s="40"/>
      <c r="BC19" s="26"/>
      <c r="BD19" s="389"/>
      <c r="BE19" s="389"/>
      <c r="BF19" s="389"/>
      <c r="BG19" s="29"/>
      <c r="BH19" s="29"/>
      <c r="BI19" s="29"/>
      <c r="BJ19" s="29"/>
      <c r="BK19" s="29"/>
      <c r="BL19" s="29"/>
      <c r="BM19" s="29"/>
      <c r="BN19" s="29"/>
      <c r="BO19" s="29"/>
      <c r="BP19" s="392">
        <f t="shared" si="5"/>
        <v>0</v>
      </c>
      <c r="BQ19" s="392">
        <f t="shared" si="6"/>
        <v>0</v>
      </c>
      <c r="BR19" s="393"/>
      <c r="BS19" s="364"/>
      <c r="BT19" s="40"/>
      <c r="BU19" s="40"/>
      <c r="BV19" s="40"/>
      <c r="BW19" s="40"/>
      <c r="BX19" s="350"/>
      <c r="BY19" s="40"/>
      <c r="CT19" s="26"/>
      <c r="CU19" s="388"/>
      <c r="CV19" s="389"/>
      <c r="CW19" s="29"/>
      <c r="CX19" s="29"/>
      <c r="CY19" s="214"/>
      <c r="CZ19" s="29"/>
      <c r="DA19" s="29"/>
      <c r="DB19" s="29"/>
      <c r="DC19" s="29"/>
      <c r="DD19" s="29"/>
      <c r="DE19" s="38"/>
      <c r="DF19" s="143" t="e">
        <f>((CZ19*#REF!)/100)+((#REF!*DA19)/100)+((DB19*#REF!)/100)+(#REF!*DC19)+(#REF!*DD19)</f>
        <v>#REF!</v>
      </c>
      <c r="DG19" s="139"/>
      <c r="DH19" s="139"/>
      <c r="DI19" s="131"/>
      <c r="DJ19" s="343"/>
      <c r="DK19" s="34"/>
      <c r="DL19" s="407"/>
      <c r="DM19" s="404"/>
      <c r="DN19" s="405"/>
      <c r="DO19" s="405"/>
      <c r="DP19" s="405"/>
      <c r="DQ19" s="405"/>
      <c r="DR19" s="29"/>
      <c r="DS19" s="29"/>
      <c r="DT19" s="29"/>
      <c r="DU19" s="34"/>
    </row>
    <row r="20" spans="2:125" ht="15" customHeight="1" thickBot="1" x14ac:dyDescent="0.3">
      <c r="B20" s="375"/>
      <c r="C20" s="363"/>
      <c r="D20" s="611"/>
      <c r="E20" s="612"/>
      <c r="F20" s="612"/>
      <c r="G20" s="613"/>
      <c r="H20" s="377"/>
      <c r="I20" s="189"/>
      <c r="J20" s="346"/>
      <c r="K20" s="29"/>
      <c r="L20" s="29"/>
      <c r="M20" s="29"/>
      <c r="N20" s="29"/>
      <c r="O20" s="29"/>
      <c r="P20" s="130"/>
      <c r="Q20" s="92">
        <f t="shared" si="0"/>
        <v>0</v>
      </c>
      <c r="R20" s="355" t="b">
        <f>IF(AND(H20="CLIENT S+L",I20="HUILE"),(V20*3333.33+(VLOOKUP(K20,'BASE DE DONNEE'!$I$220:$J$250,2,0)))-((V20*3333.33)*J20),IF(AND(H20="CLIENT S+L",I20="LAIT"),((V20*952.4)-(V20*952.4)*J20),IF(H20="CLIENT O","OFFERT",IF(AND(I20="HUILE",H20="CLIENT L"),(((VLOOKUP(K20,'BASE DE DONNEE'!$I$220:$J$250,2,0))+(VLOOKUP(V20,'BASE DE DONNEE'!$I$111:$P$192,2,0)))),IF(AND(I20="LAIT",H20="CLIENT L"),(V20*952.4),IF(AND(I20="HUILE",H20="CLIENT D"),(V20*3809.53+(VLOOKUP(K20,'BASE DE DONNEE'!$I$220:$J$250,2,0))),IF(AND(I20="LAIT",H20="CLIENT D"),(V20*952.4),IF(AND(I20="HUILE",H20="CLIENT S+D"),((V20*3809.53+(VLOOKUP(K20,'BASE DE DONNEE'!$I$220:$J$250,2,0)))-((V20*3809.53)*J20)),IF(AND(I20="LAIT",H20="CLIENT S+D"),((V20*952.4)-((V20*952.4)*J20)),IF(AND(H20="CLIENT S",I20="LAIT"),((V20*952.4)-((V20*952.4)*J20)),IF(AND(I20="HUILE",H20="CLIENT S"),(VLOOKUP(K20,'BASE DE DONNEE'!$I$220:$J$250,2,0)+(VLOOKUP(V20,'BASE DE DONNEE'!$I$111:$P$192,2,0)))-(J20*((VLOOKUP(V20,'BASE DE DONNEE'!$I$111:$P$164,2,0)+(VLOOKUP(K20,'BASE DE DONNEE'!$I$220:$J$250,2,0))))))))))))))))</f>
        <v>0</v>
      </c>
      <c r="S20" s="355" t="b">
        <f t="shared" si="1"/>
        <v>0</v>
      </c>
      <c r="T20" s="356" t="b">
        <f t="shared" si="2"/>
        <v>0</v>
      </c>
      <c r="U20" s="365"/>
      <c r="V20" s="378">
        <f t="shared" si="7"/>
        <v>0</v>
      </c>
      <c r="W20" s="427"/>
      <c r="X20" s="471"/>
      <c r="Y20" s="387" t="e">
        <f>VLOOKUP(X20,'BASE DE DONNEE'!$A$4:$H$148,2,0)</f>
        <v>#N/A</v>
      </c>
      <c r="Z20" s="402"/>
      <c r="AA20" s="402"/>
      <c r="AB20" s="421"/>
      <c r="AC20" s="401" t="e">
        <f>VLOOKUP(X20,'BASE DE DONNEE'!$A$4:$H$148,3,0)</f>
        <v>#N/A</v>
      </c>
      <c r="AD20" s="468" t="e">
        <f t="shared" si="3"/>
        <v>#N/A</v>
      </c>
      <c r="AE20" s="469" t="e">
        <f>VLOOKUP(X20,'BASE DE DONNEE'!$A$4:$H$148,6,0)*#REF!/100</f>
        <v>#N/A</v>
      </c>
      <c r="AF20" s="469" t="e">
        <f>VLOOKUP(X20,'BASE DE DONNEE'!$A$4:$H$148,7,0)*#REF!/100</f>
        <v>#N/A</v>
      </c>
      <c r="AG20" s="469" t="e">
        <f>VLOOKUP(X20,'BASE DE DONNEE'!$A$4:$H$148,8,0)*#REF!/100</f>
        <v>#N/A</v>
      </c>
      <c r="AH20" s="470" t="e">
        <f t="shared" si="4"/>
        <v>#N/A</v>
      </c>
      <c r="AI20" s="614"/>
      <c r="AJ20" s="1" t="s">
        <v>244</v>
      </c>
      <c r="AK20" s="107">
        <f>IFERROR((VLOOKUP(#REF!,$C$6:$N$39,7,0)),0)+IFERROR((VLOOKUP(#REF!,$X$6:$AB$47,7,0)),0)+IFERROR((VLOOKUP(#REF!,$AJ$7:$AU$48,7,0)),0)+IFERROR((VLOOKUP(#REF!,$BC$6:$BH$47,7,0)),0)</f>
        <v>0</v>
      </c>
      <c r="AL20" s="107">
        <f>IFERROR((VLOOKUP(#REF!,$C$6:$N$39,8,0)),0)+IFERROR((VLOOKUP(#REF!,$X$6:$AB$47,8,0)),0)+IFERROR((VLOOKUP(#REF!,$AJ$7:$AU$48,8,0)),0)+IFERROR((VLOOKUP(#REF!,$BC$6:$BH$47,8,0)),0)</f>
        <v>0</v>
      </c>
      <c r="AM20" s="107">
        <f>IFERROR((VLOOKUP(#REF!,$C$6:$N$39,9,0)),0)+IFERROR((VLOOKUP(#REF!,$X$6:$AB$47,9,0)),0)+IFERROR((VLOOKUP(#REF!,$AJ$7:$AU$48,9,0)),0)+IFERROR((VLOOKUP(#REF!,$BC$6:$BH$47,9,0)),0)</f>
        <v>0</v>
      </c>
      <c r="AN20" s="107">
        <f>IFERROR((VLOOKUP(#REF!,$C$6:$N$39,10,0)),0)+IFERROR((VLOOKUP(#REF!,$X$6:$AB$47,10,0)),0)+IFERROR((VLOOKUP(#REF!,$AJ$7:$AU$48,10,0)),0)+IFERROR((VLOOKUP(#REF!,$BC$6:$BH$47,10,0)),0)</f>
        <v>0</v>
      </c>
      <c r="AO20" s="376">
        <f>IFERROR((VLOOKUP(#REF!,$C$6:$N$39,11,0)),0)+IFERROR((VLOOKUP(#REF!,$X$6:$AB$47,11,0)),0)+IFERROR((VLOOKUP(#REF!,$AJ$7:$AU$48,11,0)),0)+IFERROR((VLOOKUP(#REF!,$BC$6:$BH$47,11,0)),0)</f>
        <v>0</v>
      </c>
      <c r="AP20" s="438">
        <f>IFERROR((VLOOKUP(#REF!,$C$6:$O$39,12,0)),0)+IFERROR((VLOOKUP(#REF!,$X$6:$AB$47,12,0)),0)+IFERROR((VLOOKUP(#REF!,$AJ$7:$AV$48,12,0)),0)+IFERROR((VLOOKUP(#REF!,$BC$6:$BH$47,12,0)),0)</f>
        <v>0</v>
      </c>
      <c r="AQ20" s="1" t="s">
        <v>244</v>
      </c>
      <c r="AR20" s="439"/>
      <c r="AS20" s="374"/>
      <c r="AT20" s="374"/>
      <c r="AU20" s="374"/>
      <c r="AV20" s="431"/>
      <c r="AW20" s="431"/>
      <c r="AX20" s="358">
        <f>IFERROR((VLOOKUP(#REF!,$C$6:$U$39,14,0)),0)+IFERROR((VLOOKUP(#REF!,$X$6:$AG$47,14,0)),0)+IFERROR((VLOOKUP(#REF!,$AJ$6:$BA$47,14,0)),0)</f>
        <v>0</v>
      </c>
      <c r="AY20" s="432">
        <f>IFERROR((VLOOKUP(#REF!,$C$6:$U$39,16,0)),0)+IFERROR((VLOOKUP(#REF!,$X$6:$AG$47,16,0)),0)+IFERROR((VLOOKUP(#REF!,$AJ$6:$BA$47,16,0)),0)</f>
        <v>0</v>
      </c>
      <c r="AZ20" s="40"/>
      <c r="BA20" s="40"/>
      <c r="BB20" s="40"/>
      <c r="BC20" s="26"/>
      <c r="BD20" s="389"/>
      <c r="BE20" s="389"/>
      <c r="BF20" s="389"/>
      <c r="BG20" s="29"/>
      <c r="BH20" s="29"/>
      <c r="BI20" s="29"/>
      <c r="BJ20" s="29"/>
      <c r="BK20" s="29"/>
      <c r="BL20" s="29"/>
      <c r="BM20" s="29"/>
      <c r="BN20" s="29"/>
      <c r="BO20" s="29"/>
      <c r="BP20" s="392">
        <f t="shared" si="5"/>
        <v>0</v>
      </c>
      <c r="BQ20" s="392">
        <f t="shared" si="6"/>
        <v>0</v>
      </c>
      <c r="BR20" s="393"/>
      <c r="BS20" s="364"/>
      <c r="BT20" s="40"/>
      <c r="BU20" s="40"/>
      <c r="BV20" s="40"/>
      <c r="BW20" s="40"/>
      <c r="BX20" s="350"/>
      <c r="BY20" s="40"/>
      <c r="CT20" s="26"/>
      <c r="CU20" s="388"/>
      <c r="CV20" s="389"/>
      <c r="CW20" s="29"/>
      <c r="CX20" s="29"/>
      <c r="CY20" s="214"/>
      <c r="CZ20" s="29"/>
      <c r="DA20" s="29"/>
      <c r="DB20" s="29"/>
      <c r="DC20" s="29"/>
      <c r="DD20" s="29"/>
      <c r="DE20" s="38"/>
      <c r="DF20" s="143" t="e">
        <f>((CZ20*#REF!)/100)+((#REF!*DA20)/100)+((DB20*#REF!)/100)+(#REF!*DC20)+(#REF!*DD20)</f>
        <v>#REF!</v>
      </c>
      <c r="DG20" s="139"/>
      <c r="DH20" s="139"/>
      <c r="DI20" s="131"/>
      <c r="DJ20" s="343"/>
      <c r="DK20" s="34"/>
      <c r="DL20" s="407"/>
      <c r="DM20" s="404"/>
      <c r="DN20" s="405"/>
      <c r="DO20" s="405"/>
      <c r="DP20" s="405"/>
      <c r="DQ20" s="405"/>
      <c r="DR20" s="29"/>
      <c r="DS20" s="29"/>
      <c r="DT20" s="29"/>
      <c r="DU20" s="34"/>
    </row>
    <row r="21" spans="2:125" ht="15" customHeight="1" thickBot="1" x14ac:dyDescent="0.4">
      <c r="B21" s="375"/>
      <c r="C21" s="363"/>
      <c r="D21" s="611"/>
      <c r="E21" s="612"/>
      <c r="F21" s="612"/>
      <c r="G21" s="613"/>
      <c r="H21" s="377"/>
      <c r="I21" s="189"/>
      <c r="J21" s="346"/>
      <c r="K21" s="29"/>
      <c r="L21" s="29"/>
      <c r="M21" s="29"/>
      <c r="N21" s="29"/>
      <c r="O21" s="29"/>
      <c r="P21" s="130"/>
      <c r="Q21" s="92">
        <f t="shared" si="0"/>
        <v>0</v>
      </c>
      <c r="R21" s="355" t="b">
        <f>IF(AND(H21="CLIENT S+L",I21="HUILE"),(V21*3333.33+(VLOOKUP(K21,'BASE DE DONNEE'!$I$220:$J$250,2,0)))-((V21*3333.33)*J21),IF(AND(H21="CLIENT S+L",I21="LAIT"),((V21*952.4)-(V21*952.4)*J21),IF(H21="CLIENT O","OFFERT",IF(AND(I21="HUILE",H21="CLIENT L"),(((VLOOKUP(K21,'BASE DE DONNEE'!$I$220:$J$250,2,0))+(VLOOKUP(V21,'BASE DE DONNEE'!$I$111:$P$192,2,0)))),IF(AND(I21="LAIT",H21="CLIENT L"),(V21*952.4),IF(AND(I21="HUILE",H21="CLIENT D"),(V21*3809.53+(VLOOKUP(K21,'BASE DE DONNEE'!$I$220:$J$250,2,0))),IF(AND(I21="LAIT",H21="CLIENT D"),(V21*952.4),IF(AND(I21="HUILE",H21="CLIENT S+D"),((V21*3809.53+(VLOOKUP(K21,'BASE DE DONNEE'!$I$220:$J$250,2,0)))-((V21*3809.53)*J21)),IF(AND(I21="LAIT",H21="CLIENT S+D"),((V21*952.4)-((V21*952.4)*J21)),IF(AND(H21="CLIENT S",I21="LAIT"),((V21*952.4)-((V21*952.4)*J21)),IF(AND(I21="HUILE",H21="CLIENT S"),(VLOOKUP(K21,'BASE DE DONNEE'!$I$220:$J$250,2,0)+(VLOOKUP(V21,'BASE DE DONNEE'!$I$111:$P$192,2,0)))-(J21*((VLOOKUP(V21,'BASE DE DONNEE'!$I$111:$P$164,2,0)+(VLOOKUP(K21,'BASE DE DONNEE'!$I$220:$J$250,2,0))))))))))))))))</f>
        <v>0</v>
      </c>
      <c r="S21" s="355" t="b">
        <f t="shared" si="1"/>
        <v>0</v>
      </c>
      <c r="T21" s="356" t="b">
        <f t="shared" si="2"/>
        <v>0</v>
      </c>
      <c r="U21" s="365"/>
      <c r="V21" s="378">
        <f t="shared" si="7"/>
        <v>0</v>
      </c>
      <c r="W21" s="427"/>
      <c r="X21" s="471"/>
      <c r="Y21" s="387" t="e">
        <f>VLOOKUP(X21,'BASE DE DONNEE'!$A$4:$H$148,2,0)</f>
        <v>#N/A</v>
      </c>
      <c r="Z21" s="402"/>
      <c r="AA21" s="402"/>
      <c r="AB21" s="421"/>
      <c r="AC21" s="401" t="e">
        <f>VLOOKUP(X21,'BASE DE DONNEE'!$A$4:$H$148,3,0)</f>
        <v>#N/A</v>
      </c>
      <c r="AD21" s="468" t="e">
        <f t="shared" si="3"/>
        <v>#N/A</v>
      </c>
      <c r="AE21" s="469" t="e">
        <f>VLOOKUP(X21,'BASE DE DONNEE'!$A$4:$H$148,6,0)*#REF!/100</f>
        <v>#N/A</v>
      </c>
      <c r="AF21" s="469" t="e">
        <f>VLOOKUP(X21,'BASE DE DONNEE'!$A$4:$H$148,7,0)*#REF!/100</f>
        <v>#N/A</v>
      </c>
      <c r="AG21" s="469" t="e">
        <f>VLOOKUP(X21,'BASE DE DONNEE'!$A$4:$H$148,8,0)*#REF!/100</f>
        <v>#N/A</v>
      </c>
      <c r="AH21" s="470" t="e">
        <f t="shared" si="4"/>
        <v>#N/A</v>
      </c>
      <c r="AI21" s="614" t="s">
        <v>149</v>
      </c>
      <c r="AJ21" s="454" t="s">
        <v>246</v>
      </c>
      <c r="AK21" s="107">
        <f>IFERROR((VLOOKUP(#REF!,$C$6:$N$39,7,0)),0)+IFERROR((VLOOKUP(#REF!,$X$6:$AB$47,7,0)),0)+IFERROR((VLOOKUP(#REF!,$AJ$7:$AU$48,7,0)),0)+IFERROR((VLOOKUP(#REF!,$BC$6:$BH$47,7,0)),0)</f>
        <v>0</v>
      </c>
      <c r="AL21" s="107">
        <f>IFERROR((VLOOKUP(#REF!,$C$6:$N$39,8,0)),0)+IFERROR((VLOOKUP(#REF!,$X$6:$AB$47,8,0)),0)+IFERROR((VLOOKUP(#REF!,$AJ$7:$AU$48,8,0)),0)+IFERROR((VLOOKUP(#REF!,$BC$6:$BH$47,8,0)),0)</f>
        <v>0</v>
      </c>
      <c r="AM21" s="107">
        <f>IFERROR((VLOOKUP(#REF!,$C$6:$N$39,9,0)),0)+IFERROR((VLOOKUP(#REF!,$X$6:$AB$47,9,0)),0)+IFERROR((VLOOKUP(#REF!,$AJ$7:$AU$48,9,0)),0)+IFERROR((VLOOKUP(#REF!,$BC$6:$BH$47,9,0)),0)</f>
        <v>0</v>
      </c>
      <c r="AN21" s="107">
        <f>IFERROR((VLOOKUP(#REF!,$C$6:$N$39,10,0)),0)+IFERROR((VLOOKUP(#REF!,$X$6:$AB$47,10,0)),0)+IFERROR((VLOOKUP(#REF!,$AJ$7:$AU$48,10,0)),0)+IFERROR((VLOOKUP(#REF!,$BC$6:$BH$47,10,0)),0)</f>
        <v>0</v>
      </c>
      <c r="AO21" s="376">
        <f>IFERROR((VLOOKUP(#REF!,$C$6:$N$39,11,0)),0)+IFERROR((VLOOKUP(#REF!,$X$6:$AB$47,11,0)),0)+IFERROR((VLOOKUP(#REF!,$AJ$7:$AU$48,11,0)),0)+IFERROR((VLOOKUP(#REF!,$BC$6:$BH$47,11,0)),0)</f>
        <v>0</v>
      </c>
      <c r="AP21" s="438">
        <f>IFERROR((VLOOKUP(#REF!,$C$6:$O$39,12,0)),0)+IFERROR((VLOOKUP(#REF!,$X$6:$AB$47,12,0)),0)+IFERROR((VLOOKUP(#REF!,$AJ$7:$AV$48,12,0)),0)+IFERROR((VLOOKUP(#REF!,$BC$6:$BH$47,12,0)),0)</f>
        <v>0</v>
      </c>
      <c r="AQ21" s="454" t="s">
        <v>246</v>
      </c>
      <c r="AR21" s="439"/>
      <c r="AS21" s="374"/>
      <c r="AT21" s="374"/>
      <c r="AU21" s="374"/>
      <c r="AV21" s="431"/>
      <c r="AW21" s="431"/>
      <c r="AX21" s="358">
        <f>IFERROR((VLOOKUP(#REF!,$C$6:$U$39,14,0)),0)+IFERROR((VLOOKUP(#REF!,$X$6:$AG$47,14,0)),0)+IFERROR((VLOOKUP(#REF!,$AJ$6:$BA$47,14,0)),0)</f>
        <v>0</v>
      </c>
      <c r="AY21" s="432">
        <f>IFERROR((VLOOKUP(#REF!,$C$6:$U$39,16,0)),0)+IFERROR((VLOOKUP(#REF!,$X$6:$AG$47,16,0)),0)+IFERROR((VLOOKUP(#REF!,$AJ$6:$BA$47,16,0)),0)</f>
        <v>0</v>
      </c>
      <c r="AZ21" s="40"/>
      <c r="BA21" s="40"/>
      <c r="BB21" s="40"/>
      <c r="BC21" s="26"/>
      <c r="BD21" s="389"/>
      <c r="BE21" s="389"/>
      <c r="BF21" s="389"/>
      <c r="BG21" s="29"/>
      <c r="BH21" s="29"/>
      <c r="BI21" s="29"/>
      <c r="BJ21" s="29"/>
      <c r="BK21" s="29"/>
      <c r="BL21" s="29"/>
      <c r="BM21" s="29"/>
      <c r="BN21" s="29"/>
      <c r="BO21" s="29"/>
      <c r="BP21" s="392">
        <f t="shared" si="5"/>
        <v>0</v>
      </c>
      <c r="BQ21" s="392">
        <f t="shared" si="6"/>
        <v>0</v>
      </c>
      <c r="BR21" s="393"/>
      <c r="BS21" s="364"/>
      <c r="BT21" s="40"/>
      <c r="BU21" s="203"/>
      <c r="BV21" s="204"/>
      <c r="BW21" s="203"/>
      <c r="BX21" s="353"/>
      <c r="BY21" s="412"/>
      <c r="CT21" s="26"/>
      <c r="CU21" s="388"/>
      <c r="CV21" s="389"/>
      <c r="CW21" s="29"/>
      <c r="CX21" s="29"/>
      <c r="CY21" s="214"/>
      <c r="CZ21" s="29"/>
      <c r="DA21" s="29"/>
      <c r="DB21" s="29"/>
      <c r="DC21" s="29"/>
      <c r="DD21" s="29"/>
      <c r="DE21" s="38"/>
      <c r="DF21" s="143" t="e">
        <f>((CZ21*#REF!)/100)+((#REF!*DA21)/100)+((DB21*#REF!)/100)+(#REF!*DC21)+(#REF!*DD21)</f>
        <v>#REF!</v>
      </c>
      <c r="DG21" s="139"/>
      <c r="DH21" s="139"/>
      <c r="DI21" s="131"/>
      <c r="DJ21" s="343"/>
      <c r="DK21" s="34"/>
      <c r="DL21" s="407"/>
      <c r="DM21" s="404"/>
      <c r="DN21" s="405"/>
      <c r="DO21" s="405"/>
      <c r="DP21" s="405"/>
      <c r="DQ21" s="405"/>
      <c r="DR21" s="29"/>
      <c r="DS21" s="29"/>
      <c r="DT21" s="29"/>
      <c r="DU21" s="34"/>
    </row>
    <row r="22" spans="2:125" ht="15" customHeight="1" thickBot="1" x14ac:dyDescent="0.3">
      <c r="B22" s="375"/>
      <c r="C22" s="363"/>
      <c r="D22" s="611"/>
      <c r="E22" s="612"/>
      <c r="F22" s="612"/>
      <c r="G22" s="613"/>
      <c r="H22" s="377"/>
      <c r="I22" s="189"/>
      <c r="J22" s="346"/>
      <c r="K22" s="29"/>
      <c r="L22" s="29"/>
      <c r="M22" s="29"/>
      <c r="N22" s="29"/>
      <c r="O22" s="29"/>
      <c r="P22" s="130"/>
      <c r="Q22" s="92">
        <f t="shared" si="0"/>
        <v>0</v>
      </c>
      <c r="R22" s="355" t="b">
        <f>IF(AND(H22="CLIENT S+L",I22="HUILE"),(V22*3333.33+(VLOOKUP(K22,'BASE DE DONNEE'!$I$220:$J$250,2,0)))-((V22*3333.33)*J22),IF(AND(H22="CLIENT S+L",I22="LAIT"),((V22*952.4)-(V22*952.4)*J22),IF(H22="CLIENT O","OFFERT",IF(AND(I22="HUILE",H22="CLIENT L"),(((VLOOKUP(K22,'BASE DE DONNEE'!$I$220:$J$250,2,0))+(VLOOKUP(V22,'BASE DE DONNEE'!$I$111:$P$192,2,0)))),IF(AND(I22="LAIT",H22="CLIENT L"),(V22*952.4),IF(AND(I22="HUILE",H22="CLIENT D"),(V22*3809.53+(VLOOKUP(K22,'BASE DE DONNEE'!$I$220:$J$250,2,0))),IF(AND(I22="LAIT",H22="CLIENT D"),(V22*952.4),IF(AND(I22="HUILE",H22="CLIENT S+D"),((V22*3809.53+(VLOOKUP(K22,'BASE DE DONNEE'!$I$220:$J$250,2,0)))-((V22*3809.53)*J22)),IF(AND(I22="LAIT",H22="CLIENT S+D"),((V22*952.4)-((V22*952.4)*J22)),IF(AND(H22="CLIENT S",I22="LAIT"),((V22*952.4)-((V22*952.4)*J22)),IF(AND(I22="HUILE",H22="CLIENT S"),(VLOOKUP(K22,'BASE DE DONNEE'!$I$220:$J$250,2,0)+(VLOOKUP(V22,'BASE DE DONNEE'!$I$111:$P$192,2,0)))-(J22*((VLOOKUP(V22,'BASE DE DONNEE'!$I$111:$P$164,2,0)+(VLOOKUP(K22,'BASE DE DONNEE'!$I$220:$J$250,2,0))))))))))))))))</f>
        <v>0</v>
      </c>
      <c r="S22" s="355" t="b">
        <f t="shared" si="1"/>
        <v>0</v>
      </c>
      <c r="T22" s="356" t="b">
        <f t="shared" si="2"/>
        <v>0</v>
      </c>
      <c r="U22" s="365"/>
      <c r="V22" s="378">
        <f t="shared" si="7"/>
        <v>0</v>
      </c>
      <c r="W22" s="427"/>
      <c r="X22" s="471"/>
      <c r="Y22" s="387" t="e">
        <f>VLOOKUP(X22,'BASE DE DONNEE'!$A$4:$H$148,2,0)</f>
        <v>#N/A</v>
      </c>
      <c r="Z22" s="402"/>
      <c r="AA22" s="402"/>
      <c r="AB22" s="421"/>
      <c r="AC22" s="401" t="e">
        <f>VLOOKUP(X22,'BASE DE DONNEE'!$A$4:$H$148,3,0)</f>
        <v>#N/A</v>
      </c>
      <c r="AD22" s="468" t="e">
        <f t="shared" si="3"/>
        <v>#N/A</v>
      </c>
      <c r="AE22" s="469" t="e">
        <f>VLOOKUP(X22,'BASE DE DONNEE'!$A$4:$H$148,6,0)*#REF!/100</f>
        <v>#N/A</v>
      </c>
      <c r="AF22" s="469" t="e">
        <f>VLOOKUP(X22,'BASE DE DONNEE'!$A$4:$H$148,7,0)*#REF!/100</f>
        <v>#N/A</v>
      </c>
      <c r="AG22" s="469" t="e">
        <f>VLOOKUP(X22,'BASE DE DONNEE'!$A$4:$H$148,8,0)*#REF!/100</f>
        <v>#N/A</v>
      </c>
      <c r="AH22" s="470" t="e">
        <f t="shared" si="4"/>
        <v>#N/A</v>
      </c>
      <c r="AI22" s="614"/>
      <c r="AJ22" s="1" t="s">
        <v>244</v>
      </c>
      <c r="AK22" s="107">
        <f>IFERROR((VLOOKUP(#REF!,$C$6:$N$39,7,0)),0)+IFERROR((VLOOKUP(#REF!,$X$6:$AB$47,7,0)),0)+IFERROR((VLOOKUP(#REF!,$AJ$7:$AU$48,7,0)),0)+IFERROR((VLOOKUP(#REF!,$BC$6:$BH$47,7,0)),0)</f>
        <v>0</v>
      </c>
      <c r="AL22" s="107">
        <f>IFERROR((VLOOKUP(#REF!,$C$6:$N$39,8,0)),0)+IFERROR((VLOOKUP(#REF!,$X$6:$AB$47,8,0)),0)+IFERROR((VLOOKUP(#REF!,$AJ$7:$AU$48,8,0)),0)+IFERROR((VLOOKUP(#REF!,$BC$6:$BH$47,8,0)),0)</f>
        <v>0</v>
      </c>
      <c r="AM22" s="107">
        <f>IFERROR((VLOOKUP(#REF!,$C$6:$N$39,9,0)),0)+IFERROR((VLOOKUP(#REF!,$X$6:$AB$47,9,0)),0)+IFERROR((VLOOKUP(#REF!,$AJ$7:$AU$48,9,0)),0)+IFERROR((VLOOKUP(#REF!,$BC$6:$BH$47,9,0)),0)</f>
        <v>0</v>
      </c>
      <c r="AN22" s="107">
        <f>IFERROR((VLOOKUP(#REF!,$C$6:$N$39,10,0)),0)+IFERROR((VLOOKUP(#REF!,$X$6:$AB$47,10,0)),0)+IFERROR((VLOOKUP(#REF!,$AJ$7:$AU$48,10,0)),0)+IFERROR((VLOOKUP(#REF!,$BC$6:$BH$47,10,0)),0)</f>
        <v>0</v>
      </c>
      <c r="AO22" s="376">
        <f>IFERROR((VLOOKUP(#REF!,$C$6:$N$39,11,0)),0)+IFERROR((VLOOKUP(#REF!,$X$6:$AB$47,11,0)),0)+IFERROR((VLOOKUP(#REF!,$AJ$7:$AU$48,11,0)),0)+IFERROR((VLOOKUP(#REF!,$BC$6:$BH$47,11,0)),0)</f>
        <v>0</v>
      </c>
      <c r="AP22" s="438">
        <f>IFERROR((VLOOKUP(#REF!,$C$6:$O$39,12,0)),0)+IFERROR((VLOOKUP(#REF!,$X$6:$AB$47,12,0)),0)+IFERROR((VLOOKUP(#REF!,$AJ$7:$AV$48,12,0)),0)+IFERROR((VLOOKUP(#REF!,$BC$6:$BH$47,12,0)),0)</f>
        <v>0</v>
      </c>
      <c r="AQ22" s="1" t="s">
        <v>244</v>
      </c>
      <c r="AR22" s="439"/>
      <c r="AS22" s="374"/>
      <c r="AT22" s="374"/>
      <c r="AU22" s="374"/>
      <c r="AV22" s="431"/>
      <c r="AW22" s="431"/>
      <c r="AX22" s="358">
        <f>IFERROR((VLOOKUP(#REF!,$C$6:$U$39,14,0)),0)+IFERROR((VLOOKUP(#REF!,$X$6:$AG$47,14,0)),0)+IFERROR((VLOOKUP(#REF!,$AJ$6:$BA$47,14,0)),0)</f>
        <v>0</v>
      </c>
      <c r="AY22" s="432">
        <f>IFERROR((VLOOKUP(#REF!,$C$6:$U$39,16,0)),0)+IFERROR((VLOOKUP(#REF!,$X$6:$AG$47,16,0)),0)+IFERROR((VLOOKUP(#REF!,$AJ$6:$BA$47,16,0)),0)</f>
        <v>0</v>
      </c>
      <c r="AZ22" s="40"/>
      <c r="BA22" s="40"/>
      <c r="BB22" s="40"/>
      <c r="BC22" s="26"/>
      <c r="BD22" s="389"/>
      <c r="BE22" s="389"/>
      <c r="BF22" s="389"/>
      <c r="BG22" s="29"/>
      <c r="BH22" s="29"/>
      <c r="BI22" s="29"/>
      <c r="BJ22" s="29"/>
      <c r="BK22" s="29"/>
      <c r="BL22" s="29"/>
      <c r="BM22" s="29"/>
      <c r="BN22" s="29"/>
      <c r="BO22" s="29"/>
      <c r="BP22" s="392">
        <f t="shared" si="5"/>
        <v>0</v>
      </c>
      <c r="BQ22" s="392">
        <f t="shared" si="6"/>
        <v>0</v>
      </c>
      <c r="BR22" s="393"/>
      <c r="BS22" s="364"/>
      <c r="BT22" s="40"/>
      <c r="BU22" s="29" t="s">
        <v>14</v>
      </c>
      <c r="BV22" s="29"/>
      <c r="BW22" s="29" t="s">
        <v>27</v>
      </c>
      <c r="BX22" s="354"/>
      <c r="BY22" s="144"/>
      <c r="CT22" s="26"/>
      <c r="CU22" s="336"/>
      <c r="CV22" s="335"/>
      <c r="CW22" s="29"/>
      <c r="CX22" s="29"/>
      <c r="CY22" s="214"/>
      <c r="CZ22" s="29"/>
      <c r="DA22" s="29"/>
      <c r="DB22" s="29"/>
      <c r="DC22" s="29"/>
      <c r="DD22" s="29"/>
      <c r="DE22" s="38"/>
      <c r="DF22" s="143"/>
      <c r="DG22" s="139"/>
      <c r="DH22" s="139"/>
      <c r="DI22" s="131"/>
      <c r="DJ22" s="343"/>
      <c r="DK22" s="34"/>
      <c r="DL22" s="407"/>
      <c r="DM22" s="404"/>
      <c r="DN22" s="405"/>
      <c r="DO22" s="405"/>
      <c r="DP22" s="405"/>
      <c r="DQ22" s="405"/>
      <c r="DR22" s="29"/>
      <c r="DS22" s="29"/>
      <c r="DT22" s="29"/>
      <c r="DU22" s="34"/>
    </row>
    <row r="23" spans="2:125" ht="15" customHeight="1" thickBot="1" x14ac:dyDescent="0.3">
      <c r="B23" s="375"/>
      <c r="C23" s="363"/>
      <c r="D23" s="611"/>
      <c r="E23" s="612"/>
      <c r="F23" s="612"/>
      <c r="G23" s="613"/>
      <c r="H23" s="377"/>
      <c r="I23" s="189"/>
      <c r="J23" s="346"/>
      <c r="K23" s="29"/>
      <c r="L23" s="29"/>
      <c r="M23" s="29"/>
      <c r="N23" s="29"/>
      <c r="O23" s="29"/>
      <c r="P23" s="130"/>
      <c r="Q23" s="92">
        <f t="shared" si="0"/>
        <v>0</v>
      </c>
      <c r="R23" s="355" t="b">
        <f>IF(AND(H23="CLIENT S+L",I23="HUILE"),(V23*3333.33+(VLOOKUP(K23,'BASE DE DONNEE'!$I$220:$J$250,2,0)))-((V23*3333.33)*J23),IF(AND(H23="CLIENT S+L",I23="LAIT"),((V23*952.4)-(V23*952.4)*J23),IF(H23="CLIENT O","OFFERT",IF(AND(I23="HUILE",H23="CLIENT L"),(((VLOOKUP(K23,'BASE DE DONNEE'!$I$220:$J$250,2,0))+(VLOOKUP(V23,'BASE DE DONNEE'!$I$111:$P$192,2,0)))),IF(AND(I23="LAIT",H23="CLIENT L"),(V23*952.4),IF(AND(I23="HUILE",H23="CLIENT D"),(V23*3809.53+(VLOOKUP(K23,'BASE DE DONNEE'!$I$220:$J$250,2,0))),IF(AND(I23="LAIT",H23="CLIENT D"),(V23*952.4),IF(AND(I23="HUILE",H23="CLIENT S+D"),((V23*3809.53+(VLOOKUP(K23,'BASE DE DONNEE'!$I$220:$J$250,2,0)))-((V23*3809.53)*J23)),IF(AND(I23="LAIT",H23="CLIENT S+D"),((V23*952.4)-((V23*952.4)*J23)),IF(AND(H23="CLIENT S",I23="LAIT"),((V23*952.4)-((V23*952.4)*J23)),IF(AND(I23="HUILE",H23="CLIENT S"),(VLOOKUP(K23,'BASE DE DONNEE'!$I$220:$J$250,2,0)+(VLOOKUP(V23,'BASE DE DONNEE'!$I$111:$P$192,2,0)))-(J23*((VLOOKUP(V23,'BASE DE DONNEE'!$I$111:$P$164,2,0)+(VLOOKUP(K23,'BASE DE DONNEE'!$I$220:$J$250,2,0))))))))))))))))</f>
        <v>0</v>
      </c>
      <c r="S23" s="355" t="b">
        <f t="shared" si="1"/>
        <v>0</v>
      </c>
      <c r="T23" s="356" t="b">
        <f t="shared" si="2"/>
        <v>0</v>
      </c>
      <c r="U23" s="365"/>
      <c r="V23" s="378">
        <f t="shared" si="7"/>
        <v>0</v>
      </c>
      <c r="W23" s="427"/>
      <c r="X23" s="471"/>
      <c r="Y23" s="387" t="e">
        <f>VLOOKUP(X23,'BASE DE DONNEE'!$A$4:$H$148,2,0)</f>
        <v>#N/A</v>
      </c>
      <c r="Z23" s="402"/>
      <c r="AA23" s="402"/>
      <c r="AB23" s="421"/>
      <c r="AC23" s="401" t="e">
        <f>VLOOKUP(X23,'BASE DE DONNEE'!$A$4:$H$148,3,0)</f>
        <v>#N/A</v>
      </c>
      <c r="AD23" s="468" t="e">
        <f t="shared" si="3"/>
        <v>#N/A</v>
      </c>
      <c r="AE23" s="469" t="e">
        <f>VLOOKUP(X23,'BASE DE DONNEE'!$A$4:$H$148,6,0)*#REF!/100</f>
        <v>#N/A</v>
      </c>
      <c r="AF23" s="469" t="e">
        <f>VLOOKUP(X23,'BASE DE DONNEE'!$A$4:$H$148,7,0)*#REF!/100</f>
        <v>#N/A</v>
      </c>
      <c r="AG23" s="469" t="e">
        <f>VLOOKUP(X23,'BASE DE DONNEE'!$A$4:$H$148,8,0)*#REF!/100</f>
        <v>#N/A</v>
      </c>
      <c r="AH23" s="470" t="e">
        <f t="shared" si="4"/>
        <v>#N/A</v>
      </c>
      <c r="AI23" s="614" t="s">
        <v>11</v>
      </c>
      <c r="AJ23" s="454" t="s">
        <v>246</v>
      </c>
      <c r="AK23" s="107">
        <f>IFERROR((VLOOKUP(#REF!,$C$6:$N$39,7,0)),0)+IFERROR((VLOOKUP(#REF!,$X$6:$AB$47,7,0)),0)+IFERROR((VLOOKUP(#REF!,$AJ$7:$AU$48,7,0)),0)+IFERROR((VLOOKUP(#REF!,$BC$6:$BH$47,7,0)),0)</f>
        <v>0</v>
      </c>
      <c r="AL23" s="107">
        <f>IFERROR((VLOOKUP(#REF!,$C$6:$N$39,8,0)),0)+IFERROR((VLOOKUP(#REF!,$X$6:$AB$47,8,0)),0)+IFERROR((VLOOKUP(#REF!,$AJ$7:$AU$48,8,0)),0)+IFERROR((VLOOKUP(#REF!,$BC$6:$BH$47,8,0)),0)</f>
        <v>0</v>
      </c>
      <c r="AM23" s="107">
        <f>IFERROR((VLOOKUP(#REF!,$C$6:$N$39,9,0)),0)+IFERROR((VLOOKUP(#REF!,$X$6:$AB$47,9,0)),0)+IFERROR((VLOOKUP(#REF!,$AJ$7:$AU$48,9,0)),0)+IFERROR((VLOOKUP(#REF!,$BC$6:$BH$47,9,0)),0)</f>
        <v>0</v>
      </c>
      <c r="AN23" s="107">
        <f>IFERROR((VLOOKUP(#REF!,$C$6:$N$39,10,0)),0)+IFERROR((VLOOKUP(#REF!,$X$6:$AB$47,10,0)),0)+IFERROR((VLOOKUP(#REF!,$AJ$7:$AU$48,10,0)),0)+IFERROR((VLOOKUP(#REF!,$BC$6:$BH$47,10,0)),0)</f>
        <v>0</v>
      </c>
      <c r="AO23" s="376">
        <f>IFERROR((VLOOKUP(#REF!,$C$6:$N$39,11,0)),0)+IFERROR((VLOOKUP(#REF!,$X$6:$AB$47,11,0)),0)+IFERROR((VLOOKUP(#REF!,$AJ$7:$AU$48,11,0)),0)+IFERROR((VLOOKUP(#REF!,$BC$6:$BH$47,11,0)),0)</f>
        <v>0</v>
      </c>
      <c r="AP23" s="438">
        <f>IFERROR((VLOOKUP(#REF!,$C$6:$O$39,12,0)),0)+IFERROR((VLOOKUP(#REF!,$X$6:$AB$47,12,0)),0)+IFERROR((VLOOKUP(#REF!,$AJ$7:$AV$48,12,0)),0)+IFERROR((VLOOKUP(#REF!,$BC$6:$BH$47,12,0)),0)</f>
        <v>0</v>
      </c>
      <c r="AQ23" s="454" t="s">
        <v>246</v>
      </c>
      <c r="AR23" s="439"/>
      <c r="AS23" s="374"/>
      <c r="AT23" s="374"/>
      <c r="AU23" s="374"/>
      <c r="AV23" s="431"/>
      <c r="AW23" s="431"/>
      <c r="AX23" s="358">
        <f>IFERROR((VLOOKUP(#REF!,$C$6:$U$39,14,0)),0)+IFERROR((VLOOKUP(#REF!,$X$6:$AG$47,14,0)),0)+IFERROR((VLOOKUP(#REF!,$AJ$6:$BA$47,14,0)),0)</f>
        <v>0</v>
      </c>
      <c r="AY23" s="432">
        <f>IFERROR((VLOOKUP(#REF!,$C$6:$U$39,16,0)),0)+IFERROR((VLOOKUP(#REF!,$X$6:$AG$47,16,0)),0)+IFERROR((VLOOKUP(#REF!,$AJ$6:$BA$47,16,0)),0)</f>
        <v>0</v>
      </c>
      <c r="AZ23" s="40"/>
      <c r="BA23" s="40"/>
      <c r="BB23" s="40"/>
      <c r="BC23" s="26"/>
      <c r="BD23" s="389"/>
      <c r="BE23" s="389"/>
      <c r="BF23" s="389"/>
      <c r="BG23" s="29"/>
      <c r="BH23" s="29"/>
      <c r="BI23" s="29"/>
      <c r="BJ23" s="29"/>
      <c r="BK23" s="29"/>
      <c r="BL23" s="29"/>
      <c r="BM23" s="29"/>
      <c r="BN23" s="29"/>
      <c r="BO23" s="29"/>
      <c r="BP23" s="392">
        <f t="shared" si="5"/>
        <v>0</v>
      </c>
      <c r="BQ23" s="392">
        <f t="shared" si="6"/>
        <v>0</v>
      </c>
      <c r="BR23" s="393"/>
      <c r="BS23" s="364"/>
      <c r="BT23" s="40"/>
      <c r="BU23" s="29">
        <v>0.1</v>
      </c>
      <c r="BV23" s="44"/>
      <c r="BW23" s="585"/>
      <c r="BX23" s="586"/>
      <c r="BY23" s="29"/>
      <c r="CT23" s="26"/>
      <c r="CU23" s="388"/>
      <c r="CV23" s="389"/>
      <c r="CW23" s="29"/>
      <c r="CX23" s="29"/>
      <c r="CY23" s="214"/>
      <c r="CZ23" s="29"/>
      <c r="DA23" s="29"/>
      <c r="DB23" s="29"/>
      <c r="DC23" s="29"/>
      <c r="DD23" s="29"/>
      <c r="DE23" s="38"/>
      <c r="DF23" s="143" t="e">
        <f>((CZ23*#REF!)/100)+((#REF!*DA23)/100)+((DB23*#REF!)/100)+(#REF!*DC23)+(#REF!*DD23)</f>
        <v>#REF!</v>
      </c>
      <c r="DG23" s="139"/>
      <c r="DH23" s="139"/>
      <c r="DI23" s="131"/>
      <c r="DJ23" s="343"/>
      <c r="DK23" s="34"/>
      <c r="DL23" s="407"/>
      <c r="DM23" s="404"/>
      <c r="DN23" s="405"/>
      <c r="DO23" s="405"/>
      <c r="DP23" s="405"/>
      <c r="DQ23" s="405"/>
      <c r="DR23" s="29"/>
      <c r="DS23" s="29"/>
      <c r="DT23" s="29"/>
      <c r="DU23" s="34"/>
    </row>
    <row r="24" spans="2:125" ht="15" customHeight="1" thickBot="1" x14ac:dyDescent="0.3">
      <c r="B24" s="375"/>
      <c r="C24" s="363"/>
      <c r="D24" s="611"/>
      <c r="E24" s="612"/>
      <c r="F24" s="612"/>
      <c r="G24" s="613"/>
      <c r="H24" s="377"/>
      <c r="I24" s="189"/>
      <c r="J24" s="346"/>
      <c r="K24" s="29"/>
      <c r="L24" s="29"/>
      <c r="M24" s="29"/>
      <c r="N24" s="29"/>
      <c r="O24" s="29"/>
      <c r="P24" s="130"/>
      <c r="Q24" s="92">
        <f t="shared" si="0"/>
        <v>0</v>
      </c>
      <c r="R24" s="355" t="b">
        <f>IF(AND(H24="CLIENT S+L",I24="HUILE"),(V24*3333.33+(VLOOKUP(K24,'BASE DE DONNEE'!$I$220:$J$250,2,0)))-((V24*3333.33)*J24),IF(AND(H24="CLIENT S+L",I24="LAIT"),((V24*952.4)-(V24*952.4)*J24),IF(H24="CLIENT O","OFFERT",IF(AND(I24="HUILE",H24="CLIENT L"),(((VLOOKUP(K24,'BASE DE DONNEE'!$I$220:$J$250,2,0))+(VLOOKUP(V24,'BASE DE DONNEE'!$I$111:$P$192,2,0)))),IF(AND(I24="LAIT",H24="CLIENT L"),(V24*952.4),IF(AND(I24="HUILE",H24="CLIENT D"),(V24*3809.53+(VLOOKUP(K24,'BASE DE DONNEE'!$I$220:$J$250,2,0))),IF(AND(I24="LAIT",H24="CLIENT D"),(V24*952.4),IF(AND(I24="HUILE",H24="CLIENT S+D"),((V24*3809.53+(VLOOKUP(K24,'BASE DE DONNEE'!$I$220:$J$250,2,0)))-((V24*3809.53)*J24)),IF(AND(I24="LAIT",H24="CLIENT S+D"),((V24*952.4)-((V24*952.4)*J24)),IF(AND(H24="CLIENT S",I24="LAIT"),((V24*952.4)-((V24*952.4)*J24)),IF(AND(I24="HUILE",H24="CLIENT S"),(VLOOKUP(K24,'BASE DE DONNEE'!$I$220:$J$250,2,0)+(VLOOKUP(V24,'BASE DE DONNEE'!$I$111:$P$192,2,0)))-(J24*((VLOOKUP(V24,'BASE DE DONNEE'!$I$111:$P$164,2,0)+(VLOOKUP(K24,'BASE DE DONNEE'!$I$220:$J$250,2,0))))))))))))))))</f>
        <v>0</v>
      </c>
      <c r="S24" s="355" t="b">
        <f t="shared" si="1"/>
        <v>0</v>
      </c>
      <c r="T24" s="356" t="b">
        <f t="shared" si="2"/>
        <v>0</v>
      </c>
      <c r="U24" s="365"/>
      <c r="V24" s="378">
        <f t="shared" si="7"/>
        <v>0</v>
      </c>
      <c r="W24" s="427"/>
      <c r="X24" s="471"/>
      <c r="Y24" s="387" t="e">
        <f>VLOOKUP(X24,'BASE DE DONNEE'!$A$4:$H$148,2,0)</f>
        <v>#N/A</v>
      </c>
      <c r="Z24" s="402"/>
      <c r="AA24" s="402"/>
      <c r="AB24" s="421"/>
      <c r="AC24" s="401" t="e">
        <f>VLOOKUP(X24,'BASE DE DONNEE'!$A$4:$H$148,3,0)</f>
        <v>#N/A</v>
      </c>
      <c r="AD24" s="468" t="e">
        <f t="shared" si="3"/>
        <v>#N/A</v>
      </c>
      <c r="AE24" s="469" t="e">
        <f>VLOOKUP(X24,'BASE DE DONNEE'!$A$4:$H$148,6,0)*#REF!/100</f>
        <v>#N/A</v>
      </c>
      <c r="AF24" s="469" t="e">
        <f>VLOOKUP(X24,'BASE DE DONNEE'!$A$4:$H$148,7,0)*#REF!/100</f>
        <v>#N/A</v>
      </c>
      <c r="AG24" s="469" t="e">
        <f>VLOOKUP(X24,'BASE DE DONNEE'!$A$4:$H$148,8,0)*#REF!/100</f>
        <v>#N/A</v>
      </c>
      <c r="AH24" s="470" t="e">
        <f t="shared" si="4"/>
        <v>#N/A</v>
      </c>
      <c r="AI24" s="614"/>
      <c r="AJ24" s="1" t="s">
        <v>244</v>
      </c>
      <c r="AK24" s="107">
        <f>IFERROR((VLOOKUP(#REF!,$C$6:$N$39,7,0)),0)+IFERROR((VLOOKUP(#REF!,$X$6:$AB$47,7,0)),0)+IFERROR((VLOOKUP(#REF!,$AJ$7:$AU$48,7,0)),0)+IFERROR((VLOOKUP(#REF!,$BC$6:$BH$47,7,0)),0)</f>
        <v>0</v>
      </c>
      <c r="AL24" s="107">
        <f>IFERROR((VLOOKUP(#REF!,$C$6:$N$39,8,0)),0)+IFERROR((VLOOKUP(#REF!,$X$6:$AB$47,8,0)),0)+IFERROR((VLOOKUP(#REF!,$AJ$7:$AU$48,8,0)),0)+IFERROR((VLOOKUP(#REF!,$BC$6:$BH$47,8,0)),0)</f>
        <v>0</v>
      </c>
      <c r="AM24" s="107">
        <f>IFERROR((VLOOKUP(#REF!,$C$6:$N$39,9,0)),0)+IFERROR((VLOOKUP(#REF!,$X$6:$AB$47,9,0)),0)+IFERROR((VLOOKUP(#REF!,$AJ$7:$AU$48,9,0)),0)+IFERROR((VLOOKUP(#REF!,$BC$6:$BH$47,9,0)),0)</f>
        <v>0</v>
      </c>
      <c r="AN24" s="107">
        <f>IFERROR((VLOOKUP(#REF!,$C$6:$N$39,10,0)),0)+IFERROR((VLOOKUP(#REF!,$X$6:$AB$47,10,0)),0)+IFERROR((VLOOKUP(#REF!,$AJ$7:$AU$48,10,0)),0)+IFERROR((VLOOKUP(#REF!,$BC$6:$BH$47,10,0)),0)</f>
        <v>0</v>
      </c>
      <c r="AO24" s="376">
        <f>IFERROR((VLOOKUP(#REF!,$C$6:$N$39,11,0)),0)+IFERROR((VLOOKUP(#REF!,$X$6:$AB$47,11,0)),0)+IFERROR((VLOOKUP(#REF!,$AJ$7:$AU$48,11,0)),0)+IFERROR((VLOOKUP(#REF!,$BC$6:$BH$47,11,0)),0)</f>
        <v>0</v>
      </c>
      <c r="AP24" s="438">
        <f>IFERROR((VLOOKUP(#REF!,$C$6:$O$39,12,0)),0)+IFERROR((VLOOKUP(#REF!,$X$6:$AB$47,12,0)),0)+IFERROR((VLOOKUP(#REF!,$AJ$7:$AV$48,12,0)),0)+IFERROR((VLOOKUP(#REF!,$BC$6:$BH$47,12,0)),0)</f>
        <v>0</v>
      </c>
      <c r="AQ24" s="1" t="s">
        <v>244</v>
      </c>
      <c r="AR24" s="439"/>
      <c r="AS24" s="374"/>
      <c r="AT24" s="374"/>
      <c r="AU24" s="374"/>
      <c r="AV24" s="431"/>
      <c r="AW24" s="431"/>
      <c r="AX24" s="358">
        <f>IFERROR((VLOOKUP(#REF!,$C$6:$U$39,14,0)),0)+IFERROR((VLOOKUP(#REF!,$X$6:$AG$47,14,0)),0)+IFERROR((VLOOKUP(#REF!,$AJ$6:$BA$47,14,0)),0)</f>
        <v>0</v>
      </c>
      <c r="AY24" s="432">
        <f>IFERROR((VLOOKUP(#REF!,$C$6:$U$39,16,0)),0)+IFERROR((VLOOKUP(#REF!,$X$6:$AG$47,16,0)),0)+IFERROR((VLOOKUP(#REF!,$AJ$6:$BA$47,16,0)),0)</f>
        <v>0</v>
      </c>
      <c r="AZ24" s="40"/>
      <c r="BA24" s="40"/>
      <c r="BB24" s="40"/>
      <c r="BC24" s="26"/>
      <c r="BD24" s="389"/>
      <c r="BE24" s="389"/>
      <c r="BF24" s="389"/>
      <c r="BG24" s="29"/>
      <c r="BH24" s="29"/>
      <c r="BI24" s="29"/>
      <c r="BJ24" s="29"/>
      <c r="BK24" s="29"/>
      <c r="BL24" s="29"/>
      <c r="BM24" s="29"/>
      <c r="BN24" s="29"/>
      <c r="BO24" s="29"/>
      <c r="BP24" s="392">
        <f t="shared" si="5"/>
        <v>0</v>
      </c>
      <c r="BQ24" s="392">
        <f t="shared" si="6"/>
        <v>0</v>
      </c>
      <c r="BR24" s="393"/>
      <c r="BS24" s="364"/>
      <c r="BT24" s="40"/>
      <c r="BU24" s="29">
        <v>0.25</v>
      </c>
      <c r="BV24" s="29"/>
      <c r="BW24" s="585"/>
      <c r="BX24" s="586"/>
      <c r="BY24" s="29"/>
      <c r="CT24" s="26"/>
      <c r="CU24" s="340"/>
      <c r="CV24" s="341"/>
      <c r="CW24" s="29"/>
      <c r="CX24" s="29"/>
      <c r="CY24" s="214"/>
      <c r="CZ24" s="29"/>
      <c r="DA24" s="29"/>
      <c r="DB24" s="29"/>
      <c r="DC24" s="29"/>
      <c r="DD24" s="29"/>
      <c r="DE24" s="38"/>
      <c r="DF24" s="143"/>
      <c r="DG24" s="139"/>
      <c r="DH24" s="139"/>
      <c r="DI24" s="131"/>
      <c r="DJ24" s="343"/>
      <c r="DK24" s="34"/>
      <c r="DL24" s="407"/>
      <c r="DM24" s="404"/>
      <c r="DN24" s="405"/>
      <c r="DO24" s="405"/>
      <c r="DP24" s="405"/>
      <c r="DQ24" s="405"/>
      <c r="DR24" s="29"/>
      <c r="DS24" s="29"/>
      <c r="DT24" s="29"/>
      <c r="DU24" s="34"/>
    </row>
    <row r="25" spans="2:125" ht="15" customHeight="1" thickBot="1" x14ac:dyDescent="0.3">
      <c r="B25" s="375"/>
      <c r="C25" s="363"/>
      <c r="D25" s="611"/>
      <c r="E25" s="612"/>
      <c r="F25" s="612"/>
      <c r="G25" s="613"/>
      <c r="H25" s="377"/>
      <c r="I25" s="189"/>
      <c r="J25" s="346"/>
      <c r="K25" s="29"/>
      <c r="L25" s="29"/>
      <c r="M25" s="29"/>
      <c r="N25" s="29"/>
      <c r="O25" s="29"/>
      <c r="P25" s="130"/>
      <c r="Q25" s="92">
        <f t="shared" si="0"/>
        <v>0</v>
      </c>
      <c r="R25" s="355" t="b">
        <f>IF(AND(H25="CLIENT S+L",I25="HUILE"),(V25*3333.33+(VLOOKUP(K25,'BASE DE DONNEE'!$I$220:$J$250,2,0)))-((V25*3333.33)*J25),IF(AND(H25="CLIENT S+L",I25="LAIT"),((V25*952.4)-(V25*952.4)*J25),IF(H25="CLIENT O","OFFERT",IF(AND(I25="HUILE",H25="CLIENT L"),(((VLOOKUP(K25,'BASE DE DONNEE'!$I$220:$J$250,2,0))+(VLOOKUP(V25,'BASE DE DONNEE'!$I$111:$P$192,2,0)))),IF(AND(I25="LAIT",H25="CLIENT L"),(V25*952.4),IF(AND(I25="HUILE",H25="CLIENT D"),(V25*3809.53+(VLOOKUP(K25,'BASE DE DONNEE'!$I$220:$J$250,2,0))),IF(AND(I25="LAIT",H25="CLIENT D"),(V25*952.4),IF(AND(I25="HUILE",H25="CLIENT S+D"),((V25*3809.53+(VLOOKUP(K25,'BASE DE DONNEE'!$I$220:$J$250,2,0)))-((V25*3809.53)*J25)),IF(AND(I25="LAIT",H25="CLIENT S+D"),((V25*952.4)-((V25*952.4)*J25)),IF(AND(H25="CLIENT S",I25="LAIT"),((V25*952.4)-((V25*952.4)*J25)),IF(AND(I25="HUILE",H25="CLIENT S"),(VLOOKUP(K25,'BASE DE DONNEE'!$I$220:$J$250,2,0)+(VLOOKUP(V25,'BASE DE DONNEE'!$I$111:$P$192,2,0)))-(J25*((VLOOKUP(V25,'BASE DE DONNEE'!$I$111:$P$164,2,0)+(VLOOKUP(K25,'BASE DE DONNEE'!$I$220:$J$250,2,0))))))))))))))))</f>
        <v>0</v>
      </c>
      <c r="S25" s="355" t="b">
        <f t="shared" si="1"/>
        <v>0</v>
      </c>
      <c r="T25" s="356" t="b">
        <f t="shared" si="2"/>
        <v>0</v>
      </c>
      <c r="U25" s="365"/>
      <c r="V25" s="378">
        <f t="shared" si="7"/>
        <v>0</v>
      </c>
      <c r="W25" s="427"/>
      <c r="X25" s="471"/>
      <c r="Y25" s="387" t="e">
        <f>VLOOKUP(X25,'BASE DE DONNEE'!$A$4:$H$148,2,0)</f>
        <v>#N/A</v>
      </c>
      <c r="Z25" s="402"/>
      <c r="AA25" s="402"/>
      <c r="AB25" s="421"/>
      <c r="AC25" s="401" t="e">
        <f>VLOOKUP(X25,'BASE DE DONNEE'!$A$4:$H$148,3,0)</f>
        <v>#N/A</v>
      </c>
      <c r="AD25" s="468" t="e">
        <f t="shared" si="3"/>
        <v>#N/A</v>
      </c>
      <c r="AE25" s="469" t="e">
        <f>VLOOKUP(X25,'BASE DE DONNEE'!$A$4:$H$148,6,0)*#REF!/100</f>
        <v>#N/A</v>
      </c>
      <c r="AF25" s="469" t="e">
        <f>VLOOKUP(X25,'BASE DE DONNEE'!$A$4:$H$148,7,0)*#REF!/100</f>
        <v>#N/A</v>
      </c>
      <c r="AG25" s="469" t="e">
        <f>VLOOKUP(X25,'BASE DE DONNEE'!$A$4:$H$148,8,0)*#REF!/100</f>
        <v>#N/A</v>
      </c>
      <c r="AH25" s="470" t="e">
        <f t="shared" si="4"/>
        <v>#N/A</v>
      </c>
      <c r="AI25" s="595"/>
      <c r="AJ25" s="454" t="s">
        <v>246</v>
      </c>
      <c r="AK25" s="107">
        <f>IFERROR((VLOOKUP(#REF!,$C$6:$N$39,7,0)),0)+IFERROR((VLOOKUP(#REF!,$X$6:$AB$47,7,0)),0)+IFERROR((VLOOKUP(#REF!,$AJ$7:$AU$48,7,0)),0)+IFERROR((VLOOKUP(#REF!,$BC$6:$BH$47,7,0)),0)</f>
        <v>0</v>
      </c>
      <c r="AL25" s="107">
        <f>IFERROR((VLOOKUP(#REF!,$C$6:$N$39,8,0)),0)+IFERROR((VLOOKUP(#REF!,$X$6:$AB$47,8,0)),0)+IFERROR((VLOOKUP(#REF!,$AJ$7:$AU$48,8,0)),0)+IFERROR((VLOOKUP(#REF!,$BC$6:$BH$47,8,0)),0)</f>
        <v>0</v>
      </c>
      <c r="AM25" s="107">
        <f>IFERROR((VLOOKUP(#REF!,$C$6:$N$39,9,0)),0)+IFERROR((VLOOKUP(#REF!,$X$6:$AB$47,9,0)),0)+IFERROR((VLOOKUP(#REF!,$AJ$7:$AU$48,9,0)),0)+IFERROR((VLOOKUP(#REF!,$BC$6:$BH$47,9,0)),0)</f>
        <v>0</v>
      </c>
      <c r="AN25" s="107">
        <f>IFERROR((VLOOKUP(#REF!,$C$6:$N$39,10,0)),0)+IFERROR((VLOOKUP(#REF!,$X$6:$AB$47,10,0)),0)+IFERROR((VLOOKUP(#REF!,$AJ$7:$AU$48,10,0)),0)+IFERROR((VLOOKUP(#REF!,$BC$6:$BH$47,10,0)),0)</f>
        <v>0</v>
      </c>
      <c r="AO25" s="376">
        <f>IFERROR((VLOOKUP(#REF!,$C$6:$N$39,11,0)),0)+IFERROR((VLOOKUP(#REF!,$X$6:$AB$47,11,0)),0)+IFERROR((VLOOKUP(#REF!,$AJ$7:$AU$48,11,0)),0)+IFERROR((VLOOKUP(#REF!,$BC$6:$BH$47,11,0)),0)</f>
        <v>0</v>
      </c>
      <c r="AP25" s="438">
        <f>IFERROR((VLOOKUP(#REF!,$C$6:$O$39,12,0)),0)+IFERROR((VLOOKUP(#REF!,$X$6:$AB$47,12,0)),0)+IFERROR((VLOOKUP(#REF!,$AJ$7:$AV$48,12,0)),0)+IFERROR((VLOOKUP(#REF!,$BC$6:$BH$47,12,0)),0)</f>
        <v>0</v>
      </c>
      <c r="AQ25" s="454" t="s">
        <v>246</v>
      </c>
      <c r="AR25" s="439"/>
      <c r="AS25" s="374"/>
      <c r="AT25" s="374"/>
      <c r="AU25" s="374"/>
      <c r="AV25" s="431"/>
      <c r="AW25" s="431"/>
      <c r="AX25" s="358">
        <f>IFERROR((VLOOKUP(#REF!,$C$6:$U$39,14,0)),0)+IFERROR((VLOOKUP(#REF!,$X$6:$AG$47,14,0)),0)+IFERROR((VLOOKUP(#REF!,$AJ$6:$BA$47,14,0)),0)</f>
        <v>0</v>
      </c>
      <c r="AY25" s="432">
        <f>IFERROR((VLOOKUP(#REF!,$C$6:$U$39,16,0)),0)+IFERROR((VLOOKUP(#REF!,$X$6:$AG$47,16,0)),0)+IFERROR((VLOOKUP(#REF!,$AJ$6:$BA$47,16,0)),0)</f>
        <v>0</v>
      </c>
      <c r="AZ25" s="40"/>
      <c r="BA25" s="40"/>
      <c r="BB25" s="40"/>
      <c r="BC25" s="26"/>
      <c r="BD25" s="389"/>
      <c r="BE25" s="389"/>
      <c r="BF25" s="389"/>
      <c r="BG25" s="29"/>
      <c r="BH25" s="29"/>
      <c r="BI25" s="29"/>
      <c r="BJ25" s="29"/>
      <c r="BK25" s="29"/>
      <c r="BL25" s="29"/>
      <c r="BM25" s="29"/>
      <c r="BN25" s="29"/>
      <c r="BO25" s="29"/>
      <c r="BP25" s="392">
        <f t="shared" ref="BP25:BP62" si="9">(BG25*0.1)+(BH25*0.25)+(BI25*0.5)+(BJ25*0.75)+(BK25*1)+(BL25*5)</f>
        <v>0</v>
      </c>
      <c r="BQ25" s="392">
        <f t="shared" si="6"/>
        <v>0</v>
      </c>
      <c r="BR25" s="393"/>
      <c r="BS25" s="318"/>
      <c r="BT25" s="40"/>
      <c r="BU25" s="29">
        <v>0.5</v>
      </c>
      <c r="BV25" s="29"/>
      <c r="BW25" s="585"/>
      <c r="BX25" s="586"/>
      <c r="BY25" s="29"/>
      <c r="CT25" s="26"/>
      <c r="CU25" s="340"/>
      <c r="CV25" s="341"/>
      <c r="CW25" s="29"/>
      <c r="CX25" s="29"/>
      <c r="CY25" s="214"/>
      <c r="CZ25" s="29"/>
      <c r="DA25" s="29"/>
      <c r="DB25" s="29"/>
      <c r="DC25" s="29"/>
      <c r="DD25" s="29"/>
      <c r="DE25" s="38"/>
      <c r="DF25" s="143"/>
      <c r="DG25" s="139"/>
      <c r="DH25" s="139"/>
      <c r="DI25" s="131"/>
      <c r="DJ25" s="343"/>
      <c r="DK25" s="34"/>
      <c r="DL25" s="246"/>
      <c r="DM25" s="247"/>
      <c r="DN25" s="243"/>
      <c r="DO25" s="337"/>
      <c r="DP25" s="243"/>
      <c r="DQ25" s="243"/>
      <c r="DR25" s="29"/>
      <c r="DS25" s="29"/>
      <c r="DT25" s="29"/>
      <c r="DU25" s="34"/>
    </row>
    <row r="26" spans="2:125" ht="15" customHeight="1" thickBot="1" x14ac:dyDescent="0.3">
      <c r="B26" s="375"/>
      <c r="C26" s="363"/>
      <c r="D26" s="611"/>
      <c r="E26" s="612"/>
      <c r="F26" s="612"/>
      <c r="G26" s="613"/>
      <c r="H26" s="377"/>
      <c r="I26" s="374"/>
      <c r="J26" s="346"/>
      <c r="K26" s="29"/>
      <c r="L26" s="29"/>
      <c r="M26" s="29"/>
      <c r="N26" s="29"/>
      <c r="O26" s="29"/>
      <c r="P26" s="130"/>
      <c r="Q26" s="92">
        <f t="shared" ref="Q26:Q36" si="10">((($K$5*K26)/100)+($L$5*L26)/100)+((M26*$M$5)/100)+(($N$5*N26)/100)+($O$5*O26)+($P$5*P26)</f>
        <v>0</v>
      </c>
      <c r="R26" s="355" t="b">
        <f>IF(AND(H26="CLIENT S+L",I26="HUILE"),(V26*3333.33+(VLOOKUP(K26,'BASE DE DONNEE'!$I$220:$J$250,2,0)))-((V26*3333.33)*J26),IF(AND(H26="CLIENT S+L",I26="LAIT"),((V26*952.4)-(V26*952.4)*J26),IF(H26="CLIENT O","OFFERT",IF(AND(I26="HUILE",H26="CLIENT L"),(((VLOOKUP(K26,'BASE DE DONNEE'!$I$220:$J$250,2,0))+(VLOOKUP(V26,'BASE DE DONNEE'!$I$111:$P$192,2,0)))),IF(AND(I26="LAIT",H26="CLIENT L"),(V26*952.4),IF(AND(I26="HUILE",H26="CLIENT D"),(V26*3809.53+(VLOOKUP(K26,'BASE DE DONNEE'!$I$220:$J$250,2,0))),IF(AND(I26="LAIT",H26="CLIENT D"),(V26*952.4),IF(AND(I26="HUILE",H26="CLIENT S+D"),((V26*3809.53+(VLOOKUP(K26,'BASE DE DONNEE'!$I$220:$J$250,2,0)))-((V26*3809.53)*J26)),IF(AND(I26="LAIT",H26="CLIENT S+D"),((V26*952.4)-((V26*952.4)*J26)),IF(AND(H26="CLIENT S",I26="LAIT"),((V26*952.4)-((V26*952.4)*J26)),IF(AND(I26="HUILE",H26="CLIENT S"),(VLOOKUP(K26,'BASE DE DONNEE'!$I$220:$J$250,2,0)+(VLOOKUP(V26,'BASE DE DONNEE'!$I$111:$P$192,2,0)))-(J26*((VLOOKUP(V26,'BASE DE DONNEE'!$I$111:$P$164,2,0)+(VLOOKUP(K26,'BASE DE DONNEE'!$I$220:$J$250,2,0))))))))))))))))</f>
        <v>0</v>
      </c>
      <c r="S26" s="355" t="b">
        <f t="shared" ref="S26:S36" si="11">IF(H26="CLIENT S+L",(R26*0.05),IF(H26="CLIENT S",(R26*0.05),IF(H26="CLIENT D",(R26*5/100),IF(H26="CLIENT L",(R26*5)/100,IF(H26="CLIENT S+D",(R26*0.05),IF(H26="CLIENT O",R26))))))</f>
        <v>0</v>
      </c>
      <c r="T26" s="356" t="b">
        <f t="shared" ref="T26:T36" si="12">IF(H26="CLIENT S+L",(R26+S26),IF(H26="CLIENT D",R26+S26,IF(H26="CLIENT S",(R26+S26),IF(H26="CLIENT L",R26+S26,IF(H26="CLIENT S+D",(R26+S26),IF(H26="CLIENT O",S26))))))</f>
        <v>0</v>
      </c>
      <c r="U26" s="365"/>
      <c r="V26" s="378">
        <f t="shared" si="7"/>
        <v>0</v>
      </c>
      <c r="W26" s="427"/>
      <c r="X26" s="471"/>
      <c r="Y26" s="387" t="e">
        <f>VLOOKUP(X26,'BASE DE DONNEE'!$A$4:$H$148,2,0)</f>
        <v>#N/A</v>
      </c>
      <c r="Z26" s="402"/>
      <c r="AA26" s="402"/>
      <c r="AB26" s="421"/>
      <c r="AC26" s="401" t="e">
        <f>VLOOKUP(X26,'BASE DE DONNEE'!$A$4:$H$148,3,0)</f>
        <v>#N/A</v>
      </c>
      <c r="AD26" s="468" t="e">
        <f t="shared" si="3"/>
        <v>#N/A</v>
      </c>
      <c r="AE26" s="469" t="e">
        <f>VLOOKUP(X26,'BASE DE DONNEE'!$A$4:$H$148,6,0)*#REF!/100</f>
        <v>#N/A</v>
      </c>
      <c r="AF26" s="469" t="e">
        <f>VLOOKUP(X26,'BASE DE DONNEE'!$A$4:$H$148,7,0)*#REF!/100</f>
        <v>#N/A</v>
      </c>
      <c r="AG26" s="469" t="e">
        <f>VLOOKUP(X26,'BASE DE DONNEE'!$A$4:$H$148,8,0)*#REF!/100</f>
        <v>#N/A</v>
      </c>
      <c r="AH26" s="470" t="e">
        <f t="shared" si="4"/>
        <v>#N/A</v>
      </c>
      <c r="AI26" s="595"/>
      <c r="AJ26" s="1" t="s">
        <v>244</v>
      </c>
      <c r="AK26" s="107">
        <f>IFERROR((VLOOKUP(#REF!,$C$6:$N$39,7,0)),0)+IFERROR((VLOOKUP(#REF!,$X$6:$AB$47,7,0)),0)+IFERROR((VLOOKUP(#REF!,$AJ$7:$AU$48,7,0)),0)+IFERROR((VLOOKUP(#REF!,$BC$6:$BH$47,7,0)),0)</f>
        <v>0</v>
      </c>
      <c r="AL26" s="107">
        <f>IFERROR((VLOOKUP(#REF!,$C$6:$N$39,8,0)),0)+IFERROR((VLOOKUP(#REF!,$X$6:$AB$47,8,0)),0)+IFERROR((VLOOKUP(#REF!,$AJ$7:$AU$48,8,0)),0)+IFERROR((VLOOKUP(#REF!,$BC$6:$BH$47,8,0)),0)</f>
        <v>0</v>
      </c>
      <c r="AM26" s="107">
        <f>IFERROR((VLOOKUP(#REF!,$C$6:$N$39,9,0)),0)+IFERROR((VLOOKUP(#REF!,$X$6:$AB$47,9,0)),0)+IFERROR((VLOOKUP(#REF!,$AJ$7:$AU$48,9,0)),0)+IFERROR((VLOOKUP(#REF!,$BC$6:$BH$47,9,0)),0)</f>
        <v>0</v>
      </c>
      <c r="AN26" s="107">
        <f>IFERROR((VLOOKUP(#REF!,$C$6:$N$39,10,0)),0)+IFERROR((VLOOKUP(#REF!,$X$6:$AB$47,10,0)),0)+IFERROR((VLOOKUP(#REF!,$AJ$7:$AU$48,10,0)),0)+IFERROR((VLOOKUP(#REF!,$BC$6:$BH$47,10,0)),0)</f>
        <v>0</v>
      </c>
      <c r="AO26" s="376">
        <f>IFERROR((VLOOKUP(#REF!,$C$6:$N$39,11,0)),0)+IFERROR((VLOOKUP(#REF!,$X$6:$AB$47,11,0)),0)+IFERROR((VLOOKUP(#REF!,$AJ$7:$AU$48,11,0)),0)+IFERROR((VLOOKUP(#REF!,$BC$6:$BH$47,11,0)),0)</f>
        <v>0</v>
      </c>
      <c r="AP26" s="438">
        <f>IFERROR((VLOOKUP(#REF!,$C$6:$O$39,12,0)),0)+IFERROR((VLOOKUP(#REF!,$X$6:$AB$47,12,0)),0)+IFERROR((VLOOKUP(#REF!,$AJ$7:$AV$48,12,0)),0)+IFERROR((VLOOKUP(#REF!,$BC$6:$BH$47,12,0)),0)</f>
        <v>0</v>
      </c>
      <c r="AQ26" s="1" t="s">
        <v>244</v>
      </c>
      <c r="AR26" s="439"/>
      <c r="AS26" s="374"/>
      <c r="AT26" s="374"/>
      <c r="AU26" s="374"/>
      <c r="AV26" s="431"/>
      <c r="AW26" s="431"/>
      <c r="AX26" s="358">
        <f>IFERROR((VLOOKUP(#REF!,$C$6:$U$39,14,0)),0)+IFERROR((VLOOKUP(#REF!,$X$6:$AG$47,14,0)),0)+IFERROR((VLOOKUP(#REF!,$AJ$6:$BA$47,14,0)),0)</f>
        <v>0</v>
      </c>
      <c r="AY26" s="432">
        <f>IFERROR((VLOOKUP(#REF!,$C$6:$U$39,16,0)),0)+IFERROR((VLOOKUP(#REF!,$X$6:$AG$47,16,0)),0)+IFERROR((VLOOKUP(#REF!,$AJ$6:$BA$47,16,0)),0)</f>
        <v>0</v>
      </c>
      <c r="AZ26" s="40"/>
      <c r="BA26" s="40"/>
      <c r="BB26" s="40"/>
      <c r="BC26" s="26"/>
      <c r="BD26" s="389"/>
      <c r="BE26" s="389"/>
      <c r="BF26" s="389"/>
      <c r="BG26" s="29"/>
      <c r="BH26" s="29"/>
      <c r="BI26" s="29"/>
      <c r="BJ26" s="29"/>
      <c r="BK26" s="29"/>
      <c r="BL26" s="29"/>
      <c r="BM26" s="29"/>
      <c r="BN26" s="29"/>
      <c r="BO26" s="29"/>
      <c r="BP26" s="392">
        <f t="shared" si="9"/>
        <v>0</v>
      </c>
      <c r="BQ26" s="392">
        <f t="shared" si="6"/>
        <v>0</v>
      </c>
      <c r="BR26" s="393"/>
      <c r="BS26" s="318"/>
      <c r="BT26" s="40"/>
      <c r="BU26" s="29">
        <v>0.75</v>
      </c>
      <c r="BV26" s="29"/>
      <c r="BW26" s="585"/>
      <c r="BX26" s="586"/>
      <c r="BY26" s="29"/>
      <c r="CT26" s="26"/>
      <c r="CU26" s="388"/>
      <c r="CV26" s="389"/>
      <c r="CW26" s="29"/>
      <c r="CX26" s="29"/>
      <c r="CY26" s="214"/>
      <c r="CZ26" s="29"/>
      <c r="DA26" s="29"/>
      <c r="DB26" s="29"/>
      <c r="DC26" s="29"/>
      <c r="DD26" s="29"/>
      <c r="DE26" s="38"/>
      <c r="DF26" s="143" t="e">
        <f>((CZ26*#REF!)/100)+((#REF!*DA26)/100)+((DB26*#REF!)/100)+(#REF!*DC26)+(#REF!*DD26)</f>
        <v>#REF!</v>
      </c>
      <c r="DG26" s="139"/>
      <c r="DH26" s="139"/>
      <c r="DI26" s="131"/>
      <c r="DJ26" s="343"/>
      <c r="DK26" s="34"/>
      <c r="DL26" s="407"/>
      <c r="DM26" s="404"/>
      <c r="DN26" s="405"/>
      <c r="DO26" s="405"/>
      <c r="DP26" s="405"/>
      <c r="DQ26" s="405"/>
      <c r="DR26" s="29"/>
      <c r="DS26" s="29"/>
      <c r="DT26" s="29"/>
      <c r="DU26" s="34"/>
    </row>
    <row r="27" spans="2:125" ht="15" customHeight="1" thickBot="1" x14ac:dyDescent="0.3">
      <c r="B27" s="375"/>
      <c r="C27" s="363"/>
      <c r="D27" s="611"/>
      <c r="E27" s="612"/>
      <c r="F27" s="612"/>
      <c r="G27" s="613"/>
      <c r="H27" s="377"/>
      <c r="I27" s="374"/>
      <c r="J27" s="346"/>
      <c r="K27" s="29"/>
      <c r="L27" s="29"/>
      <c r="M27" s="29"/>
      <c r="N27" s="29"/>
      <c r="O27" s="29"/>
      <c r="P27" s="130"/>
      <c r="Q27" s="92">
        <f t="shared" si="10"/>
        <v>0</v>
      </c>
      <c r="R27" s="355" t="b">
        <f>IF(AND(H27="CLIENT S+L",I27="HUILE"),(V27*3333.33+(VLOOKUP(K27,'BASE DE DONNEE'!$I$220:$J$250,2,0)))-((V27*3333.33)*J27),IF(AND(H27="CLIENT S+L",I27="LAIT"),((V27*952.4)-(V27*952.4)*J27),IF(H27="CLIENT O","OFFERT",IF(AND(I27="HUILE",H27="CLIENT L"),(((VLOOKUP(K27,'BASE DE DONNEE'!$I$220:$J$250,2,0))+(VLOOKUP(V27,'BASE DE DONNEE'!$I$111:$P$192,2,0)))),IF(AND(I27="LAIT",H27="CLIENT L"),(V27*952.4),IF(AND(I27="HUILE",H27="CLIENT D"),(V27*3809.53+(VLOOKUP(K27,'BASE DE DONNEE'!$I$220:$J$250,2,0))),IF(AND(I27="LAIT",H27="CLIENT D"),(V27*952.4),IF(AND(I27="HUILE",H27="CLIENT S+D"),((V27*3809.53+(VLOOKUP(K27,'BASE DE DONNEE'!$I$220:$J$250,2,0)))-((V27*3809.53)*J27)),IF(AND(I27="LAIT",H27="CLIENT S+D"),((V27*952.4)-((V27*952.4)*J27)),IF(AND(H27="CLIENT S",I27="LAIT"),((V27*952.4)-((V27*952.4)*J27)),IF(AND(I27="HUILE",H27="CLIENT S"),(VLOOKUP(K27,'BASE DE DONNEE'!$I$220:$J$250,2,0)+(VLOOKUP(V27,'BASE DE DONNEE'!$I$111:$P$192,2,0)))-(J27*((VLOOKUP(V27,'BASE DE DONNEE'!$I$111:$P$164,2,0)+(VLOOKUP(K27,'BASE DE DONNEE'!$I$220:$J$250,2,0))))))))))))))))</f>
        <v>0</v>
      </c>
      <c r="S27" s="355" t="b">
        <f t="shared" si="11"/>
        <v>0</v>
      </c>
      <c r="T27" s="356" t="b">
        <f t="shared" si="12"/>
        <v>0</v>
      </c>
      <c r="U27" s="365"/>
      <c r="V27" s="378">
        <f t="shared" si="7"/>
        <v>0</v>
      </c>
      <c r="W27" s="427"/>
      <c r="X27" s="471"/>
      <c r="Y27" s="387" t="e">
        <f>VLOOKUP(X27,'BASE DE DONNEE'!$A$4:$H$148,2,0)</f>
        <v>#N/A</v>
      </c>
      <c r="Z27" s="402"/>
      <c r="AA27" s="402"/>
      <c r="AB27" s="421"/>
      <c r="AC27" s="401" t="e">
        <f>VLOOKUP(X27,'BASE DE DONNEE'!$A$4:$H$148,3,0)</f>
        <v>#N/A</v>
      </c>
      <c r="AD27" s="468" t="e">
        <f t="shared" si="3"/>
        <v>#N/A</v>
      </c>
      <c r="AE27" s="469" t="e">
        <f>VLOOKUP(X27,'BASE DE DONNEE'!$A$4:$H$148,6,0)*#REF!/100</f>
        <v>#N/A</v>
      </c>
      <c r="AF27" s="469" t="e">
        <f>VLOOKUP(X27,'BASE DE DONNEE'!$A$4:$H$148,7,0)*#REF!/100</f>
        <v>#N/A</v>
      </c>
      <c r="AG27" s="469" t="e">
        <f>VLOOKUP(X27,'BASE DE DONNEE'!$A$4:$H$148,8,0)*#REF!/100</f>
        <v>#N/A</v>
      </c>
      <c r="AH27" s="470" t="e">
        <f t="shared" si="4"/>
        <v>#N/A</v>
      </c>
      <c r="AI27" s="595"/>
      <c r="AJ27" s="454" t="s">
        <v>246</v>
      </c>
      <c r="AK27" s="107">
        <f>IFERROR((VLOOKUP(#REF!,$C$6:$N$39,7,0)),0)+IFERROR((VLOOKUP(#REF!,$X$6:$AB$47,7,0)),0)+IFERROR((VLOOKUP(#REF!,$AJ$7:$AU$48,7,0)),0)+IFERROR((VLOOKUP(#REF!,$BC$6:$BH$47,7,0)),0)</f>
        <v>0</v>
      </c>
      <c r="AL27" s="107">
        <f>IFERROR((VLOOKUP(#REF!,$C$6:$N$39,8,0)),0)+IFERROR((VLOOKUP(#REF!,$X$6:$AB$47,8,0)),0)+IFERROR((VLOOKUP(#REF!,$AJ$7:$AU$48,8,0)),0)+IFERROR((VLOOKUP(#REF!,$BC$6:$BH$47,8,0)),0)</f>
        <v>0</v>
      </c>
      <c r="AM27" s="107">
        <f>IFERROR((VLOOKUP(#REF!,$C$6:$N$39,9,0)),0)+IFERROR((VLOOKUP(#REF!,$X$6:$AB$47,9,0)),0)+IFERROR((VLOOKUP(#REF!,$AJ$7:$AU$48,9,0)),0)+IFERROR((VLOOKUP(#REF!,$BC$6:$BH$47,9,0)),0)</f>
        <v>0</v>
      </c>
      <c r="AN27" s="107">
        <f>IFERROR((VLOOKUP(#REF!,$C$6:$N$39,10,0)),0)+IFERROR((VLOOKUP(#REF!,$X$6:$AB$47,10,0)),0)+IFERROR((VLOOKUP(#REF!,$AJ$7:$AU$48,10,0)),0)+IFERROR((VLOOKUP(#REF!,$BC$6:$BH$47,10,0)),0)</f>
        <v>0</v>
      </c>
      <c r="AO27" s="376">
        <f>IFERROR((VLOOKUP(#REF!,$C$6:$N$39,11,0)),0)+IFERROR((VLOOKUP(#REF!,$X$6:$AB$47,11,0)),0)+IFERROR((VLOOKUP(#REF!,$AJ$7:$AU$48,11,0)),0)+IFERROR((VLOOKUP(#REF!,$BC$6:$BH$47,11,0)),0)</f>
        <v>0</v>
      </c>
      <c r="AP27" s="438">
        <f>IFERROR((VLOOKUP(#REF!,$C$6:$O$39,12,0)),0)+IFERROR((VLOOKUP(#REF!,$X$6:$AB$47,12,0)),0)+IFERROR((VLOOKUP(#REF!,$AJ$7:$AV$48,12,0)),0)+IFERROR((VLOOKUP(#REF!,$BC$6:$BH$47,12,0)),0)</f>
        <v>0</v>
      </c>
      <c r="AQ27" s="454" t="s">
        <v>246</v>
      </c>
      <c r="AR27" s="439"/>
      <c r="AS27" s="374"/>
      <c r="AT27" s="374"/>
      <c r="AU27" s="374"/>
      <c r="AV27" s="431"/>
      <c r="AW27" s="431"/>
      <c r="AX27" s="358">
        <f>IFERROR((VLOOKUP(#REF!,$C$6:$U$39,14,0)),0)+IFERROR((VLOOKUP(#REF!,$X$6:$AG$47,14,0)),0)+IFERROR((VLOOKUP(#REF!,$AJ$6:$BA$47,14,0)),0)</f>
        <v>0</v>
      </c>
      <c r="AY27" s="432">
        <f>IFERROR((VLOOKUP(#REF!,$C$6:$U$39,16,0)),0)+IFERROR((VLOOKUP(#REF!,$X$6:$AG$47,16,0)),0)+IFERROR((VLOOKUP(#REF!,$AJ$6:$BA$47,16,0)),0)</f>
        <v>0</v>
      </c>
      <c r="AZ27" s="40"/>
      <c r="BA27" s="40"/>
      <c r="BB27" s="40"/>
      <c r="BC27" s="26"/>
      <c r="BD27" s="389"/>
      <c r="BE27" s="389"/>
      <c r="BF27" s="389"/>
      <c r="BG27" s="29"/>
      <c r="BH27" s="29"/>
      <c r="BI27" s="29"/>
      <c r="BJ27" s="29"/>
      <c r="BK27" s="29"/>
      <c r="BL27" s="29"/>
      <c r="BM27" s="29"/>
      <c r="BN27" s="29"/>
      <c r="BO27" s="29"/>
      <c r="BP27" s="392">
        <f t="shared" si="9"/>
        <v>0</v>
      </c>
      <c r="BQ27" s="392">
        <f t="shared" si="6"/>
        <v>0</v>
      </c>
      <c r="BR27" s="393"/>
      <c r="BS27" s="318"/>
      <c r="BT27" s="40"/>
      <c r="BU27" s="29">
        <v>1</v>
      </c>
      <c r="BV27" s="29"/>
      <c r="BW27" s="585"/>
      <c r="BX27" s="586"/>
      <c r="BY27" s="29"/>
      <c r="CT27" s="26"/>
      <c r="CU27" s="388"/>
      <c r="CV27" s="389"/>
      <c r="CW27" s="29"/>
      <c r="CX27" s="29"/>
      <c r="CY27" s="214"/>
      <c r="CZ27" s="29"/>
      <c r="DA27" s="29"/>
      <c r="DB27" s="29"/>
      <c r="DC27" s="29"/>
      <c r="DD27" s="29"/>
      <c r="DE27" s="38"/>
      <c r="DF27" s="143" t="e">
        <f>((CZ27*#REF!)/100)+((#REF!*DA27)/100)+((DB27*#REF!)/100)+(#REF!*DC27)+(#REF!*DD27)</f>
        <v>#REF!</v>
      </c>
      <c r="DG27" s="139"/>
      <c r="DH27" s="139"/>
      <c r="DI27" s="131"/>
      <c r="DJ27" s="343"/>
      <c r="DK27" s="34"/>
      <c r="DL27" s="407"/>
      <c r="DM27" s="404"/>
      <c r="DN27" s="405"/>
      <c r="DO27" s="405"/>
      <c r="DP27" s="405"/>
      <c r="DQ27" s="405"/>
      <c r="DR27" s="29"/>
      <c r="DS27" s="29"/>
      <c r="DT27" s="29"/>
      <c r="DU27" s="34"/>
    </row>
    <row r="28" spans="2:125" ht="15" customHeight="1" thickBot="1" x14ac:dyDescent="0.3">
      <c r="B28" s="375"/>
      <c r="C28" s="363"/>
      <c r="D28" s="611"/>
      <c r="E28" s="612"/>
      <c r="F28" s="612"/>
      <c r="G28" s="613"/>
      <c r="H28" s="377"/>
      <c r="I28" s="374"/>
      <c r="J28" s="346"/>
      <c r="K28" s="29"/>
      <c r="L28" s="29"/>
      <c r="M28" s="29"/>
      <c r="N28" s="29"/>
      <c r="O28" s="29"/>
      <c r="P28" s="130"/>
      <c r="Q28" s="92">
        <f t="shared" si="10"/>
        <v>0</v>
      </c>
      <c r="R28" s="355" t="b">
        <f>IF(AND(H28="CLIENT S+L",I28="HUILE"),(V28*3333.33+(VLOOKUP(K28,'BASE DE DONNEE'!$I$220:$J$250,2,0)))-((V28*3333.33)*J28),IF(AND(H28="CLIENT S+L",I28="LAIT"),((V28*952.4)-(V28*952.4)*J28),IF(H28="CLIENT O","OFFERT",IF(AND(I28="HUILE",H28="CLIENT L"),(((VLOOKUP(K28,'BASE DE DONNEE'!$I$220:$J$250,2,0))+(VLOOKUP(V28,'BASE DE DONNEE'!$I$111:$P$192,2,0)))),IF(AND(I28="LAIT",H28="CLIENT L"),(V28*952.4),IF(AND(I28="HUILE",H28="CLIENT D"),(V28*3809.53+(VLOOKUP(K28,'BASE DE DONNEE'!$I$220:$J$250,2,0))),IF(AND(I28="LAIT",H28="CLIENT D"),(V28*952.4),IF(AND(I28="HUILE",H28="CLIENT S+D"),((V28*3809.53+(VLOOKUP(K28,'BASE DE DONNEE'!$I$220:$J$250,2,0)))-((V28*3809.53)*J28)),IF(AND(I28="LAIT",H28="CLIENT S+D"),((V28*952.4)-((V28*952.4)*J28)),IF(AND(H28="CLIENT S",I28="LAIT"),((V28*952.4)-((V28*952.4)*J28)),IF(AND(I28="HUILE",H28="CLIENT S"),(VLOOKUP(K28,'BASE DE DONNEE'!$I$220:$J$250,2,0)+(VLOOKUP(V28,'BASE DE DONNEE'!$I$111:$P$192,2,0)))-(J28*((VLOOKUP(V28,'BASE DE DONNEE'!$I$111:$P$164,2,0)+(VLOOKUP(K28,'BASE DE DONNEE'!$I$220:$J$250,2,0))))))))))))))))</f>
        <v>0</v>
      </c>
      <c r="S28" s="355" t="b">
        <f t="shared" si="11"/>
        <v>0</v>
      </c>
      <c r="T28" s="356" t="b">
        <f t="shared" si="12"/>
        <v>0</v>
      </c>
      <c r="U28" s="365"/>
      <c r="V28" s="378">
        <f t="shared" si="7"/>
        <v>0</v>
      </c>
      <c r="W28" s="427"/>
      <c r="X28" s="471"/>
      <c r="Y28" s="387" t="e">
        <f>VLOOKUP(X28,'BASE DE DONNEE'!$A$4:$H$148,2,0)</f>
        <v>#N/A</v>
      </c>
      <c r="Z28" s="402"/>
      <c r="AA28" s="402"/>
      <c r="AB28" s="421"/>
      <c r="AC28" s="401" t="e">
        <f>VLOOKUP(X28,'BASE DE DONNEE'!$A$4:$H$148,3,0)</f>
        <v>#N/A</v>
      </c>
      <c r="AD28" s="468" t="e">
        <f t="shared" si="3"/>
        <v>#N/A</v>
      </c>
      <c r="AE28" s="469" t="e">
        <f>VLOOKUP(X28,'BASE DE DONNEE'!$A$4:$H$148,6,0)*#REF!/100</f>
        <v>#N/A</v>
      </c>
      <c r="AF28" s="469" t="e">
        <f>VLOOKUP(X28,'BASE DE DONNEE'!$A$4:$H$148,7,0)*#REF!/100</f>
        <v>#N/A</v>
      </c>
      <c r="AG28" s="469" t="e">
        <f>VLOOKUP(X28,'BASE DE DONNEE'!$A$4:$H$148,8,0)*#REF!/100</f>
        <v>#N/A</v>
      </c>
      <c r="AH28" s="470" t="e">
        <f t="shared" si="4"/>
        <v>#N/A</v>
      </c>
      <c r="AI28" s="595"/>
      <c r="AJ28" s="1" t="s">
        <v>244</v>
      </c>
      <c r="AK28" s="107">
        <f>IFERROR((VLOOKUP(#REF!,$C$6:$N$39,7,0)),0)+IFERROR((VLOOKUP(#REF!,$X$6:$AB$47,7,0)),0)+IFERROR((VLOOKUP(#REF!,$AJ$7:$AU$48,7,0)),0)+IFERROR((VLOOKUP(#REF!,$BC$6:$BH$47,7,0)),0)</f>
        <v>0</v>
      </c>
      <c r="AL28" s="107">
        <f>IFERROR((VLOOKUP(#REF!,$C$6:$N$39,8,0)),0)+IFERROR((VLOOKUP(#REF!,$X$6:$AB$47,8,0)),0)+IFERROR((VLOOKUP(#REF!,$AJ$7:$AU$48,8,0)),0)+IFERROR((VLOOKUP(#REF!,$BC$6:$BH$47,8,0)),0)</f>
        <v>0</v>
      </c>
      <c r="AM28" s="107">
        <f>IFERROR((VLOOKUP(#REF!,$C$6:$N$39,9,0)),0)+IFERROR((VLOOKUP(#REF!,$X$6:$AB$47,9,0)),0)+IFERROR((VLOOKUP(#REF!,$AJ$7:$AU$48,9,0)),0)+IFERROR((VLOOKUP(#REF!,$BC$6:$BH$47,9,0)),0)</f>
        <v>0</v>
      </c>
      <c r="AN28" s="107">
        <f>IFERROR((VLOOKUP(#REF!,$C$6:$N$39,10,0)),0)+IFERROR((VLOOKUP(#REF!,$X$6:$AB$47,10,0)),0)+IFERROR((VLOOKUP(#REF!,$AJ$7:$AU$48,10,0)),0)+IFERROR((VLOOKUP(#REF!,$BC$6:$BH$47,10,0)),0)</f>
        <v>0</v>
      </c>
      <c r="AO28" s="376">
        <f>IFERROR((VLOOKUP(#REF!,$C$6:$N$39,11,0)),0)+IFERROR((VLOOKUP(#REF!,$X$6:$AB$47,11,0)),0)+IFERROR((VLOOKUP(#REF!,$AJ$7:$AU$48,11,0)),0)+IFERROR((VLOOKUP(#REF!,$BC$6:$BH$47,11,0)),0)</f>
        <v>0</v>
      </c>
      <c r="AP28" s="438">
        <f>IFERROR((VLOOKUP(#REF!,$C$6:$O$39,12,0)),0)+IFERROR((VLOOKUP(#REF!,$X$6:$AB$47,12,0)),0)+IFERROR((VLOOKUP(#REF!,$AJ$7:$AV$48,12,0)),0)+IFERROR((VLOOKUP(#REF!,$BC$6:$BH$47,12,0)),0)</f>
        <v>0</v>
      </c>
      <c r="AQ28" s="1" t="s">
        <v>244</v>
      </c>
      <c r="AR28" s="439"/>
      <c r="AS28" s="374"/>
      <c r="AT28" s="374"/>
      <c r="AU28" s="374"/>
      <c r="AV28" s="431"/>
      <c r="AW28" s="431"/>
      <c r="AX28" s="358">
        <f>IFERROR((VLOOKUP(#REF!,$C$6:$U$39,14,0)),0)+IFERROR((VLOOKUP(#REF!,$X$6:$AG$47,14,0)),0)+IFERROR((VLOOKUP(#REF!,$AJ$6:$BA$47,14,0)),0)</f>
        <v>0</v>
      </c>
      <c r="AY28" s="432">
        <f>IFERROR((VLOOKUP(#REF!,$C$6:$U$39,16,0)),0)+IFERROR((VLOOKUP(#REF!,$X$6:$AG$47,16,0)),0)+IFERROR((VLOOKUP(#REF!,$AJ$6:$BA$47,16,0)),0)</f>
        <v>0</v>
      </c>
      <c r="AZ28" s="40"/>
      <c r="BA28" s="40"/>
      <c r="BB28" s="40"/>
      <c r="BC28" s="26"/>
      <c r="BD28" s="389"/>
      <c r="BE28" s="389"/>
      <c r="BF28" s="389"/>
      <c r="BG28" s="29"/>
      <c r="BH28" s="29"/>
      <c r="BI28" s="29"/>
      <c r="BJ28" s="29"/>
      <c r="BK28" s="29"/>
      <c r="BL28" s="29"/>
      <c r="BM28" s="29"/>
      <c r="BN28" s="29"/>
      <c r="BO28" s="29"/>
      <c r="BP28" s="392">
        <f t="shared" si="9"/>
        <v>0</v>
      </c>
      <c r="BQ28" s="392">
        <f t="shared" si="6"/>
        <v>0</v>
      </c>
      <c r="BR28" s="393"/>
      <c r="BS28" s="318"/>
      <c r="BT28" s="40"/>
      <c r="BU28" s="29">
        <v>5</v>
      </c>
      <c r="BV28" s="29"/>
      <c r="BW28" s="585"/>
      <c r="BX28" s="586"/>
      <c r="BY28" s="29"/>
      <c r="CT28" s="26"/>
      <c r="CU28" s="388"/>
      <c r="CV28" s="389"/>
      <c r="CW28" s="29"/>
      <c r="CX28" s="29"/>
      <c r="CY28" s="214"/>
      <c r="CZ28" s="29"/>
      <c r="DA28" s="29"/>
      <c r="DB28" s="29"/>
      <c r="DC28" s="29"/>
      <c r="DD28" s="29"/>
      <c r="DE28" s="38"/>
      <c r="DF28" s="143" t="e">
        <f>((CZ28*#REF!)/100)+((#REF!*DA28)/100)+((DB28*#REF!)/100)+(#REF!*DC28)+(#REF!*DD28)</f>
        <v>#REF!</v>
      </c>
      <c r="DG28" s="139"/>
      <c r="DH28" s="139"/>
      <c r="DI28" s="131"/>
      <c r="DJ28" s="343"/>
      <c r="DK28" s="34"/>
      <c r="DL28" s="231"/>
      <c r="DM28" s="238"/>
      <c r="DN28" s="239"/>
      <c r="DO28" s="351"/>
      <c r="DP28" s="239"/>
      <c r="DQ28" s="236"/>
      <c r="DR28" s="30"/>
      <c r="DS28" s="30"/>
      <c r="DT28" s="30"/>
      <c r="DU28" s="35"/>
    </row>
    <row r="29" spans="2:125" ht="15" customHeight="1" thickBot="1" x14ac:dyDescent="0.3">
      <c r="B29" s="375"/>
      <c r="C29" s="363"/>
      <c r="D29" s="611"/>
      <c r="E29" s="612"/>
      <c r="F29" s="612"/>
      <c r="G29" s="613"/>
      <c r="H29" s="377"/>
      <c r="I29" s="374"/>
      <c r="J29" s="346"/>
      <c r="K29" s="29"/>
      <c r="L29" s="29"/>
      <c r="M29" s="29"/>
      <c r="N29" s="29"/>
      <c r="O29" s="29"/>
      <c r="P29" s="130"/>
      <c r="Q29" s="92">
        <f t="shared" si="10"/>
        <v>0</v>
      </c>
      <c r="R29" s="355" t="b">
        <f>IF(AND(H29="CLIENT S+L",I29="HUILE"),(V29*3333.33+(VLOOKUP(K29,'BASE DE DONNEE'!$I$220:$J$250,2,0)))-((V29*3333.33)*J29),IF(AND(H29="CLIENT S+L",I29="LAIT"),((V29*952.4)-(V29*952.4)*J29),IF(H29="CLIENT O","OFFERT",IF(AND(I29="HUILE",H29="CLIENT L"),(((VLOOKUP(K29,'BASE DE DONNEE'!$I$220:$J$250,2,0))+(VLOOKUP(V29,'BASE DE DONNEE'!$I$111:$P$192,2,0)))),IF(AND(I29="LAIT",H29="CLIENT L"),(V29*952.4),IF(AND(I29="HUILE",H29="CLIENT D"),(V29*3809.53+(VLOOKUP(K29,'BASE DE DONNEE'!$I$220:$J$250,2,0))),IF(AND(I29="LAIT",H29="CLIENT D"),(V29*952.4),IF(AND(I29="HUILE",H29="CLIENT S+D"),((V29*3809.53+(VLOOKUP(K29,'BASE DE DONNEE'!$I$220:$J$250,2,0)))-((V29*3809.53)*J29)),IF(AND(I29="LAIT",H29="CLIENT S+D"),((V29*952.4)-((V29*952.4)*J29)),IF(AND(H29="CLIENT S",I29="LAIT"),((V29*952.4)-((V29*952.4)*J29)),IF(AND(I29="HUILE",H29="CLIENT S"),(VLOOKUP(K29,'BASE DE DONNEE'!$I$220:$J$250,2,0)+(VLOOKUP(V29,'BASE DE DONNEE'!$I$111:$P$192,2,0)))-(J29*((VLOOKUP(V29,'BASE DE DONNEE'!$I$111:$P$164,2,0)+(VLOOKUP(K29,'BASE DE DONNEE'!$I$220:$J$250,2,0))))))))))))))))</f>
        <v>0</v>
      </c>
      <c r="S29" s="355" t="b">
        <f t="shared" si="11"/>
        <v>0</v>
      </c>
      <c r="T29" s="356" t="b">
        <f t="shared" si="12"/>
        <v>0</v>
      </c>
      <c r="U29" s="365"/>
      <c r="V29" s="378">
        <f t="shared" si="7"/>
        <v>0</v>
      </c>
      <c r="W29" s="427"/>
      <c r="X29" s="471"/>
      <c r="Y29" s="387" t="e">
        <f>VLOOKUP(X29,'BASE DE DONNEE'!$A$4:$H$148,2,0)</f>
        <v>#N/A</v>
      </c>
      <c r="Z29" s="402"/>
      <c r="AA29" s="402"/>
      <c r="AB29" s="421"/>
      <c r="AC29" s="401" t="e">
        <f>VLOOKUP(X29,'BASE DE DONNEE'!$A$4:$H$148,3,0)</f>
        <v>#N/A</v>
      </c>
      <c r="AD29" s="468" t="e">
        <f t="shared" si="3"/>
        <v>#N/A</v>
      </c>
      <c r="AE29" s="469" t="e">
        <f>VLOOKUP(X29,'BASE DE DONNEE'!$A$4:$H$148,6,0)*#REF!/100</f>
        <v>#N/A</v>
      </c>
      <c r="AF29" s="469" t="e">
        <f>VLOOKUP(X29,'BASE DE DONNEE'!$A$4:$H$148,7,0)*#REF!/100</f>
        <v>#N/A</v>
      </c>
      <c r="AG29" s="469" t="e">
        <f>VLOOKUP(X29,'BASE DE DONNEE'!$A$4:$H$148,8,0)*#REF!/100</f>
        <v>#N/A</v>
      </c>
      <c r="AH29" s="470" t="e">
        <f t="shared" si="4"/>
        <v>#N/A</v>
      </c>
      <c r="AI29" s="595"/>
      <c r="AJ29" s="454" t="s">
        <v>246</v>
      </c>
      <c r="AK29" s="107">
        <f>IFERROR((VLOOKUP(#REF!,$C$6:$N$39,7,0)),0)+IFERROR((VLOOKUP(#REF!,$X$6:$AB$47,7,0)),0)+IFERROR((VLOOKUP(#REF!,$AJ$7:$AU$48,7,0)),0)+IFERROR((VLOOKUP(#REF!,$BC$6:$BH$47,7,0)),0)</f>
        <v>0</v>
      </c>
      <c r="AL29" s="107">
        <f>IFERROR((VLOOKUP(#REF!,$C$6:$N$39,8,0)),0)+IFERROR((VLOOKUP(#REF!,$X$6:$AB$47,8,0)),0)+IFERROR((VLOOKUP(#REF!,$AJ$7:$AU$48,8,0)),0)+IFERROR((VLOOKUP(#REF!,$BC$6:$BH$47,8,0)),0)</f>
        <v>0</v>
      </c>
      <c r="AM29" s="107">
        <f>IFERROR((VLOOKUP(#REF!,$C$6:$N$39,9,0)),0)+IFERROR((VLOOKUP(#REF!,$X$6:$AB$47,9,0)),0)+IFERROR((VLOOKUP(#REF!,$AJ$7:$AU$48,9,0)),0)+IFERROR((VLOOKUP(#REF!,$BC$6:$BH$47,9,0)),0)</f>
        <v>0</v>
      </c>
      <c r="AN29" s="107">
        <f>IFERROR((VLOOKUP(#REF!,$C$6:$N$39,10,0)),0)+IFERROR((VLOOKUP(#REF!,$X$6:$AB$47,10,0)),0)+IFERROR((VLOOKUP(#REF!,$AJ$7:$AU$48,10,0)),0)+IFERROR((VLOOKUP(#REF!,$BC$6:$BH$47,10,0)),0)</f>
        <v>0</v>
      </c>
      <c r="AO29" s="376">
        <f>IFERROR((VLOOKUP(#REF!,$C$6:$N$39,11,0)),0)+IFERROR((VLOOKUP(#REF!,$X$6:$AB$47,11,0)),0)+IFERROR((VLOOKUP(#REF!,$AJ$7:$AU$48,11,0)),0)+IFERROR((VLOOKUP(#REF!,$BC$6:$BH$47,11,0)),0)</f>
        <v>0</v>
      </c>
      <c r="AP29" s="438">
        <f>IFERROR((VLOOKUP(#REF!,$C$6:$O$39,12,0)),0)+IFERROR((VLOOKUP(#REF!,$X$6:$AB$47,12,0)),0)+IFERROR((VLOOKUP(#REF!,$AJ$7:$AV$48,12,0)),0)+IFERROR((VLOOKUP(#REF!,$BC$6:$BH$47,12,0)),0)</f>
        <v>0</v>
      </c>
      <c r="AQ29" s="454" t="s">
        <v>246</v>
      </c>
      <c r="AR29" s="439"/>
      <c r="AS29" s="374"/>
      <c r="AT29" s="374"/>
      <c r="AU29" s="374"/>
      <c r="AV29" s="431"/>
      <c r="AW29" s="431"/>
      <c r="AX29" s="358">
        <f>IFERROR((VLOOKUP(#REF!,$C$6:$U$39,14,0)),0)+IFERROR((VLOOKUP(#REF!,$X$6:$AG$47,14,0)),0)+IFERROR((VLOOKUP(#REF!,$AJ$6:$BA$47,14,0)),0)</f>
        <v>0</v>
      </c>
      <c r="AY29" s="432">
        <f>IFERROR((VLOOKUP(#REF!,$C$6:$U$39,16,0)),0)+IFERROR((VLOOKUP(#REF!,$X$6:$AG$47,16,0)),0)+IFERROR((VLOOKUP(#REF!,$AJ$6:$BA$47,16,0)),0)</f>
        <v>0</v>
      </c>
      <c r="AZ29" s="40"/>
      <c r="BA29" s="40"/>
      <c r="BB29" s="40"/>
      <c r="BC29" s="26"/>
      <c r="BD29" s="389"/>
      <c r="BE29" s="389"/>
      <c r="BF29" s="389"/>
      <c r="BG29" s="29"/>
      <c r="BH29" s="29"/>
      <c r="BI29" s="29"/>
      <c r="BJ29" s="29"/>
      <c r="BK29" s="29"/>
      <c r="BL29" s="29"/>
      <c r="BM29" s="29"/>
      <c r="BN29" s="29"/>
      <c r="BO29" s="29"/>
      <c r="BP29" s="392">
        <f t="shared" si="9"/>
        <v>0</v>
      </c>
      <c r="BQ29" s="392">
        <f t="shared" si="6"/>
        <v>0</v>
      </c>
      <c r="BR29" s="393"/>
      <c r="BS29" s="318"/>
      <c r="BT29" s="40"/>
      <c r="BU29" s="587" t="s">
        <v>138</v>
      </c>
      <c r="BV29" s="587"/>
      <c r="BW29" s="588">
        <f>SUM(BW23:BW27)</f>
        <v>0</v>
      </c>
      <c r="BX29" s="588"/>
      <c r="BY29" s="217"/>
      <c r="CT29" s="26"/>
      <c r="CU29" s="388"/>
      <c r="CV29" s="389"/>
      <c r="CW29" s="29"/>
      <c r="CX29" s="29"/>
      <c r="CY29" s="214"/>
      <c r="CZ29" s="29"/>
      <c r="DA29" s="29"/>
      <c r="DB29" s="29"/>
      <c r="DC29" s="29"/>
      <c r="DD29" s="29"/>
      <c r="DE29" s="38"/>
      <c r="DF29" s="143" t="e">
        <f>((CZ29*#REF!)/100)+((#REF!*DA29)/100)+((DB29*#REF!)/100)+(#REF!*DC29)+(#REF!*DD29)</f>
        <v>#REF!</v>
      </c>
      <c r="DG29" s="139"/>
      <c r="DH29" s="139"/>
      <c r="DI29" s="131"/>
      <c r="DJ29" s="343"/>
      <c r="DK29" s="34"/>
      <c r="DL29" s="416"/>
      <c r="DM29" s="418"/>
      <c r="DN29" s="419"/>
      <c r="DO29" s="417"/>
      <c r="DP29" s="417"/>
      <c r="DQ29" s="405"/>
      <c r="DR29" s="30"/>
      <c r="DS29" s="30"/>
      <c r="DT29" s="30"/>
      <c r="DU29" s="35"/>
    </row>
    <row r="30" spans="2:125" ht="15" customHeight="1" thickTop="1" thickBot="1" x14ac:dyDescent="0.3">
      <c r="B30" s="375"/>
      <c r="C30" s="363"/>
      <c r="D30" s="611"/>
      <c r="E30" s="612"/>
      <c r="F30" s="612"/>
      <c r="G30" s="613"/>
      <c r="H30" s="377"/>
      <c r="I30" s="374"/>
      <c r="J30" s="346"/>
      <c r="K30" s="29"/>
      <c r="L30" s="29"/>
      <c r="M30" s="29"/>
      <c r="N30" s="29"/>
      <c r="O30" s="29"/>
      <c r="P30" s="130"/>
      <c r="Q30" s="92">
        <f t="shared" si="10"/>
        <v>0</v>
      </c>
      <c r="R30" s="355" t="b">
        <f>IF(AND(H30="CLIENT S+L",I30="HUILE"),(V30*3333.33+(VLOOKUP(K30,'BASE DE DONNEE'!$I$220:$J$250,2,0)))-((V30*3333.33)*J30),IF(AND(H30="CLIENT S+L",I30="LAIT"),((V30*952.4)-(V30*952.4)*J30),IF(H30="CLIENT O","OFFERT",IF(AND(I30="HUILE",H30="CLIENT L"),(((VLOOKUP(K30,'BASE DE DONNEE'!$I$220:$J$250,2,0))+(VLOOKUP(V30,'BASE DE DONNEE'!$I$111:$P$192,2,0)))),IF(AND(I30="LAIT",H30="CLIENT L"),(V30*952.4),IF(AND(I30="HUILE",H30="CLIENT D"),(V30*3809.53+(VLOOKUP(K30,'BASE DE DONNEE'!$I$220:$J$250,2,0))),IF(AND(I30="LAIT",H30="CLIENT D"),(V30*952.4),IF(AND(I30="HUILE",H30="CLIENT S+D"),((V30*3809.53+(VLOOKUP(K30,'BASE DE DONNEE'!$I$220:$J$250,2,0)))-((V30*3809.53)*J30)),IF(AND(I30="LAIT",H30="CLIENT S+D"),((V30*952.4)-((V30*952.4)*J30)),IF(AND(H30="CLIENT S",I30="LAIT"),((V30*952.4)-((V30*952.4)*J30)),IF(AND(I30="HUILE",H30="CLIENT S"),(VLOOKUP(K30,'BASE DE DONNEE'!$I$220:$J$250,2,0)+(VLOOKUP(V30,'BASE DE DONNEE'!$I$111:$P$192,2,0)))-(J30*((VLOOKUP(V30,'BASE DE DONNEE'!$I$111:$P$164,2,0)+(VLOOKUP(K30,'BASE DE DONNEE'!$I$220:$J$250,2,0))))))))))))))))</f>
        <v>0</v>
      </c>
      <c r="S30" s="355" t="b">
        <f t="shared" si="11"/>
        <v>0</v>
      </c>
      <c r="T30" s="356" t="b">
        <f t="shared" si="12"/>
        <v>0</v>
      </c>
      <c r="U30" s="365"/>
      <c r="V30" s="378">
        <f t="shared" si="7"/>
        <v>0</v>
      </c>
      <c r="W30" s="427"/>
      <c r="X30" s="471"/>
      <c r="Y30" s="387" t="e">
        <f>VLOOKUP(X30,'BASE DE DONNEE'!$A$4:$H$148,2,0)</f>
        <v>#N/A</v>
      </c>
      <c r="Z30" s="402"/>
      <c r="AA30" s="402"/>
      <c r="AB30" s="421"/>
      <c r="AC30" s="401" t="e">
        <f>VLOOKUP(X30,'BASE DE DONNEE'!$A$4:$H$148,3,0)</f>
        <v>#N/A</v>
      </c>
      <c r="AD30" s="468" t="e">
        <f t="shared" si="3"/>
        <v>#N/A</v>
      </c>
      <c r="AE30" s="469" t="e">
        <f>VLOOKUP(X30,'BASE DE DONNEE'!$A$4:$H$148,6,0)*#REF!/100</f>
        <v>#N/A</v>
      </c>
      <c r="AF30" s="469" t="e">
        <f>VLOOKUP(X30,'BASE DE DONNEE'!$A$4:$H$148,7,0)*#REF!/100</f>
        <v>#N/A</v>
      </c>
      <c r="AG30" s="469" t="e">
        <f>VLOOKUP(X30,'BASE DE DONNEE'!$A$4:$H$148,8,0)*#REF!/100</f>
        <v>#N/A</v>
      </c>
      <c r="AH30" s="470" t="e">
        <f t="shared" si="4"/>
        <v>#N/A</v>
      </c>
      <c r="AI30" s="595"/>
      <c r="AJ30" s="1" t="s">
        <v>244</v>
      </c>
      <c r="AK30" s="107">
        <f>IFERROR((VLOOKUP(#REF!,$C$6:$N$39,7,0)),0)+IFERROR((VLOOKUP(#REF!,$X$6:$AB$47,7,0)),0)+IFERROR((VLOOKUP(#REF!,$AJ$7:$AU$48,7,0)),0)+IFERROR((VLOOKUP(#REF!,$BC$6:$BH$47,7,0)),0)</f>
        <v>0</v>
      </c>
      <c r="AL30" s="107">
        <f>IFERROR((VLOOKUP(#REF!,$C$6:$N$39,8,0)),0)+IFERROR((VLOOKUP(#REF!,$X$6:$AB$47,8,0)),0)+IFERROR((VLOOKUP(#REF!,$AJ$7:$AU$48,8,0)),0)+IFERROR((VLOOKUP(#REF!,$BC$6:$BH$47,8,0)),0)</f>
        <v>0</v>
      </c>
      <c r="AM30" s="107">
        <f>IFERROR((VLOOKUP(#REF!,$C$6:$N$39,9,0)),0)+IFERROR((VLOOKUP(#REF!,$X$6:$AB$47,9,0)),0)+IFERROR((VLOOKUP(#REF!,$AJ$7:$AU$48,9,0)),0)+IFERROR((VLOOKUP(#REF!,$BC$6:$BH$47,9,0)),0)</f>
        <v>0</v>
      </c>
      <c r="AN30" s="107">
        <f>IFERROR((VLOOKUP(#REF!,$C$6:$N$39,10,0)),0)+IFERROR((VLOOKUP(#REF!,$X$6:$AB$47,10,0)),0)+IFERROR((VLOOKUP(#REF!,$AJ$7:$AU$48,10,0)),0)+IFERROR((VLOOKUP(#REF!,$BC$6:$BH$47,10,0)),0)</f>
        <v>0</v>
      </c>
      <c r="AO30" s="376">
        <f>IFERROR((VLOOKUP(#REF!,$C$6:$N$39,11,0)),0)+IFERROR((VLOOKUP(#REF!,$X$6:$AB$47,11,0)),0)+IFERROR((VLOOKUP(#REF!,$AJ$7:$AU$48,11,0)),0)+IFERROR((VLOOKUP(#REF!,$BC$6:$BH$47,11,0)),0)</f>
        <v>0</v>
      </c>
      <c r="AP30" s="438">
        <f>IFERROR((VLOOKUP(#REF!,$C$6:$O$39,12,0)),0)+IFERROR((VLOOKUP(#REF!,$X$6:$AB$47,12,0)),0)+IFERROR((VLOOKUP(#REF!,$AJ$7:$AV$48,12,0)),0)+IFERROR((VLOOKUP(#REF!,$BC$6:$BH$47,12,0)),0)</f>
        <v>0</v>
      </c>
      <c r="AQ30" s="1" t="s">
        <v>244</v>
      </c>
      <c r="AR30" s="439"/>
      <c r="AS30" s="374"/>
      <c r="AT30" s="374"/>
      <c r="AU30" s="374"/>
      <c r="AV30" s="431"/>
      <c r="AW30" s="431"/>
      <c r="AX30" s="358">
        <f>IFERROR((VLOOKUP(#REF!,$C$6:$U$39,14,0)),0)+IFERROR((VLOOKUP(#REF!,$X$6:$AG$47,14,0)),0)+IFERROR((VLOOKUP(#REF!,$AJ$6:$BA$47,14,0)),0)</f>
        <v>0</v>
      </c>
      <c r="AY30" s="432">
        <f>IFERROR((VLOOKUP(#REF!,$C$6:$U$39,16,0)),0)+IFERROR((VLOOKUP(#REF!,$X$6:$AG$47,16,0)),0)+IFERROR((VLOOKUP(#REF!,$AJ$6:$BA$47,16,0)),0)</f>
        <v>0</v>
      </c>
      <c r="AZ30" s="40"/>
      <c r="BA30" s="40"/>
      <c r="BB30" s="40"/>
      <c r="BC30" s="26"/>
      <c r="BD30" s="389"/>
      <c r="BE30" s="389"/>
      <c r="BF30" s="389"/>
      <c r="BG30" s="29"/>
      <c r="BH30" s="29"/>
      <c r="BI30" s="29"/>
      <c r="BJ30" s="29"/>
      <c r="BK30" s="29"/>
      <c r="BL30" s="29"/>
      <c r="BM30" s="29"/>
      <c r="BN30" s="29"/>
      <c r="BO30" s="29"/>
      <c r="BP30" s="392">
        <f t="shared" si="9"/>
        <v>0</v>
      </c>
      <c r="BQ30" s="392">
        <f t="shared" si="6"/>
        <v>0</v>
      </c>
      <c r="BR30" s="393"/>
      <c r="BS30" s="318"/>
      <c r="BT30" s="40"/>
      <c r="BU30" s="40"/>
      <c r="BV30" s="40"/>
      <c r="BW30" s="40"/>
      <c r="BX30" s="350"/>
      <c r="BY30" s="40"/>
      <c r="CT30" s="27"/>
      <c r="CU30" s="237"/>
      <c r="CV30" s="237"/>
      <c r="CW30" s="30"/>
      <c r="CX30" s="30"/>
      <c r="CY30" s="348"/>
      <c r="CZ30" s="30"/>
      <c r="DA30" s="30"/>
      <c r="DB30" s="30"/>
      <c r="DC30" s="30"/>
      <c r="DD30" s="30"/>
      <c r="DE30" s="230"/>
      <c r="DF30" s="143" t="e">
        <f>((CZ30*#REF!)/100)+((#REF!*DA30)/100)+((DB30*#REF!)/100)+(#REF!*DC30)+(#REF!*DD30)</f>
        <v>#REF!</v>
      </c>
      <c r="DG30" s="139"/>
      <c r="DH30" s="139"/>
      <c r="DI30" s="131"/>
      <c r="DJ30" s="344"/>
      <c r="DK30" s="35"/>
      <c r="DL30" s="499" t="s">
        <v>61</v>
      </c>
      <c r="DM30" s="500"/>
      <c r="DN30" s="500"/>
      <c r="DO30" s="500"/>
      <c r="DP30" s="519"/>
      <c r="DQ30" s="520"/>
      <c r="DR30" s="520"/>
      <c r="DS30" s="520"/>
      <c r="DT30" s="520"/>
      <c r="DU30" s="521"/>
    </row>
    <row r="31" spans="2:125" ht="15" customHeight="1" thickBot="1" x14ac:dyDescent="0.3">
      <c r="B31" s="375"/>
      <c r="C31" s="363"/>
      <c r="D31" s="611"/>
      <c r="E31" s="612"/>
      <c r="F31" s="612"/>
      <c r="G31" s="613"/>
      <c r="H31" s="377"/>
      <c r="I31" s="374"/>
      <c r="J31" s="346"/>
      <c r="K31" s="29"/>
      <c r="L31" s="29"/>
      <c r="M31" s="29"/>
      <c r="N31" s="29"/>
      <c r="O31" s="29"/>
      <c r="P31" s="130"/>
      <c r="Q31" s="92">
        <f t="shared" si="10"/>
        <v>0</v>
      </c>
      <c r="R31" s="355" t="b">
        <f>IF(AND(H31="CLIENT S+L",I31="HUILE"),(V31*3333.33+(VLOOKUP(K31,'BASE DE DONNEE'!$I$220:$J$250,2,0)))-((V31*3333.33)*J31),IF(AND(H31="CLIENT S+L",I31="LAIT"),((V31*952.4)-(V31*952.4)*J31),IF(H31="CLIENT O","OFFERT",IF(AND(I31="HUILE",H31="CLIENT L"),(((VLOOKUP(K31,'BASE DE DONNEE'!$I$220:$J$250,2,0))+(VLOOKUP(V31,'BASE DE DONNEE'!$I$111:$P$192,2,0)))),IF(AND(I31="LAIT",H31="CLIENT L"),(V31*952.4),IF(AND(I31="HUILE",H31="CLIENT D"),(V31*3809.53+(VLOOKUP(K31,'BASE DE DONNEE'!$I$220:$J$250,2,0))),IF(AND(I31="LAIT",H31="CLIENT D"),(V31*952.4),IF(AND(I31="HUILE",H31="CLIENT S+D"),((V31*3809.53+(VLOOKUP(K31,'BASE DE DONNEE'!$I$220:$J$250,2,0)))-((V31*3809.53)*J31)),IF(AND(I31="LAIT",H31="CLIENT S+D"),((V31*952.4)-((V31*952.4)*J31)),IF(AND(H31="CLIENT S",I31="LAIT"),((V31*952.4)-((V31*952.4)*J31)),IF(AND(I31="HUILE",H31="CLIENT S"),(VLOOKUP(K31,'BASE DE DONNEE'!$I$220:$J$250,2,0)+(VLOOKUP(V31,'BASE DE DONNEE'!$I$111:$P$192,2,0)))-(J31*((VLOOKUP(V31,'BASE DE DONNEE'!$I$111:$P$164,2,0)+(VLOOKUP(K31,'BASE DE DONNEE'!$I$220:$J$250,2,0))))))))))))))))</f>
        <v>0</v>
      </c>
      <c r="S31" s="355" t="b">
        <f t="shared" si="11"/>
        <v>0</v>
      </c>
      <c r="T31" s="356" t="b">
        <f t="shared" si="12"/>
        <v>0</v>
      </c>
      <c r="U31" s="365"/>
      <c r="V31" s="378">
        <f t="shared" si="7"/>
        <v>0</v>
      </c>
      <c r="W31" s="427"/>
      <c r="X31" s="471"/>
      <c r="Y31" s="387" t="e">
        <f>VLOOKUP(X31,'BASE DE DONNEE'!$A$4:$H$148,2,0)</f>
        <v>#N/A</v>
      </c>
      <c r="Z31" s="402"/>
      <c r="AA31" s="402"/>
      <c r="AB31" s="421"/>
      <c r="AC31" s="401" t="e">
        <f>VLOOKUP(X31,'BASE DE DONNEE'!$A$4:$H$148,3,0)</f>
        <v>#N/A</v>
      </c>
      <c r="AD31" s="468" t="e">
        <f t="shared" si="3"/>
        <v>#N/A</v>
      </c>
      <c r="AE31" s="469" t="e">
        <f>VLOOKUP(X31,'BASE DE DONNEE'!$A$4:$H$148,6,0)*#REF!/100</f>
        <v>#N/A</v>
      </c>
      <c r="AF31" s="469" t="e">
        <f>VLOOKUP(X31,'BASE DE DONNEE'!$A$4:$H$148,7,0)*#REF!/100</f>
        <v>#N/A</v>
      </c>
      <c r="AG31" s="469" t="e">
        <f>VLOOKUP(X31,'BASE DE DONNEE'!$A$4:$H$148,8,0)*#REF!/100</f>
        <v>#N/A</v>
      </c>
      <c r="AH31" s="470" t="e">
        <f t="shared" si="4"/>
        <v>#N/A</v>
      </c>
      <c r="AI31" s="595"/>
      <c r="AJ31" s="454" t="s">
        <v>246</v>
      </c>
      <c r="AK31" s="107">
        <f>IFERROR((VLOOKUP(#REF!,$C$6:$N$39,7,0)),0)+IFERROR((VLOOKUP(#REF!,$X$6:$AB$47,7,0)),0)+IFERROR((VLOOKUP(#REF!,$AJ$7:$AU$48,7,0)),0)+IFERROR((VLOOKUP(#REF!,$BC$6:$BH$47,7,0)),0)</f>
        <v>0</v>
      </c>
      <c r="AL31" s="107">
        <f>IFERROR((VLOOKUP(#REF!,$C$6:$N$39,8,0)),0)+IFERROR((VLOOKUP(#REF!,$X$6:$AB$47,8,0)),0)+IFERROR((VLOOKUP(#REF!,$AJ$7:$AU$48,8,0)),0)+IFERROR((VLOOKUP(#REF!,$BC$6:$BH$47,8,0)),0)</f>
        <v>0</v>
      </c>
      <c r="AM31" s="107">
        <f>IFERROR((VLOOKUP(#REF!,$C$6:$N$39,9,0)),0)+IFERROR((VLOOKUP(#REF!,$X$6:$AB$47,9,0)),0)+IFERROR((VLOOKUP(#REF!,$AJ$7:$AU$48,9,0)),0)+IFERROR((VLOOKUP(#REF!,$BC$6:$BH$47,9,0)),0)</f>
        <v>0</v>
      </c>
      <c r="AN31" s="107">
        <f>IFERROR((VLOOKUP(#REF!,$C$6:$N$39,10,0)),0)+IFERROR((VLOOKUP(#REF!,$X$6:$AB$47,10,0)),0)+IFERROR((VLOOKUP(#REF!,$AJ$7:$AU$48,10,0)),0)+IFERROR((VLOOKUP(#REF!,$BC$6:$BH$47,10,0)),0)</f>
        <v>0</v>
      </c>
      <c r="AO31" s="376">
        <f>IFERROR((VLOOKUP(#REF!,$C$6:$N$39,11,0)),0)+IFERROR((VLOOKUP(#REF!,$X$6:$AB$47,11,0)),0)+IFERROR((VLOOKUP(#REF!,$AJ$7:$AU$48,11,0)),0)+IFERROR((VLOOKUP(#REF!,$BC$6:$BH$47,11,0)),0)</f>
        <v>0</v>
      </c>
      <c r="AP31" s="438">
        <f>IFERROR((VLOOKUP(#REF!,$C$6:$O$39,12,0)),0)+IFERROR((VLOOKUP(#REF!,$X$6:$AB$47,12,0)),0)+IFERROR((VLOOKUP(#REF!,$AJ$7:$AV$48,12,0)),0)+IFERROR((VLOOKUP(#REF!,$BC$6:$BH$47,12,0)),0)</f>
        <v>0</v>
      </c>
      <c r="AQ31" s="454" t="s">
        <v>246</v>
      </c>
      <c r="AR31" s="439"/>
      <c r="AS31" s="374"/>
      <c r="AT31" s="374"/>
      <c r="AU31" s="374"/>
      <c r="AV31" s="431"/>
      <c r="AW31" s="431"/>
      <c r="AX31" s="358">
        <f>IFERROR((VLOOKUP(#REF!,$C$6:$U$39,14,0)),0)+IFERROR((VLOOKUP(#REF!,$X$6:$AG$47,14,0)),0)+IFERROR((VLOOKUP(#REF!,$AJ$6:$BA$47,14,0)),0)</f>
        <v>0</v>
      </c>
      <c r="AY31" s="432">
        <f>IFERROR((VLOOKUP(#REF!,$C$6:$U$39,16,0)),0)+IFERROR((VLOOKUP(#REF!,$X$6:$AG$47,16,0)),0)+IFERROR((VLOOKUP(#REF!,$AJ$6:$BA$47,16,0)),0)</f>
        <v>0</v>
      </c>
      <c r="AZ31" s="40"/>
      <c r="BA31" s="40"/>
      <c r="BB31" s="40"/>
      <c r="BC31" s="26"/>
      <c r="BD31" s="389"/>
      <c r="BE31" s="389"/>
      <c r="BF31" s="389"/>
      <c r="BG31" s="29"/>
      <c r="BH31" s="29"/>
      <c r="BI31" s="29"/>
      <c r="BJ31" s="29"/>
      <c r="BK31" s="29"/>
      <c r="BL31" s="29"/>
      <c r="BM31" s="29"/>
      <c r="BN31" s="29"/>
      <c r="BO31" s="29"/>
      <c r="BP31" s="392">
        <f t="shared" si="9"/>
        <v>0</v>
      </c>
      <c r="BQ31" s="392">
        <f t="shared" si="6"/>
        <v>0</v>
      </c>
      <c r="BR31" s="393"/>
      <c r="BS31" s="318"/>
      <c r="BT31" s="40"/>
      <c r="BU31" s="40"/>
      <c r="BV31" s="40"/>
      <c r="BW31" s="40"/>
      <c r="BX31" s="350"/>
      <c r="BY31" s="40"/>
      <c r="CT31" s="27"/>
      <c r="CU31" s="414"/>
      <c r="CV31" s="414"/>
      <c r="CW31" s="30"/>
      <c r="CX31" s="30"/>
      <c r="CY31" s="348"/>
      <c r="CZ31" s="30"/>
      <c r="DA31" s="30"/>
      <c r="DB31" s="30"/>
      <c r="DC31" s="30"/>
      <c r="DD31" s="30"/>
      <c r="DE31" s="39"/>
      <c r="DF31" s="146" t="e">
        <f>((CZ31*#REF!)/100)+((#REF!*DA31)/100)+((DB31*#REF!)/100)+(#REF!*DC31)+(#REF!*DD31)</f>
        <v>#REF!</v>
      </c>
      <c r="DG31" s="139"/>
      <c r="DH31" s="139"/>
      <c r="DI31" s="131"/>
      <c r="DJ31" s="344"/>
      <c r="DK31" s="35"/>
      <c r="DL31" s="522" t="s">
        <v>60</v>
      </c>
      <c r="DM31" s="523"/>
      <c r="DN31" s="523"/>
      <c r="DO31" s="523"/>
      <c r="DP31" s="523"/>
      <c r="DQ31" s="516"/>
      <c r="DR31" s="509"/>
      <c r="DS31" s="509"/>
      <c r="DT31" s="509"/>
      <c r="DU31" s="510"/>
    </row>
    <row r="32" spans="2:125" ht="15" customHeight="1" thickTop="1" thickBot="1" x14ac:dyDescent="0.3">
      <c r="B32" s="375"/>
      <c r="C32" s="363"/>
      <c r="D32" s="611"/>
      <c r="E32" s="612"/>
      <c r="F32" s="612"/>
      <c r="G32" s="613"/>
      <c r="H32" s="377"/>
      <c r="I32" s="374"/>
      <c r="J32" s="346"/>
      <c r="K32" s="29"/>
      <c r="L32" s="29"/>
      <c r="M32" s="29"/>
      <c r="N32" s="29"/>
      <c r="O32" s="29"/>
      <c r="P32" s="130"/>
      <c r="Q32" s="92">
        <f t="shared" si="10"/>
        <v>0</v>
      </c>
      <c r="R32" s="355" t="b">
        <f>IF(AND(H32="CLIENT S+L",I32="HUILE"),(V32*3333.33+(VLOOKUP(K32,'BASE DE DONNEE'!$I$220:$J$250,2,0)))-((V32*3333.33)*J32),IF(AND(H32="CLIENT S+L",I32="LAIT"),((V32*952.4)-(V32*952.4)*J32),IF(H32="CLIENT O","OFFERT",IF(AND(I32="HUILE",H32="CLIENT L"),(((VLOOKUP(K32,'BASE DE DONNEE'!$I$220:$J$250,2,0))+(VLOOKUP(V32,'BASE DE DONNEE'!$I$111:$P$192,2,0)))),IF(AND(I32="LAIT",H32="CLIENT L"),(V32*952.4),IF(AND(I32="HUILE",H32="CLIENT D"),(V32*3809.53+(VLOOKUP(K32,'BASE DE DONNEE'!$I$220:$J$250,2,0))),IF(AND(I32="LAIT",H32="CLIENT D"),(V32*952.4),IF(AND(I32="HUILE",H32="CLIENT S+D"),((V32*3809.53+(VLOOKUP(K32,'BASE DE DONNEE'!$I$220:$J$250,2,0)))-((V32*3809.53)*J32)),IF(AND(I32="LAIT",H32="CLIENT S+D"),((V32*952.4)-((V32*952.4)*J32)),IF(AND(H32="CLIENT S",I32="LAIT"),((V32*952.4)-((V32*952.4)*J32)),IF(AND(I32="HUILE",H32="CLIENT S"),(VLOOKUP(K32,'BASE DE DONNEE'!$I$220:$J$250,2,0)+(VLOOKUP(V32,'BASE DE DONNEE'!$I$111:$P$192,2,0)))-(J32*((VLOOKUP(V32,'BASE DE DONNEE'!$I$111:$P$164,2,0)+(VLOOKUP(K32,'BASE DE DONNEE'!$I$220:$J$250,2,0))))))))))))))))</f>
        <v>0</v>
      </c>
      <c r="S32" s="355" t="b">
        <f t="shared" si="11"/>
        <v>0</v>
      </c>
      <c r="T32" s="356" t="b">
        <f t="shared" si="12"/>
        <v>0</v>
      </c>
      <c r="U32" s="365"/>
      <c r="V32" s="378">
        <f t="shared" si="7"/>
        <v>0</v>
      </c>
      <c r="W32" s="427"/>
      <c r="X32" s="471"/>
      <c r="Y32" s="387" t="e">
        <f>VLOOKUP(X32,'BASE DE DONNEE'!$A$4:$H$148,2,0)</f>
        <v>#N/A</v>
      </c>
      <c r="Z32" s="402"/>
      <c r="AA32" s="402"/>
      <c r="AB32" s="421"/>
      <c r="AC32" s="401" t="e">
        <f>VLOOKUP(X32,'BASE DE DONNEE'!$A$4:$H$148,3,0)</f>
        <v>#N/A</v>
      </c>
      <c r="AD32" s="468" t="e">
        <f t="shared" si="3"/>
        <v>#N/A</v>
      </c>
      <c r="AE32" s="469" t="e">
        <f>VLOOKUP(X32,'BASE DE DONNEE'!$A$4:$H$148,6,0)*#REF!/100</f>
        <v>#N/A</v>
      </c>
      <c r="AF32" s="469" t="e">
        <f>VLOOKUP(X32,'BASE DE DONNEE'!$A$4:$H$148,7,0)*#REF!/100</f>
        <v>#N/A</v>
      </c>
      <c r="AG32" s="469" t="e">
        <f>VLOOKUP(X32,'BASE DE DONNEE'!$A$4:$H$148,8,0)*#REF!/100</f>
        <v>#N/A</v>
      </c>
      <c r="AH32" s="470" t="e">
        <f t="shared" si="4"/>
        <v>#N/A</v>
      </c>
      <c r="AI32" s="595"/>
      <c r="AJ32" s="1" t="s">
        <v>244</v>
      </c>
      <c r="AK32" s="107">
        <f>IFERROR((VLOOKUP(#REF!,$C$6:$N$39,7,0)),0)+IFERROR((VLOOKUP(#REF!,$X$6:$AB$47,7,0)),0)+IFERROR((VLOOKUP(#REF!,$AJ$7:$AU$48,7,0)),0)+IFERROR((VLOOKUP(#REF!,$BC$6:$BH$47,7,0)),0)</f>
        <v>0</v>
      </c>
      <c r="AL32" s="107">
        <f>IFERROR((VLOOKUP(#REF!,$C$6:$N$39,8,0)),0)+IFERROR((VLOOKUP(#REF!,$X$6:$AB$47,8,0)),0)+IFERROR((VLOOKUP(#REF!,$AJ$7:$AU$48,8,0)),0)+IFERROR((VLOOKUP(#REF!,$BC$6:$BH$47,8,0)),0)</f>
        <v>0</v>
      </c>
      <c r="AM32" s="107">
        <f>IFERROR((VLOOKUP(#REF!,$C$6:$N$39,9,0)),0)+IFERROR((VLOOKUP(#REF!,$X$6:$AB$47,9,0)),0)+IFERROR((VLOOKUP(#REF!,$AJ$7:$AU$48,9,0)),0)+IFERROR((VLOOKUP(#REF!,$BC$6:$BH$47,9,0)),0)</f>
        <v>0</v>
      </c>
      <c r="AN32" s="107">
        <f>IFERROR((VLOOKUP(#REF!,$C$6:$N$39,10,0)),0)+IFERROR((VLOOKUP(#REF!,$X$6:$AB$47,10,0)),0)+IFERROR((VLOOKUP(#REF!,$AJ$7:$AU$48,10,0)),0)+IFERROR((VLOOKUP(#REF!,$BC$6:$BH$47,10,0)),0)</f>
        <v>0</v>
      </c>
      <c r="AO32" s="376">
        <f>IFERROR((VLOOKUP(#REF!,$C$6:$N$39,11,0)),0)+IFERROR((VLOOKUP(#REF!,$X$6:$AB$47,11,0)),0)+IFERROR((VLOOKUP(#REF!,$AJ$7:$AU$48,11,0)),0)+IFERROR((VLOOKUP(#REF!,$BC$6:$BH$47,11,0)),0)</f>
        <v>0</v>
      </c>
      <c r="AP32" s="438">
        <f>IFERROR((VLOOKUP(#REF!,$C$6:$O$39,12,0)),0)+IFERROR((VLOOKUP(#REF!,$X$6:$AB$47,12,0)),0)+IFERROR((VLOOKUP(#REF!,$AJ$7:$AV$48,12,0)),0)+IFERROR((VLOOKUP(#REF!,$BC$6:$BH$47,12,0)),0)</f>
        <v>0</v>
      </c>
      <c r="AQ32" s="1" t="s">
        <v>244</v>
      </c>
      <c r="AR32" s="439"/>
      <c r="AS32" s="374"/>
      <c r="AT32" s="374"/>
      <c r="AU32" s="374"/>
      <c r="AV32" s="431"/>
      <c r="AW32" s="431"/>
      <c r="AX32" s="358">
        <f>IFERROR((VLOOKUP(#REF!,$C$6:$U$39,14,0)),0)+IFERROR((VLOOKUP(#REF!,$X$6:$AG$47,14,0)),0)+IFERROR((VLOOKUP(#REF!,$AJ$6:$BA$47,14,0)),0)</f>
        <v>0</v>
      </c>
      <c r="AY32" s="432">
        <f>IFERROR((VLOOKUP(#REF!,$C$6:$U$39,16,0)),0)+IFERROR((VLOOKUP(#REF!,$X$6:$AG$47,16,0)),0)+IFERROR((VLOOKUP(#REF!,$AJ$6:$BA$47,16,0)),0)</f>
        <v>0</v>
      </c>
      <c r="BC32" s="26"/>
      <c r="BD32" s="389"/>
      <c r="BE32" s="389"/>
      <c r="BF32" s="389"/>
      <c r="BG32" s="29"/>
      <c r="BH32" s="29"/>
      <c r="BI32" s="29"/>
      <c r="BJ32" s="29"/>
      <c r="BK32" s="29"/>
      <c r="BL32" s="29"/>
      <c r="BM32" s="29"/>
      <c r="BN32" s="29"/>
      <c r="BO32" s="29"/>
      <c r="BP32" s="392">
        <f t="shared" si="9"/>
        <v>0</v>
      </c>
      <c r="BQ32" s="392">
        <f t="shared" si="6"/>
        <v>0</v>
      </c>
      <c r="BR32" s="393"/>
      <c r="BS32" s="318"/>
      <c r="BT32" s="40"/>
      <c r="BU32" s="40"/>
      <c r="BV32" s="40"/>
      <c r="BW32" s="40"/>
      <c r="BX32" s="350"/>
      <c r="BY32" s="40"/>
      <c r="CT32" s="563" t="s">
        <v>131</v>
      </c>
      <c r="CU32" s="564"/>
      <c r="CV32" s="564"/>
      <c r="CW32" s="564"/>
      <c r="CX32" s="565"/>
      <c r="CY32" s="565"/>
      <c r="CZ32" s="46" t="e">
        <f>SUM(CZ6:CZ31)+SUM(#REF!)+SUM(#REF!)</f>
        <v>#REF!</v>
      </c>
      <c r="DA32" s="46" t="e">
        <f>SUM(DA6:DA31)+SUM(#REF!)+SUM(#REF!)</f>
        <v>#REF!</v>
      </c>
      <c r="DB32" s="46" t="e">
        <f>SUM(DB6:DB31)+SUM(#REF!)+SUM(#REF!)</f>
        <v>#REF!</v>
      </c>
      <c r="DC32" s="46" t="e">
        <f>SUM(DC6:DC31)+SUM(#REF!)+SUM(#REF!)</f>
        <v>#REF!</v>
      </c>
      <c r="DD32" s="46" t="e">
        <f>SUM(DD6:DD31)+SUM(#REF!)+SUM(#REF!)</f>
        <v>#REF!</v>
      </c>
      <c r="DE32" s="48" t="e">
        <f>SUM(DF6:DF31)</f>
        <v>#REF!</v>
      </c>
      <c r="DF32" s="566"/>
      <c r="DG32" s="566"/>
      <c r="DH32" s="566"/>
      <c r="DI32" s="566"/>
      <c r="DJ32" s="567"/>
      <c r="DK32" s="568"/>
      <c r="DL32" s="506" t="s">
        <v>59</v>
      </c>
      <c r="DM32" s="507"/>
      <c r="DN32" s="507"/>
      <c r="DO32" s="507"/>
      <c r="DP32" s="507"/>
      <c r="DQ32" s="507"/>
      <c r="DR32" s="508"/>
      <c r="DS32" s="509"/>
      <c r="DT32" s="509"/>
      <c r="DU32" s="510"/>
    </row>
    <row r="33" spans="2:125" ht="15" customHeight="1" thickBot="1" x14ac:dyDescent="0.3">
      <c r="B33" s="375"/>
      <c r="C33" s="363"/>
      <c r="D33" s="611"/>
      <c r="E33" s="612"/>
      <c r="F33" s="612"/>
      <c r="G33" s="613"/>
      <c r="H33" s="377"/>
      <c r="I33" s="374"/>
      <c r="J33" s="346"/>
      <c r="K33" s="29"/>
      <c r="L33" s="29"/>
      <c r="M33" s="29"/>
      <c r="N33" s="29"/>
      <c r="O33" s="29"/>
      <c r="P33" s="130"/>
      <c r="Q33" s="92">
        <f t="shared" si="10"/>
        <v>0</v>
      </c>
      <c r="R33" s="355" t="b">
        <f>IF(AND(H33="CLIENT S+L",I33="HUILE"),(V33*3333.33+(VLOOKUP(K33,'BASE DE DONNEE'!$I$220:$J$250,2,0)))-((V33*3333.33)*J33),IF(AND(H33="CLIENT S+L",I33="LAIT"),((V33*952.4)-(V33*952.4)*J33),IF(H33="CLIENT O","OFFERT",IF(AND(I33="HUILE",H33="CLIENT L"),(((VLOOKUP(K33,'BASE DE DONNEE'!$I$220:$J$250,2,0))+(VLOOKUP(V33,'BASE DE DONNEE'!$I$111:$P$192,2,0)))),IF(AND(I33="LAIT",H33="CLIENT L"),(V33*952.4),IF(AND(I33="HUILE",H33="CLIENT D"),(V33*3809.53+(VLOOKUP(K33,'BASE DE DONNEE'!$I$220:$J$250,2,0))),IF(AND(I33="LAIT",H33="CLIENT D"),(V33*952.4),IF(AND(I33="HUILE",H33="CLIENT S+D"),((V33*3809.53+(VLOOKUP(K33,'BASE DE DONNEE'!$I$220:$J$250,2,0)))-((V33*3809.53)*J33)),IF(AND(I33="LAIT",H33="CLIENT S+D"),((V33*952.4)-((V33*952.4)*J33)),IF(AND(H33="CLIENT S",I33="LAIT"),((V33*952.4)-((V33*952.4)*J33)),IF(AND(I33="HUILE",H33="CLIENT S"),(VLOOKUP(K33,'BASE DE DONNEE'!$I$220:$J$250,2,0)+(VLOOKUP(V33,'BASE DE DONNEE'!$I$111:$P$192,2,0)))-(J33*((VLOOKUP(V33,'BASE DE DONNEE'!$I$111:$P$164,2,0)+(VLOOKUP(K33,'BASE DE DONNEE'!$I$220:$J$250,2,0))))))))))))))))</f>
        <v>0</v>
      </c>
      <c r="S33" s="355" t="b">
        <f t="shared" si="11"/>
        <v>0</v>
      </c>
      <c r="T33" s="356" t="b">
        <f t="shared" si="12"/>
        <v>0</v>
      </c>
      <c r="U33" s="365"/>
      <c r="V33" s="378">
        <f t="shared" si="7"/>
        <v>0</v>
      </c>
      <c r="W33" s="427"/>
      <c r="X33" s="471"/>
      <c r="Y33" s="387" t="e">
        <f>VLOOKUP(X33,'BASE DE DONNEE'!$A$4:$H$148,2,0)</f>
        <v>#N/A</v>
      </c>
      <c r="Z33" s="402"/>
      <c r="AA33" s="402"/>
      <c r="AB33" s="421"/>
      <c r="AC33" s="401" t="e">
        <f>VLOOKUP(X33,'BASE DE DONNEE'!$A$4:$H$148,3,0)</f>
        <v>#N/A</v>
      </c>
      <c r="AD33" s="468" t="e">
        <f t="shared" si="3"/>
        <v>#N/A</v>
      </c>
      <c r="AE33" s="469" t="e">
        <f>VLOOKUP(X33,'BASE DE DONNEE'!$A$4:$H$148,6,0)*#REF!/100</f>
        <v>#N/A</v>
      </c>
      <c r="AF33" s="469" t="e">
        <f>VLOOKUP(X33,'BASE DE DONNEE'!$A$4:$H$148,7,0)*#REF!/100</f>
        <v>#N/A</v>
      </c>
      <c r="AG33" s="469" t="e">
        <f>VLOOKUP(X33,'BASE DE DONNEE'!$A$4:$H$148,8,0)*#REF!/100</f>
        <v>#N/A</v>
      </c>
      <c r="AH33" s="470" t="e">
        <f t="shared" si="4"/>
        <v>#N/A</v>
      </c>
      <c r="AI33" s="595"/>
      <c r="AJ33" s="454" t="s">
        <v>246</v>
      </c>
      <c r="AK33" s="107">
        <f>IFERROR((VLOOKUP(#REF!,$C$6:$N$39,7,0)),0)+IFERROR((VLOOKUP(#REF!,$X$6:$AB$47,7,0)),0)+IFERROR((VLOOKUP(#REF!,$AJ$7:$AU$48,7,0)),0)+IFERROR((VLOOKUP(#REF!,$BC$6:$BH$47,7,0)),0)</f>
        <v>0</v>
      </c>
      <c r="AL33" s="107">
        <f>IFERROR((VLOOKUP(#REF!,$C$6:$N$39,8,0)),0)+IFERROR((VLOOKUP(#REF!,$X$6:$AB$47,8,0)),0)+IFERROR((VLOOKUP(#REF!,$AJ$7:$AU$48,8,0)),0)+IFERROR((VLOOKUP(#REF!,$BC$6:$BH$47,8,0)),0)</f>
        <v>0</v>
      </c>
      <c r="AM33" s="107">
        <f>IFERROR((VLOOKUP(#REF!,$C$6:$N$39,9,0)),0)+IFERROR((VLOOKUP(#REF!,$X$6:$AB$47,9,0)),0)+IFERROR((VLOOKUP(#REF!,$AJ$7:$AU$48,9,0)),0)+IFERROR((VLOOKUP(#REF!,$BC$6:$BH$47,9,0)),0)</f>
        <v>0</v>
      </c>
      <c r="AN33" s="107">
        <f>IFERROR((VLOOKUP(#REF!,$C$6:$N$39,10,0)),0)+IFERROR((VLOOKUP(#REF!,$X$6:$AB$47,10,0)),0)+IFERROR((VLOOKUP(#REF!,$AJ$7:$AU$48,10,0)),0)+IFERROR((VLOOKUP(#REF!,$BC$6:$BH$47,10,0)),0)</f>
        <v>0</v>
      </c>
      <c r="AO33" s="376">
        <f>IFERROR((VLOOKUP(#REF!,$C$6:$N$39,11,0)),0)+IFERROR((VLOOKUP(#REF!,$X$6:$AB$47,11,0)),0)+IFERROR((VLOOKUP(#REF!,$AJ$7:$AU$48,11,0)),0)+IFERROR((VLOOKUP(#REF!,$BC$6:$BH$47,11,0)),0)</f>
        <v>0</v>
      </c>
      <c r="AP33" s="438">
        <f>IFERROR((VLOOKUP(#REF!,$C$6:$O$39,12,0)),0)+IFERROR((VLOOKUP(#REF!,$X$6:$AB$47,12,0)),0)+IFERROR((VLOOKUP(#REF!,$AJ$7:$AV$48,12,0)),0)+IFERROR((VLOOKUP(#REF!,$BC$6:$BH$47,12,0)),0)</f>
        <v>0</v>
      </c>
      <c r="AQ33" s="454" t="s">
        <v>246</v>
      </c>
      <c r="AR33" s="439"/>
      <c r="AS33" s="374"/>
      <c r="AT33" s="374"/>
      <c r="AU33" s="374"/>
      <c r="AV33" s="431"/>
      <c r="AW33" s="431"/>
      <c r="AX33" s="358">
        <f>IFERROR((VLOOKUP(#REF!,$C$6:$U$39,14,0)),0)+IFERROR((VLOOKUP(#REF!,$X$6:$AG$47,14,0)),0)+IFERROR((VLOOKUP(#REF!,$AJ$6:$BA$47,14,0)),0)</f>
        <v>0</v>
      </c>
      <c r="AY33" s="432">
        <f>IFERROR((VLOOKUP(#REF!,$C$6:$U$39,16,0)),0)+IFERROR((VLOOKUP(#REF!,$X$6:$AG$47,16,0)),0)+IFERROR((VLOOKUP(#REF!,$AJ$6:$BA$47,16,0)),0)</f>
        <v>0</v>
      </c>
      <c r="BC33" s="26"/>
      <c r="BD33" s="389"/>
      <c r="BE33" s="389"/>
      <c r="BF33" s="389"/>
      <c r="BG33" s="29"/>
      <c r="BH33" s="29"/>
      <c r="BI33" s="29"/>
      <c r="BJ33" s="29"/>
      <c r="BK33" s="29"/>
      <c r="BL33" s="29"/>
      <c r="BM33" s="29"/>
      <c r="BN33" s="29"/>
      <c r="BO33" s="29"/>
      <c r="BP33" s="392">
        <f t="shared" si="9"/>
        <v>0</v>
      </c>
      <c r="BQ33" s="392">
        <f t="shared" si="6"/>
        <v>0</v>
      </c>
      <c r="BR33" s="393"/>
      <c r="BS33" s="364"/>
      <c r="BT33" s="40"/>
      <c r="CT33" s="573" t="s">
        <v>38</v>
      </c>
      <c r="CU33" s="574"/>
      <c r="CV33" s="574"/>
      <c r="CW33" s="574"/>
      <c r="CX33" s="574"/>
      <c r="CY33" s="574"/>
      <c r="CZ33" s="574"/>
      <c r="DA33" s="574"/>
      <c r="DB33" s="574"/>
      <c r="DC33" s="574"/>
      <c r="DD33" s="574"/>
      <c r="DE33" s="575"/>
      <c r="DF33" s="579" t="e">
        <f>SUM(DG6:DG31)+SUM(#REF!)+SUM(#REF!)</f>
        <v>#REF!</v>
      </c>
      <c r="DG33" s="560"/>
      <c r="DH33" s="560"/>
      <c r="DI33" s="560"/>
      <c r="DJ33" s="561"/>
      <c r="DK33" s="562"/>
      <c r="DL33" s="511" t="s">
        <v>58</v>
      </c>
      <c r="DM33" s="512"/>
      <c r="DN33" s="512"/>
      <c r="DO33" s="512"/>
      <c r="DP33" s="512"/>
      <c r="DQ33" s="512"/>
      <c r="DR33" s="513"/>
      <c r="DS33" s="508"/>
      <c r="DT33" s="509"/>
      <c r="DU33" s="510"/>
    </row>
    <row r="34" spans="2:125" ht="15.75" thickBot="1" x14ac:dyDescent="0.3">
      <c r="B34" s="375"/>
      <c r="C34" s="363"/>
      <c r="D34" s="611"/>
      <c r="E34" s="612"/>
      <c r="F34" s="612"/>
      <c r="G34" s="613"/>
      <c r="H34" s="377"/>
      <c r="I34" s="374"/>
      <c r="J34" s="346"/>
      <c r="K34" s="29"/>
      <c r="L34" s="29"/>
      <c r="M34" s="29"/>
      <c r="N34" s="29"/>
      <c r="O34" s="29"/>
      <c r="P34" s="130"/>
      <c r="Q34" s="92">
        <f t="shared" si="10"/>
        <v>0</v>
      </c>
      <c r="R34" s="355" t="b">
        <f>IF(AND(H34="CLIENT S+L",I34="HUILE"),(V34*3333.33+(VLOOKUP(K34,'BASE DE DONNEE'!$I$220:$J$250,2,0)))-((V34*3333.33)*J34),IF(AND(H34="CLIENT S+L",I34="LAIT"),((V34*952.4)-(V34*952.4)*J34),IF(H34="CLIENT O","OFFERT",IF(AND(I34="HUILE",H34="CLIENT L"),(((VLOOKUP(K34,'BASE DE DONNEE'!$I$220:$J$250,2,0))+(VLOOKUP(V34,'BASE DE DONNEE'!$I$111:$P$192,2,0)))),IF(AND(I34="LAIT",H34="CLIENT L"),(V34*952.4),IF(AND(I34="HUILE",H34="CLIENT D"),(V34*3809.53+(VLOOKUP(K34,'BASE DE DONNEE'!$I$220:$J$250,2,0))),IF(AND(I34="LAIT",H34="CLIENT D"),(V34*952.4),IF(AND(I34="HUILE",H34="CLIENT S+D"),((V34*3809.53+(VLOOKUP(K34,'BASE DE DONNEE'!$I$220:$J$250,2,0)))-((V34*3809.53)*J34)),IF(AND(I34="LAIT",H34="CLIENT S+D"),((V34*952.4)-((V34*952.4)*J34)),IF(AND(H34="CLIENT S",I34="LAIT"),((V34*952.4)-((V34*952.4)*J34)),IF(AND(I34="HUILE",H34="CLIENT S"),(VLOOKUP(K34,'BASE DE DONNEE'!$I$220:$J$250,2,0)+(VLOOKUP(V34,'BASE DE DONNEE'!$I$111:$P$192,2,0)))-(J34*((VLOOKUP(V34,'BASE DE DONNEE'!$I$111:$P$164,2,0)+(VLOOKUP(K34,'BASE DE DONNEE'!$I$220:$J$250,2,0))))))))))))))))</f>
        <v>0</v>
      </c>
      <c r="S34" s="355" t="b">
        <f t="shared" si="11"/>
        <v>0</v>
      </c>
      <c r="T34" s="356" t="b">
        <f t="shared" si="12"/>
        <v>0</v>
      </c>
      <c r="U34" s="365"/>
      <c r="V34" s="378">
        <f t="shared" si="7"/>
        <v>0</v>
      </c>
      <c r="W34" s="427"/>
      <c r="X34" s="471"/>
      <c r="Y34" s="387" t="e">
        <f>VLOOKUP(X34,'BASE DE DONNEE'!$A$4:$H$148,2,0)</f>
        <v>#N/A</v>
      </c>
      <c r="Z34" s="402"/>
      <c r="AA34" s="402"/>
      <c r="AB34" s="421"/>
      <c r="AC34" s="401" t="e">
        <f>VLOOKUP(X34,'BASE DE DONNEE'!$A$4:$H$148,3,0)</f>
        <v>#N/A</v>
      </c>
      <c r="AD34" s="468" t="e">
        <f t="shared" si="3"/>
        <v>#N/A</v>
      </c>
      <c r="AE34" s="469" t="e">
        <f>VLOOKUP(X34,'BASE DE DONNEE'!$A$4:$H$148,6,0)*#REF!/100</f>
        <v>#N/A</v>
      </c>
      <c r="AF34" s="469" t="e">
        <f>VLOOKUP(X34,'BASE DE DONNEE'!$A$4:$H$148,7,0)*#REF!/100</f>
        <v>#N/A</v>
      </c>
      <c r="AG34" s="469" t="e">
        <f>VLOOKUP(X34,'BASE DE DONNEE'!$A$4:$H$148,8,0)*#REF!/100</f>
        <v>#N/A</v>
      </c>
      <c r="AH34" s="470" t="e">
        <f t="shared" si="4"/>
        <v>#N/A</v>
      </c>
      <c r="AI34" s="595"/>
      <c r="AJ34" s="1" t="s">
        <v>244</v>
      </c>
      <c r="AK34" s="107">
        <f>IFERROR((VLOOKUP(#REF!,$C$6:$N$39,7,0)),0)+IFERROR((VLOOKUP(#REF!,$X$6:$AB$47,7,0)),0)+IFERROR((VLOOKUP(#REF!,$AJ$7:$AU$48,7,0)),0)+IFERROR((VLOOKUP(#REF!,$BC$6:$BH$47,7,0)),0)</f>
        <v>0</v>
      </c>
      <c r="AL34" s="107">
        <f>IFERROR((VLOOKUP(#REF!,$C$6:$N$39,8,0)),0)+IFERROR((VLOOKUP(#REF!,$X$6:$AB$47,8,0)),0)+IFERROR((VLOOKUP(#REF!,$AJ$7:$AU$48,8,0)),0)+IFERROR((VLOOKUP(#REF!,$BC$6:$BH$47,8,0)),0)</f>
        <v>0</v>
      </c>
      <c r="AM34" s="107">
        <f>IFERROR((VLOOKUP(#REF!,$C$6:$N$39,9,0)),0)+IFERROR((VLOOKUP(#REF!,$X$6:$AB$47,9,0)),0)+IFERROR((VLOOKUP(#REF!,$AJ$7:$AU$48,9,0)),0)+IFERROR((VLOOKUP(#REF!,$BC$6:$BH$47,9,0)),0)</f>
        <v>0</v>
      </c>
      <c r="AN34" s="107">
        <f>IFERROR((VLOOKUP(#REF!,$C$6:$N$39,10,0)),0)+IFERROR((VLOOKUP(#REF!,$X$6:$AB$47,10,0)),0)+IFERROR((VLOOKUP(#REF!,$AJ$7:$AU$48,10,0)),0)+IFERROR((VLOOKUP(#REF!,$BC$6:$BH$47,10,0)),0)</f>
        <v>0</v>
      </c>
      <c r="AO34" s="376">
        <f>IFERROR((VLOOKUP(#REF!,$C$6:$N$39,11,0)),0)+IFERROR((VLOOKUP(#REF!,$X$6:$AB$47,11,0)),0)+IFERROR((VLOOKUP(#REF!,$AJ$7:$AU$48,11,0)),0)+IFERROR((VLOOKUP(#REF!,$BC$6:$BH$47,11,0)),0)</f>
        <v>0</v>
      </c>
      <c r="AP34" s="438">
        <f>IFERROR((VLOOKUP(#REF!,$C$6:$O$39,12,0)),0)+IFERROR((VLOOKUP(#REF!,$X$6:$AB$47,12,0)),0)+IFERROR((VLOOKUP(#REF!,$AJ$7:$AV$48,12,0)),0)+IFERROR((VLOOKUP(#REF!,$BC$6:$BH$47,12,0)),0)</f>
        <v>0</v>
      </c>
      <c r="AQ34" s="1" t="s">
        <v>244</v>
      </c>
      <c r="AR34" s="439"/>
      <c r="AS34" s="374"/>
      <c r="AT34" s="374"/>
      <c r="AU34" s="374"/>
      <c r="AV34" s="431"/>
      <c r="AW34" s="431"/>
      <c r="AX34" s="358">
        <f>IFERROR((VLOOKUP(#REF!,$C$6:$U$39,14,0)),0)+IFERROR((VLOOKUP(#REF!,$X$6:$AG$47,14,0)),0)+IFERROR((VLOOKUP(#REF!,$AJ$6:$BA$47,14,0)),0)</f>
        <v>0</v>
      </c>
      <c r="AY34" s="432">
        <f>IFERROR((VLOOKUP(#REF!,$C$6:$U$39,16,0)),0)+IFERROR((VLOOKUP(#REF!,$X$6:$AG$47,16,0)),0)+IFERROR((VLOOKUP(#REF!,$AJ$6:$BA$47,16,0)),0)</f>
        <v>0</v>
      </c>
      <c r="BC34" s="26"/>
      <c r="BD34" s="389"/>
      <c r="BE34" s="389"/>
      <c r="BF34" s="389"/>
      <c r="BG34" s="29"/>
      <c r="BH34" s="29"/>
      <c r="BI34" s="29"/>
      <c r="BJ34" s="29"/>
      <c r="BK34" s="29"/>
      <c r="BL34" s="29"/>
      <c r="BM34" s="29"/>
      <c r="BN34" s="29"/>
      <c r="BO34" s="29"/>
      <c r="BP34" s="392">
        <f t="shared" si="9"/>
        <v>0</v>
      </c>
      <c r="BQ34" s="392">
        <f t="shared" si="6"/>
        <v>0</v>
      </c>
      <c r="BR34" s="393"/>
      <c r="BS34" s="318"/>
      <c r="BT34" s="40"/>
      <c r="CT34" s="555" t="s">
        <v>39</v>
      </c>
      <c r="CU34" s="556"/>
      <c r="CV34" s="556"/>
      <c r="CW34" s="556"/>
      <c r="CX34" s="556"/>
      <c r="CY34" s="556"/>
      <c r="CZ34" s="556"/>
      <c r="DA34" s="556"/>
      <c r="DB34" s="556"/>
      <c r="DC34" s="556"/>
      <c r="DD34" s="556"/>
      <c r="DE34" s="557"/>
      <c r="DF34" s="558"/>
      <c r="DG34" s="559" t="e">
        <f>SUM(DH6:DH31)+SUM(#REF!)+SUM(#REF!)</f>
        <v>#REF!</v>
      </c>
      <c r="DH34" s="560"/>
      <c r="DI34" s="560"/>
      <c r="DJ34" s="561"/>
      <c r="DK34" s="562"/>
      <c r="DL34" s="514" t="s">
        <v>57</v>
      </c>
      <c r="DM34" s="515"/>
      <c r="DN34" s="515"/>
      <c r="DO34" s="515"/>
      <c r="DP34" s="515"/>
      <c r="DQ34" s="515"/>
      <c r="DR34" s="515"/>
      <c r="DS34" s="516"/>
      <c r="DT34" s="517"/>
      <c r="DU34" s="518"/>
    </row>
    <row r="35" spans="2:125" ht="15.75" thickBot="1" x14ac:dyDescent="0.3">
      <c r="B35" s="375"/>
      <c r="C35" s="363"/>
      <c r="D35" s="611"/>
      <c r="E35" s="612"/>
      <c r="F35" s="612"/>
      <c r="G35" s="613"/>
      <c r="H35" s="377"/>
      <c r="I35" s="374"/>
      <c r="J35" s="346"/>
      <c r="K35" s="29"/>
      <c r="L35" s="29"/>
      <c r="M35" s="29"/>
      <c r="N35" s="29"/>
      <c r="O35" s="29"/>
      <c r="P35" s="130"/>
      <c r="Q35" s="92">
        <f t="shared" si="10"/>
        <v>0</v>
      </c>
      <c r="R35" s="355" t="b">
        <f>IF(AND(H35="CLIENT S+L",I35="HUILE"),(V35*3333.33+(VLOOKUP(K35,'BASE DE DONNEE'!$I$220:$J$250,2,0)))-((V35*3333.33)*J35),IF(AND(H35="CLIENT S+L",I35="LAIT"),((V35*952.4)-(V35*952.4)*J35),IF(H35="CLIENT O","OFFERT",IF(AND(I35="HUILE",H35="CLIENT L"),(((VLOOKUP(K35,'BASE DE DONNEE'!$I$220:$J$250,2,0))+(VLOOKUP(V35,'BASE DE DONNEE'!$I$111:$P$192,2,0)))),IF(AND(I35="LAIT",H35="CLIENT L"),(V35*952.4),IF(AND(I35="HUILE",H35="CLIENT D"),(V35*3809.53+(VLOOKUP(K35,'BASE DE DONNEE'!$I$220:$J$250,2,0))),IF(AND(I35="LAIT",H35="CLIENT D"),(V35*952.4),IF(AND(I35="HUILE",H35="CLIENT S+D"),((V35*3809.53+(VLOOKUP(K35,'BASE DE DONNEE'!$I$220:$J$250,2,0)))-((V35*3809.53)*J35)),IF(AND(I35="LAIT",H35="CLIENT S+D"),((V35*952.4)-((V35*952.4)*J35)),IF(AND(H35="CLIENT S",I35="LAIT"),((V35*952.4)-((V35*952.4)*J35)),IF(AND(I35="HUILE",H35="CLIENT S"),(VLOOKUP(K35,'BASE DE DONNEE'!$I$220:$J$250,2,0)+(VLOOKUP(V35,'BASE DE DONNEE'!$I$111:$P$192,2,0)))-(J35*((VLOOKUP(V35,'BASE DE DONNEE'!$I$111:$P$164,2,0)+(VLOOKUP(K35,'BASE DE DONNEE'!$I$220:$J$250,2,0))))))))))))))))</f>
        <v>0</v>
      </c>
      <c r="S35" s="355" t="b">
        <f t="shared" si="11"/>
        <v>0</v>
      </c>
      <c r="T35" s="356" t="b">
        <f t="shared" si="12"/>
        <v>0</v>
      </c>
      <c r="U35" s="365"/>
      <c r="V35" s="378">
        <f t="shared" si="7"/>
        <v>0</v>
      </c>
      <c r="W35" s="427"/>
      <c r="X35" s="471"/>
      <c r="Y35" s="387" t="e">
        <f>VLOOKUP(X35,'BASE DE DONNEE'!$A$4:$H$148,2,0)</f>
        <v>#N/A</v>
      </c>
      <c r="Z35" s="402"/>
      <c r="AA35" s="402"/>
      <c r="AB35" s="421"/>
      <c r="AC35" s="401" t="e">
        <f>VLOOKUP(X35,'BASE DE DONNEE'!$A$4:$H$148,3,0)</f>
        <v>#N/A</v>
      </c>
      <c r="AD35" s="468" t="e">
        <f t="shared" si="3"/>
        <v>#N/A</v>
      </c>
      <c r="AE35" s="469" t="e">
        <f>VLOOKUP(X35,'BASE DE DONNEE'!$A$4:$H$148,6,0)*#REF!/100</f>
        <v>#N/A</v>
      </c>
      <c r="AF35" s="469" t="e">
        <f>VLOOKUP(X35,'BASE DE DONNEE'!$A$4:$H$148,7,0)*#REF!/100</f>
        <v>#N/A</v>
      </c>
      <c r="AG35" s="469" t="e">
        <f>VLOOKUP(X35,'BASE DE DONNEE'!$A$4:$H$148,8,0)*#REF!/100</f>
        <v>#N/A</v>
      </c>
      <c r="AH35" s="470" t="e">
        <f t="shared" si="4"/>
        <v>#N/A</v>
      </c>
      <c r="AI35" s="595"/>
      <c r="AJ35" s="454" t="s">
        <v>246</v>
      </c>
      <c r="AK35" s="107">
        <f>IFERROR((VLOOKUP(#REF!,$C$6:$N$39,7,0)),0)+IFERROR((VLOOKUP(#REF!,$X$6:$AB$47,7,0)),0)+IFERROR((VLOOKUP(#REF!,$AJ$7:$AU$48,7,0)),0)+IFERROR((VLOOKUP(#REF!,$BC$6:$BH$47,7,0)),0)</f>
        <v>0</v>
      </c>
      <c r="AL35" s="107">
        <f>IFERROR((VLOOKUP(#REF!,$C$6:$N$39,8,0)),0)+IFERROR((VLOOKUP(#REF!,$X$6:$AB$47,8,0)),0)+IFERROR((VLOOKUP(#REF!,$AJ$7:$AU$48,8,0)),0)+IFERROR((VLOOKUP(#REF!,$BC$6:$BH$47,8,0)),0)</f>
        <v>0</v>
      </c>
      <c r="AM35" s="107">
        <f>IFERROR((VLOOKUP(#REF!,$C$6:$N$39,9,0)),0)+IFERROR((VLOOKUP(#REF!,$X$6:$AB$47,9,0)),0)+IFERROR((VLOOKUP(#REF!,$AJ$7:$AU$48,9,0)),0)+IFERROR((VLOOKUP(#REF!,$BC$6:$BH$47,9,0)),0)</f>
        <v>0</v>
      </c>
      <c r="AN35" s="107">
        <f>IFERROR((VLOOKUP(#REF!,$C$6:$N$39,10,0)),0)+IFERROR((VLOOKUP(#REF!,$X$6:$AB$47,10,0)),0)+IFERROR((VLOOKUP(#REF!,$AJ$7:$AU$48,10,0)),0)+IFERROR((VLOOKUP(#REF!,$BC$6:$BH$47,10,0)),0)</f>
        <v>0</v>
      </c>
      <c r="AO35" s="376">
        <f>IFERROR((VLOOKUP(#REF!,$C$6:$N$39,11,0)),0)+IFERROR((VLOOKUP(#REF!,$X$6:$AB$47,11,0)),0)+IFERROR((VLOOKUP(#REF!,$AJ$7:$AU$48,11,0)),0)+IFERROR((VLOOKUP(#REF!,$BC$6:$BH$47,11,0)),0)</f>
        <v>0</v>
      </c>
      <c r="AP35" s="438">
        <f>IFERROR((VLOOKUP(#REF!,$C$6:$O$39,12,0)),0)+IFERROR((VLOOKUP(#REF!,$X$6:$AB$47,12,0)),0)+IFERROR((VLOOKUP(#REF!,$AJ$7:$AV$48,12,0)),0)+IFERROR((VLOOKUP(#REF!,$BC$6:$BH$47,12,0)),0)</f>
        <v>0</v>
      </c>
      <c r="AQ35" s="454" t="s">
        <v>246</v>
      </c>
      <c r="AR35" s="439"/>
      <c r="AS35" s="374"/>
      <c r="AT35" s="374"/>
      <c r="AU35" s="374"/>
      <c r="AV35" s="431"/>
      <c r="AW35" s="431"/>
      <c r="AX35" s="358">
        <f>IFERROR((VLOOKUP(#REF!,$C$6:$U$39,14,0)),0)+IFERROR((VLOOKUP(#REF!,$X$6:$AG$47,14,0)),0)+IFERROR((VLOOKUP(#REF!,$AJ$6:$BA$47,14,0)),0)</f>
        <v>0</v>
      </c>
      <c r="AY35" s="432">
        <f>IFERROR((VLOOKUP(#REF!,$C$6:$U$39,16,0)),0)+IFERROR((VLOOKUP(#REF!,$X$6:$AG$47,16,0)),0)+IFERROR((VLOOKUP(#REF!,$AJ$6:$BA$47,16,0)),0)</f>
        <v>0</v>
      </c>
      <c r="BC35" s="26"/>
      <c r="BD35" s="389"/>
      <c r="BE35" s="389"/>
      <c r="BF35" s="389"/>
      <c r="BG35" s="29"/>
      <c r="BH35" s="29"/>
      <c r="BI35" s="29"/>
      <c r="BJ35" s="29"/>
      <c r="BK35" s="29"/>
      <c r="BL35" s="29"/>
      <c r="BM35" s="29"/>
      <c r="BN35" s="29"/>
      <c r="BO35" s="29"/>
      <c r="BP35" s="392">
        <f t="shared" si="9"/>
        <v>0</v>
      </c>
      <c r="BQ35" s="392">
        <f t="shared" si="6"/>
        <v>0</v>
      </c>
      <c r="BR35" s="393"/>
      <c r="CT35" s="540" t="s">
        <v>56</v>
      </c>
      <c r="CU35" s="540"/>
      <c r="CV35" s="540"/>
      <c r="CW35" s="540"/>
      <c r="CX35" s="540"/>
      <c r="CY35" s="540"/>
      <c r="CZ35" s="540"/>
      <c r="DA35" s="540"/>
      <c r="DB35" s="540"/>
      <c r="DC35" s="540"/>
      <c r="DD35" s="540"/>
      <c r="DE35" s="540"/>
      <c r="DF35" s="540"/>
      <c r="DG35" s="540"/>
      <c r="DH35" s="541"/>
      <c r="DI35" s="542" t="e">
        <f>SUM(DI6:DI31)+SUM(#REF!)+SUM(#REF!)</f>
        <v>#REF!</v>
      </c>
      <c r="DJ35" s="542"/>
      <c r="DK35" s="543"/>
      <c r="DL35" s="504" t="s">
        <v>56</v>
      </c>
      <c r="DM35" s="505"/>
      <c r="DN35" s="505"/>
      <c r="DO35" s="505"/>
      <c r="DP35" s="505"/>
      <c r="DQ35" s="505"/>
      <c r="DR35" s="505"/>
      <c r="DS35" s="505"/>
      <c r="DT35" s="505"/>
      <c r="DU35" s="167"/>
    </row>
    <row r="36" spans="2:125" ht="15.75" thickBot="1" x14ac:dyDescent="0.3">
      <c r="B36" s="375"/>
      <c r="C36" s="363"/>
      <c r="D36" s="611"/>
      <c r="E36" s="612"/>
      <c r="F36" s="612"/>
      <c r="G36" s="613"/>
      <c r="H36" s="377"/>
      <c r="I36" s="374"/>
      <c r="J36" s="346"/>
      <c r="K36" s="29"/>
      <c r="L36" s="29"/>
      <c r="M36" s="29"/>
      <c r="N36" s="29"/>
      <c r="O36" s="29"/>
      <c r="P36" s="130"/>
      <c r="Q36" s="92">
        <f t="shared" si="10"/>
        <v>0</v>
      </c>
      <c r="R36" s="355" t="b">
        <f>IF(AND(H36="CLIENT S+L",I36="HUILE"),(V36*3333.33+(VLOOKUP(K36,'BASE DE DONNEE'!$I$220:$J$250,2,0)))-((V36*3333.33)*J36),IF(AND(H36="CLIENT S+L",I36="LAIT"),((V36*952.4)-(V36*952.4)*J36),IF(H36="CLIENT O","OFFERT",IF(AND(I36="HUILE",H36="CLIENT L"),(((VLOOKUP(K36,'BASE DE DONNEE'!$I$220:$J$250,2,0))+(VLOOKUP(V36,'BASE DE DONNEE'!$I$111:$P$192,2,0)))),IF(AND(I36="LAIT",H36="CLIENT L"),(V36*952.4),IF(AND(I36="HUILE",H36="CLIENT D"),(V36*3809.53+(VLOOKUP(K36,'BASE DE DONNEE'!$I$220:$J$250,2,0))),IF(AND(I36="LAIT",H36="CLIENT D"),(V36*952.4),IF(AND(I36="HUILE",H36="CLIENT S+D"),((V36*3809.53+(VLOOKUP(K36,'BASE DE DONNEE'!$I$220:$J$250,2,0)))-((V36*3809.53)*J36)),IF(AND(I36="LAIT",H36="CLIENT S+D"),((V36*952.4)-((V36*952.4)*J36)),IF(AND(H36="CLIENT S",I36="LAIT"),((V36*952.4)-((V36*952.4)*J36)),IF(AND(I36="HUILE",H36="CLIENT S"),(VLOOKUP(K36,'BASE DE DONNEE'!$I$220:$J$250,2,0)+(VLOOKUP(V36,'BASE DE DONNEE'!$I$111:$P$192,2,0)))-(J36*((VLOOKUP(V36,'BASE DE DONNEE'!$I$111:$P$164,2,0)+(VLOOKUP(K36,'BASE DE DONNEE'!$I$220:$J$250,2,0))))))))))))))))</f>
        <v>0</v>
      </c>
      <c r="S36" s="355" t="b">
        <f t="shared" si="11"/>
        <v>0</v>
      </c>
      <c r="T36" s="356" t="b">
        <f t="shared" si="12"/>
        <v>0</v>
      </c>
      <c r="U36" s="365"/>
      <c r="V36" s="378">
        <f t="shared" si="7"/>
        <v>0</v>
      </c>
      <c r="W36" s="427"/>
      <c r="X36" s="471"/>
      <c r="Y36" s="387" t="e">
        <f>VLOOKUP(X36,'BASE DE DONNEE'!$A$4:$H$148,2,0)</f>
        <v>#N/A</v>
      </c>
      <c r="Z36" s="402"/>
      <c r="AA36" s="402"/>
      <c r="AB36" s="421"/>
      <c r="AC36" s="401" t="e">
        <f>VLOOKUP(X36,'BASE DE DONNEE'!$A$4:$H$148,3,0)</f>
        <v>#N/A</v>
      </c>
      <c r="AD36" s="468" t="e">
        <f t="shared" si="3"/>
        <v>#N/A</v>
      </c>
      <c r="AE36" s="469" t="e">
        <f>VLOOKUP(X36,'BASE DE DONNEE'!$A$4:$H$148,6,0)*#REF!/100</f>
        <v>#N/A</v>
      </c>
      <c r="AF36" s="469" t="e">
        <f>VLOOKUP(X36,'BASE DE DONNEE'!$A$4:$H$148,7,0)*#REF!/100</f>
        <v>#N/A</v>
      </c>
      <c r="AG36" s="469" t="e">
        <f>VLOOKUP(X36,'BASE DE DONNEE'!$A$4:$H$148,8,0)*#REF!/100</f>
        <v>#N/A</v>
      </c>
      <c r="AH36" s="470" t="e">
        <f t="shared" si="4"/>
        <v>#N/A</v>
      </c>
      <c r="AI36" s="595"/>
      <c r="AJ36" s="1" t="s">
        <v>244</v>
      </c>
      <c r="AK36" s="107">
        <f>IFERROR((VLOOKUP(#REF!,$C$6:$N$39,7,0)),0)+IFERROR((VLOOKUP(#REF!,$X$6:$AB$47,7,0)),0)+IFERROR((VLOOKUP(#REF!,$AJ$7:$AU$48,7,0)),0)+IFERROR((VLOOKUP(#REF!,$BC$6:$BH$47,7,0)),0)</f>
        <v>0</v>
      </c>
      <c r="AL36" s="107">
        <f>IFERROR((VLOOKUP(#REF!,$C$6:$N$39,8,0)),0)+IFERROR((VLOOKUP(#REF!,$X$6:$AB$47,8,0)),0)+IFERROR((VLOOKUP(#REF!,$AJ$7:$AU$48,8,0)),0)+IFERROR((VLOOKUP(#REF!,$BC$6:$BH$47,8,0)),0)</f>
        <v>0</v>
      </c>
      <c r="AM36" s="107">
        <f>IFERROR((VLOOKUP(#REF!,$C$6:$N$39,9,0)),0)+IFERROR((VLOOKUP(#REF!,$X$6:$AB$47,9,0)),0)+IFERROR((VLOOKUP(#REF!,$AJ$7:$AU$48,9,0)),0)+IFERROR((VLOOKUP(#REF!,$BC$6:$BH$47,9,0)),0)</f>
        <v>0</v>
      </c>
      <c r="AN36" s="107">
        <f>IFERROR((VLOOKUP(#REF!,$C$6:$N$39,10,0)),0)+IFERROR((VLOOKUP(#REF!,$X$6:$AB$47,10,0)),0)+IFERROR((VLOOKUP(#REF!,$AJ$7:$AU$48,10,0)),0)+IFERROR((VLOOKUP(#REF!,$BC$6:$BH$47,10,0)),0)</f>
        <v>0</v>
      </c>
      <c r="AO36" s="376">
        <f>IFERROR((VLOOKUP(#REF!,$C$6:$N$39,11,0)),0)+IFERROR((VLOOKUP(#REF!,$X$6:$AB$47,11,0)),0)+IFERROR((VLOOKUP(#REF!,$AJ$7:$AU$48,11,0)),0)+IFERROR((VLOOKUP(#REF!,$BC$6:$BH$47,11,0)),0)</f>
        <v>0</v>
      </c>
      <c r="AP36" s="438">
        <f>IFERROR((VLOOKUP(#REF!,$C$6:$O$39,12,0)),0)+IFERROR((VLOOKUP(#REF!,$X$6:$AB$47,12,0)),0)+IFERROR((VLOOKUP(#REF!,$AJ$7:$AV$48,12,0)),0)+IFERROR((VLOOKUP(#REF!,$BC$6:$BH$47,12,0)),0)</f>
        <v>0</v>
      </c>
      <c r="AQ36" s="1" t="s">
        <v>244</v>
      </c>
      <c r="AR36" s="439"/>
      <c r="AS36" s="374"/>
      <c r="AT36" s="374"/>
      <c r="AU36" s="374"/>
      <c r="AV36" s="431"/>
      <c r="AW36" s="431"/>
      <c r="AX36" s="358">
        <f>IFERROR((VLOOKUP(#REF!,$C$6:$U$39,14,0)),0)+IFERROR((VLOOKUP(#REF!,$X$6:$AG$47,14,0)),0)+IFERROR((VLOOKUP(#REF!,$AJ$6:$BA$47,14,0)),0)</f>
        <v>0</v>
      </c>
      <c r="AY36" s="432">
        <f>IFERROR((VLOOKUP(#REF!,$C$6:$U$39,16,0)),0)+IFERROR((VLOOKUP(#REF!,$X$6:$AG$47,16,0)),0)+IFERROR((VLOOKUP(#REF!,$AJ$6:$BA$47,16,0)),0)</f>
        <v>0</v>
      </c>
      <c r="BC36" s="26"/>
      <c r="BD36" s="389"/>
      <c r="BE36" s="389"/>
      <c r="BF36" s="389"/>
      <c r="BG36" s="29"/>
      <c r="BH36" s="29"/>
      <c r="BI36" s="29"/>
      <c r="BJ36" s="29"/>
      <c r="BK36" s="29"/>
      <c r="BL36" s="29"/>
      <c r="BM36" s="29"/>
      <c r="BN36" s="29"/>
      <c r="BO36" s="29"/>
      <c r="BP36" s="392">
        <f t="shared" si="9"/>
        <v>0</v>
      </c>
      <c r="BQ36" s="392">
        <f t="shared" si="6"/>
        <v>0</v>
      </c>
      <c r="BR36" s="393"/>
      <c r="CT36" s="318"/>
      <c r="CU36" s="318"/>
      <c r="CV36" s="318"/>
      <c r="CW36" s="318"/>
      <c r="CX36" s="318"/>
      <c r="CY36" s="349"/>
      <c r="CZ36" s="318"/>
      <c r="DA36" s="318"/>
      <c r="DB36" s="318"/>
      <c r="DC36" s="318"/>
      <c r="DD36" s="318"/>
      <c r="DE36" s="318"/>
      <c r="DF36" s="318"/>
      <c r="DG36" s="318"/>
      <c r="DH36" s="318"/>
      <c r="DI36" s="319"/>
      <c r="DJ36" s="319"/>
      <c r="DK36" s="320"/>
      <c r="DL36" s="263"/>
      <c r="DM36" s="263"/>
      <c r="DN36" s="263"/>
      <c r="DO36" s="352"/>
      <c r="DP36" s="263"/>
      <c r="DQ36" s="263"/>
      <c r="DR36" s="263"/>
      <c r="DS36" s="263"/>
      <c r="DT36" s="263"/>
      <c r="DU36" s="329"/>
    </row>
    <row r="37" spans="2:125" ht="15.75" thickBot="1" x14ac:dyDescent="0.3">
      <c r="B37" s="375"/>
      <c r="C37" s="363"/>
      <c r="D37" s="611"/>
      <c r="E37" s="612"/>
      <c r="F37" s="612"/>
      <c r="G37" s="613"/>
      <c r="H37" s="377"/>
      <c r="I37" s="374"/>
      <c r="J37" s="346"/>
      <c r="K37" s="29"/>
      <c r="L37" s="29"/>
      <c r="M37" s="29"/>
      <c r="N37" s="29"/>
      <c r="O37" s="29"/>
      <c r="P37" s="130"/>
      <c r="Q37" s="92">
        <f t="shared" ref="Q37:Q101" si="13">((($K$5*K37)/100)+($L$5*L37)/100)+((M37*$M$5)/100)+(($N$5*N37)/100)+($O$5*O37)+($P$5*P37)</f>
        <v>0</v>
      </c>
      <c r="R37" s="355" t="b">
        <f>IF(AND(H37="CLIENT S+L",I37="HUILE"),(V37*3333.33+(VLOOKUP(K37,'BASE DE DONNEE'!$I$220:$J$250,2,0)))-((V37*3333.33)*J37),IF(AND(H37="CLIENT S+L",I37="LAIT"),((V37*952.4)-(V37*952.4)*J37),IF(H37="CLIENT O","OFFERT",IF(AND(I37="HUILE",H37="CLIENT L"),(((VLOOKUP(K37,'BASE DE DONNEE'!$I$220:$J$250,2,0))+(VLOOKUP(V37,'BASE DE DONNEE'!$I$111:$P$192,2,0)))),IF(AND(I37="LAIT",H37="CLIENT L"),(V37*952.4),IF(AND(I37="HUILE",H37="CLIENT D"),(V37*3809.53+(VLOOKUP(K37,'BASE DE DONNEE'!$I$220:$J$250,2,0))),IF(AND(I37="LAIT",H37="CLIENT D"),(V37*952.4),IF(AND(I37="HUILE",H37="CLIENT S+D"),((V37*3809.53+(VLOOKUP(K37,'BASE DE DONNEE'!$I$220:$J$250,2,0)))-((V37*3809.53)*J37)),IF(AND(I37="LAIT",H37="CLIENT S+D"),((V37*952.4)-((V37*952.4)*J37)),IF(AND(H37="CLIENT S",I37="LAIT"),((V37*952.4)-((V37*952.4)*J37)),IF(AND(I37="HUILE",H37="CLIENT S"),(VLOOKUP(K37,'BASE DE DONNEE'!$I$220:$J$250,2,0)+(VLOOKUP(V37,'BASE DE DONNEE'!$I$111:$P$192,2,0)))-(J37*((VLOOKUP(V37,'BASE DE DONNEE'!$I$111:$P$164,2,0)+(VLOOKUP(K37,'BASE DE DONNEE'!$I$220:$J$250,2,0))))))))))))))))</f>
        <v>0</v>
      </c>
      <c r="S37" s="355" t="b">
        <f t="shared" ref="S37:S101" si="14">IF(H37="CLIENT S+L",(R37*0.05),IF(H37="CLIENT S",(R37*0.05),IF(H37="CLIENT D",(R37*5/100),IF(H37="CLIENT L",(R37*5)/100,IF(H37="CLIENT S+D",(R37*0.05),IF(H37="CLIENT O",R37))))))</f>
        <v>0</v>
      </c>
      <c r="T37" s="356" t="b">
        <f t="shared" ref="T37:T101" si="15">IF(H37="CLIENT S+L",(R37+S37),IF(H37="CLIENT D",R37+S37,IF(H37="CLIENT S",(R37+S37),IF(H37="CLIENT L",R37+S37,IF(H37="CLIENT S+D",(R37+S37),IF(H37="CLIENT O",S37))))))</f>
        <v>0</v>
      </c>
      <c r="U37" s="365"/>
      <c r="V37" s="378">
        <f t="shared" si="7"/>
        <v>0</v>
      </c>
      <c r="W37" s="427"/>
      <c r="X37" s="471"/>
      <c r="Y37" s="387" t="e">
        <f>VLOOKUP(X37,'BASE DE DONNEE'!$A$4:$H$148,2,0)</f>
        <v>#N/A</v>
      </c>
      <c r="Z37" s="402"/>
      <c r="AA37" s="402"/>
      <c r="AB37" s="421"/>
      <c r="AC37" s="401" t="e">
        <f>VLOOKUP(X37,'BASE DE DONNEE'!$A$4:$H$148,3,0)</f>
        <v>#N/A</v>
      </c>
      <c r="AD37" s="468" t="e">
        <f t="shared" si="3"/>
        <v>#N/A</v>
      </c>
      <c r="AE37" s="469" t="e">
        <f>VLOOKUP(X37,'BASE DE DONNEE'!$A$4:$H$148,6,0)*#REF!/100</f>
        <v>#N/A</v>
      </c>
      <c r="AF37" s="469" t="e">
        <f>VLOOKUP(X37,'BASE DE DONNEE'!$A$4:$H$148,7,0)*#REF!/100</f>
        <v>#N/A</v>
      </c>
      <c r="AG37" s="469" t="e">
        <f>VLOOKUP(X37,'BASE DE DONNEE'!$A$4:$H$148,8,0)*#REF!/100</f>
        <v>#N/A</v>
      </c>
      <c r="AH37" s="470" t="e">
        <f t="shared" si="4"/>
        <v>#N/A</v>
      </c>
      <c r="AI37" s="595"/>
      <c r="AJ37" s="454" t="s">
        <v>246</v>
      </c>
      <c r="AK37" s="107">
        <f>IFERROR((VLOOKUP(#REF!,$C$6:$N$39,7,0)),0)+IFERROR((VLOOKUP(#REF!,$X$6:$AB$47,7,0)),0)+IFERROR((VLOOKUP(#REF!,$AJ$7:$AU$48,7,0)),0)+IFERROR((VLOOKUP(#REF!,$BC$6:$BH$47,7,0)),0)</f>
        <v>0</v>
      </c>
      <c r="AL37" s="107">
        <f>IFERROR((VLOOKUP(#REF!,$C$6:$N$39,8,0)),0)+IFERROR((VLOOKUP(#REF!,$X$6:$AB$47,8,0)),0)+IFERROR((VLOOKUP(#REF!,$AJ$7:$AU$48,8,0)),0)+IFERROR((VLOOKUP(#REF!,$BC$6:$BH$47,8,0)),0)</f>
        <v>0</v>
      </c>
      <c r="AM37" s="107">
        <f>IFERROR((VLOOKUP(#REF!,$C$6:$N$39,9,0)),0)+IFERROR((VLOOKUP(#REF!,$X$6:$AB$47,9,0)),0)+IFERROR((VLOOKUP(#REF!,$AJ$7:$AU$48,9,0)),0)+IFERROR((VLOOKUP(#REF!,$BC$6:$BH$47,9,0)),0)</f>
        <v>0</v>
      </c>
      <c r="AN37" s="107">
        <f>IFERROR((VLOOKUP(#REF!,$C$6:$N$39,10,0)),0)+IFERROR((VLOOKUP(#REF!,$X$6:$AB$47,10,0)),0)+IFERROR((VLOOKUP(#REF!,$AJ$7:$AU$48,10,0)),0)+IFERROR((VLOOKUP(#REF!,$BC$6:$BH$47,10,0)),0)</f>
        <v>0</v>
      </c>
      <c r="AO37" s="376">
        <f>IFERROR((VLOOKUP(#REF!,$C$6:$N$39,11,0)),0)+IFERROR((VLOOKUP(#REF!,$X$6:$AB$47,11,0)),0)+IFERROR((VLOOKUP(#REF!,$AJ$7:$AU$48,11,0)),0)+IFERROR((VLOOKUP(#REF!,$BC$6:$BH$47,11,0)),0)</f>
        <v>0</v>
      </c>
      <c r="AP37" s="438">
        <f>IFERROR((VLOOKUP(#REF!,$C$6:$O$39,12,0)),0)+IFERROR((VLOOKUP(#REF!,$X$6:$AB$47,12,0)),0)+IFERROR((VLOOKUP(#REF!,$AJ$7:$AV$48,12,0)),0)+IFERROR((VLOOKUP(#REF!,$BC$6:$BH$47,12,0)),0)</f>
        <v>0</v>
      </c>
      <c r="AQ37" s="454" t="s">
        <v>246</v>
      </c>
      <c r="AR37" s="439"/>
      <c r="AS37" s="374"/>
      <c r="AT37" s="374"/>
      <c r="AU37" s="374"/>
      <c r="AV37" s="431"/>
      <c r="AW37" s="431"/>
      <c r="AX37" s="358">
        <f>IFERROR((VLOOKUP(#REF!,$C$6:$U$39,14,0)),0)+IFERROR((VLOOKUP(#REF!,$X$6:$AG$47,14,0)),0)+IFERROR((VLOOKUP(#REF!,$AJ$6:$BA$47,14,0)),0)</f>
        <v>0</v>
      </c>
      <c r="AY37" s="432">
        <f>IFERROR((VLOOKUP(#REF!,$C$6:$U$39,16,0)),0)+IFERROR((VLOOKUP(#REF!,$X$6:$AG$47,16,0)),0)+IFERROR((VLOOKUP(#REF!,$AJ$6:$BA$47,16,0)),0)</f>
        <v>0</v>
      </c>
      <c r="BC37" s="26"/>
      <c r="BD37" s="389"/>
      <c r="BE37" s="389"/>
      <c r="BF37" s="389"/>
      <c r="BG37" s="29"/>
      <c r="BH37" s="29"/>
      <c r="BI37" s="29"/>
      <c r="BJ37" s="29"/>
      <c r="BK37" s="29"/>
      <c r="BL37" s="29"/>
      <c r="BM37" s="29"/>
      <c r="BN37" s="29"/>
      <c r="BO37" s="29"/>
      <c r="BP37" s="392">
        <f t="shared" si="9"/>
        <v>0</v>
      </c>
      <c r="BQ37" s="392">
        <f t="shared" si="6"/>
        <v>0</v>
      </c>
      <c r="BR37" s="393"/>
    </row>
    <row r="38" spans="2:125" ht="15.75" thickBot="1" x14ac:dyDescent="0.3">
      <c r="B38" s="375"/>
      <c r="C38" s="363"/>
      <c r="D38" s="611"/>
      <c r="E38" s="612"/>
      <c r="F38" s="612"/>
      <c r="G38" s="613"/>
      <c r="H38" s="377"/>
      <c r="I38" s="374"/>
      <c r="J38" s="346"/>
      <c r="K38" s="29"/>
      <c r="L38" s="29"/>
      <c r="M38" s="29"/>
      <c r="N38" s="29"/>
      <c r="O38" s="29"/>
      <c r="P38" s="130"/>
      <c r="Q38" s="92">
        <f t="shared" si="13"/>
        <v>0</v>
      </c>
      <c r="R38" s="355" t="b">
        <f>IF(AND(H38="CLIENT S+L",I38="HUILE"),(V38*3333.33+(VLOOKUP(K38,'BASE DE DONNEE'!$I$220:$J$250,2,0)))-((V38*3333.33)*J38),IF(AND(H38="CLIENT S+L",I38="LAIT"),((V38*952.4)-(V38*952.4)*J38),IF(H38="CLIENT O","OFFERT",IF(AND(I38="HUILE",H38="CLIENT L"),(((VLOOKUP(K38,'BASE DE DONNEE'!$I$220:$J$250,2,0))+(VLOOKUP(V38,'BASE DE DONNEE'!$I$111:$P$192,2,0)))),IF(AND(I38="LAIT",H38="CLIENT L"),(V38*952.4),IF(AND(I38="HUILE",H38="CLIENT D"),(V38*3809.53+(VLOOKUP(K38,'BASE DE DONNEE'!$I$220:$J$250,2,0))),IF(AND(I38="LAIT",H38="CLIENT D"),(V38*952.4),IF(AND(I38="HUILE",H38="CLIENT S+D"),((V38*3809.53+(VLOOKUP(K38,'BASE DE DONNEE'!$I$220:$J$250,2,0)))-((V38*3809.53)*J38)),IF(AND(I38="LAIT",H38="CLIENT S+D"),((V38*952.4)-((V38*952.4)*J38)),IF(AND(H38="CLIENT S",I38="LAIT"),((V38*952.4)-((V38*952.4)*J38)),IF(AND(I38="HUILE",H38="CLIENT S"),(VLOOKUP(K38,'BASE DE DONNEE'!$I$220:$J$250,2,0)+(VLOOKUP(V38,'BASE DE DONNEE'!$I$111:$P$192,2,0)))-(J38*((VLOOKUP(V38,'BASE DE DONNEE'!$I$111:$P$164,2,0)+(VLOOKUP(K38,'BASE DE DONNEE'!$I$220:$J$250,2,0))))))))))))))))</f>
        <v>0</v>
      </c>
      <c r="S38" s="355" t="b">
        <f t="shared" si="14"/>
        <v>0</v>
      </c>
      <c r="T38" s="356" t="b">
        <f t="shared" si="15"/>
        <v>0</v>
      </c>
      <c r="U38" s="365"/>
      <c r="V38" s="378">
        <f t="shared" si="7"/>
        <v>0</v>
      </c>
      <c r="W38" s="427"/>
      <c r="X38" s="471"/>
      <c r="Y38" s="387" t="e">
        <f>VLOOKUP(X38,'BASE DE DONNEE'!$A$4:$H$148,2,0)</f>
        <v>#N/A</v>
      </c>
      <c r="Z38" s="402"/>
      <c r="AA38" s="402"/>
      <c r="AB38" s="421"/>
      <c r="AC38" s="401" t="e">
        <f>VLOOKUP(X38,'BASE DE DONNEE'!$A$4:$H$148,3,0)</f>
        <v>#N/A</v>
      </c>
      <c r="AD38" s="468" t="e">
        <f t="shared" ref="AD38:AD66" si="16">(AB38*AC38)/100</f>
        <v>#N/A</v>
      </c>
      <c r="AE38" s="469" t="e">
        <f>VLOOKUP(X38,'BASE DE DONNEE'!$A$4:$H$148,6,0)*#REF!/100</f>
        <v>#N/A</v>
      </c>
      <c r="AF38" s="469" t="e">
        <f>VLOOKUP(X38,'BASE DE DONNEE'!$A$4:$H$148,7,0)*#REF!/100</f>
        <v>#N/A</v>
      </c>
      <c r="AG38" s="469" t="e">
        <f>VLOOKUP(X38,'BASE DE DONNEE'!$A$4:$H$148,8,0)*#REF!/100</f>
        <v>#N/A</v>
      </c>
      <c r="AH38" s="470" t="e">
        <f t="shared" si="4"/>
        <v>#N/A</v>
      </c>
      <c r="AI38" s="595"/>
      <c r="AJ38" s="1" t="s">
        <v>244</v>
      </c>
      <c r="AK38" s="107">
        <f>IFERROR((VLOOKUP(#REF!,$C$6:$N$39,7,0)),0)+IFERROR((VLOOKUP(#REF!,$X$6:$AB$47,7,0)),0)+IFERROR((VLOOKUP(#REF!,$AJ$7:$AU$48,7,0)),0)+IFERROR((VLOOKUP(#REF!,$BC$6:$BH$47,7,0)),0)</f>
        <v>0</v>
      </c>
      <c r="AL38" s="107">
        <f>IFERROR((VLOOKUP(#REF!,$C$6:$N$39,8,0)),0)+IFERROR((VLOOKUP(#REF!,$X$6:$AB$47,8,0)),0)+IFERROR((VLOOKUP(#REF!,$AJ$7:$AU$48,8,0)),0)+IFERROR((VLOOKUP(#REF!,$BC$6:$BH$47,8,0)),0)</f>
        <v>0</v>
      </c>
      <c r="AM38" s="107">
        <f>IFERROR((VLOOKUP(#REF!,$C$6:$N$39,9,0)),0)+IFERROR((VLOOKUP(#REF!,$X$6:$AB$47,9,0)),0)+IFERROR((VLOOKUP(#REF!,$AJ$7:$AU$48,9,0)),0)+IFERROR((VLOOKUP(#REF!,$BC$6:$BH$47,9,0)),0)</f>
        <v>0</v>
      </c>
      <c r="AN38" s="107">
        <f>IFERROR((VLOOKUP(#REF!,$C$6:$N$39,10,0)),0)+IFERROR((VLOOKUP(#REF!,$X$6:$AB$47,10,0)),0)+IFERROR((VLOOKUP(#REF!,$AJ$7:$AU$48,10,0)),0)+IFERROR((VLOOKUP(#REF!,$BC$6:$BH$47,10,0)),0)</f>
        <v>0</v>
      </c>
      <c r="AO38" s="376">
        <f>IFERROR((VLOOKUP(#REF!,$C$6:$N$39,11,0)),0)+IFERROR((VLOOKUP(#REF!,$X$6:$AB$47,11,0)),0)+IFERROR((VLOOKUP(#REF!,$AJ$7:$AU$48,11,0)),0)+IFERROR((VLOOKUP(#REF!,$BC$6:$BH$47,11,0)),0)</f>
        <v>0</v>
      </c>
      <c r="AP38" s="438">
        <f>IFERROR((VLOOKUP(#REF!,$C$6:$O$39,12,0)),0)+IFERROR((VLOOKUP(#REF!,$X$6:$AB$47,12,0)),0)+IFERROR((VLOOKUP(#REF!,$AJ$7:$AV$48,12,0)),0)+IFERROR((VLOOKUP(#REF!,$BC$6:$BH$47,12,0)),0)</f>
        <v>0</v>
      </c>
      <c r="AQ38" s="1" t="s">
        <v>244</v>
      </c>
      <c r="AR38" s="439"/>
      <c r="AS38" s="374"/>
      <c r="AT38" s="374"/>
      <c r="AU38" s="374"/>
      <c r="AV38" s="431"/>
      <c r="AW38" s="431"/>
      <c r="AX38" s="358">
        <f>IFERROR((VLOOKUP(#REF!,$C$6:$U$39,14,0)),0)+IFERROR((VLOOKUP(#REF!,$X$6:$AG$47,14,0)),0)+IFERROR((VLOOKUP(#REF!,$AJ$6:$BA$47,14,0)),0)</f>
        <v>0</v>
      </c>
      <c r="AY38" s="432">
        <f>IFERROR((VLOOKUP(#REF!,$C$6:$U$39,16,0)),0)+IFERROR((VLOOKUP(#REF!,$X$6:$AG$47,16,0)),0)+IFERROR((VLOOKUP(#REF!,$AJ$6:$BA$47,16,0)),0)</f>
        <v>0</v>
      </c>
      <c r="BC38" s="26"/>
      <c r="BD38" s="389"/>
      <c r="BE38" s="389"/>
      <c r="BF38" s="389"/>
      <c r="BG38" s="29"/>
      <c r="BH38" s="29"/>
      <c r="BI38" s="29"/>
      <c r="BJ38" s="29"/>
      <c r="BK38" s="29"/>
      <c r="BL38" s="29"/>
      <c r="BM38" s="29"/>
      <c r="BN38" s="29"/>
      <c r="BO38" s="29"/>
      <c r="BP38" s="392">
        <f t="shared" si="9"/>
        <v>0</v>
      </c>
      <c r="BQ38" s="392">
        <f t="shared" si="6"/>
        <v>0</v>
      </c>
      <c r="BR38" s="393"/>
    </row>
    <row r="39" spans="2:125" ht="15.75" thickBot="1" x14ac:dyDescent="0.3">
      <c r="B39" s="375"/>
      <c r="C39" s="363"/>
      <c r="D39" s="611"/>
      <c r="E39" s="612"/>
      <c r="F39" s="612"/>
      <c r="G39" s="613"/>
      <c r="H39" s="377"/>
      <c r="I39" s="374"/>
      <c r="J39" s="346"/>
      <c r="K39" s="29"/>
      <c r="L39" s="29"/>
      <c r="M39" s="29"/>
      <c r="N39" s="29"/>
      <c r="O39" s="29"/>
      <c r="P39" s="130"/>
      <c r="Q39" s="92">
        <f t="shared" si="13"/>
        <v>0</v>
      </c>
      <c r="R39" s="355" t="b">
        <f>IF(AND(H39="CLIENT S+L",I39="HUILE"),(V39*3333.33+(VLOOKUP(K39,'BASE DE DONNEE'!$I$220:$J$250,2,0)))-((V39*3333.33)*J39),IF(AND(H39="CLIENT S+L",I39="LAIT"),((V39*952.4)-(V39*952.4)*J39),IF(H39="CLIENT O","OFFERT",IF(AND(I39="HUILE",H39="CLIENT L"),(((VLOOKUP(K39,'BASE DE DONNEE'!$I$220:$J$250,2,0))+(VLOOKUP(V39,'BASE DE DONNEE'!$I$111:$P$192,2,0)))),IF(AND(I39="LAIT",H39="CLIENT L"),(V39*952.4),IF(AND(I39="HUILE",H39="CLIENT D"),(V39*3809.53+(VLOOKUP(K39,'BASE DE DONNEE'!$I$220:$J$250,2,0))),IF(AND(I39="LAIT",H39="CLIENT D"),(V39*952.4),IF(AND(I39="HUILE",H39="CLIENT S+D"),((V39*3809.53+(VLOOKUP(K39,'BASE DE DONNEE'!$I$220:$J$250,2,0)))-((V39*3809.53)*J39)),IF(AND(I39="LAIT",H39="CLIENT S+D"),((V39*952.4)-((V39*952.4)*J39)),IF(AND(H39="CLIENT S",I39="LAIT"),((V39*952.4)-((V39*952.4)*J39)),IF(AND(I39="HUILE",H39="CLIENT S"),(VLOOKUP(K39,'BASE DE DONNEE'!$I$220:$J$250,2,0)+(VLOOKUP(V39,'BASE DE DONNEE'!$I$111:$P$192,2,0)))-(J39*((VLOOKUP(V39,'BASE DE DONNEE'!$I$111:$P$164,2,0)+(VLOOKUP(K39,'BASE DE DONNEE'!$I$220:$J$250,2,0))))))))))))))))</f>
        <v>0</v>
      </c>
      <c r="S39" s="355" t="b">
        <f t="shared" si="14"/>
        <v>0</v>
      </c>
      <c r="T39" s="356" t="b">
        <f t="shared" si="15"/>
        <v>0</v>
      </c>
      <c r="U39" s="365"/>
      <c r="V39" s="378">
        <f t="shared" si="7"/>
        <v>0</v>
      </c>
      <c r="W39" s="427"/>
      <c r="X39" s="471"/>
      <c r="Y39" s="387" t="e">
        <f>VLOOKUP(X39,'BASE DE DONNEE'!$A$4:$H$148,2,0)</f>
        <v>#N/A</v>
      </c>
      <c r="Z39" s="402"/>
      <c r="AA39" s="402"/>
      <c r="AB39" s="421"/>
      <c r="AC39" s="401" t="e">
        <f>VLOOKUP(X39,'BASE DE DONNEE'!$A$4:$H$148,3,0)</f>
        <v>#N/A</v>
      </c>
      <c r="AD39" s="468" t="e">
        <f t="shared" si="16"/>
        <v>#N/A</v>
      </c>
      <c r="AE39" s="469" t="e">
        <f>VLOOKUP(X39,'BASE DE DONNEE'!$A$4:$H$148,6,0)*#REF!/100</f>
        <v>#N/A</v>
      </c>
      <c r="AF39" s="469" t="e">
        <f>VLOOKUP(X39,'BASE DE DONNEE'!$A$4:$H$148,7,0)*#REF!/100</f>
        <v>#N/A</v>
      </c>
      <c r="AG39" s="469" t="e">
        <f>VLOOKUP(X39,'BASE DE DONNEE'!$A$4:$H$148,8,0)*#REF!/100</f>
        <v>#N/A</v>
      </c>
      <c r="AH39" s="470" t="e">
        <f t="shared" si="4"/>
        <v>#N/A</v>
      </c>
      <c r="AI39" s="595"/>
      <c r="AJ39" s="454" t="s">
        <v>246</v>
      </c>
      <c r="AK39" s="107">
        <f>IFERROR((VLOOKUP(#REF!,$C$6:$N$39,7,0)),0)+IFERROR((VLOOKUP(#REF!,$X$6:$AB$47,7,0)),0)+IFERROR((VLOOKUP(#REF!,$AJ$7:$AU$48,7,0)),0)+IFERROR((VLOOKUP(#REF!,$BC$6:$BH$47,7,0)),0)</f>
        <v>0</v>
      </c>
      <c r="AL39" s="107">
        <f>IFERROR((VLOOKUP(#REF!,$C$6:$N$39,8,0)),0)+IFERROR((VLOOKUP(#REF!,$X$6:$AB$47,8,0)),0)+IFERROR((VLOOKUP(#REF!,$AJ$7:$AU$48,8,0)),0)+IFERROR((VLOOKUP(#REF!,$BC$6:$BH$47,8,0)),0)</f>
        <v>0</v>
      </c>
      <c r="AM39" s="107">
        <f>IFERROR((VLOOKUP(#REF!,$C$6:$N$39,9,0)),0)+IFERROR((VLOOKUP(#REF!,$X$6:$AB$47,9,0)),0)+IFERROR((VLOOKUP(#REF!,$AJ$7:$AU$48,9,0)),0)+IFERROR((VLOOKUP(#REF!,$BC$6:$BH$47,9,0)),0)</f>
        <v>0</v>
      </c>
      <c r="AN39" s="107">
        <f>IFERROR((VLOOKUP(#REF!,$C$6:$N$39,10,0)),0)+IFERROR((VLOOKUP(#REF!,$X$6:$AB$47,10,0)),0)+IFERROR((VLOOKUP(#REF!,$AJ$7:$AU$48,10,0)),0)+IFERROR((VLOOKUP(#REF!,$BC$6:$BH$47,10,0)),0)</f>
        <v>0</v>
      </c>
      <c r="AO39" s="376">
        <f>IFERROR((VLOOKUP(#REF!,$C$6:$N$39,11,0)),0)+IFERROR((VLOOKUP(#REF!,$X$6:$AB$47,11,0)),0)+IFERROR((VLOOKUP(#REF!,$AJ$7:$AU$48,11,0)),0)+IFERROR((VLOOKUP(#REF!,$BC$6:$BH$47,11,0)),0)</f>
        <v>0</v>
      </c>
      <c r="AP39" s="438">
        <f>IFERROR((VLOOKUP(#REF!,$C$6:$O$39,12,0)),0)+IFERROR((VLOOKUP(#REF!,$X$6:$AB$47,12,0)),0)+IFERROR((VLOOKUP(#REF!,$AJ$7:$AV$48,12,0)),0)+IFERROR((VLOOKUP(#REF!,$BC$6:$BH$47,12,0)),0)</f>
        <v>0</v>
      </c>
      <c r="AQ39" s="454" t="s">
        <v>246</v>
      </c>
      <c r="AR39" s="439"/>
      <c r="AS39" s="374"/>
      <c r="AT39" s="374"/>
      <c r="AU39" s="374"/>
      <c r="AV39" s="431"/>
      <c r="AW39" s="431"/>
      <c r="AX39" s="358">
        <f>IFERROR((VLOOKUP(#REF!,$C$6:$U$39,14,0)),0)+IFERROR((VLOOKUP(#REF!,$X$6:$AG$47,14,0)),0)+IFERROR((VLOOKUP(#REF!,$AJ$6:$BA$47,14,0)),0)</f>
        <v>0</v>
      </c>
      <c r="AY39" s="432">
        <f>IFERROR((VLOOKUP(#REF!,$C$6:$U$39,16,0)),0)+IFERROR((VLOOKUP(#REF!,$X$6:$AG$47,16,0)),0)+IFERROR((VLOOKUP(#REF!,$AJ$6:$BA$47,16,0)),0)</f>
        <v>0</v>
      </c>
      <c r="BC39" s="26"/>
      <c r="BD39" s="389"/>
      <c r="BE39" s="389"/>
      <c r="BF39" s="389"/>
      <c r="BG39" s="29"/>
      <c r="BH39" s="29"/>
      <c r="BI39" s="29"/>
      <c r="BJ39" s="29"/>
      <c r="BK39" s="29"/>
      <c r="BL39" s="29"/>
      <c r="BM39" s="29"/>
      <c r="BN39" s="29"/>
      <c r="BO39" s="29"/>
      <c r="BP39" s="392">
        <f t="shared" si="9"/>
        <v>0</v>
      </c>
      <c r="BQ39" s="392">
        <f t="shared" si="6"/>
        <v>0</v>
      </c>
      <c r="BR39" s="393"/>
    </row>
    <row r="40" spans="2:125" ht="15.75" thickBot="1" x14ac:dyDescent="0.3">
      <c r="B40" s="375"/>
      <c r="C40" s="363"/>
      <c r="D40" s="611"/>
      <c r="E40" s="612"/>
      <c r="F40" s="612"/>
      <c r="G40" s="613"/>
      <c r="H40" s="377"/>
      <c r="I40" s="374"/>
      <c r="J40" s="346"/>
      <c r="K40" s="29"/>
      <c r="L40" s="29"/>
      <c r="M40" s="29"/>
      <c r="N40" s="29"/>
      <c r="O40" s="29"/>
      <c r="P40" s="130"/>
      <c r="Q40" s="92">
        <f t="shared" si="13"/>
        <v>0</v>
      </c>
      <c r="R40" s="355" t="b">
        <f>IF(AND(H40="CLIENT S+L",I40="HUILE"),(V40*3333.33+(VLOOKUP(K40,'BASE DE DONNEE'!$I$220:$J$250,2,0)))-((V40*3333.33)*J40),IF(AND(H40="CLIENT S+L",I40="LAIT"),((V40*952.4)-(V40*952.4)*J40),IF(H40="CLIENT O","OFFERT",IF(AND(I40="HUILE",H40="CLIENT L"),(((VLOOKUP(K40,'BASE DE DONNEE'!$I$220:$J$250,2,0))+(VLOOKUP(V40,'BASE DE DONNEE'!$I$111:$P$192,2,0)))),IF(AND(I40="LAIT",H40="CLIENT L"),(V40*952.4),IF(AND(I40="HUILE",H40="CLIENT D"),(V40*3809.53+(VLOOKUP(K40,'BASE DE DONNEE'!$I$220:$J$250,2,0))),IF(AND(I40="LAIT",H40="CLIENT D"),(V40*952.4),IF(AND(I40="HUILE",H40="CLIENT S+D"),((V40*3809.53+(VLOOKUP(K40,'BASE DE DONNEE'!$I$220:$J$250,2,0)))-((V40*3809.53)*J40)),IF(AND(I40="LAIT",H40="CLIENT S+D"),((V40*952.4)-((V40*952.4)*J40)),IF(AND(H40="CLIENT S",I40="LAIT"),((V40*952.4)-((V40*952.4)*J40)),IF(AND(I40="HUILE",H40="CLIENT S"),(VLOOKUP(K40,'BASE DE DONNEE'!$I$220:$J$250,2,0)+(VLOOKUP(V40,'BASE DE DONNEE'!$I$111:$P$192,2,0)))-(J40*((VLOOKUP(V40,'BASE DE DONNEE'!$I$111:$P$164,2,0)+(VLOOKUP(K40,'BASE DE DONNEE'!$I$220:$J$250,2,0))))))))))))))))</f>
        <v>0</v>
      </c>
      <c r="S40" s="355" t="b">
        <f t="shared" si="14"/>
        <v>0</v>
      </c>
      <c r="T40" s="356" t="b">
        <f t="shared" si="15"/>
        <v>0</v>
      </c>
      <c r="U40" s="365"/>
      <c r="V40" s="378">
        <f t="shared" ref="V40:V68" si="17">(($L$5*L40)/100)+((M40*$M$5)/100)+(($N$5*N40)/100)+($O$5*O40)+($P$5*P40)</f>
        <v>0</v>
      </c>
      <c r="W40" s="427"/>
      <c r="X40" s="471"/>
      <c r="Y40" s="387" t="e">
        <f>VLOOKUP(X40,'BASE DE DONNEE'!$A$4:$H$148,2,0)</f>
        <v>#N/A</v>
      </c>
      <c r="Z40" s="402"/>
      <c r="AA40" s="402"/>
      <c r="AB40" s="421"/>
      <c r="AC40" s="401" t="e">
        <f>VLOOKUP(X40,'BASE DE DONNEE'!$A$4:$H$148,3,0)</f>
        <v>#N/A</v>
      </c>
      <c r="AD40" s="468" t="e">
        <f t="shared" si="16"/>
        <v>#N/A</v>
      </c>
      <c r="AE40" s="469" t="e">
        <f>VLOOKUP(X40,'BASE DE DONNEE'!$A$4:$H$148,6,0)*#REF!/100</f>
        <v>#N/A</v>
      </c>
      <c r="AF40" s="469" t="e">
        <f>VLOOKUP(X40,'BASE DE DONNEE'!$A$4:$H$148,7,0)*#REF!/100</f>
        <v>#N/A</v>
      </c>
      <c r="AG40" s="469" t="e">
        <f>VLOOKUP(X40,'BASE DE DONNEE'!$A$4:$H$148,8,0)*#REF!/100</f>
        <v>#N/A</v>
      </c>
      <c r="AH40" s="470" t="e">
        <f t="shared" si="4"/>
        <v>#N/A</v>
      </c>
      <c r="AI40" s="595"/>
      <c r="AJ40" s="1" t="s">
        <v>244</v>
      </c>
      <c r="AK40" s="107">
        <f>IFERROR((VLOOKUP(#REF!,$C$6:$N$39,7,0)),0)+IFERROR((VLOOKUP(#REF!,$X$6:$AB$47,7,0)),0)+IFERROR((VLOOKUP(#REF!,$AJ$7:$AU$48,7,0)),0)+IFERROR((VLOOKUP(#REF!,$BC$6:$BH$47,7,0)),0)</f>
        <v>0</v>
      </c>
      <c r="AL40" s="107">
        <f>IFERROR((VLOOKUP(#REF!,$C$6:$N$39,8,0)),0)+IFERROR((VLOOKUP(#REF!,$X$6:$AB$47,8,0)),0)+IFERROR((VLOOKUP(#REF!,$AJ$7:$AU$48,8,0)),0)+IFERROR((VLOOKUP(#REF!,$BC$6:$BH$47,8,0)),0)</f>
        <v>0</v>
      </c>
      <c r="AM40" s="107">
        <f>IFERROR((VLOOKUP(#REF!,$C$6:$N$39,9,0)),0)+IFERROR((VLOOKUP(#REF!,$X$6:$AB$47,9,0)),0)+IFERROR((VLOOKUP(#REF!,$AJ$7:$AU$48,9,0)),0)+IFERROR((VLOOKUP(#REF!,$BC$6:$BH$47,9,0)),0)</f>
        <v>0</v>
      </c>
      <c r="AN40" s="107">
        <f>IFERROR((VLOOKUP(#REF!,$C$6:$N$39,10,0)),0)+IFERROR((VLOOKUP(#REF!,$X$6:$AB$47,10,0)),0)+IFERROR((VLOOKUP(#REF!,$AJ$7:$AU$48,10,0)),0)+IFERROR((VLOOKUP(#REF!,$BC$6:$BH$47,10,0)),0)</f>
        <v>0</v>
      </c>
      <c r="AO40" s="376">
        <f>IFERROR((VLOOKUP(#REF!,$C$6:$N$39,11,0)),0)+IFERROR((VLOOKUP(#REF!,$X$6:$AB$47,11,0)),0)+IFERROR((VLOOKUP(#REF!,$AJ$7:$AU$48,11,0)),0)+IFERROR((VLOOKUP(#REF!,$BC$6:$BH$47,11,0)),0)</f>
        <v>0</v>
      </c>
      <c r="AP40" s="438">
        <f>IFERROR((VLOOKUP(#REF!,$C$6:$O$39,12,0)),0)+IFERROR((VLOOKUP(#REF!,$X$6:$AB$47,12,0)),0)+IFERROR((VLOOKUP(#REF!,$AJ$7:$AV$48,12,0)),0)+IFERROR((VLOOKUP(#REF!,$BC$6:$BH$47,12,0)),0)</f>
        <v>0</v>
      </c>
      <c r="AQ40" s="1" t="s">
        <v>244</v>
      </c>
      <c r="AR40" s="439"/>
      <c r="AS40" s="374"/>
      <c r="AT40" s="374"/>
      <c r="AU40" s="374"/>
      <c r="AV40" s="431"/>
      <c r="AW40" s="431"/>
      <c r="AX40" s="358">
        <f>IFERROR((VLOOKUP(#REF!,$C$6:$U$39,14,0)),0)+IFERROR((VLOOKUP(#REF!,$X$6:$AG$47,14,0)),0)+IFERROR((VLOOKUP(#REF!,$AJ$6:$BA$47,14,0)),0)</f>
        <v>0</v>
      </c>
      <c r="AY40" s="432">
        <f>IFERROR((VLOOKUP(#REF!,$C$6:$U$39,16,0)),0)+IFERROR((VLOOKUP(#REF!,$X$6:$AG$47,16,0)),0)+IFERROR((VLOOKUP(#REF!,$AJ$6:$BA$47,16,0)),0)</f>
        <v>0</v>
      </c>
      <c r="BC40" s="26"/>
      <c r="BD40" s="389"/>
      <c r="BE40" s="389"/>
      <c r="BF40" s="389"/>
      <c r="BG40" s="29"/>
      <c r="BH40" s="29"/>
      <c r="BI40" s="29"/>
      <c r="BJ40" s="29"/>
      <c r="BK40" s="29"/>
      <c r="BL40" s="29"/>
      <c r="BM40" s="29"/>
      <c r="BN40" s="29"/>
      <c r="BO40" s="29"/>
      <c r="BP40" s="392">
        <f t="shared" si="9"/>
        <v>0</v>
      </c>
      <c r="BQ40" s="392">
        <f t="shared" si="6"/>
        <v>0</v>
      </c>
      <c r="BR40" s="393"/>
    </row>
    <row r="41" spans="2:125" ht="15.75" thickBot="1" x14ac:dyDescent="0.3">
      <c r="B41" s="375"/>
      <c r="C41" s="363"/>
      <c r="D41" s="611"/>
      <c r="E41" s="612"/>
      <c r="F41" s="612"/>
      <c r="G41" s="613"/>
      <c r="H41" s="377"/>
      <c r="I41" s="374"/>
      <c r="J41" s="346"/>
      <c r="K41" s="29"/>
      <c r="L41" s="29"/>
      <c r="M41" s="29"/>
      <c r="N41" s="29"/>
      <c r="O41" s="29"/>
      <c r="P41" s="130"/>
      <c r="Q41" s="92">
        <f t="shared" si="13"/>
        <v>0</v>
      </c>
      <c r="R41" s="355" t="b">
        <f>IF(AND(H41="CLIENT S+L",I41="HUILE"),(V41*3333.33+(VLOOKUP(K41,'BASE DE DONNEE'!$I$220:$J$250,2,0)))-((V41*3333.33)*J41),IF(AND(H41="CLIENT S+L",I41="LAIT"),((V41*952.4)-(V41*952.4)*J41),IF(H41="CLIENT O","OFFERT",IF(AND(I41="HUILE",H41="CLIENT L"),(((VLOOKUP(K41,'BASE DE DONNEE'!$I$220:$J$250,2,0))+(VLOOKUP(V41,'BASE DE DONNEE'!$I$111:$P$192,2,0)))),IF(AND(I41="LAIT",H41="CLIENT L"),(V41*952.4),IF(AND(I41="HUILE",H41="CLIENT D"),(V41*3809.53+(VLOOKUP(K41,'BASE DE DONNEE'!$I$220:$J$250,2,0))),IF(AND(I41="LAIT",H41="CLIENT D"),(V41*952.4),IF(AND(I41="HUILE",H41="CLIENT S+D"),((V41*3809.53+(VLOOKUP(K41,'BASE DE DONNEE'!$I$220:$J$250,2,0)))-((V41*3809.53)*J41)),IF(AND(I41="LAIT",H41="CLIENT S+D"),((V41*952.4)-((V41*952.4)*J41)),IF(AND(H41="CLIENT S",I41="LAIT"),((V41*952.4)-((V41*952.4)*J41)),IF(AND(I41="HUILE",H41="CLIENT S"),(VLOOKUP(K41,'BASE DE DONNEE'!$I$220:$J$250,2,0)+(VLOOKUP(V41,'BASE DE DONNEE'!$I$111:$P$192,2,0)))-(J41*((VLOOKUP(V41,'BASE DE DONNEE'!$I$111:$P$164,2,0)+(VLOOKUP(K41,'BASE DE DONNEE'!$I$220:$J$250,2,0))))))))))))))))</f>
        <v>0</v>
      </c>
      <c r="S41" s="355" t="b">
        <f t="shared" si="14"/>
        <v>0</v>
      </c>
      <c r="T41" s="356" t="b">
        <f t="shared" si="15"/>
        <v>0</v>
      </c>
      <c r="U41" s="365"/>
      <c r="V41" s="378">
        <f t="shared" si="17"/>
        <v>0</v>
      </c>
      <c r="W41" s="427"/>
      <c r="X41" s="471"/>
      <c r="Y41" s="387" t="e">
        <f>VLOOKUP(X41,'BASE DE DONNEE'!$A$4:$H$148,2,0)</f>
        <v>#N/A</v>
      </c>
      <c r="Z41" s="402"/>
      <c r="AA41" s="402"/>
      <c r="AB41" s="421"/>
      <c r="AC41" s="401" t="e">
        <f>VLOOKUP(X41,'BASE DE DONNEE'!$A$4:$H$148,3,0)</f>
        <v>#N/A</v>
      </c>
      <c r="AD41" s="468" t="e">
        <f t="shared" si="16"/>
        <v>#N/A</v>
      </c>
      <c r="AE41" s="469" t="e">
        <f>VLOOKUP(X41,'BASE DE DONNEE'!$A$4:$H$148,6,0)*#REF!/100</f>
        <v>#N/A</v>
      </c>
      <c r="AF41" s="469" t="e">
        <f>VLOOKUP(X41,'BASE DE DONNEE'!$A$4:$H$148,7,0)*#REF!/100</f>
        <v>#N/A</v>
      </c>
      <c r="AG41" s="469" t="e">
        <f>VLOOKUP(X41,'BASE DE DONNEE'!$A$4:$H$148,8,0)*#REF!/100</f>
        <v>#N/A</v>
      </c>
      <c r="AH41" s="470" t="e">
        <f t="shared" si="4"/>
        <v>#N/A</v>
      </c>
      <c r="AI41" s="595"/>
      <c r="AJ41" s="454" t="s">
        <v>246</v>
      </c>
      <c r="AK41" s="107">
        <f>IFERROR((VLOOKUP(#REF!,$C$6:$N$39,7,0)),0)+IFERROR((VLOOKUP(#REF!,$X$6:$AB$47,7,0)),0)+IFERROR((VLOOKUP(#REF!,$AJ$7:$AU$48,7,0)),0)+IFERROR((VLOOKUP(#REF!,$BC$6:$BH$47,7,0)),0)</f>
        <v>0</v>
      </c>
      <c r="AL41" s="107">
        <f>IFERROR((VLOOKUP(#REF!,$C$6:$N$39,8,0)),0)+IFERROR((VLOOKUP(#REF!,$X$6:$AB$47,8,0)),0)+IFERROR((VLOOKUP(#REF!,$AJ$7:$AU$48,8,0)),0)+IFERROR((VLOOKUP(#REF!,$BC$6:$BH$47,8,0)),0)</f>
        <v>0</v>
      </c>
      <c r="AM41" s="107">
        <f>IFERROR((VLOOKUP(#REF!,$C$6:$N$39,9,0)),0)+IFERROR((VLOOKUP(#REF!,$X$6:$AB$47,9,0)),0)+IFERROR((VLOOKUP(#REF!,$AJ$7:$AU$48,9,0)),0)+IFERROR((VLOOKUP(#REF!,$BC$6:$BH$47,9,0)),0)</f>
        <v>0</v>
      </c>
      <c r="AN41" s="107">
        <f>IFERROR((VLOOKUP(#REF!,$C$6:$N$39,10,0)),0)+IFERROR((VLOOKUP(#REF!,$X$6:$AB$47,10,0)),0)+IFERROR((VLOOKUP(#REF!,$AJ$7:$AU$48,10,0)),0)+IFERROR((VLOOKUP(#REF!,$BC$6:$BH$47,10,0)),0)</f>
        <v>0</v>
      </c>
      <c r="AO41" s="376">
        <f>IFERROR((VLOOKUP(#REF!,$C$6:$N$39,11,0)),0)+IFERROR((VLOOKUP(#REF!,$X$6:$AB$47,11,0)),0)+IFERROR((VLOOKUP(#REF!,$AJ$7:$AU$48,11,0)),0)+IFERROR((VLOOKUP(#REF!,$BC$6:$BH$47,11,0)),0)</f>
        <v>0</v>
      </c>
      <c r="AP41" s="438">
        <f>IFERROR((VLOOKUP(#REF!,$C$6:$O$39,12,0)),0)+IFERROR((VLOOKUP(#REF!,$X$6:$AB$47,12,0)),0)+IFERROR((VLOOKUP(#REF!,$AJ$7:$AV$48,12,0)),0)+IFERROR((VLOOKUP(#REF!,$BC$6:$BH$47,12,0)),0)</f>
        <v>0</v>
      </c>
      <c r="AQ41" s="454" t="s">
        <v>246</v>
      </c>
      <c r="AR41" s="439"/>
      <c r="AS41" s="374"/>
      <c r="AT41" s="374"/>
      <c r="AU41" s="374"/>
      <c r="AV41" s="431"/>
      <c r="AW41" s="431"/>
      <c r="AX41" s="358">
        <f>IFERROR((VLOOKUP(#REF!,$C$6:$U$39,14,0)),0)+IFERROR((VLOOKUP(#REF!,$X$6:$AG$47,14,0)),0)+IFERROR((VLOOKUP(#REF!,$AJ$6:$BA$47,14,0)),0)</f>
        <v>0</v>
      </c>
      <c r="AY41" s="432">
        <f>IFERROR((VLOOKUP(#REF!,$C$6:$U$39,16,0)),0)+IFERROR((VLOOKUP(#REF!,$X$6:$AG$47,16,0)),0)+IFERROR((VLOOKUP(#REF!,$AJ$6:$BA$47,16,0)),0)</f>
        <v>0</v>
      </c>
      <c r="BC41" s="26"/>
      <c r="BD41" s="389"/>
      <c r="BE41" s="389"/>
      <c r="BF41" s="389"/>
      <c r="BG41" s="29"/>
      <c r="BH41" s="29"/>
      <c r="BI41" s="29"/>
      <c r="BJ41" s="29"/>
      <c r="BK41" s="29"/>
      <c r="BL41" s="29"/>
      <c r="BM41" s="29"/>
      <c r="BN41" s="29"/>
      <c r="BO41" s="29"/>
      <c r="BP41" s="392">
        <f t="shared" si="9"/>
        <v>0</v>
      </c>
      <c r="BQ41" s="392">
        <f t="shared" si="6"/>
        <v>0</v>
      </c>
      <c r="BR41" s="393"/>
    </row>
    <row r="42" spans="2:125" ht="15.75" thickBot="1" x14ac:dyDescent="0.3">
      <c r="B42" s="375"/>
      <c r="C42" s="363"/>
      <c r="D42" s="611"/>
      <c r="E42" s="612"/>
      <c r="F42" s="612"/>
      <c r="G42" s="613"/>
      <c r="H42" s="377"/>
      <c r="I42" s="374"/>
      <c r="J42" s="346"/>
      <c r="K42" s="29"/>
      <c r="L42" s="29"/>
      <c r="M42" s="29"/>
      <c r="N42" s="29"/>
      <c r="O42" s="29"/>
      <c r="P42" s="130"/>
      <c r="Q42" s="92">
        <f t="shared" si="13"/>
        <v>0</v>
      </c>
      <c r="R42" s="355" t="b">
        <f>IF(AND(H42="CLIENT S+L",I42="HUILE"),(V42*3333.33+(VLOOKUP(K42,'BASE DE DONNEE'!$I$220:$J$250,2,0)))-((V42*3333.33)*J42),IF(AND(H42="CLIENT S+L",I42="LAIT"),((V42*952.4)-(V42*952.4)*J42),IF(H42="CLIENT O","OFFERT",IF(AND(I42="HUILE",H42="CLIENT L"),(((VLOOKUP(K42,'BASE DE DONNEE'!$I$220:$J$250,2,0))+(VLOOKUP(V42,'BASE DE DONNEE'!$I$111:$P$192,2,0)))),IF(AND(I42="LAIT",H42="CLIENT L"),(V42*952.4),IF(AND(I42="HUILE",H42="CLIENT D"),(V42*3809.53+(VLOOKUP(K42,'BASE DE DONNEE'!$I$220:$J$250,2,0))),IF(AND(I42="LAIT",H42="CLIENT D"),(V42*952.4),IF(AND(I42="HUILE",H42="CLIENT S+D"),((V42*3809.53+(VLOOKUP(K42,'BASE DE DONNEE'!$I$220:$J$250,2,0)))-((V42*3809.53)*J42)),IF(AND(I42="LAIT",H42="CLIENT S+D"),((V42*952.4)-((V42*952.4)*J42)),IF(AND(H42="CLIENT S",I42="LAIT"),((V42*952.4)-((V42*952.4)*J42)),IF(AND(I42="HUILE",H42="CLIENT S"),(VLOOKUP(K42,'BASE DE DONNEE'!$I$220:$J$250,2,0)+(VLOOKUP(V42,'BASE DE DONNEE'!$I$111:$P$192,2,0)))-(J42*((VLOOKUP(V42,'BASE DE DONNEE'!$I$111:$P$164,2,0)+(VLOOKUP(K42,'BASE DE DONNEE'!$I$220:$J$250,2,0))))))))))))))))</f>
        <v>0</v>
      </c>
      <c r="S42" s="355" t="b">
        <f t="shared" si="14"/>
        <v>0</v>
      </c>
      <c r="T42" s="356" t="b">
        <f t="shared" si="15"/>
        <v>0</v>
      </c>
      <c r="U42" s="365"/>
      <c r="V42" s="378">
        <f t="shared" si="17"/>
        <v>0</v>
      </c>
      <c r="W42" s="427"/>
      <c r="X42" s="471"/>
      <c r="Y42" s="387" t="e">
        <f>VLOOKUP(X42,'BASE DE DONNEE'!$A$4:$H$148,2,0)</f>
        <v>#N/A</v>
      </c>
      <c r="Z42" s="402"/>
      <c r="AA42" s="402"/>
      <c r="AB42" s="421"/>
      <c r="AC42" s="401" t="e">
        <f>VLOOKUP(X42,'BASE DE DONNEE'!$A$4:$H$148,3,0)</f>
        <v>#N/A</v>
      </c>
      <c r="AD42" s="468" t="e">
        <f t="shared" si="16"/>
        <v>#N/A</v>
      </c>
      <c r="AE42" s="469" t="e">
        <f>VLOOKUP(X42,'BASE DE DONNEE'!$A$4:$H$148,6,0)*#REF!/100</f>
        <v>#N/A</v>
      </c>
      <c r="AF42" s="469" t="e">
        <f>VLOOKUP(X42,'BASE DE DONNEE'!$A$4:$H$148,7,0)*#REF!/100</f>
        <v>#N/A</v>
      </c>
      <c r="AG42" s="469" t="e">
        <f>VLOOKUP(X42,'BASE DE DONNEE'!$A$4:$H$148,8,0)*#REF!/100</f>
        <v>#N/A</v>
      </c>
      <c r="AH42" s="470" t="e">
        <f t="shared" si="4"/>
        <v>#N/A</v>
      </c>
      <c r="AI42" s="595"/>
      <c r="AJ42" s="1" t="s">
        <v>244</v>
      </c>
      <c r="AK42" s="107">
        <f>IFERROR((VLOOKUP(#REF!,$C$6:$N$39,7,0)),0)+IFERROR((VLOOKUP(#REF!,$X$6:$AB$47,7,0)),0)+IFERROR((VLOOKUP(#REF!,$AJ$7:$AU$48,7,0)),0)+IFERROR((VLOOKUP(#REF!,$BC$6:$BH$47,7,0)),0)</f>
        <v>0</v>
      </c>
      <c r="AL42" s="107">
        <f>IFERROR((VLOOKUP(#REF!,$C$6:$N$39,8,0)),0)+IFERROR((VLOOKUP(#REF!,$X$6:$AB$47,8,0)),0)+IFERROR((VLOOKUP(#REF!,$AJ$7:$AU$48,8,0)),0)+IFERROR((VLOOKUP(#REF!,$BC$6:$BH$47,8,0)),0)</f>
        <v>0</v>
      </c>
      <c r="AM42" s="107">
        <f>IFERROR((VLOOKUP(#REF!,$C$6:$N$39,9,0)),0)+IFERROR((VLOOKUP(#REF!,$X$6:$AB$47,9,0)),0)+IFERROR((VLOOKUP(#REF!,$AJ$7:$AU$48,9,0)),0)+IFERROR((VLOOKUP(#REF!,$BC$6:$BH$47,9,0)),0)</f>
        <v>0</v>
      </c>
      <c r="AN42" s="107">
        <f>IFERROR((VLOOKUP(#REF!,$C$6:$N$39,10,0)),0)+IFERROR((VLOOKUP(#REF!,$X$6:$AB$47,10,0)),0)+IFERROR((VLOOKUP(#REF!,$AJ$7:$AU$48,10,0)),0)+IFERROR((VLOOKUP(#REF!,$BC$6:$BH$47,10,0)),0)</f>
        <v>0</v>
      </c>
      <c r="AO42" s="376">
        <f>IFERROR((VLOOKUP(#REF!,$C$6:$N$39,11,0)),0)+IFERROR((VLOOKUP(#REF!,$X$6:$AB$47,11,0)),0)+IFERROR((VLOOKUP(#REF!,$AJ$7:$AU$48,11,0)),0)+IFERROR((VLOOKUP(#REF!,$BC$6:$BH$47,11,0)),0)</f>
        <v>0</v>
      </c>
      <c r="AP42" s="438">
        <f>IFERROR((VLOOKUP(#REF!,$C$6:$O$39,12,0)),0)+IFERROR((VLOOKUP(#REF!,$X$6:$AB$47,12,0)),0)+IFERROR((VLOOKUP(#REF!,$AJ$7:$AV$48,12,0)),0)+IFERROR((VLOOKUP(#REF!,$BC$6:$BH$47,12,0)),0)</f>
        <v>0</v>
      </c>
      <c r="AQ42" s="1" t="s">
        <v>244</v>
      </c>
      <c r="AR42" s="439"/>
      <c r="AS42" s="374"/>
      <c r="AT42" s="374"/>
      <c r="AU42" s="374"/>
      <c r="AV42" s="431"/>
      <c r="AW42" s="431"/>
      <c r="AX42" s="358">
        <f>IFERROR((VLOOKUP(#REF!,$C$6:$U$39,14,0)),0)+IFERROR((VLOOKUP(#REF!,$X$6:$AG$47,14,0)),0)+IFERROR((VLOOKUP(#REF!,$AJ$6:$BA$47,14,0)),0)</f>
        <v>0</v>
      </c>
      <c r="AY42" s="432">
        <f>IFERROR((VLOOKUP(#REF!,$C$6:$U$39,16,0)),0)+IFERROR((VLOOKUP(#REF!,$X$6:$AG$47,16,0)),0)+IFERROR((VLOOKUP(#REF!,$AJ$6:$BA$47,16,0)),0)</f>
        <v>0</v>
      </c>
      <c r="BC42" s="26"/>
      <c r="BD42" s="389"/>
      <c r="BE42" s="389"/>
      <c r="BF42" s="389"/>
      <c r="BG42" s="29"/>
      <c r="BH42" s="29"/>
      <c r="BI42" s="29"/>
      <c r="BJ42" s="29"/>
      <c r="BK42" s="29"/>
      <c r="BL42" s="29"/>
      <c r="BM42" s="29"/>
      <c r="BN42" s="29"/>
      <c r="BO42" s="29"/>
      <c r="BP42" s="392">
        <f t="shared" si="9"/>
        <v>0</v>
      </c>
      <c r="BQ42" s="392">
        <f t="shared" si="6"/>
        <v>0</v>
      </c>
      <c r="BR42" s="393"/>
    </row>
    <row r="43" spans="2:125" ht="15.75" thickBot="1" x14ac:dyDescent="0.3">
      <c r="B43" s="375"/>
      <c r="C43" s="363"/>
      <c r="D43" s="611"/>
      <c r="E43" s="612"/>
      <c r="F43" s="612"/>
      <c r="G43" s="613"/>
      <c r="H43" s="377"/>
      <c r="I43" s="374"/>
      <c r="J43" s="346"/>
      <c r="K43" s="29"/>
      <c r="L43" s="29"/>
      <c r="M43" s="29"/>
      <c r="N43" s="29"/>
      <c r="O43" s="29"/>
      <c r="P43" s="130"/>
      <c r="Q43" s="92">
        <f t="shared" si="13"/>
        <v>0</v>
      </c>
      <c r="R43" s="355" t="b">
        <f>IF(AND(H43="CLIENT S+L",I43="HUILE"),(V43*3333.33+(VLOOKUP(K43,'BASE DE DONNEE'!$I$220:$J$250,2,0)))-((V43*3333.33)*J43),IF(AND(H43="CLIENT S+L",I43="LAIT"),((V43*952.4)-(V43*952.4)*J43),IF(H43="CLIENT O","OFFERT",IF(AND(I43="HUILE",H43="CLIENT L"),(((VLOOKUP(K43,'BASE DE DONNEE'!$I$220:$J$250,2,0))+(VLOOKUP(V43,'BASE DE DONNEE'!$I$111:$P$192,2,0)))),IF(AND(I43="LAIT",H43="CLIENT L"),(V43*952.4),IF(AND(I43="HUILE",H43="CLIENT D"),(V43*3809.53+(VLOOKUP(K43,'BASE DE DONNEE'!$I$220:$J$250,2,0))),IF(AND(I43="LAIT",H43="CLIENT D"),(V43*952.4),IF(AND(I43="HUILE",H43="CLIENT S+D"),((V43*3809.53+(VLOOKUP(K43,'BASE DE DONNEE'!$I$220:$J$250,2,0)))-((V43*3809.53)*J43)),IF(AND(I43="LAIT",H43="CLIENT S+D"),((V43*952.4)-((V43*952.4)*J43)),IF(AND(H43="CLIENT S",I43="LAIT"),((V43*952.4)-((V43*952.4)*J43)),IF(AND(I43="HUILE",H43="CLIENT S"),(VLOOKUP(K43,'BASE DE DONNEE'!$I$220:$J$250,2,0)+(VLOOKUP(V43,'BASE DE DONNEE'!$I$111:$P$192,2,0)))-(J43*((VLOOKUP(V43,'BASE DE DONNEE'!$I$111:$P$164,2,0)+(VLOOKUP(K43,'BASE DE DONNEE'!$I$220:$J$250,2,0))))))))))))))))</f>
        <v>0</v>
      </c>
      <c r="S43" s="355" t="b">
        <f t="shared" si="14"/>
        <v>0</v>
      </c>
      <c r="T43" s="356" t="b">
        <f t="shared" si="15"/>
        <v>0</v>
      </c>
      <c r="U43" s="365"/>
      <c r="V43" s="378">
        <f t="shared" si="17"/>
        <v>0</v>
      </c>
      <c r="W43" s="427"/>
      <c r="X43" s="471"/>
      <c r="Y43" s="387" t="e">
        <f>VLOOKUP(X43,'BASE DE DONNEE'!$A$4:$H$148,2,0)</f>
        <v>#N/A</v>
      </c>
      <c r="Z43" s="402"/>
      <c r="AA43" s="402"/>
      <c r="AB43" s="421"/>
      <c r="AC43" s="401" t="e">
        <f>VLOOKUP(X43,'BASE DE DONNEE'!$A$4:$H$148,3,0)</f>
        <v>#N/A</v>
      </c>
      <c r="AD43" s="468" t="e">
        <f t="shared" si="16"/>
        <v>#N/A</v>
      </c>
      <c r="AE43" s="469" t="e">
        <f>VLOOKUP(X43,'BASE DE DONNEE'!$A$4:$H$148,6,0)*#REF!/100</f>
        <v>#N/A</v>
      </c>
      <c r="AF43" s="469" t="e">
        <f>VLOOKUP(X43,'BASE DE DONNEE'!$A$4:$H$148,7,0)*#REF!/100</f>
        <v>#N/A</v>
      </c>
      <c r="AG43" s="469" t="e">
        <f>VLOOKUP(X43,'BASE DE DONNEE'!$A$4:$H$148,8,0)*#REF!/100</f>
        <v>#N/A</v>
      </c>
      <c r="AH43" s="470" t="e">
        <f t="shared" si="4"/>
        <v>#N/A</v>
      </c>
      <c r="AI43" s="595"/>
      <c r="AJ43" s="454" t="s">
        <v>246</v>
      </c>
      <c r="AK43" s="107">
        <f>IFERROR((VLOOKUP(#REF!,$C$6:$N$39,7,0)),0)+IFERROR((VLOOKUP(#REF!,$X$6:$AB$47,7,0)),0)+IFERROR((VLOOKUP(#REF!,$AJ$7:$AU$48,7,0)),0)+IFERROR((VLOOKUP(#REF!,$BC$6:$BH$47,7,0)),0)</f>
        <v>0</v>
      </c>
      <c r="AL43" s="107">
        <f>IFERROR((VLOOKUP(#REF!,$C$6:$N$39,8,0)),0)+IFERROR((VLOOKUP(#REF!,$X$6:$AB$47,8,0)),0)+IFERROR((VLOOKUP(#REF!,$AJ$7:$AU$48,8,0)),0)+IFERROR((VLOOKUP(#REF!,$BC$6:$BH$47,8,0)),0)</f>
        <v>0</v>
      </c>
      <c r="AM43" s="107">
        <f>IFERROR((VLOOKUP(#REF!,$C$6:$N$39,9,0)),0)+IFERROR((VLOOKUP(#REF!,$X$6:$AB$47,9,0)),0)+IFERROR((VLOOKUP(#REF!,$AJ$7:$AU$48,9,0)),0)+IFERROR((VLOOKUP(#REF!,$BC$6:$BH$47,9,0)),0)</f>
        <v>0</v>
      </c>
      <c r="AN43" s="107">
        <f>IFERROR((VLOOKUP(#REF!,$C$6:$N$39,10,0)),0)+IFERROR((VLOOKUP(#REF!,$X$6:$AB$47,10,0)),0)+IFERROR((VLOOKUP(#REF!,$AJ$7:$AU$48,10,0)),0)+IFERROR((VLOOKUP(#REF!,$BC$6:$BH$47,10,0)),0)</f>
        <v>0</v>
      </c>
      <c r="AO43" s="376">
        <f>IFERROR((VLOOKUP(#REF!,$C$6:$N$39,11,0)),0)+IFERROR((VLOOKUP(#REF!,$X$6:$AB$47,11,0)),0)+IFERROR((VLOOKUP(#REF!,$AJ$7:$AU$48,11,0)),0)+IFERROR((VLOOKUP(#REF!,$BC$6:$BH$47,11,0)),0)</f>
        <v>0</v>
      </c>
      <c r="AP43" s="438">
        <f>IFERROR((VLOOKUP(#REF!,$C$6:$O$39,12,0)),0)+IFERROR((VLOOKUP(#REF!,$X$6:$AB$47,12,0)),0)+IFERROR((VLOOKUP(#REF!,$AJ$7:$AV$48,12,0)),0)+IFERROR((VLOOKUP(#REF!,$BC$6:$BH$47,12,0)),0)</f>
        <v>0</v>
      </c>
      <c r="AQ43" s="454" t="s">
        <v>246</v>
      </c>
      <c r="AR43" s="439"/>
      <c r="AS43" s="374"/>
      <c r="AT43" s="374"/>
      <c r="AU43" s="374"/>
      <c r="AV43" s="431"/>
      <c r="AW43" s="431"/>
      <c r="AX43" s="358">
        <f>IFERROR((VLOOKUP(#REF!,$C$6:$U$39,14,0)),0)+IFERROR((VLOOKUP(#REF!,$X$6:$AG$47,14,0)),0)+IFERROR((VLOOKUP(#REF!,$AJ$6:$BA$47,14,0)),0)</f>
        <v>0</v>
      </c>
      <c r="AY43" s="432">
        <f>IFERROR((VLOOKUP(#REF!,$C$6:$U$39,16,0)),0)+IFERROR((VLOOKUP(#REF!,$X$6:$AG$47,16,0)),0)+IFERROR((VLOOKUP(#REF!,$AJ$6:$BA$47,16,0)),0)</f>
        <v>0</v>
      </c>
      <c r="BC43" s="26"/>
      <c r="BD43" s="389"/>
      <c r="BE43" s="389"/>
      <c r="BF43" s="389"/>
      <c r="BG43" s="29"/>
      <c r="BH43" s="29"/>
      <c r="BI43" s="29"/>
      <c r="BJ43" s="29"/>
      <c r="BK43" s="29"/>
      <c r="BL43" s="29"/>
      <c r="BM43" s="29"/>
      <c r="BN43" s="29"/>
      <c r="BO43" s="29"/>
      <c r="BP43" s="392">
        <f t="shared" si="9"/>
        <v>0</v>
      </c>
      <c r="BQ43" s="392">
        <f t="shared" si="6"/>
        <v>0</v>
      </c>
      <c r="BR43" s="393"/>
    </row>
    <row r="44" spans="2:125" ht="15.75" thickBot="1" x14ac:dyDescent="0.3">
      <c r="B44" s="375"/>
      <c r="C44" s="363"/>
      <c r="D44" s="611"/>
      <c r="E44" s="612"/>
      <c r="F44" s="612"/>
      <c r="G44" s="613"/>
      <c r="H44" s="377"/>
      <c r="I44" s="374"/>
      <c r="J44" s="346"/>
      <c r="K44" s="29"/>
      <c r="L44" s="29"/>
      <c r="M44" s="29"/>
      <c r="N44" s="29"/>
      <c r="O44" s="29"/>
      <c r="P44" s="130"/>
      <c r="Q44" s="92">
        <f t="shared" si="13"/>
        <v>0</v>
      </c>
      <c r="R44" s="355" t="b">
        <f>IF(AND(H44="CLIENT S+L",I44="HUILE"),(V44*3333.33+(VLOOKUP(K44,'BASE DE DONNEE'!$I$220:$J$250,2,0)))-((V44*3333.33)*J44),IF(AND(H44="CLIENT S+L",I44="LAIT"),((V44*952.4)-(V44*952.4)*J44),IF(H44="CLIENT O","OFFERT",IF(AND(I44="HUILE",H44="CLIENT L"),(((VLOOKUP(K44,'BASE DE DONNEE'!$I$220:$J$250,2,0))+(VLOOKUP(V44,'BASE DE DONNEE'!$I$111:$P$192,2,0)))),IF(AND(I44="LAIT",H44="CLIENT L"),(V44*952.4),IF(AND(I44="HUILE",H44="CLIENT D"),(V44*3809.53+(VLOOKUP(K44,'BASE DE DONNEE'!$I$220:$J$250,2,0))),IF(AND(I44="LAIT",H44="CLIENT D"),(V44*952.4),IF(AND(I44="HUILE",H44="CLIENT S+D"),((V44*3809.53+(VLOOKUP(K44,'BASE DE DONNEE'!$I$220:$J$250,2,0)))-((V44*3809.53)*J44)),IF(AND(I44="LAIT",H44="CLIENT S+D"),((V44*952.4)-((V44*952.4)*J44)),IF(AND(H44="CLIENT S",I44="LAIT"),((V44*952.4)-((V44*952.4)*J44)),IF(AND(I44="HUILE",H44="CLIENT S"),(VLOOKUP(K44,'BASE DE DONNEE'!$I$220:$J$250,2,0)+(VLOOKUP(V44,'BASE DE DONNEE'!$I$111:$P$192,2,0)))-(J44*((VLOOKUP(V44,'BASE DE DONNEE'!$I$111:$P$164,2,0)+(VLOOKUP(K44,'BASE DE DONNEE'!$I$220:$J$250,2,0))))))))))))))))</f>
        <v>0</v>
      </c>
      <c r="S44" s="355" t="b">
        <f t="shared" si="14"/>
        <v>0</v>
      </c>
      <c r="T44" s="356" t="b">
        <f t="shared" si="15"/>
        <v>0</v>
      </c>
      <c r="U44" s="365"/>
      <c r="V44" s="378">
        <f t="shared" si="17"/>
        <v>0</v>
      </c>
      <c r="W44" s="427"/>
      <c r="X44" s="471"/>
      <c r="Y44" s="387" t="e">
        <f>VLOOKUP(X44,'BASE DE DONNEE'!$A$4:$H$148,2,0)</f>
        <v>#N/A</v>
      </c>
      <c r="Z44" s="402"/>
      <c r="AA44" s="402"/>
      <c r="AB44" s="421"/>
      <c r="AC44" s="401" t="e">
        <f>VLOOKUP(X44,'BASE DE DONNEE'!$A$4:$H$148,3,0)</f>
        <v>#N/A</v>
      </c>
      <c r="AD44" s="468" t="e">
        <f t="shared" si="16"/>
        <v>#N/A</v>
      </c>
      <c r="AE44" s="469" t="e">
        <f>VLOOKUP(X44,'BASE DE DONNEE'!$A$4:$H$148,6,0)*#REF!/100</f>
        <v>#N/A</v>
      </c>
      <c r="AF44" s="469" t="e">
        <f>VLOOKUP(X44,'BASE DE DONNEE'!$A$4:$H$148,7,0)*#REF!/100</f>
        <v>#N/A</v>
      </c>
      <c r="AG44" s="469" t="e">
        <f>VLOOKUP(X44,'BASE DE DONNEE'!$A$4:$H$148,8,0)*#REF!/100</f>
        <v>#N/A</v>
      </c>
      <c r="AH44" s="470" t="e">
        <f t="shared" si="4"/>
        <v>#N/A</v>
      </c>
      <c r="AI44" s="595"/>
      <c r="AJ44" s="1" t="s">
        <v>244</v>
      </c>
      <c r="AK44" s="107">
        <f>IFERROR((VLOOKUP(#REF!,$C$6:$N$39,7,0)),0)+IFERROR((VLOOKUP(#REF!,$X$6:$AB$47,7,0)),0)+IFERROR((VLOOKUP(#REF!,$AJ$7:$AU$48,7,0)),0)+IFERROR((VLOOKUP(#REF!,$BC$6:$BH$47,7,0)),0)</f>
        <v>0</v>
      </c>
      <c r="AL44" s="107">
        <f>IFERROR((VLOOKUP(#REF!,$C$6:$N$39,8,0)),0)+IFERROR((VLOOKUP(#REF!,$X$6:$AB$47,8,0)),0)+IFERROR((VLOOKUP(#REF!,$AJ$7:$AU$48,8,0)),0)+IFERROR((VLOOKUP(#REF!,$BC$6:$BH$47,8,0)),0)</f>
        <v>0</v>
      </c>
      <c r="AM44" s="107">
        <f>IFERROR((VLOOKUP(#REF!,$C$6:$N$39,9,0)),0)+IFERROR((VLOOKUP(#REF!,$X$6:$AB$47,9,0)),0)+IFERROR((VLOOKUP(#REF!,$AJ$7:$AU$48,9,0)),0)+IFERROR((VLOOKUP(#REF!,$BC$6:$BH$47,9,0)),0)</f>
        <v>0</v>
      </c>
      <c r="AN44" s="107">
        <f>IFERROR((VLOOKUP(#REF!,$C$6:$N$39,10,0)),0)+IFERROR((VLOOKUP(#REF!,$X$6:$AB$47,10,0)),0)+IFERROR((VLOOKUP(#REF!,$AJ$7:$AU$48,10,0)),0)+IFERROR((VLOOKUP(#REF!,$BC$6:$BH$47,10,0)),0)</f>
        <v>0</v>
      </c>
      <c r="AO44" s="376">
        <f>IFERROR((VLOOKUP(#REF!,$C$6:$N$39,11,0)),0)+IFERROR((VLOOKUP(#REF!,$X$6:$AB$47,11,0)),0)+IFERROR((VLOOKUP(#REF!,$AJ$7:$AU$48,11,0)),0)+IFERROR((VLOOKUP(#REF!,$BC$6:$BH$47,11,0)),0)</f>
        <v>0</v>
      </c>
      <c r="AP44" s="438">
        <f>IFERROR((VLOOKUP(#REF!,$C$6:$O$39,12,0)),0)+IFERROR((VLOOKUP(#REF!,$X$6:$AB$47,12,0)),0)+IFERROR((VLOOKUP(#REF!,$AJ$7:$AV$48,12,0)),0)+IFERROR((VLOOKUP(#REF!,$BC$6:$BH$47,12,0)),0)</f>
        <v>0</v>
      </c>
      <c r="AQ44" s="1" t="s">
        <v>244</v>
      </c>
      <c r="AR44" s="439"/>
      <c r="AS44" s="374"/>
      <c r="AT44" s="374"/>
      <c r="AU44" s="374"/>
      <c r="AV44" s="431"/>
      <c r="AW44" s="431"/>
      <c r="AX44" s="358">
        <f>IFERROR((VLOOKUP(#REF!,$C$6:$U$39,14,0)),0)+IFERROR((VLOOKUP(#REF!,$X$6:$AG$47,14,0)),0)+IFERROR((VLOOKUP(#REF!,$AJ$6:$BA$47,14,0)),0)</f>
        <v>0</v>
      </c>
      <c r="AY44" s="432">
        <f>IFERROR((VLOOKUP(#REF!,$C$6:$U$39,16,0)),0)+IFERROR((VLOOKUP(#REF!,$X$6:$AG$47,16,0)),0)+IFERROR((VLOOKUP(#REF!,$AJ$6:$BA$47,16,0)),0)</f>
        <v>0</v>
      </c>
      <c r="BC44" s="26"/>
      <c r="BD44" s="389"/>
      <c r="BE44" s="389"/>
      <c r="BF44" s="389"/>
      <c r="BG44" s="29"/>
      <c r="BH44" s="29"/>
      <c r="BI44" s="29"/>
      <c r="BJ44" s="29"/>
      <c r="BK44" s="29"/>
      <c r="BL44" s="29"/>
      <c r="BM44" s="29"/>
      <c r="BN44" s="29"/>
      <c r="BO44" s="29"/>
      <c r="BP44" s="392">
        <f t="shared" si="9"/>
        <v>0</v>
      </c>
      <c r="BQ44" s="392">
        <f t="shared" si="6"/>
        <v>0</v>
      </c>
      <c r="BR44" s="393"/>
    </row>
    <row r="45" spans="2:125" ht="15.75" thickBot="1" x14ac:dyDescent="0.3">
      <c r="B45" s="375"/>
      <c r="C45" s="363"/>
      <c r="D45" s="611"/>
      <c r="E45" s="612"/>
      <c r="F45" s="612"/>
      <c r="G45" s="613"/>
      <c r="H45" s="377"/>
      <c r="I45" s="374"/>
      <c r="J45" s="346"/>
      <c r="K45" s="29"/>
      <c r="L45" s="29"/>
      <c r="M45" s="29"/>
      <c r="N45" s="29"/>
      <c r="O45" s="29"/>
      <c r="P45" s="130"/>
      <c r="Q45" s="92">
        <f t="shared" si="13"/>
        <v>0</v>
      </c>
      <c r="R45" s="355" t="b">
        <f>IF(AND(H45="CLIENT S+L",I45="HUILE"),(V45*3333.33+(VLOOKUP(K45,'BASE DE DONNEE'!$I$220:$J$250,2,0)))-((V45*3333.33)*J45),IF(AND(H45="CLIENT S+L",I45="LAIT"),((V45*952.4)-(V45*952.4)*J45),IF(H45="CLIENT O","OFFERT",IF(AND(I45="HUILE",H45="CLIENT L"),(((VLOOKUP(K45,'BASE DE DONNEE'!$I$220:$J$250,2,0))+(VLOOKUP(V45,'BASE DE DONNEE'!$I$111:$P$192,2,0)))),IF(AND(I45="LAIT",H45="CLIENT L"),(V45*952.4),IF(AND(I45="HUILE",H45="CLIENT D"),(V45*3809.53+(VLOOKUP(K45,'BASE DE DONNEE'!$I$220:$J$250,2,0))),IF(AND(I45="LAIT",H45="CLIENT D"),(V45*952.4),IF(AND(I45="HUILE",H45="CLIENT S+D"),((V45*3809.53+(VLOOKUP(K45,'BASE DE DONNEE'!$I$220:$J$250,2,0)))-((V45*3809.53)*J45)),IF(AND(I45="LAIT",H45="CLIENT S+D"),((V45*952.4)-((V45*952.4)*J45)),IF(AND(H45="CLIENT S",I45="LAIT"),((V45*952.4)-((V45*952.4)*J45)),IF(AND(I45="HUILE",H45="CLIENT S"),(VLOOKUP(K45,'BASE DE DONNEE'!$I$220:$J$250,2,0)+(VLOOKUP(V45,'BASE DE DONNEE'!$I$111:$P$192,2,0)))-(J45*((VLOOKUP(V45,'BASE DE DONNEE'!$I$111:$P$164,2,0)+(VLOOKUP(K45,'BASE DE DONNEE'!$I$220:$J$250,2,0))))))))))))))))</f>
        <v>0</v>
      </c>
      <c r="S45" s="355" t="b">
        <f t="shared" si="14"/>
        <v>0</v>
      </c>
      <c r="T45" s="356" t="b">
        <f t="shared" si="15"/>
        <v>0</v>
      </c>
      <c r="U45" s="365"/>
      <c r="V45" s="378">
        <f t="shared" si="17"/>
        <v>0</v>
      </c>
      <c r="W45" s="427"/>
      <c r="X45" s="471"/>
      <c r="Y45" s="387" t="e">
        <f>VLOOKUP(X45,'BASE DE DONNEE'!$A$4:$H$148,2,0)</f>
        <v>#N/A</v>
      </c>
      <c r="Z45" s="402"/>
      <c r="AA45" s="402"/>
      <c r="AB45" s="421"/>
      <c r="AC45" s="401" t="e">
        <f>VLOOKUP(X45,'BASE DE DONNEE'!$A$4:$H$148,3,0)</f>
        <v>#N/A</v>
      </c>
      <c r="AD45" s="468" t="e">
        <f t="shared" si="16"/>
        <v>#N/A</v>
      </c>
      <c r="AE45" s="469" t="e">
        <f>VLOOKUP(X45,'BASE DE DONNEE'!$A$4:$H$148,6,0)*#REF!/100</f>
        <v>#N/A</v>
      </c>
      <c r="AF45" s="469" t="e">
        <f>VLOOKUP(X45,'BASE DE DONNEE'!$A$4:$H$148,7,0)*#REF!/100</f>
        <v>#N/A</v>
      </c>
      <c r="AG45" s="469" t="e">
        <f>VLOOKUP(X45,'BASE DE DONNEE'!$A$4:$H$148,8,0)*#REF!/100</f>
        <v>#N/A</v>
      </c>
      <c r="AH45" s="470" t="e">
        <f t="shared" si="4"/>
        <v>#N/A</v>
      </c>
      <c r="AI45" s="595"/>
      <c r="AJ45" s="454" t="s">
        <v>246</v>
      </c>
      <c r="AK45" s="107">
        <f>IFERROR((VLOOKUP(#REF!,$C$6:$N$39,7,0)),0)+IFERROR((VLOOKUP(#REF!,$X$6:$AB$47,7,0)),0)+IFERROR((VLOOKUP(#REF!,$AJ$7:$AU$48,7,0)),0)+IFERROR((VLOOKUP(#REF!,$BC$6:$BH$47,7,0)),0)</f>
        <v>0</v>
      </c>
      <c r="AL45" s="107">
        <f>IFERROR((VLOOKUP(#REF!,$C$6:$N$39,8,0)),0)+IFERROR((VLOOKUP(#REF!,$X$6:$AB$47,8,0)),0)+IFERROR((VLOOKUP(#REF!,$AJ$7:$AU$48,8,0)),0)+IFERROR((VLOOKUP(#REF!,$BC$6:$BH$47,8,0)),0)</f>
        <v>0</v>
      </c>
      <c r="AM45" s="107">
        <f>IFERROR((VLOOKUP(#REF!,$C$6:$N$39,9,0)),0)+IFERROR((VLOOKUP(#REF!,$X$6:$AB$47,9,0)),0)+IFERROR((VLOOKUP(#REF!,$AJ$7:$AU$48,9,0)),0)+IFERROR((VLOOKUP(#REF!,$BC$6:$BH$47,9,0)),0)</f>
        <v>0</v>
      </c>
      <c r="AN45" s="107">
        <f>IFERROR((VLOOKUP(#REF!,$C$6:$N$39,10,0)),0)+IFERROR((VLOOKUP(#REF!,$X$6:$AB$47,10,0)),0)+IFERROR((VLOOKUP(#REF!,$AJ$7:$AU$48,10,0)),0)+IFERROR((VLOOKUP(#REF!,$BC$6:$BH$47,10,0)),0)</f>
        <v>0</v>
      </c>
      <c r="AO45" s="376">
        <f>IFERROR((VLOOKUP(#REF!,$C$6:$N$39,11,0)),0)+IFERROR((VLOOKUP(#REF!,$X$6:$AB$47,11,0)),0)+IFERROR((VLOOKUP(#REF!,$AJ$7:$AU$48,11,0)),0)+IFERROR((VLOOKUP(#REF!,$BC$6:$BH$47,11,0)),0)</f>
        <v>0</v>
      </c>
      <c r="AP45" s="438">
        <f>IFERROR((VLOOKUP(#REF!,$C$6:$O$39,12,0)),0)+IFERROR((VLOOKUP(#REF!,$X$6:$AB$47,12,0)),0)+IFERROR((VLOOKUP(#REF!,$AJ$7:$AV$48,12,0)),0)+IFERROR((VLOOKUP(#REF!,$BC$6:$BH$47,12,0)),0)</f>
        <v>0</v>
      </c>
      <c r="AQ45" s="454" t="s">
        <v>246</v>
      </c>
      <c r="AR45" s="439"/>
      <c r="AS45" s="374"/>
      <c r="AT45" s="374"/>
      <c r="AU45" s="374"/>
      <c r="AV45" s="431"/>
      <c r="AW45" s="431"/>
      <c r="AX45" s="358">
        <f>IFERROR((VLOOKUP(#REF!,$C$6:$U$39,14,0)),0)+IFERROR((VLOOKUP(#REF!,$X$6:$AG$47,14,0)),0)+IFERROR((VLOOKUP(#REF!,$AJ$6:$BA$47,14,0)),0)</f>
        <v>0</v>
      </c>
      <c r="AY45" s="432">
        <f>IFERROR((VLOOKUP(#REF!,$C$6:$U$39,16,0)),0)+IFERROR((VLOOKUP(#REF!,$X$6:$AG$47,16,0)),0)+IFERROR((VLOOKUP(#REF!,$AJ$6:$BA$47,16,0)),0)</f>
        <v>0</v>
      </c>
      <c r="BC45" s="26"/>
      <c r="BD45" s="389"/>
      <c r="BE45" s="389"/>
      <c r="BF45" s="389"/>
      <c r="BG45" s="29"/>
      <c r="BH45" s="29"/>
      <c r="BI45" s="29"/>
      <c r="BJ45" s="29"/>
      <c r="BK45" s="29"/>
      <c r="BL45" s="29"/>
      <c r="BM45" s="29"/>
      <c r="BN45" s="29"/>
      <c r="BO45" s="29"/>
      <c r="BP45" s="392">
        <f t="shared" si="9"/>
        <v>0</v>
      </c>
      <c r="BQ45" s="392">
        <f t="shared" si="6"/>
        <v>0</v>
      </c>
      <c r="BR45" s="393"/>
    </row>
    <row r="46" spans="2:125" ht="15.75" thickBot="1" x14ac:dyDescent="0.3">
      <c r="B46" s="375"/>
      <c r="C46" s="363"/>
      <c r="D46" s="611"/>
      <c r="E46" s="612"/>
      <c r="F46" s="612"/>
      <c r="G46" s="613"/>
      <c r="H46" s="377"/>
      <c r="I46" s="374"/>
      <c r="J46" s="346"/>
      <c r="K46" s="29"/>
      <c r="L46" s="29"/>
      <c r="M46" s="29"/>
      <c r="N46" s="29"/>
      <c r="O46" s="29"/>
      <c r="P46" s="130"/>
      <c r="Q46" s="92">
        <f t="shared" si="13"/>
        <v>0</v>
      </c>
      <c r="R46" s="355" t="b">
        <f>IF(AND(H46="CLIENT S+L",I46="HUILE"),(V46*3333.33+(VLOOKUP(K46,'BASE DE DONNEE'!$I$220:$J$250,2,0)))-((V46*3333.33)*J46),IF(AND(H46="CLIENT S+L",I46="LAIT"),((V46*952.4)-(V46*952.4)*J46),IF(H46="CLIENT O","OFFERT",IF(AND(I46="HUILE",H46="CLIENT L"),(((VLOOKUP(K46,'BASE DE DONNEE'!$I$220:$J$250,2,0))+(VLOOKUP(V46,'BASE DE DONNEE'!$I$111:$P$192,2,0)))),IF(AND(I46="LAIT",H46="CLIENT L"),(V46*952.4),IF(AND(I46="HUILE",H46="CLIENT D"),(V46*3809.53+(VLOOKUP(K46,'BASE DE DONNEE'!$I$220:$J$250,2,0))),IF(AND(I46="LAIT",H46="CLIENT D"),(V46*952.4),IF(AND(I46="HUILE",H46="CLIENT S+D"),((V46*3809.53+(VLOOKUP(K46,'BASE DE DONNEE'!$I$220:$J$250,2,0)))-((V46*3809.53)*J46)),IF(AND(I46="LAIT",H46="CLIENT S+D"),((V46*952.4)-((V46*952.4)*J46)),IF(AND(H46="CLIENT S",I46="LAIT"),((V46*952.4)-((V46*952.4)*J46)),IF(AND(I46="HUILE",H46="CLIENT S"),(VLOOKUP(K46,'BASE DE DONNEE'!$I$220:$J$250,2,0)+(VLOOKUP(V46,'BASE DE DONNEE'!$I$111:$P$192,2,0)))-(J46*((VLOOKUP(V46,'BASE DE DONNEE'!$I$111:$P$164,2,0)+(VLOOKUP(K46,'BASE DE DONNEE'!$I$220:$J$250,2,0))))))))))))))))</f>
        <v>0</v>
      </c>
      <c r="S46" s="355" t="b">
        <f t="shared" si="14"/>
        <v>0</v>
      </c>
      <c r="T46" s="356" t="b">
        <f t="shared" si="15"/>
        <v>0</v>
      </c>
      <c r="U46" s="365"/>
      <c r="V46" s="378">
        <f t="shared" si="17"/>
        <v>0</v>
      </c>
      <c r="W46" s="427"/>
      <c r="X46" s="471"/>
      <c r="Y46" s="387" t="e">
        <f>VLOOKUP(X46,'BASE DE DONNEE'!$A$4:$H$148,2,0)</f>
        <v>#N/A</v>
      </c>
      <c r="Z46" s="402"/>
      <c r="AA46" s="402"/>
      <c r="AB46" s="421"/>
      <c r="AC46" s="401" t="e">
        <f>VLOOKUP(X46,'BASE DE DONNEE'!$A$4:$H$148,3,0)</f>
        <v>#N/A</v>
      </c>
      <c r="AD46" s="468" t="e">
        <f t="shared" si="16"/>
        <v>#N/A</v>
      </c>
      <c r="AE46" s="469" t="e">
        <f>VLOOKUP(X46,'BASE DE DONNEE'!$A$4:$H$148,6,0)*#REF!/100</f>
        <v>#N/A</v>
      </c>
      <c r="AF46" s="469" t="e">
        <f>VLOOKUP(X46,'BASE DE DONNEE'!$A$4:$H$148,7,0)*#REF!/100</f>
        <v>#N/A</v>
      </c>
      <c r="AG46" s="469" t="e">
        <f>VLOOKUP(X46,'BASE DE DONNEE'!$A$4:$H$148,8,0)*#REF!/100</f>
        <v>#N/A</v>
      </c>
      <c r="AH46" s="470" t="e">
        <f t="shared" si="4"/>
        <v>#N/A</v>
      </c>
      <c r="AI46" s="595"/>
      <c r="AJ46" s="1" t="s">
        <v>244</v>
      </c>
      <c r="AK46" s="107">
        <f>IFERROR((VLOOKUP(#REF!,$C$6:$N$39,7,0)),0)+IFERROR((VLOOKUP(#REF!,$X$6:$AB$47,7,0)),0)+IFERROR((VLOOKUP(#REF!,$AJ$7:$AU$48,7,0)),0)+IFERROR((VLOOKUP(#REF!,$BC$6:$BH$47,7,0)),0)</f>
        <v>0</v>
      </c>
      <c r="AL46" s="107">
        <f>IFERROR((VLOOKUP(#REF!,$C$6:$N$39,8,0)),0)+IFERROR((VLOOKUP(#REF!,$X$6:$AB$47,8,0)),0)+IFERROR((VLOOKUP(#REF!,$AJ$7:$AU$48,8,0)),0)+IFERROR((VLOOKUP(#REF!,$BC$6:$BH$47,8,0)),0)</f>
        <v>0</v>
      </c>
      <c r="AM46" s="107">
        <f>IFERROR((VLOOKUP(#REF!,$C$6:$N$39,9,0)),0)+IFERROR((VLOOKUP(#REF!,$X$6:$AB$47,9,0)),0)+IFERROR((VLOOKUP(#REF!,$AJ$7:$AU$48,9,0)),0)+IFERROR((VLOOKUP(#REF!,$BC$6:$BH$47,9,0)),0)</f>
        <v>0</v>
      </c>
      <c r="AN46" s="107">
        <f>IFERROR((VLOOKUP(#REF!,$C$6:$N$39,10,0)),0)+IFERROR((VLOOKUP(#REF!,$X$6:$AB$47,10,0)),0)+IFERROR((VLOOKUP(#REF!,$AJ$7:$AU$48,10,0)),0)+IFERROR((VLOOKUP(#REF!,$BC$6:$BH$47,10,0)),0)</f>
        <v>0</v>
      </c>
      <c r="AO46" s="376">
        <f>IFERROR((VLOOKUP(#REF!,$C$6:$N$39,11,0)),0)+IFERROR((VLOOKUP(#REF!,$X$6:$AB$47,11,0)),0)+IFERROR((VLOOKUP(#REF!,$AJ$7:$AU$48,11,0)),0)+IFERROR((VLOOKUP(#REF!,$BC$6:$BH$47,11,0)),0)</f>
        <v>0</v>
      </c>
      <c r="AP46" s="438">
        <f>IFERROR((VLOOKUP(#REF!,$C$6:$O$39,12,0)),0)+IFERROR((VLOOKUP(#REF!,$X$6:$AB$47,12,0)),0)+IFERROR((VLOOKUP(#REF!,$AJ$7:$AV$48,12,0)),0)+IFERROR((VLOOKUP(#REF!,$BC$6:$BH$47,12,0)),0)</f>
        <v>0</v>
      </c>
      <c r="AQ46" s="1" t="s">
        <v>244</v>
      </c>
      <c r="AR46" s="439"/>
      <c r="AS46" s="374"/>
      <c r="AT46" s="374"/>
      <c r="AU46" s="374"/>
      <c r="AV46" s="431"/>
      <c r="AW46" s="431"/>
      <c r="AX46" s="358">
        <f>IFERROR((VLOOKUP(#REF!,$C$6:$U$39,14,0)),0)+IFERROR((VLOOKUP(#REF!,$X$6:$AG$47,14,0)),0)+IFERROR((VLOOKUP(#REF!,$AJ$6:$BA$47,14,0)),0)</f>
        <v>0</v>
      </c>
      <c r="AY46" s="432">
        <f>IFERROR((VLOOKUP(#REF!,$C$6:$U$39,16,0)),0)+IFERROR((VLOOKUP(#REF!,$X$6:$AG$47,16,0)),0)+IFERROR((VLOOKUP(#REF!,$AJ$6:$BA$47,16,0)),0)</f>
        <v>0</v>
      </c>
      <c r="BC46" s="26"/>
      <c r="BD46" s="389"/>
      <c r="BE46" s="389"/>
      <c r="BF46" s="389"/>
      <c r="BG46" s="29"/>
      <c r="BH46" s="29"/>
      <c r="BI46" s="29"/>
      <c r="BJ46" s="29"/>
      <c r="BK46" s="29"/>
      <c r="BL46" s="29"/>
      <c r="BM46" s="29"/>
      <c r="BN46" s="29"/>
      <c r="BO46" s="29"/>
      <c r="BP46" s="392">
        <f t="shared" si="9"/>
        <v>0</v>
      </c>
      <c r="BQ46" s="392">
        <f t="shared" si="6"/>
        <v>0</v>
      </c>
      <c r="BR46" s="393"/>
    </row>
    <row r="47" spans="2:125" ht="15.75" thickBot="1" x14ac:dyDescent="0.3">
      <c r="B47" s="375"/>
      <c r="C47" s="363"/>
      <c r="D47" s="611"/>
      <c r="E47" s="612"/>
      <c r="F47" s="612"/>
      <c r="G47" s="613"/>
      <c r="H47" s="377"/>
      <c r="I47" s="374"/>
      <c r="J47" s="346"/>
      <c r="K47" s="29"/>
      <c r="L47" s="29"/>
      <c r="M47" s="29"/>
      <c r="N47" s="29"/>
      <c r="O47" s="29"/>
      <c r="P47" s="130"/>
      <c r="Q47" s="92">
        <f t="shared" si="13"/>
        <v>0</v>
      </c>
      <c r="R47" s="355" t="b">
        <f>IF(AND(H47="CLIENT S+L",I47="HUILE"),(V47*3333.33+(VLOOKUP(K47,'BASE DE DONNEE'!$I$220:$J$250,2,0)))-((V47*3333.33)*J47),IF(AND(H47="CLIENT S+L",I47="LAIT"),((V47*952.4)-(V47*952.4)*J47),IF(H47="CLIENT O","OFFERT",IF(AND(I47="HUILE",H47="CLIENT L"),(((VLOOKUP(K47,'BASE DE DONNEE'!$I$220:$J$250,2,0))+(VLOOKUP(V47,'BASE DE DONNEE'!$I$111:$P$192,2,0)))),IF(AND(I47="LAIT",H47="CLIENT L"),(V47*952.4),IF(AND(I47="HUILE",H47="CLIENT D"),(V47*3809.53+(VLOOKUP(K47,'BASE DE DONNEE'!$I$220:$J$250,2,0))),IF(AND(I47="LAIT",H47="CLIENT D"),(V47*952.4),IF(AND(I47="HUILE",H47="CLIENT S+D"),((V47*3809.53+(VLOOKUP(K47,'BASE DE DONNEE'!$I$220:$J$250,2,0)))-((V47*3809.53)*J47)),IF(AND(I47="LAIT",H47="CLIENT S+D"),((V47*952.4)-((V47*952.4)*J47)),IF(AND(H47="CLIENT S",I47="LAIT"),((V47*952.4)-((V47*952.4)*J47)),IF(AND(I47="HUILE",H47="CLIENT S"),(VLOOKUP(K47,'BASE DE DONNEE'!$I$220:$J$250,2,0)+(VLOOKUP(V47,'BASE DE DONNEE'!$I$111:$P$192,2,0)))-(J47*((VLOOKUP(V47,'BASE DE DONNEE'!$I$111:$P$164,2,0)+(VLOOKUP(K47,'BASE DE DONNEE'!$I$220:$J$250,2,0))))))))))))))))</f>
        <v>0</v>
      </c>
      <c r="S47" s="355" t="b">
        <f t="shared" si="14"/>
        <v>0</v>
      </c>
      <c r="T47" s="356" t="b">
        <f t="shared" si="15"/>
        <v>0</v>
      </c>
      <c r="U47" s="365"/>
      <c r="V47" s="378">
        <f t="shared" si="17"/>
        <v>0</v>
      </c>
      <c r="W47" s="427"/>
      <c r="X47" s="471"/>
      <c r="Y47" s="387" t="e">
        <f>VLOOKUP(X47,'BASE DE DONNEE'!$A$4:$H$148,2,0)</f>
        <v>#N/A</v>
      </c>
      <c r="Z47" s="402"/>
      <c r="AA47" s="402"/>
      <c r="AB47" s="421"/>
      <c r="AC47" s="401" t="e">
        <f>VLOOKUP(X47,'BASE DE DONNEE'!$A$4:$H$148,3,0)</f>
        <v>#N/A</v>
      </c>
      <c r="AD47" s="468" t="e">
        <f t="shared" si="16"/>
        <v>#N/A</v>
      </c>
      <c r="AE47" s="469" t="e">
        <f>VLOOKUP(X47,'BASE DE DONNEE'!$A$4:$H$148,6,0)*#REF!/100</f>
        <v>#N/A</v>
      </c>
      <c r="AF47" s="469" t="e">
        <f>VLOOKUP(X47,'BASE DE DONNEE'!$A$4:$H$148,7,0)*#REF!/100</f>
        <v>#N/A</v>
      </c>
      <c r="AG47" s="469" t="e">
        <f>VLOOKUP(X47,'BASE DE DONNEE'!$A$4:$H$148,8,0)*#REF!/100</f>
        <v>#N/A</v>
      </c>
      <c r="AH47" s="470" t="e">
        <f t="shared" si="4"/>
        <v>#N/A</v>
      </c>
      <c r="AI47" s="595"/>
      <c r="AJ47" s="454" t="s">
        <v>246</v>
      </c>
      <c r="AK47" s="107">
        <f>IFERROR((VLOOKUP(#REF!,$C$6:$N$39,7,0)),0)+IFERROR((VLOOKUP(#REF!,$X$6:$AB$47,7,0)),0)+IFERROR((VLOOKUP(#REF!,$AJ$7:$AU$48,7,0)),0)+IFERROR((VLOOKUP(#REF!,$BC$6:$BH$47,7,0)),0)</f>
        <v>0</v>
      </c>
      <c r="AL47" s="107">
        <f>IFERROR((VLOOKUP(#REF!,$C$6:$N$39,8,0)),0)+IFERROR((VLOOKUP(#REF!,$X$6:$AB$47,8,0)),0)+IFERROR((VLOOKUP(#REF!,$AJ$7:$AU$48,8,0)),0)+IFERROR((VLOOKUP(#REF!,$BC$6:$BH$47,8,0)),0)</f>
        <v>0</v>
      </c>
      <c r="AM47" s="107">
        <f>IFERROR((VLOOKUP(#REF!,$C$6:$N$39,9,0)),0)+IFERROR((VLOOKUP(#REF!,$X$6:$AB$47,9,0)),0)+IFERROR((VLOOKUP(#REF!,$AJ$7:$AU$48,9,0)),0)+IFERROR((VLOOKUP(#REF!,$BC$6:$BH$47,9,0)),0)</f>
        <v>0</v>
      </c>
      <c r="AN47" s="107">
        <f>IFERROR((VLOOKUP(#REF!,$C$6:$N$39,10,0)),0)+IFERROR((VLOOKUP(#REF!,$X$6:$AB$47,10,0)),0)+IFERROR((VLOOKUP(#REF!,$AJ$7:$AU$48,10,0)),0)+IFERROR((VLOOKUP(#REF!,$BC$6:$BH$47,10,0)),0)</f>
        <v>0</v>
      </c>
      <c r="AO47" s="376">
        <f>IFERROR((VLOOKUP(#REF!,$C$6:$N$39,11,0)),0)+IFERROR((VLOOKUP(#REF!,$X$6:$AB$47,11,0)),0)+IFERROR((VLOOKUP(#REF!,$AJ$7:$AU$48,11,0)),0)+IFERROR((VLOOKUP(#REF!,$BC$6:$BH$47,11,0)),0)</f>
        <v>0</v>
      </c>
      <c r="AP47" s="438">
        <f>IFERROR((VLOOKUP(#REF!,$C$6:$O$39,12,0)),0)+IFERROR((VLOOKUP(#REF!,$X$6:$AB$47,12,0)),0)+IFERROR((VLOOKUP(#REF!,$AJ$7:$AV$48,12,0)),0)+IFERROR((VLOOKUP(#REF!,$BC$6:$BH$47,12,0)),0)</f>
        <v>0</v>
      </c>
      <c r="AQ47" s="454" t="s">
        <v>246</v>
      </c>
      <c r="AR47" s="439"/>
      <c r="AS47" s="374"/>
      <c r="AT47" s="374"/>
      <c r="AU47" s="374"/>
      <c r="AV47" s="431"/>
      <c r="AW47" s="431"/>
      <c r="AX47" s="358">
        <f>IFERROR((VLOOKUP(#REF!,$C$6:$U$39,14,0)),0)+IFERROR((VLOOKUP(#REF!,$X$6:$AG$47,14,0)),0)+IFERROR((VLOOKUP(#REF!,$AJ$6:$BA$47,14,0)),0)</f>
        <v>0</v>
      </c>
      <c r="AY47" s="432">
        <f>IFERROR((VLOOKUP(#REF!,$C$6:$U$39,16,0)),0)+IFERROR((VLOOKUP(#REF!,$X$6:$AG$47,16,0)),0)+IFERROR((VLOOKUP(#REF!,$AJ$6:$BA$47,16,0)),0)</f>
        <v>0</v>
      </c>
      <c r="BC47" s="26"/>
      <c r="BD47" s="389"/>
      <c r="BE47" s="389"/>
      <c r="BF47" s="389"/>
      <c r="BG47" s="29"/>
      <c r="BH47" s="29"/>
      <c r="BI47" s="29"/>
      <c r="BJ47" s="29"/>
      <c r="BK47" s="29"/>
      <c r="BL47" s="29"/>
      <c r="BM47" s="29"/>
      <c r="BN47" s="29"/>
      <c r="BO47" s="29"/>
      <c r="BP47" s="392">
        <f t="shared" si="9"/>
        <v>0</v>
      </c>
      <c r="BQ47" s="392">
        <f t="shared" si="6"/>
        <v>0</v>
      </c>
      <c r="BR47" s="393"/>
    </row>
    <row r="48" spans="2:125" ht="15.75" thickBot="1" x14ac:dyDescent="0.3">
      <c r="B48" s="375"/>
      <c r="C48" s="363"/>
      <c r="D48" s="611"/>
      <c r="E48" s="612"/>
      <c r="F48" s="612"/>
      <c r="G48" s="613"/>
      <c r="H48" s="377"/>
      <c r="I48" s="374"/>
      <c r="J48" s="346"/>
      <c r="K48" s="29"/>
      <c r="L48" s="29"/>
      <c r="M48" s="29"/>
      <c r="N48" s="29"/>
      <c r="O48" s="29"/>
      <c r="P48" s="130"/>
      <c r="Q48" s="92">
        <f t="shared" si="13"/>
        <v>0</v>
      </c>
      <c r="R48" s="355" t="b">
        <f>IF(AND(H48="CLIENT S+L",I48="HUILE"),(V48*3333.33+(VLOOKUP(K48,'BASE DE DONNEE'!$I$220:$J$250,2,0)))-((V48*3333.33)*J48),IF(AND(H48="CLIENT S+L",I48="LAIT"),((V48*952.4)-(V48*952.4)*J48),IF(H48="CLIENT O","OFFERT",IF(AND(I48="HUILE",H48="CLIENT L"),(((VLOOKUP(K48,'BASE DE DONNEE'!$I$220:$J$250,2,0))+(VLOOKUP(V48,'BASE DE DONNEE'!$I$111:$P$192,2,0)))),IF(AND(I48="LAIT",H48="CLIENT L"),(V48*952.4),IF(AND(I48="HUILE",H48="CLIENT D"),(V48*3809.53+(VLOOKUP(K48,'BASE DE DONNEE'!$I$220:$J$250,2,0))),IF(AND(I48="LAIT",H48="CLIENT D"),(V48*952.4),IF(AND(I48="HUILE",H48="CLIENT S+D"),((V48*3809.53+(VLOOKUP(K48,'BASE DE DONNEE'!$I$220:$J$250,2,0)))-((V48*3809.53)*J48)),IF(AND(I48="LAIT",H48="CLIENT S+D"),((V48*952.4)-((V48*952.4)*J48)),IF(AND(H48="CLIENT S",I48="LAIT"),((V48*952.4)-((V48*952.4)*J48)),IF(AND(I48="HUILE",H48="CLIENT S"),(VLOOKUP(K48,'BASE DE DONNEE'!$I$220:$J$250,2,0)+(VLOOKUP(V48,'BASE DE DONNEE'!$I$111:$P$192,2,0)))-(J48*((VLOOKUP(V48,'BASE DE DONNEE'!$I$111:$P$164,2,0)+(VLOOKUP(K48,'BASE DE DONNEE'!$I$220:$J$250,2,0))))))))))))))))</f>
        <v>0</v>
      </c>
      <c r="S48" s="355" t="b">
        <f t="shared" si="14"/>
        <v>0</v>
      </c>
      <c r="T48" s="356" t="b">
        <f t="shared" si="15"/>
        <v>0</v>
      </c>
      <c r="U48" s="365"/>
      <c r="V48" s="378">
        <f t="shared" si="17"/>
        <v>0</v>
      </c>
      <c r="W48" s="427"/>
      <c r="X48" s="471"/>
      <c r="Y48" s="387" t="e">
        <f>VLOOKUP(X48,'BASE DE DONNEE'!$A$4:$H$148,2,0)</f>
        <v>#N/A</v>
      </c>
      <c r="Z48" s="402"/>
      <c r="AA48" s="402"/>
      <c r="AB48" s="421"/>
      <c r="AC48" s="401" t="e">
        <f>VLOOKUP(X48,'BASE DE DONNEE'!$A$4:$H$148,3,0)</f>
        <v>#N/A</v>
      </c>
      <c r="AD48" s="468" t="e">
        <f t="shared" si="16"/>
        <v>#N/A</v>
      </c>
      <c r="AE48" s="469" t="e">
        <f>VLOOKUP(X48,'BASE DE DONNEE'!$A$4:$H$148,6,0)*#REF!/100</f>
        <v>#N/A</v>
      </c>
      <c r="AF48" s="469" t="e">
        <f>VLOOKUP(X48,'BASE DE DONNEE'!$A$4:$H$148,7,0)*#REF!/100</f>
        <v>#N/A</v>
      </c>
      <c r="AG48" s="469" t="e">
        <f>VLOOKUP(X48,'BASE DE DONNEE'!$A$4:$H$148,8,0)*#REF!/100</f>
        <v>#N/A</v>
      </c>
      <c r="AH48" s="470" t="e">
        <f t="shared" si="4"/>
        <v>#N/A</v>
      </c>
      <c r="AI48" s="595"/>
      <c r="AJ48" s="1" t="s">
        <v>244</v>
      </c>
      <c r="AK48" s="107">
        <f>IFERROR((VLOOKUP(#REF!,$C$6:$N$39,7,0)),0)+IFERROR((VLOOKUP(#REF!,$X$6:$AB$47,7,0)),0)+IFERROR((VLOOKUP(#REF!,$AJ$7:$AU$48,7,0)),0)+IFERROR((VLOOKUP(#REF!,$BC$6:$BH$47,7,0)),0)</f>
        <v>0</v>
      </c>
      <c r="AL48" s="107">
        <f>IFERROR((VLOOKUP(#REF!,$C$6:$N$39,8,0)),0)+IFERROR((VLOOKUP(#REF!,$X$6:$AB$47,8,0)),0)+IFERROR((VLOOKUP(#REF!,$AJ$7:$AU$48,8,0)),0)+IFERROR((VLOOKUP(#REF!,$BC$6:$BH$47,8,0)),0)</f>
        <v>0</v>
      </c>
      <c r="AM48" s="107">
        <f>IFERROR((VLOOKUP(#REF!,$C$6:$N$39,9,0)),0)+IFERROR((VLOOKUP(#REF!,$X$6:$AB$47,9,0)),0)+IFERROR((VLOOKUP(#REF!,$AJ$7:$AU$48,9,0)),0)+IFERROR((VLOOKUP(#REF!,$BC$6:$BH$47,9,0)),0)</f>
        <v>0</v>
      </c>
      <c r="AN48" s="107">
        <f>IFERROR((VLOOKUP(#REF!,$C$6:$N$39,10,0)),0)+IFERROR((VLOOKUP(#REF!,$X$6:$AB$47,10,0)),0)+IFERROR((VLOOKUP(#REF!,$AJ$7:$AU$48,10,0)),0)+IFERROR((VLOOKUP(#REF!,$BC$6:$BH$47,10,0)),0)</f>
        <v>0</v>
      </c>
      <c r="AO48" s="376">
        <f>IFERROR((VLOOKUP(#REF!,$C$6:$N$39,11,0)),0)+IFERROR((VLOOKUP(#REF!,$X$6:$AB$47,11,0)),0)+IFERROR((VLOOKUP(#REF!,$AJ$7:$AU$48,11,0)),0)+IFERROR((VLOOKUP(#REF!,$BC$6:$BH$47,11,0)),0)</f>
        <v>0</v>
      </c>
      <c r="AP48" s="438">
        <f>IFERROR((VLOOKUP(#REF!,$C$6:$O$39,12,0)),0)+IFERROR((VLOOKUP(#REF!,$X$6:$AB$47,12,0)),0)+IFERROR((VLOOKUP(#REF!,$AJ$7:$AV$48,12,0)),0)+IFERROR((VLOOKUP(#REF!,$BC$6:$BH$47,12,0)),0)</f>
        <v>0</v>
      </c>
      <c r="AQ48" s="1" t="s">
        <v>244</v>
      </c>
      <c r="AR48" s="439"/>
      <c r="AS48" s="374"/>
      <c r="AT48" s="374"/>
      <c r="AU48" s="374"/>
      <c r="AV48" s="431"/>
      <c r="AW48" s="431"/>
      <c r="AX48" s="358">
        <f>IFERROR((VLOOKUP(#REF!,$C$6:$U$39,14,0)),0)+IFERROR((VLOOKUP(#REF!,$X$6:$AG$47,14,0)),0)+IFERROR((VLOOKUP(#REF!,$AJ$6:$BA$47,14,0)),0)</f>
        <v>0</v>
      </c>
      <c r="AY48" s="432">
        <f>IFERROR((VLOOKUP(#REF!,$C$6:$U$39,16,0)),0)+IFERROR((VLOOKUP(#REF!,$X$6:$AG$47,16,0)),0)+IFERROR((VLOOKUP(#REF!,$AJ$6:$BA$47,16,0)),0)</f>
        <v>0</v>
      </c>
      <c r="BC48" s="26"/>
      <c r="BD48" s="389"/>
      <c r="BE48" s="389"/>
      <c r="BF48" s="389"/>
      <c r="BG48" s="29"/>
      <c r="BH48" s="29"/>
      <c r="BI48" s="29"/>
      <c r="BJ48" s="29"/>
      <c r="BK48" s="29"/>
      <c r="BL48" s="29"/>
      <c r="BM48" s="29"/>
      <c r="BN48" s="29"/>
      <c r="BO48" s="29"/>
      <c r="BP48" s="392">
        <f t="shared" si="9"/>
        <v>0</v>
      </c>
      <c r="BQ48" s="392">
        <f t="shared" si="6"/>
        <v>0</v>
      </c>
      <c r="BR48" s="393"/>
    </row>
    <row r="49" spans="2:70" ht="15.75" thickBot="1" x14ac:dyDescent="0.3">
      <c r="B49" s="375"/>
      <c r="C49" s="363"/>
      <c r="D49" s="611"/>
      <c r="E49" s="612"/>
      <c r="F49" s="612"/>
      <c r="G49" s="613"/>
      <c r="H49" s="377"/>
      <c r="I49" s="374"/>
      <c r="J49" s="346"/>
      <c r="K49" s="29"/>
      <c r="L49" s="29"/>
      <c r="M49" s="29"/>
      <c r="N49" s="29"/>
      <c r="O49" s="29"/>
      <c r="P49" s="130"/>
      <c r="Q49" s="92">
        <f t="shared" si="13"/>
        <v>0</v>
      </c>
      <c r="R49" s="355" t="b">
        <f>IF(AND(H49="CLIENT S+L",I49="HUILE"),(V49*3333.33+(VLOOKUP(K49,'BASE DE DONNEE'!$I$220:$J$250,2,0)))-((V49*3333.33)*J49),IF(AND(H49="CLIENT S+L",I49="LAIT"),((V49*952.4)-(V49*952.4)*J49),IF(H49="CLIENT O","OFFERT",IF(AND(I49="HUILE",H49="CLIENT L"),(((VLOOKUP(K49,'BASE DE DONNEE'!$I$220:$J$250,2,0))+(VLOOKUP(V49,'BASE DE DONNEE'!$I$111:$P$192,2,0)))),IF(AND(I49="LAIT",H49="CLIENT L"),(V49*952.4),IF(AND(I49="HUILE",H49="CLIENT D"),(V49*3809.53+(VLOOKUP(K49,'BASE DE DONNEE'!$I$220:$J$250,2,0))),IF(AND(I49="LAIT",H49="CLIENT D"),(V49*952.4),IF(AND(I49="HUILE",H49="CLIENT S+D"),((V49*3809.53+(VLOOKUP(K49,'BASE DE DONNEE'!$I$220:$J$250,2,0)))-((V49*3809.53)*J49)),IF(AND(I49="LAIT",H49="CLIENT S+D"),((V49*952.4)-((V49*952.4)*J49)),IF(AND(H49="CLIENT S",I49="LAIT"),((V49*952.4)-((V49*952.4)*J49)),IF(AND(I49="HUILE",H49="CLIENT S"),(VLOOKUP(K49,'BASE DE DONNEE'!$I$220:$J$250,2,0)+(VLOOKUP(V49,'BASE DE DONNEE'!$I$111:$P$192,2,0)))-(J49*((VLOOKUP(V49,'BASE DE DONNEE'!$I$111:$P$164,2,0)+(VLOOKUP(K49,'BASE DE DONNEE'!$I$220:$J$250,2,0))))))))))))))))</f>
        <v>0</v>
      </c>
      <c r="S49" s="355" t="b">
        <f t="shared" si="14"/>
        <v>0</v>
      </c>
      <c r="T49" s="356" t="b">
        <f t="shared" si="15"/>
        <v>0</v>
      </c>
      <c r="U49" s="365"/>
      <c r="V49" s="378">
        <f t="shared" si="17"/>
        <v>0</v>
      </c>
      <c r="W49" s="427"/>
      <c r="X49" s="471"/>
      <c r="Y49" s="387" t="e">
        <f>VLOOKUP(X49,'BASE DE DONNEE'!$A$4:$H$148,2,0)</f>
        <v>#N/A</v>
      </c>
      <c r="Z49" s="402"/>
      <c r="AA49" s="402"/>
      <c r="AB49" s="421"/>
      <c r="AC49" s="401" t="e">
        <f>VLOOKUP(X49,'BASE DE DONNEE'!$A$4:$H$148,3,0)</f>
        <v>#N/A</v>
      </c>
      <c r="AD49" s="468" t="e">
        <f t="shared" si="16"/>
        <v>#N/A</v>
      </c>
      <c r="AE49" s="469" t="e">
        <f>VLOOKUP(X49,'BASE DE DONNEE'!$A$4:$H$148,6,0)*#REF!/100</f>
        <v>#N/A</v>
      </c>
      <c r="AF49" s="469" t="e">
        <f>VLOOKUP(X49,'BASE DE DONNEE'!$A$4:$H$148,7,0)*#REF!/100</f>
        <v>#N/A</v>
      </c>
      <c r="AG49" s="469" t="e">
        <f>VLOOKUP(X49,'BASE DE DONNEE'!$A$4:$H$148,8,0)*#REF!/100</f>
        <v>#N/A</v>
      </c>
      <c r="AH49" s="470" t="e">
        <f t="shared" si="4"/>
        <v>#N/A</v>
      </c>
      <c r="AI49" s="595"/>
      <c r="AJ49" s="454" t="s">
        <v>246</v>
      </c>
      <c r="AK49" s="107">
        <f>IFERROR((VLOOKUP(#REF!,$C$6:$N$39,7,0)),0)+IFERROR((VLOOKUP(#REF!,$X$6:$AB$47,7,0)),0)+IFERROR((VLOOKUP(#REF!,$AJ$7:$AU$48,7,0)),0)+IFERROR((VLOOKUP(#REF!,$BC$6:$BH$47,7,0)),0)</f>
        <v>0</v>
      </c>
      <c r="AL49" s="107">
        <f>IFERROR((VLOOKUP(#REF!,$C$6:$N$39,8,0)),0)+IFERROR((VLOOKUP(#REF!,$X$6:$AB$47,8,0)),0)+IFERROR((VLOOKUP(#REF!,$AJ$7:$AU$48,8,0)),0)+IFERROR((VLOOKUP(#REF!,$BC$6:$BH$47,8,0)),0)</f>
        <v>0</v>
      </c>
      <c r="AM49" s="107">
        <f>IFERROR((VLOOKUP(#REF!,$C$6:$N$39,9,0)),0)+IFERROR((VLOOKUP(#REF!,$X$6:$AB$47,9,0)),0)+IFERROR((VLOOKUP(#REF!,$AJ$7:$AU$48,9,0)),0)+IFERROR((VLOOKUP(#REF!,$BC$6:$BH$47,9,0)),0)</f>
        <v>0</v>
      </c>
      <c r="AN49" s="107">
        <f>IFERROR((VLOOKUP(#REF!,$C$6:$N$39,10,0)),0)+IFERROR((VLOOKUP(#REF!,$X$6:$AB$47,10,0)),0)+IFERROR((VLOOKUP(#REF!,$AJ$7:$AU$48,10,0)),0)+IFERROR((VLOOKUP(#REF!,$BC$6:$BH$47,10,0)),0)</f>
        <v>0</v>
      </c>
      <c r="AO49" s="376">
        <f>IFERROR((VLOOKUP(#REF!,$C$6:$N$39,11,0)),0)+IFERROR((VLOOKUP(#REF!,$X$6:$AB$47,11,0)),0)+IFERROR((VLOOKUP(#REF!,$AJ$7:$AU$48,11,0)),0)+IFERROR((VLOOKUP(#REF!,$BC$6:$BH$47,11,0)),0)</f>
        <v>0</v>
      </c>
      <c r="AP49" s="438">
        <f>IFERROR((VLOOKUP(#REF!,$C$6:$O$39,12,0)),0)+IFERROR((VLOOKUP(#REF!,$X$6:$AB$47,12,0)),0)+IFERROR((VLOOKUP(#REF!,$AJ$7:$AV$48,12,0)),0)+IFERROR((VLOOKUP(#REF!,$BC$6:$BH$47,12,0)),0)</f>
        <v>0</v>
      </c>
      <c r="AQ49" s="454" t="s">
        <v>246</v>
      </c>
      <c r="AR49" s="439"/>
      <c r="AS49" s="374"/>
      <c r="AT49" s="374"/>
      <c r="AU49" s="374"/>
      <c r="AV49" s="431"/>
      <c r="AW49" s="431"/>
      <c r="AX49" s="358">
        <f>IFERROR((VLOOKUP(#REF!,$C$6:$U$39,14,0)),0)+IFERROR((VLOOKUP(#REF!,$X$6:$AG$47,14,0)),0)+IFERROR((VLOOKUP(#REF!,$AJ$6:$BA$47,14,0)),0)</f>
        <v>0</v>
      </c>
      <c r="AY49" s="432">
        <f>IFERROR((VLOOKUP(#REF!,$C$6:$U$39,16,0)),0)+IFERROR((VLOOKUP(#REF!,$X$6:$AG$47,16,0)),0)+IFERROR((VLOOKUP(#REF!,$AJ$6:$BA$47,16,0)),0)</f>
        <v>0</v>
      </c>
      <c r="BC49" s="26"/>
      <c r="BD49" s="389"/>
      <c r="BE49" s="389"/>
      <c r="BF49" s="389"/>
      <c r="BG49" s="29"/>
      <c r="BH49" s="29"/>
      <c r="BI49" s="29"/>
      <c r="BJ49" s="29"/>
      <c r="BK49" s="29"/>
      <c r="BL49" s="29"/>
      <c r="BM49" s="29"/>
      <c r="BN49" s="29"/>
      <c r="BO49" s="29"/>
      <c r="BP49" s="392">
        <f t="shared" si="9"/>
        <v>0</v>
      </c>
      <c r="BQ49" s="392">
        <f t="shared" si="6"/>
        <v>0</v>
      </c>
      <c r="BR49" s="393"/>
    </row>
    <row r="50" spans="2:70" ht="15.75" thickBot="1" x14ac:dyDescent="0.3">
      <c r="B50" s="375"/>
      <c r="C50" s="363"/>
      <c r="D50" s="611"/>
      <c r="E50" s="612"/>
      <c r="F50" s="612"/>
      <c r="G50" s="613"/>
      <c r="H50" s="377"/>
      <c r="I50" s="374"/>
      <c r="J50" s="346"/>
      <c r="K50" s="29"/>
      <c r="L50" s="29"/>
      <c r="M50" s="29"/>
      <c r="N50" s="29"/>
      <c r="O50" s="29"/>
      <c r="P50" s="130"/>
      <c r="Q50" s="92">
        <f t="shared" si="13"/>
        <v>0</v>
      </c>
      <c r="R50" s="355" t="b">
        <f>IF(AND(H50="CLIENT S+L",I50="HUILE"),(V50*3333.33+(VLOOKUP(K50,'BASE DE DONNEE'!$I$220:$J$250,2,0)))-((V50*3333.33)*J50),IF(AND(H50="CLIENT S+L",I50="LAIT"),((V50*952.4)-(V50*952.4)*J50),IF(H50="CLIENT O","OFFERT",IF(AND(I50="HUILE",H50="CLIENT L"),(((VLOOKUP(K50,'BASE DE DONNEE'!$I$220:$J$250,2,0))+(VLOOKUP(V50,'BASE DE DONNEE'!$I$111:$P$192,2,0)))),IF(AND(I50="LAIT",H50="CLIENT L"),(V50*952.4),IF(AND(I50="HUILE",H50="CLIENT D"),(V50*3809.53+(VLOOKUP(K50,'BASE DE DONNEE'!$I$220:$J$250,2,0))),IF(AND(I50="LAIT",H50="CLIENT D"),(V50*952.4),IF(AND(I50="HUILE",H50="CLIENT S+D"),((V50*3809.53+(VLOOKUP(K50,'BASE DE DONNEE'!$I$220:$J$250,2,0)))-((V50*3809.53)*J50)),IF(AND(I50="LAIT",H50="CLIENT S+D"),((V50*952.4)-((V50*952.4)*J50)),IF(AND(H50="CLIENT S",I50="LAIT"),((V50*952.4)-((V50*952.4)*J50)),IF(AND(I50="HUILE",H50="CLIENT S"),(VLOOKUP(K50,'BASE DE DONNEE'!$I$220:$J$250,2,0)+(VLOOKUP(V50,'BASE DE DONNEE'!$I$111:$P$192,2,0)))-(J50*((VLOOKUP(V50,'BASE DE DONNEE'!$I$111:$P$164,2,0)+(VLOOKUP(K50,'BASE DE DONNEE'!$I$220:$J$250,2,0))))))))))))))))</f>
        <v>0</v>
      </c>
      <c r="S50" s="355" t="b">
        <f t="shared" si="14"/>
        <v>0</v>
      </c>
      <c r="T50" s="356" t="b">
        <f t="shared" si="15"/>
        <v>0</v>
      </c>
      <c r="U50" s="365"/>
      <c r="V50" s="378">
        <f t="shared" si="17"/>
        <v>0</v>
      </c>
      <c r="W50" s="427"/>
      <c r="X50" s="471"/>
      <c r="Y50" s="387" t="e">
        <f>VLOOKUP(X50,'BASE DE DONNEE'!$A$4:$H$148,2,0)</f>
        <v>#N/A</v>
      </c>
      <c r="Z50" s="402"/>
      <c r="AA50" s="402"/>
      <c r="AB50" s="421"/>
      <c r="AC50" s="401" t="e">
        <f>VLOOKUP(X50,'BASE DE DONNEE'!$A$4:$H$148,3,0)</f>
        <v>#N/A</v>
      </c>
      <c r="AD50" s="468" t="e">
        <f t="shared" si="16"/>
        <v>#N/A</v>
      </c>
      <c r="AE50" s="469" t="e">
        <f>VLOOKUP(X50,'BASE DE DONNEE'!$A$4:$H$148,6,0)*#REF!/100</f>
        <v>#N/A</v>
      </c>
      <c r="AF50" s="469" t="e">
        <f>VLOOKUP(X50,'BASE DE DONNEE'!$A$4:$H$148,7,0)*#REF!/100</f>
        <v>#N/A</v>
      </c>
      <c r="AG50" s="469" t="e">
        <f>VLOOKUP(X50,'BASE DE DONNEE'!$A$4:$H$148,8,0)*#REF!/100</f>
        <v>#N/A</v>
      </c>
      <c r="AH50" s="470" t="e">
        <f t="shared" si="4"/>
        <v>#N/A</v>
      </c>
      <c r="AI50" s="595"/>
      <c r="AJ50" s="1" t="s">
        <v>244</v>
      </c>
      <c r="AK50" s="107">
        <f>IFERROR((VLOOKUP(#REF!,$C$6:$N$39,7,0)),0)+IFERROR((VLOOKUP(#REF!,$X$6:$AB$47,7,0)),0)+IFERROR((VLOOKUP(#REF!,$AJ$7:$AU$48,7,0)),0)+IFERROR((VLOOKUP(#REF!,$BC$6:$BH$47,7,0)),0)</f>
        <v>0</v>
      </c>
      <c r="AL50" s="107">
        <f>IFERROR((VLOOKUP(#REF!,$C$6:$N$39,8,0)),0)+IFERROR((VLOOKUP(#REF!,$X$6:$AB$47,8,0)),0)+IFERROR((VLOOKUP(#REF!,$AJ$7:$AU$48,8,0)),0)+IFERROR((VLOOKUP(#REF!,$BC$6:$BH$47,8,0)),0)</f>
        <v>0</v>
      </c>
      <c r="AM50" s="107">
        <f>IFERROR((VLOOKUP(#REF!,$C$6:$N$39,9,0)),0)+IFERROR((VLOOKUP(#REF!,$X$6:$AB$47,9,0)),0)+IFERROR((VLOOKUP(#REF!,$AJ$7:$AU$48,9,0)),0)+IFERROR((VLOOKUP(#REF!,$BC$6:$BH$47,9,0)),0)</f>
        <v>0</v>
      </c>
      <c r="AN50" s="107">
        <f>IFERROR((VLOOKUP(#REF!,$C$6:$N$39,10,0)),0)+IFERROR((VLOOKUP(#REF!,$X$6:$AB$47,10,0)),0)+IFERROR((VLOOKUP(#REF!,$AJ$7:$AU$48,10,0)),0)+IFERROR((VLOOKUP(#REF!,$BC$6:$BH$47,10,0)),0)</f>
        <v>0</v>
      </c>
      <c r="AO50" s="376">
        <f>IFERROR((VLOOKUP(#REF!,$C$6:$N$39,11,0)),0)+IFERROR((VLOOKUP(#REF!,$X$6:$AB$47,11,0)),0)+IFERROR((VLOOKUP(#REF!,$AJ$7:$AU$48,11,0)),0)+IFERROR((VLOOKUP(#REF!,$BC$6:$BH$47,11,0)),0)</f>
        <v>0</v>
      </c>
      <c r="AP50" s="438">
        <f>IFERROR((VLOOKUP(#REF!,$C$6:$O$39,12,0)),0)+IFERROR((VLOOKUP(#REF!,$X$6:$AB$47,12,0)),0)+IFERROR((VLOOKUP(#REF!,$AJ$7:$AV$48,12,0)),0)+IFERROR((VLOOKUP(#REF!,$BC$6:$BH$47,12,0)),0)</f>
        <v>0</v>
      </c>
      <c r="AQ50" s="1" t="s">
        <v>244</v>
      </c>
      <c r="AR50" s="439"/>
      <c r="AS50" s="374"/>
      <c r="AT50" s="374"/>
      <c r="AU50" s="374"/>
      <c r="AV50" s="431"/>
      <c r="AW50" s="431"/>
      <c r="AX50" s="358">
        <f>IFERROR((VLOOKUP(#REF!,$C$6:$U$39,14,0)),0)+IFERROR((VLOOKUP(#REF!,$X$6:$AG$47,14,0)),0)+IFERROR((VLOOKUP(#REF!,$AJ$6:$BA$47,14,0)),0)</f>
        <v>0</v>
      </c>
      <c r="AY50" s="432">
        <f>IFERROR((VLOOKUP(#REF!,$C$6:$U$39,16,0)),0)+IFERROR((VLOOKUP(#REF!,$X$6:$AG$47,16,0)),0)+IFERROR((VLOOKUP(#REF!,$AJ$6:$BA$47,16,0)),0)</f>
        <v>0</v>
      </c>
      <c r="BC50" s="26"/>
      <c r="BD50" s="389"/>
      <c r="BE50" s="389"/>
      <c r="BF50" s="389"/>
      <c r="BG50" s="29"/>
      <c r="BH50" s="29"/>
      <c r="BI50" s="29"/>
      <c r="BJ50" s="29"/>
      <c r="BK50" s="29"/>
      <c r="BL50" s="29"/>
      <c r="BM50" s="29"/>
      <c r="BN50" s="29"/>
      <c r="BO50" s="29"/>
      <c r="BP50" s="392">
        <f t="shared" si="9"/>
        <v>0</v>
      </c>
      <c r="BQ50" s="392">
        <f t="shared" si="6"/>
        <v>0</v>
      </c>
      <c r="BR50" s="393"/>
    </row>
    <row r="51" spans="2:70" ht="15.75" thickBot="1" x14ac:dyDescent="0.3">
      <c r="B51" s="375"/>
      <c r="C51" s="363"/>
      <c r="D51" s="611"/>
      <c r="E51" s="612"/>
      <c r="F51" s="612"/>
      <c r="G51" s="613"/>
      <c r="H51" s="377"/>
      <c r="I51" s="374"/>
      <c r="J51" s="346"/>
      <c r="K51" s="29"/>
      <c r="L51" s="29"/>
      <c r="M51" s="29"/>
      <c r="N51" s="29"/>
      <c r="O51" s="29"/>
      <c r="P51" s="130"/>
      <c r="Q51" s="92">
        <f t="shared" si="13"/>
        <v>0</v>
      </c>
      <c r="R51" s="355" t="b">
        <f>IF(AND(H51="CLIENT S+L",I51="HUILE"),(V51*3333.33+(VLOOKUP(K51,'BASE DE DONNEE'!$I$220:$J$250,2,0)))-((V51*3333.33)*J51),IF(AND(H51="CLIENT S+L",I51="LAIT"),((V51*952.4)-(V51*952.4)*J51),IF(H51="CLIENT O","OFFERT",IF(AND(I51="HUILE",H51="CLIENT L"),(((VLOOKUP(K51,'BASE DE DONNEE'!$I$220:$J$250,2,0))+(VLOOKUP(V51,'BASE DE DONNEE'!$I$111:$P$192,2,0)))),IF(AND(I51="LAIT",H51="CLIENT L"),(V51*952.4),IF(AND(I51="HUILE",H51="CLIENT D"),(V51*3809.53+(VLOOKUP(K51,'BASE DE DONNEE'!$I$220:$J$250,2,0))),IF(AND(I51="LAIT",H51="CLIENT D"),(V51*952.4),IF(AND(I51="HUILE",H51="CLIENT S+D"),((V51*3809.53+(VLOOKUP(K51,'BASE DE DONNEE'!$I$220:$J$250,2,0)))-((V51*3809.53)*J51)),IF(AND(I51="LAIT",H51="CLIENT S+D"),((V51*952.4)-((V51*952.4)*J51)),IF(AND(H51="CLIENT S",I51="LAIT"),((V51*952.4)-((V51*952.4)*J51)),IF(AND(I51="HUILE",H51="CLIENT S"),(VLOOKUP(K51,'BASE DE DONNEE'!$I$220:$J$250,2,0)+(VLOOKUP(V51,'BASE DE DONNEE'!$I$111:$P$192,2,0)))-(J51*((VLOOKUP(V51,'BASE DE DONNEE'!$I$111:$P$164,2,0)+(VLOOKUP(K51,'BASE DE DONNEE'!$I$220:$J$250,2,0))))))))))))))))</f>
        <v>0</v>
      </c>
      <c r="S51" s="355" t="b">
        <f t="shared" si="14"/>
        <v>0</v>
      </c>
      <c r="T51" s="356" t="b">
        <f t="shared" si="15"/>
        <v>0</v>
      </c>
      <c r="U51" s="365"/>
      <c r="V51" s="378">
        <f t="shared" si="17"/>
        <v>0</v>
      </c>
      <c r="W51" s="427"/>
      <c r="X51" s="471"/>
      <c r="Y51" s="387" t="e">
        <f>VLOOKUP(X51,'BASE DE DONNEE'!$A$4:$H$148,2,0)</f>
        <v>#N/A</v>
      </c>
      <c r="Z51" s="402"/>
      <c r="AA51" s="402"/>
      <c r="AB51" s="421"/>
      <c r="AC51" s="401" t="e">
        <f>VLOOKUP(X51,'BASE DE DONNEE'!$A$4:$H$148,3,0)</f>
        <v>#N/A</v>
      </c>
      <c r="AD51" s="468" t="e">
        <f t="shared" si="16"/>
        <v>#N/A</v>
      </c>
      <c r="AE51" s="469" t="e">
        <f>VLOOKUP(X51,'BASE DE DONNEE'!$A$4:$H$148,6,0)*#REF!/100</f>
        <v>#N/A</v>
      </c>
      <c r="AF51" s="469" t="e">
        <f>VLOOKUP(X51,'BASE DE DONNEE'!$A$4:$H$148,7,0)*#REF!/100</f>
        <v>#N/A</v>
      </c>
      <c r="AG51" s="469" t="e">
        <f>VLOOKUP(X51,'BASE DE DONNEE'!$A$4:$H$148,8,0)*#REF!/100</f>
        <v>#N/A</v>
      </c>
      <c r="AH51" s="470" t="e">
        <f t="shared" si="4"/>
        <v>#N/A</v>
      </c>
      <c r="AI51" s="595"/>
      <c r="AJ51" s="454" t="s">
        <v>246</v>
      </c>
      <c r="AK51" s="107">
        <f>IFERROR((VLOOKUP(#REF!,$C$6:$N$39,7,0)),0)+IFERROR((VLOOKUP(#REF!,$X$6:$AB$47,7,0)),0)+IFERROR((VLOOKUP(#REF!,$AJ$7:$AU$48,7,0)),0)+IFERROR((VLOOKUP(#REF!,$BC$6:$BH$47,7,0)),0)</f>
        <v>0</v>
      </c>
      <c r="AL51" s="107">
        <f>IFERROR((VLOOKUP(#REF!,$C$6:$N$39,8,0)),0)+IFERROR((VLOOKUP(#REF!,$X$6:$AB$47,8,0)),0)+IFERROR((VLOOKUP(#REF!,$AJ$7:$AU$48,8,0)),0)+IFERROR((VLOOKUP(#REF!,$BC$6:$BH$47,8,0)),0)</f>
        <v>0</v>
      </c>
      <c r="AM51" s="107">
        <f>IFERROR((VLOOKUP(#REF!,$C$6:$N$39,9,0)),0)+IFERROR((VLOOKUP(#REF!,$X$6:$AB$47,9,0)),0)+IFERROR((VLOOKUP(#REF!,$AJ$7:$AU$48,9,0)),0)+IFERROR((VLOOKUP(#REF!,$BC$6:$BH$47,9,0)),0)</f>
        <v>0</v>
      </c>
      <c r="AN51" s="107">
        <f>IFERROR((VLOOKUP(#REF!,$C$6:$N$39,10,0)),0)+IFERROR((VLOOKUP(#REF!,$X$6:$AB$47,10,0)),0)+IFERROR((VLOOKUP(#REF!,$AJ$7:$AU$48,10,0)),0)+IFERROR((VLOOKUP(#REF!,$BC$6:$BH$47,10,0)),0)</f>
        <v>0</v>
      </c>
      <c r="AO51" s="376">
        <f>IFERROR((VLOOKUP(#REF!,$C$6:$N$39,11,0)),0)+IFERROR((VLOOKUP(#REF!,$X$6:$AB$47,11,0)),0)+IFERROR((VLOOKUP(#REF!,$AJ$7:$AU$48,11,0)),0)+IFERROR((VLOOKUP(#REF!,$BC$6:$BH$47,11,0)),0)</f>
        <v>0</v>
      </c>
      <c r="AP51" s="438">
        <f>IFERROR((VLOOKUP(#REF!,$C$6:$O$39,12,0)),0)+IFERROR((VLOOKUP(#REF!,$X$6:$AB$47,12,0)),0)+IFERROR((VLOOKUP(#REF!,$AJ$7:$AV$48,12,0)),0)+IFERROR((VLOOKUP(#REF!,$BC$6:$BH$47,12,0)),0)</f>
        <v>0</v>
      </c>
      <c r="AQ51" s="454" t="s">
        <v>246</v>
      </c>
      <c r="AR51" s="439"/>
      <c r="AS51" s="374"/>
      <c r="AT51" s="374"/>
      <c r="AU51" s="374"/>
      <c r="AV51" s="431"/>
      <c r="AW51" s="431"/>
      <c r="AX51" s="358">
        <f>IFERROR((VLOOKUP(#REF!,$C$6:$U$39,14,0)),0)+IFERROR((VLOOKUP(#REF!,$X$6:$AG$47,14,0)),0)+IFERROR((VLOOKUP(#REF!,$AJ$6:$BA$47,14,0)),0)</f>
        <v>0</v>
      </c>
      <c r="AY51" s="432">
        <f>IFERROR((VLOOKUP(#REF!,$C$6:$U$39,16,0)),0)+IFERROR((VLOOKUP(#REF!,$X$6:$AG$47,16,0)),0)+IFERROR((VLOOKUP(#REF!,$AJ$6:$BA$47,16,0)),0)</f>
        <v>0</v>
      </c>
      <c r="BC51" s="26"/>
      <c r="BD51" s="389"/>
      <c r="BE51" s="389"/>
      <c r="BF51" s="389"/>
      <c r="BG51" s="29"/>
      <c r="BH51" s="29"/>
      <c r="BI51" s="29"/>
      <c r="BJ51" s="29"/>
      <c r="BK51" s="29"/>
      <c r="BL51" s="29"/>
      <c r="BM51" s="29"/>
      <c r="BN51" s="29"/>
      <c r="BO51" s="29"/>
      <c r="BP51" s="392">
        <f t="shared" si="9"/>
        <v>0</v>
      </c>
      <c r="BQ51" s="392">
        <f t="shared" si="6"/>
        <v>0</v>
      </c>
      <c r="BR51" s="393"/>
    </row>
    <row r="52" spans="2:70" ht="15.75" thickBot="1" x14ac:dyDescent="0.3">
      <c r="B52" s="375"/>
      <c r="C52" s="363"/>
      <c r="D52" s="611"/>
      <c r="E52" s="612"/>
      <c r="F52" s="612"/>
      <c r="G52" s="613"/>
      <c r="H52" s="377"/>
      <c r="I52" s="374"/>
      <c r="J52" s="346"/>
      <c r="K52" s="29"/>
      <c r="L52" s="29"/>
      <c r="M52" s="29"/>
      <c r="N52" s="29"/>
      <c r="O52" s="29"/>
      <c r="P52" s="130"/>
      <c r="Q52" s="92">
        <f t="shared" si="13"/>
        <v>0</v>
      </c>
      <c r="R52" s="355" t="b">
        <f>IF(AND(H52="CLIENT S+L",I52="HUILE"),(V52*3333.33+(VLOOKUP(K52,'BASE DE DONNEE'!$I$220:$J$250,2,0)))-((V52*3333.33)*J52),IF(AND(H52="CLIENT S+L",I52="LAIT"),((V52*952.4)-(V52*952.4)*J52),IF(H52="CLIENT O","OFFERT",IF(AND(I52="HUILE",H52="CLIENT L"),(((VLOOKUP(K52,'BASE DE DONNEE'!$I$220:$J$250,2,0))+(VLOOKUP(V52,'BASE DE DONNEE'!$I$111:$P$192,2,0)))),IF(AND(I52="LAIT",H52="CLIENT L"),(V52*952.4),IF(AND(I52="HUILE",H52="CLIENT D"),(V52*3809.53+(VLOOKUP(K52,'BASE DE DONNEE'!$I$220:$J$250,2,0))),IF(AND(I52="LAIT",H52="CLIENT D"),(V52*952.4),IF(AND(I52="HUILE",H52="CLIENT S+D"),((V52*3809.53+(VLOOKUP(K52,'BASE DE DONNEE'!$I$220:$J$250,2,0)))-((V52*3809.53)*J52)),IF(AND(I52="LAIT",H52="CLIENT S+D"),((V52*952.4)-((V52*952.4)*J52)),IF(AND(H52="CLIENT S",I52="LAIT"),((V52*952.4)-((V52*952.4)*J52)),IF(AND(I52="HUILE",H52="CLIENT S"),(VLOOKUP(K52,'BASE DE DONNEE'!$I$220:$J$250,2,0)+(VLOOKUP(V52,'BASE DE DONNEE'!$I$111:$P$192,2,0)))-(J52*((VLOOKUP(V52,'BASE DE DONNEE'!$I$111:$P$164,2,0)+(VLOOKUP(K52,'BASE DE DONNEE'!$I$220:$J$250,2,0))))))))))))))))</f>
        <v>0</v>
      </c>
      <c r="S52" s="355" t="b">
        <f t="shared" si="14"/>
        <v>0</v>
      </c>
      <c r="T52" s="356" t="b">
        <f t="shared" si="15"/>
        <v>0</v>
      </c>
      <c r="U52" s="365"/>
      <c r="V52" s="378">
        <f t="shared" si="17"/>
        <v>0</v>
      </c>
      <c r="W52" s="427"/>
      <c r="X52" s="471"/>
      <c r="Y52" s="387" t="e">
        <f>VLOOKUP(X52,'BASE DE DONNEE'!$A$4:$H$148,2,0)</f>
        <v>#N/A</v>
      </c>
      <c r="Z52" s="402"/>
      <c r="AA52" s="402"/>
      <c r="AB52" s="421"/>
      <c r="AC52" s="401" t="e">
        <f>VLOOKUP(X52,'BASE DE DONNEE'!$A$4:$H$148,3,0)</f>
        <v>#N/A</v>
      </c>
      <c r="AD52" s="468" t="e">
        <f t="shared" si="16"/>
        <v>#N/A</v>
      </c>
      <c r="AE52" s="469" t="e">
        <f>VLOOKUP(X52,'BASE DE DONNEE'!$A$4:$H$148,6,0)*#REF!/100</f>
        <v>#N/A</v>
      </c>
      <c r="AF52" s="469" t="e">
        <f>VLOOKUP(X52,'BASE DE DONNEE'!$A$4:$H$148,7,0)*#REF!/100</f>
        <v>#N/A</v>
      </c>
      <c r="AG52" s="469" t="e">
        <f>VLOOKUP(X52,'BASE DE DONNEE'!$A$4:$H$148,8,0)*#REF!/100</f>
        <v>#N/A</v>
      </c>
      <c r="AH52" s="470" t="e">
        <f t="shared" si="4"/>
        <v>#N/A</v>
      </c>
      <c r="AI52" s="595"/>
      <c r="AJ52" s="1" t="s">
        <v>244</v>
      </c>
      <c r="AK52" s="107">
        <f>IFERROR((VLOOKUP(#REF!,$C$6:$N$39,7,0)),0)+IFERROR((VLOOKUP(#REF!,$X$6:$AB$47,7,0)),0)+IFERROR((VLOOKUP(#REF!,$AJ$7:$AU$48,7,0)),0)+IFERROR((VLOOKUP(#REF!,$BC$6:$BH$47,7,0)),0)</f>
        <v>0</v>
      </c>
      <c r="AL52" s="107">
        <f>IFERROR((VLOOKUP(#REF!,$C$6:$N$39,8,0)),0)+IFERROR((VLOOKUP(#REF!,$X$6:$AB$47,8,0)),0)+IFERROR((VLOOKUP(#REF!,$AJ$7:$AU$48,8,0)),0)+IFERROR((VLOOKUP(#REF!,$BC$6:$BH$47,8,0)),0)</f>
        <v>0</v>
      </c>
      <c r="AM52" s="107">
        <f>IFERROR((VLOOKUP(#REF!,$C$6:$N$39,9,0)),0)+IFERROR((VLOOKUP(#REF!,$X$6:$AB$47,9,0)),0)+IFERROR((VLOOKUP(#REF!,$AJ$7:$AU$48,9,0)),0)+IFERROR((VLOOKUP(#REF!,$BC$6:$BH$47,9,0)),0)</f>
        <v>0</v>
      </c>
      <c r="AN52" s="107">
        <f>IFERROR((VLOOKUP(#REF!,$C$6:$N$39,10,0)),0)+IFERROR((VLOOKUP(#REF!,$X$6:$AB$47,10,0)),0)+IFERROR((VLOOKUP(#REF!,$AJ$7:$AU$48,10,0)),0)+IFERROR((VLOOKUP(#REF!,$BC$6:$BH$47,10,0)),0)</f>
        <v>0</v>
      </c>
      <c r="AO52" s="376">
        <f>IFERROR((VLOOKUP(#REF!,$C$6:$N$39,11,0)),0)+IFERROR((VLOOKUP(#REF!,$X$6:$AB$47,11,0)),0)+IFERROR((VLOOKUP(#REF!,$AJ$7:$AU$48,11,0)),0)+IFERROR((VLOOKUP(#REF!,$BC$6:$BH$47,11,0)),0)</f>
        <v>0</v>
      </c>
      <c r="AP52" s="438">
        <f>IFERROR((VLOOKUP(#REF!,$C$6:$O$39,12,0)),0)+IFERROR((VLOOKUP(#REF!,$X$6:$AB$47,12,0)),0)+IFERROR((VLOOKUP(#REF!,$AJ$7:$AV$48,12,0)),0)+IFERROR((VLOOKUP(#REF!,$BC$6:$BH$47,12,0)),0)</f>
        <v>0</v>
      </c>
      <c r="AQ52" s="1" t="s">
        <v>244</v>
      </c>
      <c r="AR52" s="439"/>
      <c r="AS52" s="374"/>
      <c r="AT52" s="374"/>
      <c r="AU52" s="374"/>
      <c r="AV52" s="431"/>
      <c r="AW52" s="431"/>
      <c r="AX52" s="358">
        <f>IFERROR((VLOOKUP(#REF!,$C$6:$U$39,14,0)),0)+IFERROR((VLOOKUP(#REF!,$X$6:$AG$47,14,0)),0)+IFERROR((VLOOKUP(#REF!,$AJ$6:$BA$47,14,0)),0)</f>
        <v>0</v>
      </c>
      <c r="AY52" s="432">
        <f>IFERROR((VLOOKUP(#REF!,$C$6:$U$39,16,0)),0)+IFERROR((VLOOKUP(#REF!,$X$6:$AG$47,16,0)),0)+IFERROR((VLOOKUP(#REF!,$AJ$6:$BA$47,16,0)),0)</f>
        <v>0</v>
      </c>
      <c r="BC52" s="26"/>
      <c r="BD52" s="389"/>
      <c r="BE52" s="389"/>
      <c r="BF52" s="389"/>
      <c r="BG52" s="29"/>
      <c r="BH52" s="29"/>
      <c r="BI52" s="29"/>
      <c r="BJ52" s="29"/>
      <c r="BK52" s="29"/>
      <c r="BL52" s="29"/>
      <c r="BM52" s="29"/>
      <c r="BN52" s="29"/>
      <c r="BO52" s="29"/>
      <c r="BP52" s="392">
        <f t="shared" si="9"/>
        <v>0</v>
      </c>
      <c r="BQ52" s="392">
        <f t="shared" si="6"/>
        <v>0</v>
      </c>
      <c r="BR52" s="393"/>
    </row>
    <row r="53" spans="2:70" ht="15.75" thickBot="1" x14ac:dyDescent="0.3">
      <c r="B53" s="375"/>
      <c r="C53" s="363"/>
      <c r="D53" s="611"/>
      <c r="E53" s="612"/>
      <c r="F53" s="612"/>
      <c r="G53" s="613"/>
      <c r="H53" s="377"/>
      <c r="I53" s="374"/>
      <c r="J53" s="346"/>
      <c r="K53" s="29"/>
      <c r="L53" s="29"/>
      <c r="M53" s="29"/>
      <c r="N53" s="29"/>
      <c r="O53" s="29"/>
      <c r="P53" s="130"/>
      <c r="Q53" s="92">
        <f t="shared" si="13"/>
        <v>0</v>
      </c>
      <c r="R53" s="355" t="b">
        <f>IF(AND(H53="CLIENT S+L",I53="HUILE"),(V53*3333.33+(VLOOKUP(K53,'BASE DE DONNEE'!$I$220:$J$250,2,0)))-((V53*3333.33)*J53),IF(AND(H53="CLIENT S+L",I53="LAIT"),((V53*952.4)-(V53*952.4)*J53),IF(H53="CLIENT O","OFFERT",IF(AND(I53="HUILE",H53="CLIENT L"),(((VLOOKUP(K53,'BASE DE DONNEE'!$I$220:$J$250,2,0))+(VLOOKUP(V53,'BASE DE DONNEE'!$I$111:$P$192,2,0)))),IF(AND(I53="LAIT",H53="CLIENT L"),(V53*952.4),IF(AND(I53="HUILE",H53="CLIENT D"),(V53*3809.53+(VLOOKUP(K53,'BASE DE DONNEE'!$I$220:$J$250,2,0))),IF(AND(I53="LAIT",H53="CLIENT D"),(V53*952.4),IF(AND(I53="HUILE",H53="CLIENT S+D"),((V53*3809.53+(VLOOKUP(K53,'BASE DE DONNEE'!$I$220:$J$250,2,0)))-((V53*3809.53)*J53)),IF(AND(I53="LAIT",H53="CLIENT S+D"),((V53*952.4)-((V53*952.4)*J53)),IF(AND(H53="CLIENT S",I53="LAIT"),((V53*952.4)-((V53*952.4)*J53)),IF(AND(I53="HUILE",H53="CLIENT S"),(VLOOKUP(K53,'BASE DE DONNEE'!$I$220:$J$250,2,0)+(VLOOKUP(V53,'BASE DE DONNEE'!$I$111:$P$192,2,0)))-(J53*((VLOOKUP(V53,'BASE DE DONNEE'!$I$111:$P$164,2,0)+(VLOOKUP(K53,'BASE DE DONNEE'!$I$220:$J$250,2,0))))))))))))))))</f>
        <v>0</v>
      </c>
      <c r="S53" s="355" t="b">
        <f t="shared" si="14"/>
        <v>0</v>
      </c>
      <c r="T53" s="356" t="b">
        <f t="shared" si="15"/>
        <v>0</v>
      </c>
      <c r="U53" s="365"/>
      <c r="V53" s="378">
        <f t="shared" si="17"/>
        <v>0</v>
      </c>
      <c r="W53" s="427"/>
      <c r="X53" s="471"/>
      <c r="Y53" s="387" t="e">
        <f>VLOOKUP(X53,'BASE DE DONNEE'!$A$4:$H$148,2,0)</f>
        <v>#N/A</v>
      </c>
      <c r="Z53" s="402"/>
      <c r="AA53" s="402"/>
      <c r="AB53" s="421"/>
      <c r="AC53" s="401" t="e">
        <f>VLOOKUP(X53,'BASE DE DONNEE'!$A$4:$H$148,3,0)</f>
        <v>#N/A</v>
      </c>
      <c r="AD53" s="468" t="e">
        <f t="shared" si="16"/>
        <v>#N/A</v>
      </c>
      <c r="AE53" s="469" t="e">
        <f>VLOOKUP(X53,'BASE DE DONNEE'!$A$4:$H$148,6,0)*#REF!/100</f>
        <v>#N/A</v>
      </c>
      <c r="AF53" s="469" t="e">
        <f>VLOOKUP(X53,'BASE DE DONNEE'!$A$4:$H$148,7,0)*#REF!/100</f>
        <v>#N/A</v>
      </c>
      <c r="AG53" s="469" t="e">
        <f>VLOOKUP(X53,'BASE DE DONNEE'!$A$4:$H$148,8,0)*#REF!/100</f>
        <v>#N/A</v>
      </c>
      <c r="AH53" s="470" t="e">
        <f t="shared" si="4"/>
        <v>#N/A</v>
      </c>
      <c r="AI53" s="595"/>
      <c r="AJ53" s="454" t="s">
        <v>246</v>
      </c>
      <c r="AK53" s="107">
        <f>IFERROR((VLOOKUP(#REF!,$C$6:$N$39,7,0)),0)+IFERROR((VLOOKUP(#REF!,$X$6:$AB$47,7,0)),0)+IFERROR((VLOOKUP(#REF!,$AJ$7:$AU$48,7,0)),0)+IFERROR((VLOOKUP(#REF!,$BC$6:$BH$47,7,0)),0)</f>
        <v>0</v>
      </c>
      <c r="AL53" s="107">
        <f>IFERROR((VLOOKUP(#REF!,$C$6:$N$39,8,0)),0)+IFERROR((VLOOKUP(#REF!,$X$6:$AB$47,8,0)),0)+IFERROR((VLOOKUP(#REF!,$AJ$7:$AU$48,8,0)),0)+IFERROR((VLOOKUP(#REF!,$BC$6:$BH$47,8,0)),0)</f>
        <v>0</v>
      </c>
      <c r="AM53" s="107">
        <f>IFERROR((VLOOKUP(#REF!,$C$6:$N$39,9,0)),0)+IFERROR((VLOOKUP(#REF!,$X$6:$AB$47,9,0)),0)+IFERROR((VLOOKUP(#REF!,$AJ$7:$AU$48,9,0)),0)+IFERROR((VLOOKUP(#REF!,$BC$6:$BH$47,9,0)),0)</f>
        <v>0</v>
      </c>
      <c r="AN53" s="107">
        <f>IFERROR((VLOOKUP(#REF!,$C$6:$N$39,10,0)),0)+IFERROR((VLOOKUP(#REF!,$X$6:$AB$47,10,0)),0)+IFERROR((VLOOKUP(#REF!,$AJ$7:$AU$48,10,0)),0)+IFERROR((VLOOKUP(#REF!,$BC$6:$BH$47,10,0)),0)</f>
        <v>0</v>
      </c>
      <c r="AO53" s="376">
        <f>IFERROR((VLOOKUP(#REF!,$C$6:$N$39,11,0)),0)+IFERROR((VLOOKUP(#REF!,$X$6:$AB$47,11,0)),0)+IFERROR((VLOOKUP(#REF!,$AJ$7:$AU$48,11,0)),0)+IFERROR((VLOOKUP(#REF!,$BC$6:$BH$47,11,0)),0)</f>
        <v>0</v>
      </c>
      <c r="AP53" s="438">
        <f>IFERROR((VLOOKUP(#REF!,$C$6:$O$39,12,0)),0)+IFERROR((VLOOKUP(#REF!,$X$6:$AB$47,12,0)),0)+IFERROR((VLOOKUP(#REF!,$AJ$7:$AV$48,12,0)),0)+IFERROR((VLOOKUP(#REF!,$BC$6:$BH$47,12,0)),0)</f>
        <v>0</v>
      </c>
      <c r="AQ53" s="454" t="s">
        <v>246</v>
      </c>
      <c r="AR53" s="439"/>
      <c r="AS53" s="374"/>
      <c r="AT53" s="374"/>
      <c r="AU53" s="374"/>
      <c r="AV53" s="431"/>
      <c r="AW53" s="431"/>
      <c r="AX53" s="358">
        <f>IFERROR((VLOOKUP(#REF!,$C$6:$U$39,14,0)),0)+IFERROR((VLOOKUP(#REF!,$X$6:$AG$47,14,0)),0)+IFERROR((VLOOKUP(#REF!,$AJ$6:$BA$47,14,0)),0)</f>
        <v>0</v>
      </c>
      <c r="AY53" s="432">
        <f>IFERROR((VLOOKUP(#REF!,$C$6:$U$39,16,0)),0)+IFERROR((VLOOKUP(#REF!,$X$6:$AG$47,16,0)),0)+IFERROR((VLOOKUP(#REF!,$AJ$6:$BA$47,16,0)),0)</f>
        <v>0</v>
      </c>
      <c r="BC53" s="26"/>
      <c r="BD53" s="389"/>
      <c r="BE53" s="389"/>
      <c r="BF53" s="389"/>
      <c r="BG53" s="29"/>
      <c r="BH53" s="29"/>
      <c r="BI53" s="29"/>
      <c r="BJ53" s="29"/>
      <c r="BK53" s="29"/>
      <c r="BL53" s="29"/>
      <c r="BM53" s="29"/>
      <c r="BN53" s="29"/>
      <c r="BO53" s="29"/>
      <c r="BP53" s="392">
        <f t="shared" si="9"/>
        <v>0</v>
      </c>
      <c r="BQ53" s="392">
        <f t="shared" si="6"/>
        <v>0</v>
      </c>
      <c r="BR53" s="393"/>
    </row>
    <row r="54" spans="2:70" ht="15.75" thickBot="1" x14ac:dyDescent="0.3">
      <c r="B54" s="375"/>
      <c r="C54" s="363"/>
      <c r="D54" s="611"/>
      <c r="E54" s="612"/>
      <c r="F54" s="612"/>
      <c r="G54" s="613"/>
      <c r="H54" s="377"/>
      <c r="I54" s="374"/>
      <c r="J54" s="346"/>
      <c r="K54" s="29"/>
      <c r="L54" s="29"/>
      <c r="M54" s="29"/>
      <c r="N54" s="29"/>
      <c r="O54" s="29"/>
      <c r="P54" s="130"/>
      <c r="Q54" s="92">
        <f t="shared" si="13"/>
        <v>0</v>
      </c>
      <c r="R54" s="355" t="b">
        <f>IF(AND(H54="CLIENT S+L",I54="HUILE"),(V54*3333.33+(VLOOKUP(K54,'BASE DE DONNEE'!$I$220:$J$250,2,0)))-((V54*3333.33)*J54),IF(AND(H54="CLIENT S+L",I54="LAIT"),((V54*952.4)-(V54*952.4)*J54),IF(H54="CLIENT O","OFFERT",IF(AND(I54="HUILE",H54="CLIENT L"),(((VLOOKUP(K54,'BASE DE DONNEE'!$I$220:$J$250,2,0))+(VLOOKUP(V54,'BASE DE DONNEE'!$I$111:$P$192,2,0)))),IF(AND(I54="LAIT",H54="CLIENT L"),(V54*952.4),IF(AND(I54="HUILE",H54="CLIENT D"),(V54*3809.53+(VLOOKUP(K54,'BASE DE DONNEE'!$I$220:$J$250,2,0))),IF(AND(I54="LAIT",H54="CLIENT D"),(V54*952.4),IF(AND(I54="HUILE",H54="CLIENT S+D"),((V54*3809.53+(VLOOKUP(K54,'BASE DE DONNEE'!$I$220:$J$250,2,0)))-((V54*3809.53)*J54)),IF(AND(I54="LAIT",H54="CLIENT S+D"),((V54*952.4)-((V54*952.4)*J54)),IF(AND(H54="CLIENT S",I54="LAIT"),((V54*952.4)-((V54*952.4)*J54)),IF(AND(I54="HUILE",H54="CLIENT S"),(VLOOKUP(K54,'BASE DE DONNEE'!$I$220:$J$250,2,0)+(VLOOKUP(V54,'BASE DE DONNEE'!$I$111:$P$192,2,0)))-(J54*((VLOOKUP(V54,'BASE DE DONNEE'!$I$111:$P$164,2,0)+(VLOOKUP(K54,'BASE DE DONNEE'!$I$220:$J$250,2,0))))))))))))))))</f>
        <v>0</v>
      </c>
      <c r="S54" s="355" t="b">
        <f t="shared" si="14"/>
        <v>0</v>
      </c>
      <c r="T54" s="356" t="b">
        <f t="shared" si="15"/>
        <v>0</v>
      </c>
      <c r="U54" s="365"/>
      <c r="V54" s="378">
        <f t="shared" si="17"/>
        <v>0</v>
      </c>
      <c r="W54" s="427"/>
      <c r="X54" s="471"/>
      <c r="Y54" s="387" t="e">
        <f>VLOOKUP(X54,'BASE DE DONNEE'!$A$4:$H$148,2,0)</f>
        <v>#N/A</v>
      </c>
      <c r="Z54" s="402"/>
      <c r="AA54" s="402"/>
      <c r="AB54" s="421"/>
      <c r="AC54" s="401" t="e">
        <f>VLOOKUP(X54,'BASE DE DONNEE'!$A$4:$H$148,3,0)</f>
        <v>#N/A</v>
      </c>
      <c r="AD54" s="468" t="e">
        <f t="shared" si="16"/>
        <v>#N/A</v>
      </c>
      <c r="AE54" s="469" t="e">
        <f>VLOOKUP(X54,'BASE DE DONNEE'!$A$4:$H$148,6,0)*#REF!/100</f>
        <v>#N/A</v>
      </c>
      <c r="AF54" s="469" t="e">
        <f>VLOOKUP(X54,'BASE DE DONNEE'!$A$4:$H$148,7,0)*#REF!/100</f>
        <v>#N/A</v>
      </c>
      <c r="AG54" s="469" t="e">
        <f>VLOOKUP(X54,'BASE DE DONNEE'!$A$4:$H$148,8,0)*#REF!/100</f>
        <v>#N/A</v>
      </c>
      <c r="AH54" s="470" t="e">
        <f t="shared" si="4"/>
        <v>#N/A</v>
      </c>
      <c r="AI54" s="595"/>
      <c r="AJ54" s="1" t="s">
        <v>244</v>
      </c>
      <c r="AK54" s="107">
        <f>IFERROR((VLOOKUP(#REF!,$C$6:$N$39,7,0)),0)+IFERROR((VLOOKUP(#REF!,$X$6:$AB$47,7,0)),0)+IFERROR((VLOOKUP(#REF!,$AJ$7:$AU$48,7,0)),0)+IFERROR((VLOOKUP(#REF!,$BC$6:$BH$47,7,0)),0)</f>
        <v>0</v>
      </c>
      <c r="AL54" s="107">
        <f>IFERROR((VLOOKUP(#REF!,$C$6:$N$39,8,0)),0)+IFERROR((VLOOKUP(#REF!,$X$6:$AB$47,8,0)),0)+IFERROR((VLOOKUP(#REF!,$AJ$7:$AU$48,8,0)),0)+IFERROR((VLOOKUP(#REF!,$BC$6:$BH$47,8,0)),0)</f>
        <v>0</v>
      </c>
      <c r="AM54" s="107">
        <f>IFERROR((VLOOKUP(#REF!,$C$6:$N$39,9,0)),0)+IFERROR((VLOOKUP(#REF!,$X$6:$AB$47,9,0)),0)+IFERROR((VLOOKUP(#REF!,$AJ$7:$AU$48,9,0)),0)+IFERROR((VLOOKUP(#REF!,$BC$6:$BH$47,9,0)),0)</f>
        <v>0</v>
      </c>
      <c r="AN54" s="107">
        <f>IFERROR((VLOOKUP(#REF!,$C$6:$N$39,10,0)),0)+IFERROR((VLOOKUP(#REF!,$X$6:$AB$47,10,0)),0)+IFERROR((VLOOKUP(#REF!,$AJ$7:$AU$48,10,0)),0)+IFERROR((VLOOKUP(#REF!,$BC$6:$BH$47,10,0)),0)</f>
        <v>0</v>
      </c>
      <c r="AO54" s="376">
        <f>IFERROR((VLOOKUP(#REF!,$C$6:$N$39,11,0)),0)+IFERROR((VLOOKUP(#REF!,$X$6:$AB$47,11,0)),0)+IFERROR((VLOOKUP(#REF!,$AJ$7:$AU$48,11,0)),0)+IFERROR((VLOOKUP(#REF!,$BC$6:$BH$47,11,0)),0)</f>
        <v>0</v>
      </c>
      <c r="AP54" s="438">
        <f>IFERROR((VLOOKUP(#REF!,$C$6:$O$39,12,0)),0)+IFERROR((VLOOKUP(#REF!,$X$6:$AB$47,12,0)),0)+IFERROR((VLOOKUP(#REF!,$AJ$7:$AV$48,12,0)),0)+IFERROR((VLOOKUP(#REF!,$BC$6:$BH$47,12,0)),0)</f>
        <v>0</v>
      </c>
      <c r="AQ54" s="1" t="s">
        <v>244</v>
      </c>
      <c r="AR54" s="439"/>
      <c r="AS54" s="374"/>
      <c r="AT54" s="374"/>
      <c r="AU54" s="374"/>
      <c r="AV54" s="431"/>
      <c r="AW54" s="431"/>
      <c r="AX54" s="358">
        <f>IFERROR((VLOOKUP(#REF!,$C$6:$U$39,14,0)),0)+IFERROR((VLOOKUP(#REF!,$X$6:$AG$47,14,0)),0)+IFERROR((VLOOKUP(#REF!,$AJ$6:$BA$47,14,0)),0)</f>
        <v>0</v>
      </c>
      <c r="AY54" s="432">
        <f>IFERROR((VLOOKUP(#REF!,$C$6:$U$39,16,0)),0)+IFERROR((VLOOKUP(#REF!,$X$6:$AG$47,16,0)),0)+IFERROR((VLOOKUP(#REF!,$AJ$6:$BA$47,16,0)),0)</f>
        <v>0</v>
      </c>
      <c r="BC54" s="26"/>
      <c r="BD54" s="389"/>
      <c r="BE54" s="389"/>
      <c r="BF54" s="389"/>
      <c r="BG54" s="29"/>
      <c r="BH54" s="29"/>
      <c r="BI54" s="29"/>
      <c r="BJ54" s="29"/>
      <c r="BK54" s="29"/>
      <c r="BL54" s="29"/>
      <c r="BM54" s="29"/>
      <c r="BN54" s="29"/>
      <c r="BO54" s="29"/>
      <c r="BP54" s="392">
        <f t="shared" si="9"/>
        <v>0</v>
      </c>
      <c r="BQ54" s="392">
        <f t="shared" si="6"/>
        <v>0</v>
      </c>
      <c r="BR54" s="393"/>
    </row>
    <row r="55" spans="2:70" ht="15.75" thickBot="1" x14ac:dyDescent="0.3">
      <c r="B55" s="375"/>
      <c r="C55" s="363"/>
      <c r="D55" s="611"/>
      <c r="E55" s="612"/>
      <c r="F55" s="612"/>
      <c r="G55" s="613"/>
      <c r="H55" s="377"/>
      <c r="I55" s="374"/>
      <c r="J55" s="346"/>
      <c r="K55" s="29"/>
      <c r="L55" s="29"/>
      <c r="M55" s="29"/>
      <c r="N55" s="29"/>
      <c r="O55" s="29"/>
      <c r="P55" s="130"/>
      <c r="Q55" s="92">
        <f t="shared" si="13"/>
        <v>0</v>
      </c>
      <c r="R55" s="355" t="b">
        <f>IF(AND(H55="CLIENT S+L",I55="HUILE"),(V55*3333.33+(VLOOKUP(K55,'BASE DE DONNEE'!$I$220:$J$250,2,0)))-((V55*3333.33)*J55),IF(AND(H55="CLIENT S+L",I55="LAIT"),((V55*952.4)-(V55*952.4)*J55),IF(H55="CLIENT O","OFFERT",IF(AND(I55="HUILE",H55="CLIENT L"),(((VLOOKUP(K55,'BASE DE DONNEE'!$I$220:$J$250,2,0))+(VLOOKUP(V55,'BASE DE DONNEE'!$I$111:$P$192,2,0)))),IF(AND(I55="LAIT",H55="CLIENT L"),(V55*952.4),IF(AND(I55="HUILE",H55="CLIENT D"),(V55*3809.53+(VLOOKUP(K55,'BASE DE DONNEE'!$I$220:$J$250,2,0))),IF(AND(I55="LAIT",H55="CLIENT D"),(V55*952.4),IF(AND(I55="HUILE",H55="CLIENT S+D"),((V55*3809.53+(VLOOKUP(K55,'BASE DE DONNEE'!$I$220:$J$250,2,0)))-((V55*3809.53)*J55)),IF(AND(I55="LAIT",H55="CLIENT S+D"),((V55*952.4)-((V55*952.4)*J55)),IF(AND(H55="CLIENT S",I55="LAIT"),((V55*952.4)-((V55*952.4)*J55)),IF(AND(I55="HUILE",H55="CLIENT S"),(VLOOKUP(K55,'BASE DE DONNEE'!$I$220:$J$250,2,0)+(VLOOKUP(V55,'BASE DE DONNEE'!$I$111:$P$192,2,0)))-(J55*((VLOOKUP(V55,'BASE DE DONNEE'!$I$111:$P$164,2,0)+(VLOOKUP(K55,'BASE DE DONNEE'!$I$220:$J$250,2,0))))))))))))))))</f>
        <v>0</v>
      </c>
      <c r="S55" s="355" t="b">
        <f t="shared" si="14"/>
        <v>0</v>
      </c>
      <c r="T55" s="356" t="b">
        <f t="shared" si="15"/>
        <v>0</v>
      </c>
      <c r="U55" s="365"/>
      <c r="V55" s="378">
        <f t="shared" si="17"/>
        <v>0</v>
      </c>
      <c r="W55" s="427"/>
      <c r="X55" s="471"/>
      <c r="Y55" s="387" t="e">
        <f>VLOOKUP(X55,'BASE DE DONNEE'!$A$4:$H$148,2,0)</f>
        <v>#N/A</v>
      </c>
      <c r="Z55" s="402"/>
      <c r="AA55" s="402"/>
      <c r="AB55" s="421"/>
      <c r="AC55" s="401" t="e">
        <f>VLOOKUP(X55,'BASE DE DONNEE'!$A$4:$H$148,3,0)</f>
        <v>#N/A</v>
      </c>
      <c r="AD55" s="468" t="e">
        <f t="shared" si="16"/>
        <v>#N/A</v>
      </c>
      <c r="AE55" s="469" t="e">
        <f>VLOOKUP(X55,'BASE DE DONNEE'!$A$4:$H$148,6,0)*#REF!/100</f>
        <v>#N/A</v>
      </c>
      <c r="AF55" s="469" t="e">
        <f>VLOOKUP(X55,'BASE DE DONNEE'!$A$4:$H$148,7,0)*#REF!/100</f>
        <v>#N/A</v>
      </c>
      <c r="AG55" s="469" t="e">
        <f>VLOOKUP(X55,'BASE DE DONNEE'!$A$4:$H$148,8,0)*#REF!/100</f>
        <v>#N/A</v>
      </c>
      <c r="AH55" s="470" t="e">
        <f t="shared" si="4"/>
        <v>#N/A</v>
      </c>
      <c r="AI55" s="595"/>
      <c r="AJ55" s="454" t="s">
        <v>246</v>
      </c>
      <c r="AK55" s="107">
        <f>IFERROR((VLOOKUP(#REF!,$C$6:$N$39,7,0)),0)+IFERROR((VLOOKUP(#REF!,$X$6:$AB$47,7,0)),0)+IFERROR((VLOOKUP(#REF!,$AJ$7:$AU$48,7,0)),0)+IFERROR((VLOOKUP(#REF!,$BC$6:$BH$47,7,0)),0)</f>
        <v>0</v>
      </c>
      <c r="AL55" s="107">
        <f>IFERROR((VLOOKUP(#REF!,$C$6:$N$39,8,0)),0)+IFERROR((VLOOKUP(#REF!,$X$6:$AB$47,8,0)),0)+IFERROR((VLOOKUP(#REF!,$AJ$7:$AU$48,8,0)),0)+IFERROR((VLOOKUP(#REF!,$BC$6:$BH$47,8,0)),0)</f>
        <v>0</v>
      </c>
      <c r="AM55" s="107">
        <f>IFERROR((VLOOKUP(#REF!,$C$6:$N$39,9,0)),0)+IFERROR((VLOOKUP(#REF!,$X$6:$AB$47,9,0)),0)+IFERROR((VLOOKUP(#REF!,$AJ$7:$AU$48,9,0)),0)+IFERROR((VLOOKUP(#REF!,$BC$6:$BH$47,9,0)),0)</f>
        <v>0</v>
      </c>
      <c r="AN55" s="107">
        <f>IFERROR((VLOOKUP(#REF!,$C$6:$N$39,10,0)),0)+IFERROR((VLOOKUP(#REF!,$X$6:$AB$47,10,0)),0)+IFERROR((VLOOKUP(#REF!,$AJ$7:$AU$48,10,0)),0)+IFERROR((VLOOKUP(#REF!,$BC$6:$BH$47,10,0)),0)</f>
        <v>0</v>
      </c>
      <c r="AO55" s="376">
        <f>IFERROR((VLOOKUP(#REF!,$C$6:$N$39,11,0)),0)+IFERROR((VLOOKUP(#REF!,$X$6:$AB$47,11,0)),0)+IFERROR((VLOOKUP(#REF!,$AJ$7:$AU$48,11,0)),0)+IFERROR((VLOOKUP(#REF!,$BC$6:$BH$47,11,0)),0)</f>
        <v>0</v>
      </c>
      <c r="AP55" s="438">
        <f>IFERROR((VLOOKUP(#REF!,$C$6:$O$39,12,0)),0)+IFERROR((VLOOKUP(#REF!,$X$6:$AB$47,12,0)),0)+IFERROR((VLOOKUP(#REF!,$AJ$7:$AV$48,12,0)),0)+IFERROR((VLOOKUP(#REF!,$BC$6:$BH$47,12,0)),0)</f>
        <v>0</v>
      </c>
      <c r="AQ55" s="454" t="s">
        <v>246</v>
      </c>
      <c r="AR55" s="439"/>
      <c r="AS55" s="374"/>
      <c r="AT55" s="374"/>
      <c r="AU55" s="374"/>
      <c r="AV55" s="431"/>
      <c r="AW55" s="431"/>
      <c r="AX55" s="358">
        <f>IFERROR((VLOOKUP(#REF!,$C$6:$U$39,14,0)),0)+IFERROR((VLOOKUP(#REF!,$X$6:$AG$47,14,0)),0)+IFERROR((VLOOKUP(#REF!,$AJ$6:$BA$47,14,0)),0)</f>
        <v>0</v>
      </c>
      <c r="AY55" s="432">
        <f>IFERROR((VLOOKUP(#REF!,$C$6:$U$39,16,0)),0)+IFERROR((VLOOKUP(#REF!,$X$6:$AG$47,16,0)),0)+IFERROR((VLOOKUP(#REF!,$AJ$6:$BA$47,16,0)),0)</f>
        <v>0</v>
      </c>
      <c r="BC55" s="26"/>
      <c r="BD55" s="389"/>
      <c r="BE55" s="389"/>
      <c r="BF55" s="389"/>
      <c r="BG55" s="29"/>
      <c r="BH55" s="29"/>
      <c r="BI55" s="29"/>
      <c r="BJ55" s="29"/>
      <c r="BK55" s="29"/>
      <c r="BL55" s="29"/>
      <c r="BM55" s="29"/>
      <c r="BN55" s="29"/>
      <c r="BO55" s="29"/>
      <c r="BP55" s="392">
        <f t="shared" si="9"/>
        <v>0</v>
      </c>
      <c r="BQ55" s="392">
        <f t="shared" si="6"/>
        <v>0</v>
      </c>
      <c r="BR55" s="393"/>
    </row>
    <row r="56" spans="2:70" ht="15.75" thickBot="1" x14ac:dyDescent="0.3">
      <c r="B56" s="375"/>
      <c r="C56" s="363"/>
      <c r="D56" s="611"/>
      <c r="E56" s="612"/>
      <c r="F56" s="612"/>
      <c r="G56" s="613"/>
      <c r="H56" s="377"/>
      <c r="I56" s="374"/>
      <c r="J56" s="346"/>
      <c r="K56" s="29"/>
      <c r="L56" s="29"/>
      <c r="M56" s="29"/>
      <c r="N56" s="29"/>
      <c r="O56" s="29"/>
      <c r="P56" s="130"/>
      <c r="Q56" s="92">
        <f t="shared" si="13"/>
        <v>0</v>
      </c>
      <c r="R56" s="355" t="b">
        <f>IF(AND(H56="CLIENT S+L",I56="HUILE"),(V56*3333.33+(VLOOKUP(K56,'BASE DE DONNEE'!$I$220:$J$250,2,0)))-((V56*3333.33)*J56),IF(AND(H56="CLIENT S+L",I56="LAIT"),((V56*952.4)-(V56*952.4)*J56),IF(H56="CLIENT O","OFFERT",IF(AND(I56="HUILE",H56="CLIENT L"),(((VLOOKUP(K56,'BASE DE DONNEE'!$I$220:$J$250,2,0))+(VLOOKUP(V56,'BASE DE DONNEE'!$I$111:$P$192,2,0)))),IF(AND(I56="LAIT",H56="CLIENT L"),(V56*952.4),IF(AND(I56="HUILE",H56="CLIENT D"),(V56*3809.53+(VLOOKUP(K56,'BASE DE DONNEE'!$I$220:$J$250,2,0))),IF(AND(I56="LAIT",H56="CLIENT D"),(V56*952.4),IF(AND(I56="HUILE",H56="CLIENT S+D"),((V56*3809.53+(VLOOKUP(K56,'BASE DE DONNEE'!$I$220:$J$250,2,0)))-((V56*3809.53)*J56)),IF(AND(I56="LAIT",H56="CLIENT S+D"),((V56*952.4)-((V56*952.4)*J56)),IF(AND(H56="CLIENT S",I56="LAIT"),((V56*952.4)-((V56*952.4)*J56)),IF(AND(I56="HUILE",H56="CLIENT S"),(VLOOKUP(K56,'BASE DE DONNEE'!$I$220:$J$250,2,0)+(VLOOKUP(V56,'BASE DE DONNEE'!$I$111:$P$192,2,0)))-(J56*((VLOOKUP(V56,'BASE DE DONNEE'!$I$111:$P$164,2,0)+(VLOOKUP(K56,'BASE DE DONNEE'!$I$220:$J$250,2,0))))))))))))))))</f>
        <v>0</v>
      </c>
      <c r="S56" s="355" t="b">
        <f t="shared" si="14"/>
        <v>0</v>
      </c>
      <c r="T56" s="356" t="b">
        <f t="shared" si="15"/>
        <v>0</v>
      </c>
      <c r="U56" s="365"/>
      <c r="V56" s="378">
        <f t="shared" si="17"/>
        <v>0</v>
      </c>
      <c r="W56" s="427"/>
      <c r="X56" s="471"/>
      <c r="Y56" s="387" t="e">
        <f>VLOOKUP(X56,'BASE DE DONNEE'!$A$4:$H$148,2,0)</f>
        <v>#N/A</v>
      </c>
      <c r="Z56" s="402"/>
      <c r="AA56" s="402"/>
      <c r="AB56" s="421"/>
      <c r="AC56" s="401" t="e">
        <f>VLOOKUP(X56,'BASE DE DONNEE'!$A$4:$H$148,3,0)</f>
        <v>#N/A</v>
      </c>
      <c r="AD56" s="468" t="e">
        <f t="shared" si="16"/>
        <v>#N/A</v>
      </c>
      <c r="AE56" s="469" t="e">
        <f>VLOOKUP(X56,'BASE DE DONNEE'!$A$4:$H$148,6,0)*#REF!/100</f>
        <v>#N/A</v>
      </c>
      <c r="AF56" s="469" t="e">
        <f>VLOOKUP(X56,'BASE DE DONNEE'!$A$4:$H$148,7,0)*#REF!/100</f>
        <v>#N/A</v>
      </c>
      <c r="AG56" s="469" t="e">
        <f>VLOOKUP(X56,'BASE DE DONNEE'!$A$4:$H$148,8,0)*#REF!/100</f>
        <v>#N/A</v>
      </c>
      <c r="AH56" s="470" t="e">
        <f t="shared" si="4"/>
        <v>#N/A</v>
      </c>
      <c r="AI56" s="595"/>
      <c r="AJ56" s="1" t="s">
        <v>244</v>
      </c>
      <c r="AK56" s="107">
        <f>IFERROR((VLOOKUP(#REF!,$C$6:$N$39,7,0)),0)+IFERROR((VLOOKUP(#REF!,$X$6:$AB$47,7,0)),0)+IFERROR((VLOOKUP(#REF!,$AJ$7:$AU$48,7,0)),0)+IFERROR((VLOOKUP(#REF!,$BC$6:$BH$47,7,0)),0)</f>
        <v>0</v>
      </c>
      <c r="AL56" s="107">
        <f>IFERROR((VLOOKUP(#REF!,$C$6:$N$39,8,0)),0)+IFERROR((VLOOKUP(#REF!,$X$6:$AB$47,8,0)),0)+IFERROR((VLOOKUP(#REF!,$AJ$7:$AU$48,8,0)),0)+IFERROR((VLOOKUP(#REF!,$BC$6:$BH$47,8,0)),0)</f>
        <v>0</v>
      </c>
      <c r="AM56" s="107">
        <f>IFERROR((VLOOKUP(#REF!,$C$6:$N$39,9,0)),0)+IFERROR((VLOOKUP(#REF!,$X$6:$AB$47,9,0)),0)+IFERROR((VLOOKUP(#REF!,$AJ$7:$AU$48,9,0)),0)+IFERROR((VLOOKUP(#REF!,$BC$6:$BH$47,9,0)),0)</f>
        <v>0</v>
      </c>
      <c r="AN56" s="107">
        <f>IFERROR((VLOOKUP(#REF!,$C$6:$N$39,10,0)),0)+IFERROR((VLOOKUP(#REF!,$X$6:$AB$47,10,0)),0)+IFERROR((VLOOKUP(#REF!,$AJ$7:$AU$48,10,0)),0)+IFERROR((VLOOKUP(#REF!,$BC$6:$BH$47,10,0)),0)</f>
        <v>0</v>
      </c>
      <c r="AO56" s="376">
        <f>IFERROR((VLOOKUP(#REF!,$C$6:$N$39,11,0)),0)+IFERROR((VLOOKUP(#REF!,$X$6:$AB$47,11,0)),0)+IFERROR((VLOOKUP(#REF!,$AJ$7:$AU$48,11,0)),0)+IFERROR((VLOOKUP(#REF!,$BC$6:$BH$47,11,0)),0)</f>
        <v>0</v>
      </c>
      <c r="AP56" s="438">
        <f>IFERROR((VLOOKUP(#REF!,$C$6:$O$39,12,0)),0)+IFERROR((VLOOKUP(#REF!,$X$6:$AB$47,12,0)),0)+IFERROR((VLOOKUP(#REF!,$AJ$7:$AV$48,12,0)),0)+IFERROR((VLOOKUP(#REF!,$BC$6:$BH$47,12,0)),0)</f>
        <v>0</v>
      </c>
      <c r="AQ56" s="1" t="s">
        <v>244</v>
      </c>
      <c r="AR56" s="439"/>
      <c r="AS56" s="374"/>
      <c r="AT56" s="374"/>
      <c r="AU56" s="374"/>
      <c r="AV56" s="431"/>
      <c r="AW56" s="431"/>
      <c r="AX56" s="358">
        <f>IFERROR((VLOOKUP(#REF!,$C$6:$U$39,14,0)),0)+IFERROR((VLOOKUP(#REF!,$X$6:$AG$47,14,0)),0)+IFERROR((VLOOKUP(#REF!,$AJ$6:$BA$47,14,0)),0)</f>
        <v>0</v>
      </c>
      <c r="AY56" s="432">
        <f>IFERROR((VLOOKUP(#REF!,$C$6:$U$39,16,0)),0)+IFERROR((VLOOKUP(#REF!,$X$6:$AG$47,16,0)),0)+IFERROR((VLOOKUP(#REF!,$AJ$6:$BA$47,16,0)),0)</f>
        <v>0</v>
      </c>
      <c r="BC56" s="26"/>
      <c r="BD56" s="389"/>
      <c r="BE56" s="389"/>
      <c r="BF56" s="389"/>
      <c r="BG56" s="29"/>
      <c r="BH56" s="29"/>
      <c r="BI56" s="29"/>
      <c r="BJ56" s="29"/>
      <c r="BK56" s="29"/>
      <c r="BL56" s="29"/>
      <c r="BM56" s="29"/>
      <c r="BN56" s="29"/>
      <c r="BO56" s="29"/>
      <c r="BP56" s="392">
        <f t="shared" si="9"/>
        <v>0</v>
      </c>
      <c r="BQ56" s="392">
        <f t="shared" si="6"/>
        <v>0</v>
      </c>
      <c r="BR56" s="393"/>
    </row>
    <row r="57" spans="2:70" ht="15.75" thickBot="1" x14ac:dyDescent="0.3">
      <c r="B57" s="375"/>
      <c r="C57" s="363"/>
      <c r="D57" s="611"/>
      <c r="E57" s="612"/>
      <c r="F57" s="612"/>
      <c r="G57" s="613"/>
      <c r="H57" s="377"/>
      <c r="I57" s="374"/>
      <c r="J57" s="346"/>
      <c r="K57" s="29"/>
      <c r="L57" s="29"/>
      <c r="M57" s="29"/>
      <c r="N57" s="29"/>
      <c r="O57" s="29"/>
      <c r="P57" s="130"/>
      <c r="Q57" s="92">
        <f t="shared" si="13"/>
        <v>0</v>
      </c>
      <c r="R57" s="355" t="b">
        <f>IF(AND(H57="CLIENT S+L",I57="HUILE"),(V57*3333.33+(VLOOKUP(K57,'BASE DE DONNEE'!$I$220:$J$250,2,0)))-((V57*3333.33)*J57),IF(AND(H57="CLIENT S+L",I57="LAIT"),((V57*952.4)-(V57*952.4)*J57),IF(H57="CLIENT O","OFFERT",IF(AND(I57="HUILE",H57="CLIENT L"),(((VLOOKUP(K57,'BASE DE DONNEE'!$I$220:$J$250,2,0))+(VLOOKUP(V57,'BASE DE DONNEE'!$I$111:$P$192,2,0)))),IF(AND(I57="LAIT",H57="CLIENT L"),(V57*952.4),IF(AND(I57="HUILE",H57="CLIENT D"),(V57*3809.53+(VLOOKUP(K57,'BASE DE DONNEE'!$I$220:$J$250,2,0))),IF(AND(I57="LAIT",H57="CLIENT D"),(V57*952.4),IF(AND(I57="HUILE",H57="CLIENT S+D"),((V57*3809.53+(VLOOKUP(K57,'BASE DE DONNEE'!$I$220:$J$250,2,0)))-((V57*3809.53)*J57)),IF(AND(I57="LAIT",H57="CLIENT S+D"),((V57*952.4)-((V57*952.4)*J57)),IF(AND(H57="CLIENT S",I57="LAIT"),((V57*952.4)-((V57*952.4)*J57)),IF(AND(I57="HUILE",H57="CLIENT S"),(VLOOKUP(K57,'BASE DE DONNEE'!$I$220:$J$250,2,0)+(VLOOKUP(V57,'BASE DE DONNEE'!$I$111:$P$192,2,0)))-(J57*((VLOOKUP(V57,'BASE DE DONNEE'!$I$111:$P$164,2,0)+(VLOOKUP(K57,'BASE DE DONNEE'!$I$220:$J$250,2,0))))))))))))))))</f>
        <v>0</v>
      </c>
      <c r="S57" s="355" t="b">
        <f t="shared" si="14"/>
        <v>0</v>
      </c>
      <c r="T57" s="356" t="b">
        <f t="shared" si="15"/>
        <v>0</v>
      </c>
      <c r="U57" s="365"/>
      <c r="V57" s="378">
        <f t="shared" si="17"/>
        <v>0</v>
      </c>
      <c r="W57" s="427"/>
      <c r="X57" s="471"/>
      <c r="Y57" s="387" t="e">
        <f>VLOOKUP(X57,'BASE DE DONNEE'!$A$4:$H$148,2,0)</f>
        <v>#N/A</v>
      </c>
      <c r="Z57" s="402"/>
      <c r="AA57" s="402"/>
      <c r="AB57" s="421"/>
      <c r="AC57" s="401" t="e">
        <f>VLOOKUP(X57,'BASE DE DONNEE'!$A$4:$H$148,3,0)</f>
        <v>#N/A</v>
      </c>
      <c r="AD57" s="468" t="e">
        <f t="shared" si="16"/>
        <v>#N/A</v>
      </c>
      <c r="AE57" s="469" t="e">
        <f>VLOOKUP(X57,'BASE DE DONNEE'!$A$4:$H$148,6,0)*#REF!/100</f>
        <v>#N/A</v>
      </c>
      <c r="AF57" s="469" t="e">
        <f>VLOOKUP(X57,'BASE DE DONNEE'!$A$4:$H$148,7,0)*#REF!/100</f>
        <v>#N/A</v>
      </c>
      <c r="AG57" s="469" t="e">
        <f>VLOOKUP(X57,'BASE DE DONNEE'!$A$4:$H$148,8,0)*#REF!/100</f>
        <v>#N/A</v>
      </c>
      <c r="AH57" s="470" t="e">
        <f t="shared" si="4"/>
        <v>#N/A</v>
      </c>
      <c r="AI57" s="595"/>
      <c r="AJ57" s="454" t="s">
        <v>246</v>
      </c>
      <c r="AK57" s="107">
        <f>IFERROR((VLOOKUP(#REF!,$C$6:$N$39,7,0)),0)+IFERROR((VLOOKUP(#REF!,$X$6:$AB$47,7,0)),0)+IFERROR((VLOOKUP(#REF!,$AJ$7:$AU$48,7,0)),0)+IFERROR((VLOOKUP(#REF!,$BC$6:$BH$47,7,0)),0)</f>
        <v>0</v>
      </c>
      <c r="AL57" s="107">
        <f>IFERROR((VLOOKUP(#REF!,$C$6:$N$39,8,0)),0)+IFERROR((VLOOKUP(#REF!,$X$6:$AB$47,8,0)),0)+IFERROR((VLOOKUP(#REF!,$AJ$7:$AU$48,8,0)),0)+IFERROR((VLOOKUP(#REF!,$BC$6:$BH$47,8,0)),0)</f>
        <v>0</v>
      </c>
      <c r="AM57" s="107">
        <f>IFERROR((VLOOKUP(#REF!,$C$6:$N$39,9,0)),0)+IFERROR((VLOOKUP(#REF!,$X$6:$AB$47,9,0)),0)+IFERROR((VLOOKUP(#REF!,$AJ$7:$AU$48,9,0)),0)+IFERROR((VLOOKUP(#REF!,$BC$6:$BH$47,9,0)),0)</f>
        <v>0</v>
      </c>
      <c r="AN57" s="107">
        <f>IFERROR((VLOOKUP(#REF!,$C$6:$N$39,10,0)),0)+IFERROR((VLOOKUP(#REF!,$X$6:$AB$47,10,0)),0)+IFERROR((VLOOKUP(#REF!,$AJ$7:$AU$48,10,0)),0)+IFERROR((VLOOKUP(#REF!,$BC$6:$BH$47,10,0)),0)</f>
        <v>0</v>
      </c>
      <c r="AO57" s="376">
        <f>IFERROR((VLOOKUP(#REF!,$C$6:$N$39,11,0)),0)+IFERROR((VLOOKUP(#REF!,$X$6:$AB$47,11,0)),0)+IFERROR((VLOOKUP(#REF!,$AJ$7:$AU$48,11,0)),0)+IFERROR((VLOOKUP(#REF!,$BC$6:$BH$47,11,0)),0)</f>
        <v>0</v>
      </c>
      <c r="AP57" s="438">
        <f>IFERROR((VLOOKUP(#REF!,$C$6:$O$39,12,0)),0)+IFERROR((VLOOKUP(#REF!,$X$6:$AB$47,12,0)),0)+IFERROR((VLOOKUP(#REF!,$AJ$7:$AV$48,12,0)),0)+IFERROR((VLOOKUP(#REF!,$BC$6:$BH$47,12,0)),0)</f>
        <v>0</v>
      </c>
      <c r="AQ57" s="454" t="s">
        <v>246</v>
      </c>
      <c r="AR57" s="439"/>
      <c r="AS57" s="374"/>
      <c r="AT57" s="374"/>
      <c r="AU57" s="374"/>
      <c r="AV57" s="431"/>
      <c r="AW57" s="431"/>
      <c r="AX57" s="358">
        <f>IFERROR((VLOOKUP(#REF!,$C$6:$U$39,14,0)),0)+IFERROR((VLOOKUP(#REF!,$X$6:$AG$47,14,0)),0)+IFERROR((VLOOKUP(#REF!,$AJ$6:$BA$47,14,0)),0)</f>
        <v>0</v>
      </c>
      <c r="AY57" s="432">
        <f>IFERROR((VLOOKUP(#REF!,$C$6:$U$39,16,0)),0)+IFERROR((VLOOKUP(#REF!,$X$6:$AG$47,16,0)),0)+IFERROR((VLOOKUP(#REF!,$AJ$6:$BA$47,16,0)),0)</f>
        <v>0</v>
      </c>
      <c r="BC57" s="26"/>
      <c r="BD57" s="389"/>
      <c r="BE57" s="389"/>
      <c r="BF57" s="389"/>
      <c r="BG57" s="29"/>
      <c r="BH57" s="29"/>
      <c r="BI57" s="29"/>
      <c r="BJ57" s="29"/>
      <c r="BK57" s="29"/>
      <c r="BL57" s="29"/>
      <c r="BM57" s="29"/>
      <c r="BN57" s="29"/>
      <c r="BO57" s="29"/>
      <c r="BP57" s="392">
        <f t="shared" si="9"/>
        <v>0</v>
      </c>
      <c r="BQ57" s="392">
        <f t="shared" si="6"/>
        <v>0</v>
      </c>
      <c r="BR57" s="393"/>
    </row>
    <row r="58" spans="2:70" ht="15.75" thickBot="1" x14ac:dyDescent="0.3">
      <c r="B58" s="375"/>
      <c r="C58" s="363"/>
      <c r="D58" s="611"/>
      <c r="E58" s="612"/>
      <c r="F58" s="612"/>
      <c r="G58" s="613"/>
      <c r="H58" s="377"/>
      <c r="I58" s="374"/>
      <c r="J58" s="346"/>
      <c r="K58" s="29"/>
      <c r="L58" s="29"/>
      <c r="M58" s="29"/>
      <c r="N58" s="29"/>
      <c r="O58" s="29"/>
      <c r="P58" s="130"/>
      <c r="Q58" s="92">
        <f t="shared" si="13"/>
        <v>0</v>
      </c>
      <c r="R58" s="355" t="b">
        <f>IF(AND(H58="CLIENT S+L",I58="HUILE"),(V58*3333.33+(VLOOKUP(K58,'BASE DE DONNEE'!$I$220:$J$250,2,0)))-((V58*3333.33)*J58),IF(AND(H58="CLIENT S+L",I58="LAIT"),((V58*952.4)-(V58*952.4)*J58),IF(H58="CLIENT O","OFFERT",IF(AND(I58="HUILE",H58="CLIENT L"),(((VLOOKUP(K58,'BASE DE DONNEE'!$I$220:$J$250,2,0))+(VLOOKUP(V58,'BASE DE DONNEE'!$I$111:$P$192,2,0)))),IF(AND(I58="LAIT",H58="CLIENT L"),(V58*952.4),IF(AND(I58="HUILE",H58="CLIENT D"),(V58*3809.53+(VLOOKUP(K58,'BASE DE DONNEE'!$I$220:$J$250,2,0))),IF(AND(I58="LAIT",H58="CLIENT D"),(V58*952.4),IF(AND(I58="HUILE",H58="CLIENT S+D"),((V58*3809.53+(VLOOKUP(K58,'BASE DE DONNEE'!$I$220:$J$250,2,0)))-((V58*3809.53)*J58)),IF(AND(I58="LAIT",H58="CLIENT S+D"),((V58*952.4)-((V58*952.4)*J58)),IF(AND(H58="CLIENT S",I58="LAIT"),((V58*952.4)-((V58*952.4)*J58)),IF(AND(I58="HUILE",H58="CLIENT S"),(VLOOKUP(K58,'BASE DE DONNEE'!$I$220:$J$250,2,0)+(VLOOKUP(V58,'BASE DE DONNEE'!$I$111:$P$192,2,0)))-(J58*((VLOOKUP(V58,'BASE DE DONNEE'!$I$111:$P$164,2,0)+(VLOOKUP(K58,'BASE DE DONNEE'!$I$220:$J$250,2,0))))))))))))))))</f>
        <v>0</v>
      </c>
      <c r="S58" s="355" t="b">
        <f t="shared" si="14"/>
        <v>0</v>
      </c>
      <c r="T58" s="356" t="b">
        <f t="shared" si="15"/>
        <v>0</v>
      </c>
      <c r="U58" s="365"/>
      <c r="V58" s="378">
        <f t="shared" si="17"/>
        <v>0</v>
      </c>
      <c r="W58" s="427"/>
      <c r="X58" s="471"/>
      <c r="Y58" s="387" t="e">
        <f>VLOOKUP(X58,'BASE DE DONNEE'!$A$4:$H$148,2,0)</f>
        <v>#N/A</v>
      </c>
      <c r="Z58" s="402"/>
      <c r="AA58" s="402"/>
      <c r="AB58" s="421"/>
      <c r="AC58" s="401" t="e">
        <f>VLOOKUP(X58,'BASE DE DONNEE'!$A$4:$H$148,3,0)</f>
        <v>#N/A</v>
      </c>
      <c r="AD58" s="468" t="e">
        <f t="shared" si="16"/>
        <v>#N/A</v>
      </c>
      <c r="AE58" s="469" t="e">
        <f>VLOOKUP(X58,'BASE DE DONNEE'!$A$4:$H$148,6,0)*#REF!/100</f>
        <v>#N/A</v>
      </c>
      <c r="AF58" s="469" t="e">
        <f>VLOOKUP(X58,'BASE DE DONNEE'!$A$4:$H$148,7,0)*#REF!/100</f>
        <v>#N/A</v>
      </c>
      <c r="AG58" s="469" t="e">
        <f>VLOOKUP(X58,'BASE DE DONNEE'!$A$4:$H$148,8,0)*#REF!/100</f>
        <v>#N/A</v>
      </c>
      <c r="AH58" s="470" t="e">
        <f t="shared" si="4"/>
        <v>#N/A</v>
      </c>
      <c r="AI58" s="595"/>
      <c r="AJ58" s="1" t="s">
        <v>244</v>
      </c>
      <c r="AK58" s="107">
        <f>IFERROR((VLOOKUP(#REF!,$C$6:$N$39,7,0)),0)+IFERROR((VLOOKUP(#REF!,$X$6:$AB$47,7,0)),0)+IFERROR((VLOOKUP(#REF!,$AJ$7:$AU$48,7,0)),0)+IFERROR((VLOOKUP(#REF!,$BC$6:$BH$47,7,0)),0)</f>
        <v>0</v>
      </c>
      <c r="AL58" s="107">
        <f>IFERROR((VLOOKUP(#REF!,$C$6:$N$39,8,0)),0)+IFERROR((VLOOKUP(#REF!,$X$6:$AB$47,8,0)),0)+IFERROR((VLOOKUP(#REF!,$AJ$7:$AU$48,8,0)),0)+IFERROR((VLOOKUP(#REF!,$BC$6:$BH$47,8,0)),0)</f>
        <v>0</v>
      </c>
      <c r="AM58" s="107">
        <f>IFERROR((VLOOKUP(#REF!,$C$6:$N$39,9,0)),0)+IFERROR((VLOOKUP(#REF!,$X$6:$AB$47,9,0)),0)+IFERROR((VLOOKUP(#REF!,$AJ$7:$AU$48,9,0)),0)+IFERROR((VLOOKUP(#REF!,$BC$6:$BH$47,9,0)),0)</f>
        <v>0</v>
      </c>
      <c r="AN58" s="107">
        <f>IFERROR((VLOOKUP(#REF!,$C$6:$N$39,10,0)),0)+IFERROR((VLOOKUP(#REF!,$X$6:$AB$47,10,0)),0)+IFERROR((VLOOKUP(#REF!,$AJ$7:$AU$48,10,0)),0)+IFERROR((VLOOKUP(#REF!,$BC$6:$BH$47,10,0)),0)</f>
        <v>0</v>
      </c>
      <c r="AO58" s="376">
        <f>IFERROR((VLOOKUP(#REF!,$C$6:$N$39,11,0)),0)+IFERROR((VLOOKUP(#REF!,$X$6:$AB$47,11,0)),0)+IFERROR((VLOOKUP(#REF!,$AJ$7:$AU$48,11,0)),0)+IFERROR((VLOOKUP(#REF!,$BC$6:$BH$47,11,0)),0)</f>
        <v>0</v>
      </c>
      <c r="AP58" s="438">
        <f>IFERROR((VLOOKUP(#REF!,$C$6:$O$39,12,0)),0)+IFERROR((VLOOKUP(#REF!,$X$6:$AB$47,12,0)),0)+IFERROR((VLOOKUP(#REF!,$AJ$7:$AV$48,12,0)),0)+IFERROR((VLOOKUP(#REF!,$BC$6:$BH$47,12,0)),0)</f>
        <v>0</v>
      </c>
      <c r="AQ58" s="1" t="s">
        <v>244</v>
      </c>
      <c r="AR58" s="439"/>
      <c r="AS58" s="374"/>
      <c r="AT58" s="374"/>
      <c r="AU58" s="374"/>
      <c r="AV58" s="431"/>
      <c r="AW58" s="431"/>
      <c r="AX58" s="358">
        <f>IFERROR((VLOOKUP(#REF!,$C$6:$U$39,14,0)),0)+IFERROR((VLOOKUP(#REF!,$X$6:$AG$47,14,0)),0)+IFERROR((VLOOKUP(#REF!,$AJ$6:$BA$47,14,0)),0)</f>
        <v>0</v>
      </c>
      <c r="AY58" s="432">
        <f>IFERROR((VLOOKUP(#REF!,$C$6:$U$39,16,0)),0)+IFERROR((VLOOKUP(#REF!,$X$6:$AG$47,16,0)),0)+IFERROR((VLOOKUP(#REF!,$AJ$6:$BA$47,16,0)),0)</f>
        <v>0</v>
      </c>
      <c r="BC58" s="26"/>
      <c r="BD58" s="389"/>
      <c r="BE58" s="389"/>
      <c r="BF58" s="389"/>
      <c r="BG58" s="29"/>
      <c r="BH58" s="29"/>
      <c r="BI58" s="29"/>
      <c r="BJ58" s="29"/>
      <c r="BK58" s="29"/>
      <c r="BL58" s="29"/>
      <c r="BM58" s="29"/>
      <c r="BN58" s="29"/>
      <c r="BO58" s="29"/>
      <c r="BP58" s="392">
        <f t="shared" si="9"/>
        <v>0</v>
      </c>
      <c r="BQ58" s="392">
        <f t="shared" si="6"/>
        <v>0</v>
      </c>
      <c r="BR58" s="393"/>
    </row>
    <row r="59" spans="2:70" ht="15.75" thickBot="1" x14ac:dyDescent="0.3">
      <c r="B59" s="375"/>
      <c r="C59" s="363"/>
      <c r="D59" s="611"/>
      <c r="E59" s="612"/>
      <c r="F59" s="612"/>
      <c r="G59" s="613"/>
      <c r="H59" s="377"/>
      <c r="I59" s="374"/>
      <c r="J59" s="346"/>
      <c r="K59" s="29"/>
      <c r="L59" s="29"/>
      <c r="M59" s="29"/>
      <c r="N59" s="29"/>
      <c r="O59" s="29"/>
      <c r="P59" s="130"/>
      <c r="Q59" s="92">
        <f t="shared" si="13"/>
        <v>0</v>
      </c>
      <c r="R59" s="355" t="b">
        <f>IF(AND(H59="CLIENT S+L",I59="HUILE"),(V59*3333.33+(VLOOKUP(K59,'BASE DE DONNEE'!$I$220:$J$250,2,0)))-((V59*3333.33)*J59),IF(AND(H59="CLIENT S+L",I59="LAIT"),((V59*952.4)-(V59*952.4)*J59),IF(H59="CLIENT O","OFFERT",IF(AND(I59="HUILE",H59="CLIENT L"),(((VLOOKUP(K59,'BASE DE DONNEE'!$I$220:$J$250,2,0))+(VLOOKUP(V59,'BASE DE DONNEE'!$I$111:$P$192,2,0)))),IF(AND(I59="LAIT",H59="CLIENT L"),(V59*952.4),IF(AND(I59="HUILE",H59="CLIENT D"),(V59*3809.53+(VLOOKUP(K59,'BASE DE DONNEE'!$I$220:$J$250,2,0))),IF(AND(I59="LAIT",H59="CLIENT D"),(V59*952.4),IF(AND(I59="HUILE",H59="CLIENT S+D"),((V59*3809.53+(VLOOKUP(K59,'BASE DE DONNEE'!$I$220:$J$250,2,0)))-((V59*3809.53)*J59)),IF(AND(I59="LAIT",H59="CLIENT S+D"),((V59*952.4)-((V59*952.4)*J59)),IF(AND(H59="CLIENT S",I59="LAIT"),((V59*952.4)-((V59*952.4)*J59)),IF(AND(I59="HUILE",H59="CLIENT S"),(VLOOKUP(K59,'BASE DE DONNEE'!$I$220:$J$250,2,0)+(VLOOKUP(V59,'BASE DE DONNEE'!$I$111:$P$192,2,0)))-(J59*((VLOOKUP(V59,'BASE DE DONNEE'!$I$111:$P$164,2,0)+(VLOOKUP(K59,'BASE DE DONNEE'!$I$220:$J$250,2,0))))))))))))))))</f>
        <v>0</v>
      </c>
      <c r="S59" s="355" t="b">
        <f t="shared" si="14"/>
        <v>0</v>
      </c>
      <c r="T59" s="356" t="b">
        <f t="shared" si="15"/>
        <v>0</v>
      </c>
      <c r="U59" s="365"/>
      <c r="V59" s="378">
        <f t="shared" si="17"/>
        <v>0</v>
      </c>
      <c r="W59" s="427"/>
      <c r="X59" s="471"/>
      <c r="Y59" s="387" t="e">
        <f>VLOOKUP(X59,'BASE DE DONNEE'!$A$4:$H$148,2,0)</f>
        <v>#N/A</v>
      </c>
      <c r="Z59" s="402"/>
      <c r="AA59" s="402"/>
      <c r="AB59" s="421"/>
      <c r="AC59" s="401" t="e">
        <f>VLOOKUP(X59,'BASE DE DONNEE'!$A$4:$H$148,3,0)</f>
        <v>#N/A</v>
      </c>
      <c r="AD59" s="468" t="e">
        <f t="shared" si="16"/>
        <v>#N/A</v>
      </c>
      <c r="AE59" s="469" t="e">
        <f>VLOOKUP(X59,'BASE DE DONNEE'!$A$4:$H$148,6,0)*#REF!/100</f>
        <v>#N/A</v>
      </c>
      <c r="AF59" s="469" t="e">
        <f>VLOOKUP(X59,'BASE DE DONNEE'!$A$4:$H$148,7,0)*#REF!/100</f>
        <v>#N/A</v>
      </c>
      <c r="AG59" s="469" t="e">
        <f>VLOOKUP(X59,'BASE DE DONNEE'!$A$4:$H$148,8,0)*#REF!/100</f>
        <v>#N/A</v>
      </c>
      <c r="AH59" s="470" t="e">
        <f t="shared" si="4"/>
        <v>#N/A</v>
      </c>
      <c r="AI59" s="595"/>
      <c r="AJ59" s="454" t="s">
        <v>246</v>
      </c>
      <c r="AK59" s="107">
        <f>IFERROR((VLOOKUP(#REF!,$C$6:$N$39,7,0)),0)+IFERROR((VLOOKUP(#REF!,$X$6:$AB$47,7,0)),0)+IFERROR((VLOOKUP(#REF!,$AJ$7:$AU$48,7,0)),0)+IFERROR((VLOOKUP(#REF!,$BC$6:$BH$47,7,0)),0)</f>
        <v>0</v>
      </c>
      <c r="AL59" s="107">
        <f>IFERROR((VLOOKUP(#REF!,$C$6:$N$39,8,0)),0)+IFERROR((VLOOKUP(#REF!,$X$6:$AB$47,8,0)),0)+IFERROR((VLOOKUP(#REF!,$AJ$7:$AU$48,8,0)),0)+IFERROR((VLOOKUP(#REF!,$BC$6:$BH$47,8,0)),0)</f>
        <v>0</v>
      </c>
      <c r="AM59" s="107">
        <f>IFERROR((VLOOKUP(#REF!,$C$6:$N$39,9,0)),0)+IFERROR((VLOOKUP(#REF!,$X$6:$AB$47,9,0)),0)+IFERROR((VLOOKUP(#REF!,$AJ$7:$AU$48,9,0)),0)+IFERROR((VLOOKUP(#REF!,$BC$6:$BH$47,9,0)),0)</f>
        <v>0</v>
      </c>
      <c r="AN59" s="107">
        <f>IFERROR((VLOOKUP(#REF!,$C$6:$N$39,10,0)),0)+IFERROR((VLOOKUP(#REF!,$X$6:$AB$47,10,0)),0)+IFERROR((VLOOKUP(#REF!,$AJ$7:$AU$48,10,0)),0)+IFERROR((VLOOKUP(#REF!,$BC$6:$BH$47,10,0)),0)</f>
        <v>0</v>
      </c>
      <c r="AO59" s="376">
        <f>IFERROR((VLOOKUP(#REF!,$C$6:$N$39,11,0)),0)+IFERROR((VLOOKUP(#REF!,$X$6:$AB$47,11,0)),0)+IFERROR((VLOOKUP(#REF!,$AJ$7:$AU$48,11,0)),0)+IFERROR((VLOOKUP(#REF!,$BC$6:$BH$47,11,0)),0)</f>
        <v>0</v>
      </c>
      <c r="AP59" s="438">
        <f>IFERROR((VLOOKUP(#REF!,$C$6:$O$39,12,0)),0)+IFERROR((VLOOKUP(#REF!,$X$6:$AB$47,12,0)),0)+IFERROR((VLOOKUP(#REF!,$AJ$7:$AV$48,12,0)),0)+IFERROR((VLOOKUP(#REF!,$BC$6:$BH$47,12,0)),0)</f>
        <v>0</v>
      </c>
      <c r="AQ59" s="454" t="s">
        <v>246</v>
      </c>
      <c r="AR59" s="439"/>
      <c r="AS59" s="374"/>
      <c r="AT59" s="374"/>
      <c r="AU59" s="374"/>
      <c r="AV59" s="431"/>
      <c r="AW59" s="431"/>
      <c r="AX59" s="358">
        <f>IFERROR((VLOOKUP(#REF!,$C$6:$U$39,14,0)),0)+IFERROR((VLOOKUP(#REF!,$X$6:$AG$47,14,0)),0)+IFERROR((VLOOKUP(#REF!,$AJ$6:$BA$47,14,0)),0)</f>
        <v>0</v>
      </c>
      <c r="AY59" s="432">
        <f>IFERROR((VLOOKUP(#REF!,$C$6:$U$39,16,0)),0)+IFERROR((VLOOKUP(#REF!,$X$6:$AG$47,16,0)),0)+IFERROR((VLOOKUP(#REF!,$AJ$6:$BA$47,16,0)),0)</f>
        <v>0</v>
      </c>
      <c r="BC59" s="26"/>
      <c r="BD59" s="389"/>
      <c r="BE59" s="389"/>
      <c r="BF59" s="389"/>
      <c r="BG59" s="29"/>
      <c r="BH59" s="29"/>
      <c r="BI59" s="29"/>
      <c r="BJ59" s="29"/>
      <c r="BK59" s="29"/>
      <c r="BL59" s="29"/>
      <c r="BM59" s="29"/>
      <c r="BN59" s="29"/>
      <c r="BO59" s="29"/>
      <c r="BP59" s="392">
        <f t="shared" si="9"/>
        <v>0</v>
      </c>
      <c r="BQ59" s="392">
        <f t="shared" si="6"/>
        <v>0</v>
      </c>
      <c r="BR59" s="393"/>
    </row>
    <row r="60" spans="2:70" ht="15.75" thickBot="1" x14ac:dyDescent="0.3">
      <c r="B60" s="375"/>
      <c r="C60" s="363"/>
      <c r="D60" s="611"/>
      <c r="E60" s="612"/>
      <c r="F60" s="612"/>
      <c r="G60" s="613"/>
      <c r="H60" s="377"/>
      <c r="I60" s="374"/>
      <c r="J60" s="346"/>
      <c r="K60" s="29"/>
      <c r="L60" s="29"/>
      <c r="M60" s="29"/>
      <c r="N60" s="29"/>
      <c r="O60" s="29"/>
      <c r="P60" s="130"/>
      <c r="Q60" s="92">
        <f t="shared" si="13"/>
        <v>0</v>
      </c>
      <c r="R60" s="355" t="b">
        <f>IF(AND(H60="CLIENT S+L",I60="HUILE"),(V60*3333.33+(VLOOKUP(K60,'BASE DE DONNEE'!$I$220:$J$250,2,0)))-((V60*3333.33)*J60),IF(AND(H60="CLIENT S+L",I60="LAIT"),((V60*952.4)-(V60*952.4)*J60),IF(H60="CLIENT O","OFFERT",IF(AND(I60="HUILE",H60="CLIENT L"),(((VLOOKUP(K60,'BASE DE DONNEE'!$I$220:$J$250,2,0))+(VLOOKUP(V60,'BASE DE DONNEE'!$I$111:$P$192,2,0)))),IF(AND(I60="LAIT",H60="CLIENT L"),(V60*952.4),IF(AND(I60="HUILE",H60="CLIENT D"),(V60*3809.53+(VLOOKUP(K60,'BASE DE DONNEE'!$I$220:$J$250,2,0))),IF(AND(I60="LAIT",H60="CLIENT D"),(V60*952.4),IF(AND(I60="HUILE",H60="CLIENT S+D"),((V60*3809.53+(VLOOKUP(K60,'BASE DE DONNEE'!$I$220:$J$250,2,0)))-((V60*3809.53)*J60)),IF(AND(I60="LAIT",H60="CLIENT S+D"),((V60*952.4)-((V60*952.4)*J60)),IF(AND(H60="CLIENT S",I60="LAIT"),((V60*952.4)-((V60*952.4)*J60)),IF(AND(I60="HUILE",H60="CLIENT S"),(VLOOKUP(K60,'BASE DE DONNEE'!$I$220:$J$250,2,0)+(VLOOKUP(V60,'BASE DE DONNEE'!$I$111:$P$192,2,0)))-(J60*((VLOOKUP(V60,'BASE DE DONNEE'!$I$111:$P$164,2,0)+(VLOOKUP(K60,'BASE DE DONNEE'!$I$220:$J$250,2,0))))))))))))))))</f>
        <v>0</v>
      </c>
      <c r="S60" s="355" t="b">
        <f t="shared" si="14"/>
        <v>0</v>
      </c>
      <c r="T60" s="356" t="b">
        <f t="shared" si="15"/>
        <v>0</v>
      </c>
      <c r="U60" s="365"/>
      <c r="V60" s="378">
        <f t="shared" si="17"/>
        <v>0</v>
      </c>
      <c r="W60" s="427"/>
      <c r="X60" s="471"/>
      <c r="Y60" s="387" t="e">
        <f>VLOOKUP(X60,'BASE DE DONNEE'!$A$4:$H$148,2,0)</f>
        <v>#N/A</v>
      </c>
      <c r="Z60" s="402"/>
      <c r="AA60" s="402"/>
      <c r="AB60" s="421"/>
      <c r="AC60" s="401" t="e">
        <f>VLOOKUP(X60,'BASE DE DONNEE'!$A$4:$H$148,3,0)</f>
        <v>#N/A</v>
      </c>
      <c r="AD60" s="468" t="e">
        <f t="shared" si="16"/>
        <v>#N/A</v>
      </c>
      <c r="AE60" s="469" t="e">
        <f>VLOOKUP(X60,'BASE DE DONNEE'!$A$4:$H$148,6,0)*#REF!/100</f>
        <v>#N/A</v>
      </c>
      <c r="AF60" s="469" t="e">
        <f>VLOOKUP(X60,'BASE DE DONNEE'!$A$4:$H$148,7,0)*#REF!/100</f>
        <v>#N/A</v>
      </c>
      <c r="AG60" s="469" t="e">
        <f>VLOOKUP(X60,'BASE DE DONNEE'!$A$4:$H$148,8,0)*#REF!/100</f>
        <v>#N/A</v>
      </c>
      <c r="AH60" s="470" t="e">
        <f t="shared" si="4"/>
        <v>#N/A</v>
      </c>
      <c r="AI60" s="595"/>
      <c r="AJ60" s="1" t="s">
        <v>244</v>
      </c>
      <c r="AK60" s="107">
        <f>IFERROR((VLOOKUP(#REF!,$C$6:$N$39,7,0)),0)+IFERROR((VLOOKUP(#REF!,$X$6:$AB$47,7,0)),0)+IFERROR((VLOOKUP(#REF!,$AJ$7:$AU$48,7,0)),0)+IFERROR((VLOOKUP(#REF!,$BC$6:$BH$47,7,0)),0)</f>
        <v>0</v>
      </c>
      <c r="AL60" s="107">
        <f>IFERROR((VLOOKUP(#REF!,$C$6:$N$39,8,0)),0)+IFERROR((VLOOKUP(#REF!,$X$6:$AB$47,8,0)),0)+IFERROR((VLOOKUP(#REF!,$AJ$7:$AU$48,8,0)),0)+IFERROR((VLOOKUP(#REF!,$BC$6:$BH$47,8,0)),0)</f>
        <v>0</v>
      </c>
      <c r="AM60" s="107">
        <f>IFERROR((VLOOKUP(#REF!,$C$6:$N$39,9,0)),0)+IFERROR((VLOOKUP(#REF!,$X$6:$AB$47,9,0)),0)+IFERROR((VLOOKUP(#REF!,$AJ$7:$AU$48,9,0)),0)+IFERROR((VLOOKUP(#REF!,$BC$6:$BH$47,9,0)),0)</f>
        <v>0</v>
      </c>
      <c r="AN60" s="107">
        <f>IFERROR((VLOOKUP(#REF!,$C$6:$N$39,10,0)),0)+IFERROR((VLOOKUP(#REF!,$X$6:$AB$47,10,0)),0)+IFERROR((VLOOKUP(#REF!,$AJ$7:$AU$48,10,0)),0)+IFERROR((VLOOKUP(#REF!,$BC$6:$BH$47,10,0)),0)</f>
        <v>0</v>
      </c>
      <c r="AO60" s="376">
        <f>IFERROR((VLOOKUP(#REF!,$C$6:$N$39,11,0)),0)+IFERROR((VLOOKUP(#REF!,$X$6:$AB$47,11,0)),0)+IFERROR((VLOOKUP(#REF!,$AJ$7:$AU$48,11,0)),0)+IFERROR((VLOOKUP(#REF!,$BC$6:$BH$47,11,0)),0)</f>
        <v>0</v>
      </c>
      <c r="AP60" s="438">
        <f>IFERROR((VLOOKUP(#REF!,$C$6:$O$39,12,0)),0)+IFERROR((VLOOKUP(#REF!,$X$6:$AB$47,12,0)),0)+IFERROR((VLOOKUP(#REF!,$AJ$7:$AV$48,12,0)),0)+IFERROR((VLOOKUP(#REF!,$BC$6:$BH$47,12,0)),0)</f>
        <v>0</v>
      </c>
      <c r="AQ60" s="1" t="s">
        <v>244</v>
      </c>
      <c r="AR60" s="439"/>
      <c r="AS60" s="374"/>
      <c r="AT60" s="374"/>
      <c r="AU60" s="374"/>
      <c r="AV60" s="431"/>
      <c r="AW60" s="431"/>
      <c r="AX60" s="358">
        <f>IFERROR((VLOOKUP(#REF!,$C$6:$U$39,14,0)),0)+IFERROR((VLOOKUP(#REF!,$X$6:$AG$47,14,0)),0)+IFERROR((VLOOKUP(#REF!,$AJ$6:$BA$47,14,0)),0)</f>
        <v>0</v>
      </c>
      <c r="AY60" s="432">
        <f>IFERROR((VLOOKUP(#REF!,$C$6:$U$39,16,0)),0)+IFERROR((VLOOKUP(#REF!,$X$6:$AG$47,16,0)),0)+IFERROR((VLOOKUP(#REF!,$AJ$6:$BA$47,16,0)),0)</f>
        <v>0</v>
      </c>
      <c r="BC60" s="26"/>
      <c r="BD60" s="389"/>
      <c r="BE60" s="389"/>
      <c r="BF60" s="389"/>
      <c r="BG60" s="29"/>
      <c r="BH60" s="29"/>
      <c r="BI60" s="29"/>
      <c r="BJ60" s="29"/>
      <c r="BK60" s="29"/>
      <c r="BL60" s="29"/>
      <c r="BM60" s="29"/>
      <c r="BN60" s="29"/>
      <c r="BO60" s="29"/>
      <c r="BP60" s="392">
        <f t="shared" si="9"/>
        <v>0</v>
      </c>
      <c r="BQ60" s="392">
        <f t="shared" si="6"/>
        <v>0</v>
      </c>
      <c r="BR60" s="393"/>
    </row>
    <row r="61" spans="2:70" ht="15.75" thickBot="1" x14ac:dyDescent="0.3">
      <c r="B61" s="375"/>
      <c r="C61" s="363"/>
      <c r="D61" s="611"/>
      <c r="E61" s="612"/>
      <c r="F61" s="612"/>
      <c r="G61" s="613"/>
      <c r="H61" s="377"/>
      <c r="I61" s="374"/>
      <c r="J61" s="346"/>
      <c r="K61" s="29"/>
      <c r="L61" s="29"/>
      <c r="M61" s="29"/>
      <c r="N61" s="29"/>
      <c r="O61" s="29"/>
      <c r="P61" s="130"/>
      <c r="Q61" s="92">
        <f t="shared" si="13"/>
        <v>0</v>
      </c>
      <c r="R61" s="355" t="b">
        <f>IF(AND(H61="CLIENT S+L",I61="HUILE"),(V61*3333.33+(VLOOKUP(K61,'BASE DE DONNEE'!$I$220:$J$250,2,0)))-((V61*3333.33)*J61),IF(AND(H61="CLIENT S+L",I61="LAIT"),((V61*952.4)-(V61*952.4)*J61),IF(H61="CLIENT O","OFFERT",IF(AND(I61="HUILE",H61="CLIENT L"),(((VLOOKUP(K61,'BASE DE DONNEE'!$I$220:$J$250,2,0))+(VLOOKUP(V61,'BASE DE DONNEE'!$I$111:$P$192,2,0)))),IF(AND(I61="LAIT",H61="CLIENT L"),(V61*952.4),IF(AND(I61="HUILE",H61="CLIENT D"),(V61*3809.53+(VLOOKUP(K61,'BASE DE DONNEE'!$I$220:$J$250,2,0))),IF(AND(I61="LAIT",H61="CLIENT D"),(V61*952.4),IF(AND(I61="HUILE",H61="CLIENT S+D"),((V61*3809.53+(VLOOKUP(K61,'BASE DE DONNEE'!$I$220:$J$250,2,0)))-((V61*3809.53)*J61)),IF(AND(I61="LAIT",H61="CLIENT S+D"),((V61*952.4)-((V61*952.4)*J61)),IF(AND(H61="CLIENT S",I61="LAIT"),((V61*952.4)-((V61*952.4)*J61)),IF(AND(I61="HUILE",H61="CLIENT S"),(VLOOKUP(K61,'BASE DE DONNEE'!$I$220:$J$250,2,0)+(VLOOKUP(V61,'BASE DE DONNEE'!$I$111:$P$192,2,0)))-(J61*((VLOOKUP(V61,'BASE DE DONNEE'!$I$111:$P$164,2,0)+(VLOOKUP(K61,'BASE DE DONNEE'!$I$220:$J$250,2,0))))))))))))))))</f>
        <v>0</v>
      </c>
      <c r="S61" s="355" t="b">
        <f t="shared" si="14"/>
        <v>0</v>
      </c>
      <c r="T61" s="356" t="b">
        <f t="shared" si="15"/>
        <v>0</v>
      </c>
      <c r="U61" s="365"/>
      <c r="V61" s="378">
        <f t="shared" si="17"/>
        <v>0</v>
      </c>
      <c r="W61" s="427"/>
      <c r="X61" s="471"/>
      <c r="Y61" s="387" t="e">
        <f>VLOOKUP(X61,'BASE DE DONNEE'!$A$4:$H$148,2,0)</f>
        <v>#N/A</v>
      </c>
      <c r="Z61" s="402"/>
      <c r="AA61" s="402"/>
      <c r="AB61" s="421"/>
      <c r="AC61" s="401" t="e">
        <f>VLOOKUP(X61,'BASE DE DONNEE'!$A$4:$H$148,3,0)</f>
        <v>#N/A</v>
      </c>
      <c r="AD61" s="468" t="e">
        <f t="shared" si="16"/>
        <v>#N/A</v>
      </c>
      <c r="AE61" s="469" t="e">
        <f>VLOOKUP(X61,'BASE DE DONNEE'!$A$4:$H$148,6,0)*#REF!/100</f>
        <v>#N/A</v>
      </c>
      <c r="AF61" s="469" t="e">
        <f>VLOOKUP(X61,'BASE DE DONNEE'!$A$4:$H$148,7,0)*#REF!/100</f>
        <v>#N/A</v>
      </c>
      <c r="AG61" s="469" t="e">
        <f>VLOOKUP(X61,'BASE DE DONNEE'!$A$4:$H$148,8,0)*#REF!/100</f>
        <v>#N/A</v>
      </c>
      <c r="AH61" s="470" t="e">
        <f t="shared" si="4"/>
        <v>#N/A</v>
      </c>
      <c r="AI61" s="440"/>
      <c r="AJ61" s="1" t="s">
        <v>244</v>
      </c>
      <c r="AK61" s="107">
        <f>IFERROR((VLOOKUP(#REF!,$C$6:$N$39,7,0)),0)+IFERROR((VLOOKUP(#REF!,$X$6:$AB$47,7,0)),0)+IFERROR((VLOOKUP(#REF!,$AJ$7:$AU$48,7,0)),0)+IFERROR((VLOOKUP(#REF!,$BC$6:$BH$47,7,0)),0)</f>
        <v>0</v>
      </c>
      <c r="AL61" s="107">
        <f>IFERROR((VLOOKUP(#REF!,$C$6:$N$39,8,0)),0)+IFERROR((VLOOKUP(#REF!,$X$6:$AB$47,8,0)),0)+IFERROR((VLOOKUP(#REF!,$AJ$7:$AU$48,8,0)),0)+IFERROR((VLOOKUP(#REF!,$BC$6:$BH$47,8,0)),0)</f>
        <v>0</v>
      </c>
      <c r="AM61" s="107">
        <f>IFERROR((VLOOKUP(#REF!,$C$6:$N$39,9,0)),0)+IFERROR((VLOOKUP(#REF!,$X$6:$AB$47,9,0)),0)+IFERROR((VLOOKUP(#REF!,$AJ$7:$AU$48,9,0)),0)+IFERROR((VLOOKUP(#REF!,$BC$6:$BH$47,9,0)),0)</f>
        <v>0</v>
      </c>
      <c r="AN61" s="107">
        <f>IFERROR((VLOOKUP(#REF!,$C$6:$N$39,10,0)),0)+IFERROR((VLOOKUP(#REF!,$X$6:$AB$47,10,0)),0)+IFERROR((VLOOKUP(#REF!,$AJ$7:$AU$48,10,0)),0)+IFERROR((VLOOKUP(#REF!,$BC$6:$BH$47,10,0)),0)</f>
        <v>0</v>
      </c>
      <c r="AO61" s="376">
        <f>IFERROR((VLOOKUP(#REF!,$C$6:$N$39,11,0)),0)+IFERROR((VLOOKUP(#REF!,$X$6:$AB$47,11,0)),0)+IFERROR((VLOOKUP(#REF!,$AJ$7:$AU$48,11,0)),0)+IFERROR((VLOOKUP(#REF!,$BC$6:$BH$47,11,0)),0)</f>
        <v>0</v>
      </c>
      <c r="AP61" s="438">
        <f>IFERROR((VLOOKUP(#REF!,$C$6:$O$39,12,0)),0)+IFERROR((VLOOKUP(#REF!,$X$6:$AB$47,12,0)),0)+IFERROR((VLOOKUP(#REF!,$AJ$7:$AV$48,12,0)),0)+IFERROR((VLOOKUP(#REF!,$BC$6:$BH$47,12,0)),0)</f>
        <v>0</v>
      </c>
      <c r="AQ61" s="1" t="s">
        <v>244</v>
      </c>
      <c r="AR61" s="439"/>
      <c r="AS61" s="374"/>
      <c r="AT61" s="374"/>
      <c r="AU61" s="374"/>
      <c r="AV61" s="431"/>
      <c r="AW61" s="431"/>
      <c r="AX61" s="358">
        <f>IFERROR((VLOOKUP(#REF!,$C$6:$U$39,14,0)),0)+IFERROR((VLOOKUP(#REF!,$X$6:$AG$47,14,0)),0)+IFERROR((VLOOKUP(#REF!,$AJ$6:$BA$47,14,0)),0)</f>
        <v>0</v>
      </c>
      <c r="AY61" s="432">
        <f>IFERROR((VLOOKUP(#REF!,$C$6:$U$39,16,0)),0)+IFERROR((VLOOKUP(#REF!,$X$6:$AG$47,16,0)),0)+IFERROR((VLOOKUP(#REF!,$AJ$6:$BA$47,16,0)),0)</f>
        <v>0</v>
      </c>
      <c r="BC61" s="26"/>
      <c r="BD61" s="389"/>
      <c r="BE61" s="389"/>
      <c r="BF61" s="389"/>
      <c r="BG61" s="29"/>
      <c r="BH61" s="29"/>
      <c r="BI61" s="29"/>
      <c r="BJ61" s="29"/>
      <c r="BK61" s="29"/>
      <c r="BL61" s="29"/>
      <c r="BM61" s="29"/>
      <c r="BN61" s="29"/>
      <c r="BO61" s="29"/>
      <c r="BP61" s="392">
        <f t="shared" si="9"/>
        <v>0</v>
      </c>
      <c r="BQ61" s="392">
        <f t="shared" si="6"/>
        <v>0</v>
      </c>
      <c r="BR61" s="393"/>
    </row>
    <row r="62" spans="2:70" ht="15.75" thickBot="1" x14ac:dyDescent="0.3">
      <c r="B62" s="375"/>
      <c r="C62" s="363"/>
      <c r="D62" s="611"/>
      <c r="E62" s="612"/>
      <c r="F62" s="612"/>
      <c r="G62" s="613"/>
      <c r="H62" s="377"/>
      <c r="I62" s="374"/>
      <c r="J62" s="346"/>
      <c r="K62" s="29"/>
      <c r="L62" s="29"/>
      <c r="M62" s="29"/>
      <c r="N62" s="29"/>
      <c r="O62" s="29"/>
      <c r="P62" s="130"/>
      <c r="Q62" s="92">
        <f t="shared" si="13"/>
        <v>0</v>
      </c>
      <c r="R62" s="355" t="b">
        <f>IF(AND(H62="CLIENT S+L",I62="HUILE"),(V62*3333.33+(VLOOKUP(K62,'BASE DE DONNEE'!$I$220:$J$250,2,0)))-((V62*3333.33)*J62),IF(AND(H62="CLIENT S+L",I62="LAIT"),((V62*952.4)-(V62*952.4)*J62),IF(H62="CLIENT O","OFFERT",IF(AND(I62="HUILE",H62="CLIENT L"),(((VLOOKUP(K62,'BASE DE DONNEE'!$I$220:$J$250,2,0))+(VLOOKUP(V62,'BASE DE DONNEE'!$I$111:$P$192,2,0)))),IF(AND(I62="LAIT",H62="CLIENT L"),(V62*952.4),IF(AND(I62="HUILE",H62="CLIENT D"),(V62*3809.53+(VLOOKUP(K62,'BASE DE DONNEE'!$I$220:$J$250,2,0))),IF(AND(I62="LAIT",H62="CLIENT D"),(V62*952.4),IF(AND(I62="HUILE",H62="CLIENT S+D"),((V62*3809.53+(VLOOKUP(K62,'BASE DE DONNEE'!$I$220:$J$250,2,0)))-((V62*3809.53)*J62)),IF(AND(I62="LAIT",H62="CLIENT S+D"),((V62*952.4)-((V62*952.4)*J62)),IF(AND(H62="CLIENT S",I62="LAIT"),((V62*952.4)-((V62*952.4)*J62)),IF(AND(I62="HUILE",H62="CLIENT S"),(VLOOKUP(K62,'BASE DE DONNEE'!$I$220:$J$250,2,0)+(VLOOKUP(V62,'BASE DE DONNEE'!$I$111:$P$192,2,0)))-(J62*((VLOOKUP(V62,'BASE DE DONNEE'!$I$111:$P$164,2,0)+(VLOOKUP(K62,'BASE DE DONNEE'!$I$220:$J$250,2,0))))))))))))))))</f>
        <v>0</v>
      </c>
      <c r="S62" s="355" t="b">
        <f t="shared" si="14"/>
        <v>0</v>
      </c>
      <c r="T62" s="356" t="b">
        <f t="shared" si="15"/>
        <v>0</v>
      </c>
      <c r="U62" s="365"/>
      <c r="V62" s="378">
        <f t="shared" si="17"/>
        <v>0</v>
      </c>
      <c r="W62" s="427"/>
      <c r="X62" s="471"/>
      <c r="Y62" s="387" t="e">
        <f>VLOOKUP(X62,'BASE DE DONNEE'!$A$4:$H$148,2,0)</f>
        <v>#N/A</v>
      </c>
      <c r="Z62" s="402"/>
      <c r="AA62" s="402"/>
      <c r="AB62" s="421"/>
      <c r="AC62" s="401" t="e">
        <f>VLOOKUP(X62,'BASE DE DONNEE'!$A$4:$H$148,3,0)</f>
        <v>#N/A</v>
      </c>
      <c r="AD62" s="468" t="e">
        <f t="shared" si="16"/>
        <v>#N/A</v>
      </c>
      <c r="AE62" s="469" t="e">
        <f>VLOOKUP(X62,'BASE DE DONNEE'!$A$4:$H$148,6,0)*#REF!/100</f>
        <v>#N/A</v>
      </c>
      <c r="AF62" s="469" t="e">
        <f>VLOOKUP(X62,'BASE DE DONNEE'!$A$4:$H$148,7,0)*#REF!/100</f>
        <v>#N/A</v>
      </c>
      <c r="AG62" s="469" t="e">
        <f>VLOOKUP(X62,'BASE DE DONNEE'!$A$4:$H$148,8,0)*#REF!/100</f>
        <v>#N/A</v>
      </c>
      <c r="AH62" s="470" t="e">
        <f t="shared" si="4"/>
        <v>#N/A</v>
      </c>
      <c r="AI62" s="595"/>
      <c r="AJ62" s="454" t="s">
        <v>246</v>
      </c>
      <c r="AK62" s="107">
        <f>IFERROR((VLOOKUP(#REF!,$C$6:$N$39,7,0)),0)+IFERROR((VLOOKUP(#REF!,$X$6:$AB$47,7,0)),0)+IFERROR((VLOOKUP(#REF!,$AJ$7:$AU$48,7,0)),0)+IFERROR((VLOOKUP(#REF!,$BC$6:$BH$47,7,0)),0)</f>
        <v>0</v>
      </c>
      <c r="AL62" s="107">
        <f>IFERROR((VLOOKUP(#REF!,$C$6:$N$39,8,0)),0)+IFERROR((VLOOKUP(#REF!,$X$6:$AB$47,8,0)),0)+IFERROR((VLOOKUP(#REF!,$AJ$7:$AU$48,8,0)),0)+IFERROR((VLOOKUP(#REF!,$BC$6:$BH$47,8,0)),0)</f>
        <v>0</v>
      </c>
      <c r="AM62" s="107">
        <f>IFERROR((VLOOKUP(#REF!,$C$6:$N$39,9,0)),0)+IFERROR((VLOOKUP(#REF!,$X$6:$AB$47,9,0)),0)+IFERROR((VLOOKUP(#REF!,$AJ$7:$AU$48,9,0)),0)+IFERROR((VLOOKUP(#REF!,$BC$6:$BH$47,9,0)),0)</f>
        <v>0</v>
      </c>
      <c r="AN62" s="107">
        <f>IFERROR((VLOOKUP(#REF!,$C$6:$N$39,10,0)),0)+IFERROR((VLOOKUP(#REF!,$X$6:$AB$47,10,0)),0)+IFERROR((VLOOKUP(#REF!,$AJ$7:$AU$48,10,0)),0)+IFERROR((VLOOKUP(#REF!,$BC$6:$BH$47,10,0)),0)</f>
        <v>0</v>
      </c>
      <c r="AO62" s="376">
        <f>IFERROR((VLOOKUP(#REF!,$C$6:$N$39,11,0)),0)+IFERROR((VLOOKUP(#REF!,$X$6:$AB$47,11,0)),0)+IFERROR((VLOOKUP(#REF!,$AJ$7:$AU$48,11,0)),0)+IFERROR((VLOOKUP(#REF!,$BC$6:$BH$47,11,0)),0)</f>
        <v>0</v>
      </c>
      <c r="AP62" s="438">
        <f>IFERROR((VLOOKUP(#REF!,$C$6:$O$39,12,0)),0)+IFERROR((VLOOKUP(#REF!,$X$6:$AB$47,12,0)),0)+IFERROR((VLOOKUP(#REF!,$AJ$7:$AV$48,12,0)),0)+IFERROR((VLOOKUP(#REF!,$BC$6:$BH$47,12,0)),0)</f>
        <v>0</v>
      </c>
      <c r="AQ62" s="454" t="s">
        <v>246</v>
      </c>
      <c r="AR62" s="439"/>
      <c r="AS62" s="374"/>
      <c r="AT62" s="374"/>
      <c r="AU62" s="374"/>
      <c r="AV62" s="431"/>
      <c r="AW62" s="431"/>
      <c r="AX62" s="358">
        <f>IFERROR((VLOOKUP(#REF!,$C$6:$U$39,14,0)),0)+IFERROR((VLOOKUP(#REF!,$X$6:$AG$47,14,0)),0)+IFERROR((VLOOKUP(#REF!,$AJ$6:$BA$47,14,0)),0)</f>
        <v>0</v>
      </c>
      <c r="AY62" s="432">
        <f>IFERROR((VLOOKUP(#REF!,$C$6:$U$39,16,0)),0)+IFERROR((VLOOKUP(#REF!,$X$6:$AG$47,16,0)),0)+IFERROR((VLOOKUP(#REF!,$AJ$6:$BA$47,16,0)),0)</f>
        <v>0</v>
      </c>
      <c r="BC62" s="478"/>
      <c r="BD62" s="394"/>
      <c r="BE62" s="394"/>
      <c r="BF62" s="394"/>
      <c r="BG62" s="479"/>
      <c r="BH62" s="479"/>
      <c r="BI62" s="479"/>
      <c r="BJ62" s="479"/>
      <c r="BK62" s="479"/>
      <c r="BL62" s="479"/>
      <c r="BM62" s="479"/>
      <c r="BN62" s="479"/>
      <c r="BO62" s="479"/>
      <c r="BP62" s="396">
        <f t="shared" si="9"/>
        <v>0</v>
      </c>
      <c r="BQ62" s="491">
        <f t="shared" si="6"/>
        <v>0</v>
      </c>
      <c r="BR62" s="395"/>
    </row>
    <row r="63" spans="2:70" ht="16.5" thickTop="1" thickBot="1" x14ac:dyDescent="0.3">
      <c r="B63" s="375"/>
      <c r="C63" s="363"/>
      <c r="D63" s="611"/>
      <c r="E63" s="612"/>
      <c r="F63" s="612"/>
      <c r="G63" s="613"/>
      <c r="H63" s="377"/>
      <c r="I63" s="374"/>
      <c r="J63" s="346"/>
      <c r="K63" s="29"/>
      <c r="L63" s="29"/>
      <c r="M63" s="29"/>
      <c r="N63" s="29"/>
      <c r="O63" s="29"/>
      <c r="P63" s="130"/>
      <c r="Q63" s="92">
        <f t="shared" si="13"/>
        <v>0</v>
      </c>
      <c r="R63" s="355" t="b">
        <f>IF(AND(H63="CLIENT S+L",I63="HUILE"),(V63*3333.33+(VLOOKUP(K63,'BASE DE DONNEE'!$I$220:$J$250,2,0)))-((V63*3333.33)*J63),IF(AND(H63="CLIENT S+L",I63="LAIT"),((V63*952.4)-(V63*952.4)*J63),IF(H63="CLIENT O","OFFERT",IF(AND(I63="HUILE",H63="CLIENT L"),(((VLOOKUP(K63,'BASE DE DONNEE'!$I$220:$J$250,2,0))+(VLOOKUP(V63,'BASE DE DONNEE'!$I$111:$P$192,2,0)))),IF(AND(I63="LAIT",H63="CLIENT L"),(V63*952.4),IF(AND(I63="HUILE",H63="CLIENT D"),(V63*3809.53+(VLOOKUP(K63,'BASE DE DONNEE'!$I$220:$J$250,2,0))),IF(AND(I63="LAIT",H63="CLIENT D"),(V63*952.4),IF(AND(I63="HUILE",H63="CLIENT S+D"),((V63*3809.53+(VLOOKUP(K63,'BASE DE DONNEE'!$I$220:$J$250,2,0)))-((V63*3809.53)*J63)),IF(AND(I63="LAIT",H63="CLIENT S+D"),((V63*952.4)-((V63*952.4)*J63)),IF(AND(H63="CLIENT S",I63="LAIT"),((V63*952.4)-((V63*952.4)*J63)),IF(AND(I63="HUILE",H63="CLIENT S"),(VLOOKUP(K63,'BASE DE DONNEE'!$I$220:$J$250,2,0)+(VLOOKUP(V63,'BASE DE DONNEE'!$I$111:$P$192,2,0)))-(J63*((VLOOKUP(V63,'BASE DE DONNEE'!$I$111:$P$164,2,0)+(VLOOKUP(K63,'BASE DE DONNEE'!$I$220:$J$250,2,0))))))))))))))))</f>
        <v>0</v>
      </c>
      <c r="S63" s="355" t="b">
        <f t="shared" si="14"/>
        <v>0</v>
      </c>
      <c r="T63" s="356" t="b">
        <f t="shared" si="15"/>
        <v>0</v>
      </c>
      <c r="U63" s="365"/>
      <c r="V63" s="378">
        <f t="shared" si="17"/>
        <v>0</v>
      </c>
      <c r="W63" s="427"/>
      <c r="X63" s="471"/>
      <c r="Y63" s="387" t="e">
        <f>VLOOKUP(X63,'BASE DE DONNEE'!$A$4:$H$148,2,0)</f>
        <v>#N/A</v>
      </c>
      <c r="Z63" s="402"/>
      <c r="AA63" s="402"/>
      <c r="AB63" s="421"/>
      <c r="AC63" s="401" t="e">
        <f>VLOOKUP(X63,'BASE DE DONNEE'!$A$4:$H$148,3,0)</f>
        <v>#N/A</v>
      </c>
      <c r="AD63" s="468" t="e">
        <f t="shared" si="16"/>
        <v>#N/A</v>
      </c>
      <c r="AE63" s="469" t="e">
        <f>VLOOKUP(X63,'BASE DE DONNEE'!$A$4:$H$148,6,0)*#REF!/100</f>
        <v>#N/A</v>
      </c>
      <c r="AF63" s="469" t="e">
        <f>VLOOKUP(X63,'BASE DE DONNEE'!$A$4:$H$148,7,0)*#REF!/100</f>
        <v>#N/A</v>
      </c>
      <c r="AG63" s="469" t="e">
        <f>VLOOKUP(X63,'BASE DE DONNEE'!$A$4:$H$148,8,0)*#REF!/100</f>
        <v>#N/A</v>
      </c>
      <c r="AH63" s="470" t="e">
        <f t="shared" si="4"/>
        <v>#N/A</v>
      </c>
      <c r="AI63" s="595"/>
      <c r="AJ63" s="1" t="s">
        <v>244</v>
      </c>
      <c r="AK63" s="107">
        <f>IFERROR((VLOOKUP(#REF!,$C$6:$N$39,7,0)),0)+IFERROR((VLOOKUP(#REF!,$X$6:$AB$47,7,0)),0)+IFERROR((VLOOKUP(#REF!,$AJ$7:$AU$48,7,0)),0)+IFERROR((VLOOKUP(#REF!,$BC$6:$BH$47,7,0)),0)</f>
        <v>0</v>
      </c>
      <c r="AL63" s="107">
        <f>IFERROR((VLOOKUP(#REF!,$C$6:$N$39,8,0)),0)+IFERROR((VLOOKUP(#REF!,$X$6:$AB$47,8,0)),0)+IFERROR((VLOOKUP(#REF!,$AJ$7:$AU$48,8,0)),0)+IFERROR((VLOOKUP(#REF!,$BC$6:$BH$47,8,0)),0)</f>
        <v>0</v>
      </c>
      <c r="AM63" s="107">
        <f>IFERROR((VLOOKUP(#REF!,$C$6:$N$39,9,0)),0)+IFERROR((VLOOKUP(#REF!,$X$6:$AB$47,9,0)),0)+IFERROR((VLOOKUP(#REF!,$AJ$7:$AU$48,9,0)),0)+IFERROR((VLOOKUP(#REF!,$BC$6:$BH$47,9,0)),0)</f>
        <v>0</v>
      </c>
      <c r="AN63" s="107">
        <f>IFERROR((VLOOKUP(#REF!,$C$6:$N$39,10,0)),0)+IFERROR((VLOOKUP(#REF!,$X$6:$AB$47,10,0)),0)+IFERROR((VLOOKUP(#REF!,$AJ$7:$AU$48,10,0)),0)+IFERROR((VLOOKUP(#REF!,$BC$6:$BH$47,10,0)),0)</f>
        <v>0</v>
      </c>
      <c r="AO63" s="376">
        <f>IFERROR((VLOOKUP(#REF!,$C$6:$N$39,11,0)),0)+IFERROR((VLOOKUP(#REF!,$X$6:$AB$47,11,0)),0)+IFERROR((VLOOKUP(#REF!,$AJ$7:$AU$48,11,0)),0)+IFERROR((VLOOKUP(#REF!,$BC$6:$BH$47,11,0)),0)</f>
        <v>0</v>
      </c>
      <c r="AP63" s="438">
        <f>IFERROR((VLOOKUP(#REF!,$C$6:$O$39,12,0)),0)+IFERROR((VLOOKUP(#REF!,$X$6:$AB$47,12,0)),0)+IFERROR((VLOOKUP(#REF!,$AJ$7:$AV$48,12,0)),0)+IFERROR((VLOOKUP(#REF!,$BC$6:$BH$47,12,0)),0)</f>
        <v>0</v>
      </c>
      <c r="AQ63" s="1" t="s">
        <v>244</v>
      </c>
      <c r="AR63" s="439"/>
      <c r="AS63" s="374"/>
      <c r="AT63" s="374"/>
      <c r="AU63" s="374"/>
      <c r="AV63" s="431"/>
      <c r="AW63" s="431"/>
      <c r="AX63" s="358">
        <f>IFERROR((VLOOKUP(#REF!,$C$6:$U$39,14,0)),0)+IFERROR((VLOOKUP(#REF!,$X$6:$AG$47,14,0)),0)+IFERROR((VLOOKUP(#REF!,$AJ$6:$BA$47,14,0)),0)</f>
        <v>0</v>
      </c>
      <c r="AY63" s="432">
        <f>IFERROR((VLOOKUP(#REF!,$C$6:$U$39,16,0)),0)+IFERROR((VLOOKUP(#REF!,$X$6:$AG$47,16,0)),0)+IFERROR((VLOOKUP(#REF!,$AJ$6:$BA$47,16,0)),0)</f>
        <v>0</v>
      </c>
      <c r="BC63" s="58" t="s">
        <v>86</v>
      </c>
      <c r="BD63" s="596">
        <f>SUM(BD6:BD62)</f>
        <v>0</v>
      </c>
      <c r="BE63" s="596"/>
      <c r="BF63" s="596"/>
      <c r="BG63" s="596"/>
      <c r="BH63" s="596"/>
      <c r="BI63" s="596"/>
      <c r="BJ63" s="596"/>
      <c r="BK63" s="596"/>
      <c r="BL63" s="596"/>
      <c r="BM63" s="596"/>
      <c r="BN63" s="596"/>
      <c r="BO63" s="596"/>
      <c r="BP63" s="596"/>
      <c r="BQ63" s="596"/>
      <c r="BR63" s="596"/>
    </row>
    <row r="64" spans="2:70" ht="15.75" thickBot="1" x14ac:dyDescent="0.3">
      <c r="B64" s="375"/>
      <c r="C64" s="363"/>
      <c r="D64" s="611"/>
      <c r="E64" s="612"/>
      <c r="F64" s="612"/>
      <c r="G64" s="613"/>
      <c r="H64" s="377"/>
      <c r="I64" s="374"/>
      <c r="J64" s="346"/>
      <c r="K64" s="29"/>
      <c r="L64" s="29"/>
      <c r="M64" s="29"/>
      <c r="N64" s="29"/>
      <c r="O64" s="29"/>
      <c r="P64" s="130"/>
      <c r="Q64" s="92">
        <f t="shared" si="13"/>
        <v>0</v>
      </c>
      <c r="R64" s="355" t="b">
        <f>IF(AND(H64="CLIENT S+L",I64="HUILE"),(V64*3333.33+(VLOOKUP(K64,'BASE DE DONNEE'!$I$220:$J$250,2,0)))-((V64*3333.33)*J64),IF(AND(H64="CLIENT S+L",I64="LAIT"),((V64*952.4)-(V64*952.4)*J64),IF(H64="CLIENT O","OFFERT",IF(AND(I64="HUILE",H64="CLIENT L"),(((VLOOKUP(K64,'BASE DE DONNEE'!$I$220:$J$250,2,0))+(VLOOKUP(V64,'BASE DE DONNEE'!$I$111:$P$192,2,0)))),IF(AND(I64="LAIT",H64="CLIENT L"),(V64*952.4),IF(AND(I64="HUILE",H64="CLIENT D"),(V64*3809.53+(VLOOKUP(K64,'BASE DE DONNEE'!$I$220:$J$250,2,0))),IF(AND(I64="LAIT",H64="CLIENT D"),(V64*952.4),IF(AND(I64="HUILE",H64="CLIENT S+D"),((V64*3809.53+(VLOOKUP(K64,'BASE DE DONNEE'!$I$220:$J$250,2,0)))-((V64*3809.53)*J64)),IF(AND(I64="LAIT",H64="CLIENT S+D"),((V64*952.4)-((V64*952.4)*J64)),IF(AND(H64="CLIENT S",I64="LAIT"),((V64*952.4)-((V64*952.4)*J64)),IF(AND(I64="HUILE",H64="CLIENT S"),(VLOOKUP(K64,'BASE DE DONNEE'!$I$220:$J$250,2,0)+(VLOOKUP(V64,'BASE DE DONNEE'!$I$111:$P$192,2,0)))-(J64*((VLOOKUP(V64,'BASE DE DONNEE'!$I$111:$P$164,2,0)+(VLOOKUP(K64,'BASE DE DONNEE'!$I$220:$J$250,2,0))))))))))))))))</f>
        <v>0</v>
      </c>
      <c r="S64" s="355" t="b">
        <f t="shared" si="14"/>
        <v>0</v>
      </c>
      <c r="T64" s="356" t="b">
        <f t="shared" si="15"/>
        <v>0</v>
      </c>
      <c r="U64" s="365"/>
      <c r="V64" s="378">
        <f t="shared" si="17"/>
        <v>0</v>
      </c>
      <c r="W64" s="427"/>
      <c r="X64" s="471"/>
      <c r="Y64" s="387" t="e">
        <f>VLOOKUP(X64,'BASE DE DONNEE'!$A$4:$H$148,2,0)</f>
        <v>#N/A</v>
      </c>
      <c r="Z64" s="402"/>
      <c r="AA64" s="402"/>
      <c r="AB64" s="421"/>
      <c r="AC64" s="401" t="e">
        <f>VLOOKUP(X64,'BASE DE DONNEE'!$A$4:$H$148,3,0)</f>
        <v>#N/A</v>
      </c>
      <c r="AD64" s="468" t="e">
        <f t="shared" si="16"/>
        <v>#N/A</v>
      </c>
      <c r="AE64" s="469" t="e">
        <f>VLOOKUP(X64,'BASE DE DONNEE'!$A$4:$H$148,6,0)*#REF!/100</f>
        <v>#N/A</v>
      </c>
      <c r="AF64" s="469" t="e">
        <f>VLOOKUP(X64,'BASE DE DONNEE'!$A$4:$H$148,7,0)*#REF!/100</f>
        <v>#N/A</v>
      </c>
      <c r="AG64" s="469" t="e">
        <f>VLOOKUP(X64,'BASE DE DONNEE'!$A$4:$H$148,8,0)*#REF!/100</f>
        <v>#N/A</v>
      </c>
      <c r="AH64" s="470" t="e">
        <f t="shared" si="4"/>
        <v>#N/A</v>
      </c>
      <c r="AI64" s="595"/>
      <c r="AJ64" s="454" t="s">
        <v>246</v>
      </c>
      <c r="AK64" s="107">
        <f>IFERROR((VLOOKUP(#REF!,$C$6:$N$39,7,0)),0)+IFERROR((VLOOKUP(#REF!,$X$6:$AB$47,7,0)),0)+IFERROR((VLOOKUP(#REF!,$AJ$7:$AU$48,7,0)),0)+IFERROR((VLOOKUP(#REF!,$BC$6:$BH$47,7,0)),0)</f>
        <v>0</v>
      </c>
      <c r="AL64" s="107">
        <f>IFERROR((VLOOKUP(#REF!,$C$6:$N$39,8,0)),0)+IFERROR((VLOOKUP(#REF!,$X$6:$AB$47,8,0)),0)+IFERROR((VLOOKUP(#REF!,$AJ$7:$AU$48,8,0)),0)+IFERROR((VLOOKUP(#REF!,$BC$6:$BH$47,8,0)),0)</f>
        <v>0</v>
      </c>
      <c r="AM64" s="107">
        <f>IFERROR((VLOOKUP(#REF!,$C$6:$N$39,9,0)),0)+IFERROR((VLOOKUP(#REF!,$X$6:$AB$47,9,0)),0)+IFERROR((VLOOKUP(#REF!,$AJ$7:$AU$48,9,0)),0)+IFERROR((VLOOKUP(#REF!,$BC$6:$BH$47,9,0)),0)</f>
        <v>0</v>
      </c>
      <c r="AN64" s="107">
        <f>IFERROR((VLOOKUP(#REF!,$C$6:$N$39,10,0)),0)+IFERROR((VLOOKUP(#REF!,$X$6:$AB$47,10,0)),0)+IFERROR((VLOOKUP(#REF!,$AJ$7:$AU$48,10,0)),0)+IFERROR((VLOOKUP(#REF!,$BC$6:$BH$47,10,0)),0)</f>
        <v>0</v>
      </c>
      <c r="AO64" s="376">
        <f>IFERROR((VLOOKUP(#REF!,$C$6:$N$39,11,0)),0)+IFERROR((VLOOKUP(#REF!,$X$6:$AB$47,11,0)),0)+IFERROR((VLOOKUP(#REF!,$AJ$7:$AU$48,11,0)),0)+IFERROR((VLOOKUP(#REF!,$BC$6:$BH$47,11,0)),0)</f>
        <v>0</v>
      </c>
      <c r="AP64" s="438">
        <f>IFERROR((VLOOKUP(#REF!,$C$6:$O$39,12,0)),0)+IFERROR((VLOOKUP(#REF!,$X$6:$AB$47,12,0)),0)+IFERROR((VLOOKUP(#REF!,$AJ$7:$AV$48,12,0)),0)+IFERROR((VLOOKUP(#REF!,$BC$6:$BH$47,12,0)),0)</f>
        <v>0</v>
      </c>
      <c r="AQ64" s="454" t="s">
        <v>246</v>
      </c>
      <c r="AR64" s="439"/>
      <c r="AS64" s="374"/>
      <c r="AT64" s="374"/>
      <c r="AU64" s="374"/>
      <c r="AV64" s="431"/>
      <c r="AW64" s="431"/>
      <c r="AX64" s="358">
        <f>IFERROR((VLOOKUP(#REF!,$C$6:$U$39,14,0)),0)+IFERROR((VLOOKUP(#REF!,$X$6:$AG$47,14,0)),0)+IFERROR((VLOOKUP(#REF!,$AJ$6:$BA$47,14,0)),0)</f>
        <v>0</v>
      </c>
      <c r="AY64" s="432">
        <f>IFERROR((VLOOKUP(#REF!,$C$6:$U$39,16,0)),0)+IFERROR((VLOOKUP(#REF!,$X$6:$AG$47,16,0)),0)+IFERROR((VLOOKUP(#REF!,$AJ$6:$BA$47,16,0)),0)</f>
        <v>0</v>
      </c>
      <c r="BC64" s="498" t="s">
        <v>85</v>
      </c>
      <c r="BD64" s="498"/>
      <c r="BE64" s="498">
        <f>SUM(BE6:BE62)</f>
        <v>0</v>
      </c>
      <c r="BF64" s="498"/>
      <c r="BG64" s="498"/>
      <c r="BH64" s="498"/>
      <c r="BI64" s="498"/>
      <c r="BJ64" s="498"/>
      <c r="BK64" s="498"/>
      <c r="BL64" s="498"/>
      <c r="BM64" s="498"/>
      <c r="BN64" s="498"/>
      <c r="BO64" s="498"/>
      <c r="BP64" s="498"/>
      <c r="BQ64" s="498"/>
      <c r="BR64" s="498"/>
    </row>
    <row r="65" spans="2:70" ht="15.75" thickBot="1" x14ac:dyDescent="0.3">
      <c r="B65" s="375"/>
      <c r="C65" s="363"/>
      <c r="D65" s="611"/>
      <c r="E65" s="612"/>
      <c r="F65" s="612"/>
      <c r="G65" s="613"/>
      <c r="H65" s="377"/>
      <c r="I65" s="374"/>
      <c r="J65" s="346"/>
      <c r="K65" s="29"/>
      <c r="L65" s="29"/>
      <c r="M65" s="29"/>
      <c r="N65" s="29"/>
      <c r="O65" s="29"/>
      <c r="P65" s="130"/>
      <c r="Q65" s="92">
        <f t="shared" si="13"/>
        <v>0</v>
      </c>
      <c r="R65" s="355" t="b">
        <f>IF(AND(H65="CLIENT S+L",I65="HUILE"),(V65*3333.33+(VLOOKUP(K65,'BASE DE DONNEE'!$I$220:$J$250,2,0)))-((V65*3333.33)*J65),IF(AND(H65="CLIENT S+L",I65="LAIT"),((V65*952.4)-(V65*952.4)*J65),IF(H65="CLIENT O","OFFERT",IF(AND(I65="HUILE",H65="CLIENT L"),(((VLOOKUP(K65,'BASE DE DONNEE'!$I$220:$J$250,2,0))+(VLOOKUP(V65,'BASE DE DONNEE'!$I$111:$P$192,2,0)))),IF(AND(I65="LAIT",H65="CLIENT L"),(V65*952.4),IF(AND(I65="HUILE",H65="CLIENT D"),(V65*3809.53+(VLOOKUP(K65,'BASE DE DONNEE'!$I$220:$J$250,2,0))),IF(AND(I65="LAIT",H65="CLIENT D"),(V65*952.4),IF(AND(I65="HUILE",H65="CLIENT S+D"),((V65*3809.53+(VLOOKUP(K65,'BASE DE DONNEE'!$I$220:$J$250,2,0)))-((V65*3809.53)*J65)),IF(AND(I65="LAIT",H65="CLIENT S+D"),((V65*952.4)-((V65*952.4)*J65)),IF(AND(H65="CLIENT S",I65="LAIT"),((V65*952.4)-((V65*952.4)*J65)),IF(AND(I65="HUILE",H65="CLIENT S"),(VLOOKUP(K65,'BASE DE DONNEE'!$I$220:$J$250,2,0)+(VLOOKUP(V65,'BASE DE DONNEE'!$I$111:$P$192,2,0)))-(J65*((VLOOKUP(V65,'BASE DE DONNEE'!$I$111:$P$164,2,0)+(VLOOKUP(K65,'BASE DE DONNEE'!$I$220:$J$250,2,0))))))))))))))))</f>
        <v>0</v>
      </c>
      <c r="S65" s="355" t="b">
        <f t="shared" si="14"/>
        <v>0</v>
      </c>
      <c r="T65" s="356" t="b">
        <f t="shared" si="15"/>
        <v>0</v>
      </c>
      <c r="U65" s="365"/>
      <c r="V65" s="378">
        <f t="shared" si="17"/>
        <v>0</v>
      </c>
      <c r="W65" s="427"/>
      <c r="X65" s="471"/>
      <c r="Y65" s="387" t="e">
        <f>VLOOKUP(X65,'BASE DE DONNEE'!$A$4:$H$148,2,0)</f>
        <v>#N/A</v>
      </c>
      <c r="Z65" s="402"/>
      <c r="AA65" s="402"/>
      <c r="AB65" s="421"/>
      <c r="AC65" s="401" t="e">
        <f>VLOOKUP(X65,'BASE DE DONNEE'!$A$4:$H$148,3,0)</f>
        <v>#N/A</v>
      </c>
      <c r="AD65" s="468" t="e">
        <f t="shared" si="16"/>
        <v>#N/A</v>
      </c>
      <c r="AE65" s="469" t="e">
        <f>VLOOKUP(X65,'BASE DE DONNEE'!$A$4:$H$148,6,0)*#REF!/100</f>
        <v>#N/A</v>
      </c>
      <c r="AF65" s="469" t="e">
        <f>VLOOKUP(X65,'BASE DE DONNEE'!$A$4:$H$148,7,0)*#REF!/100</f>
        <v>#N/A</v>
      </c>
      <c r="AG65" s="469" t="e">
        <f>VLOOKUP(X65,'BASE DE DONNEE'!$A$4:$H$148,8,0)*#REF!/100</f>
        <v>#N/A</v>
      </c>
      <c r="AH65" s="470" t="e">
        <f t="shared" si="4"/>
        <v>#N/A</v>
      </c>
      <c r="AI65" s="595"/>
      <c r="AJ65" s="1" t="s">
        <v>244</v>
      </c>
      <c r="AK65" s="107">
        <f>IFERROR((VLOOKUP(#REF!,$C$6:$N$39,7,0)),0)+IFERROR((VLOOKUP(#REF!,$X$6:$AB$47,7,0)),0)+IFERROR((VLOOKUP(#REF!,$AJ$7:$AU$48,7,0)),0)+IFERROR((VLOOKUP(#REF!,$BC$6:$BH$47,7,0)),0)</f>
        <v>0</v>
      </c>
      <c r="AL65" s="107">
        <f>IFERROR((VLOOKUP(#REF!,$C$6:$N$39,8,0)),0)+IFERROR((VLOOKUP(#REF!,$X$6:$AB$47,8,0)),0)+IFERROR((VLOOKUP(#REF!,$AJ$7:$AU$48,8,0)),0)+IFERROR((VLOOKUP(#REF!,$BC$6:$BH$47,8,0)),0)</f>
        <v>0</v>
      </c>
      <c r="AM65" s="107">
        <f>IFERROR((VLOOKUP(#REF!,$C$6:$N$39,9,0)),0)+IFERROR((VLOOKUP(#REF!,$X$6:$AB$47,9,0)),0)+IFERROR((VLOOKUP(#REF!,$AJ$7:$AU$48,9,0)),0)+IFERROR((VLOOKUP(#REF!,$BC$6:$BH$47,9,0)),0)</f>
        <v>0</v>
      </c>
      <c r="AN65" s="107">
        <f>IFERROR((VLOOKUP(#REF!,$C$6:$N$39,10,0)),0)+IFERROR((VLOOKUP(#REF!,$X$6:$AB$47,10,0)),0)+IFERROR((VLOOKUP(#REF!,$AJ$7:$AU$48,10,0)),0)+IFERROR((VLOOKUP(#REF!,$BC$6:$BH$47,10,0)),0)</f>
        <v>0</v>
      </c>
      <c r="AO65" s="376">
        <f>IFERROR((VLOOKUP(#REF!,$C$6:$N$39,11,0)),0)+IFERROR((VLOOKUP(#REF!,$X$6:$AB$47,11,0)),0)+IFERROR((VLOOKUP(#REF!,$AJ$7:$AU$48,11,0)),0)+IFERROR((VLOOKUP(#REF!,$BC$6:$BH$47,11,0)),0)</f>
        <v>0</v>
      </c>
      <c r="AP65" s="438">
        <f>IFERROR((VLOOKUP(#REF!,$C$6:$O$39,12,0)),0)+IFERROR((VLOOKUP(#REF!,$X$6:$AB$47,12,0)),0)+IFERROR((VLOOKUP(#REF!,$AJ$7:$AV$48,12,0)),0)+IFERROR((VLOOKUP(#REF!,$BC$6:$BH$47,12,0)),0)</f>
        <v>0</v>
      </c>
      <c r="AQ65" s="1" t="s">
        <v>244</v>
      </c>
      <c r="AR65" s="439"/>
      <c r="AS65" s="374"/>
      <c r="AT65" s="374"/>
      <c r="AU65" s="374"/>
      <c r="AV65" s="431"/>
      <c r="AW65" s="431"/>
      <c r="AX65" s="358">
        <f>IFERROR((VLOOKUP(#REF!,$C$6:$U$39,14,0)),0)+IFERROR((VLOOKUP(#REF!,$X$6:$AG$47,14,0)),0)+IFERROR((VLOOKUP(#REF!,$AJ$6:$BA$47,14,0)),0)</f>
        <v>0</v>
      </c>
      <c r="AY65" s="432">
        <f>IFERROR((VLOOKUP(#REF!,$C$6:$U$39,16,0)),0)+IFERROR((VLOOKUP(#REF!,$X$6:$AG$47,16,0)),0)+IFERROR((VLOOKUP(#REF!,$AJ$6:$BA$47,16,0)),0)</f>
        <v>0</v>
      </c>
      <c r="BC65" s="498" t="s">
        <v>84</v>
      </c>
      <c r="BD65" s="498"/>
      <c r="BE65" s="498"/>
      <c r="BF65" s="498">
        <f>SUM(BF6:BF62)</f>
        <v>0</v>
      </c>
      <c r="BG65" s="498"/>
      <c r="BH65" s="498"/>
      <c r="BI65" s="498"/>
      <c r="BJ65" s="498"/>
      <c r="BK65" s="498"/>
      <c r="BL65" s="498"/>
      <c r="BM65" s="498"/>
      <c r="BN65" s="498"/>
      <c r="BO65" s="498"/>
      <c r="BP65" s="498"/>
      <c r="BQ65" s="498"/>
      <c r="BR65" s="498"/>
    </row>
    <row r="66" spans="2:70" ht="15.75" thickBot="1" x14ac:dyDescent="0.3">
      <c r="B66" s="375"/>
      <c r="C66" s="363"/>
      <c r="D66" s="611"/>
      <c r="E66" s="612"/>
      <c r="F66" s="612"/>
      <c r="G66" s="613"/>
      <c r="H66" s="377"/>
      <c r="I66" s="374"/>
      <c r="J66" s="346"/>
      <c r="K66" s="29"/>
      <c r="L66" s="29"/>
      <c r="M66" s="29"/>
      <c r="N66" s="29"/>
      <c r="O66" s="29"/>
      <c r="P66" s="130"/>
      <c r="Q66" s="92">
        <f t="shared" si="13"/>
        <v>0</v>
      </c>
      <c r="R66" s="355" t="b">
        <f>IF(AND(H66="CLIENT S+L",I66="HUILE"),(V66*3333.33+(VLOOKUP(K66,'BASE DE DONNEE'!$I$220:$J$250,2,0)))-((V66*3333.33)*J66),IF(AND(H66="CLIENT S+L",I66="LAIT"),((V66*952.4)-(V66*952.4)*J66),IF(H66="CLIENT O","OFFERT",IF(AND(I66="HUILE",H66="CLIENT L"),(((VLOOKUP(K66,'BASE DE DONNEE'!$I$220:$J$250,2,0))+(VLOOKUP(V66,'BASE DE DONNEE'!$I$111:$P$192,2,0)))),IF(AND(I66="LAIT",H66="CLIENT L"),(V66*952.4),IF(AND(I66="HUILE",H66="CLIENT D"),(V66*3809.53+(VLOOKUP(K66,'BASE DE DONNEE'!$I$220:$J$250,2,0))),IF(AND(I66="LAIT",H66="CLIENT D"),(V66*952.4),IF(AND(I66="HUILE",H66="CLIENT S+D"),((V66*3809.53+(VLOOKUP(K66,'BASE DE DONNEE'!$I$220:$J$250,2,0)))-((V66*3809.53)*J66)),IF(AND(I66="LAIT",H66="CLIENT S+D"),((V66*952.4)-((V66*952.4)*J66)),IF(AND(H66="CLIENT S",I66="LAIT"),((V66*952.4)-((V66*952.4)*J66)),IF(AND(I66="HUILE",H66="CLIENT S"),(VLOOKUP(K66,'BASE DE DONNEE'!$I$220:$J$250,2,0)+(VLOOKUP(V66,'BASE DE DONNEE'!$I$111:$P$192,2,0)))-(J66*((VLOOKUP(V66,'BASE DE DONNEE'!$I$111:$P$164,2,0)+(VLOOKUP(K66,'BASE DE DONNEE'!$I$220:$J$250,2,0))))))))))))))))</f>
        <v>0</v>
      </c>
      <c r="S66" s="355" t="b">
        <f t="shared" si="14"/>
        <v>0</v>
      </c>
      <c r="T66" s="356" t="b">
        <f t="shared" si="15"/>
        <v>0</v>
      </c>
      <c r="U66" s="365"/>
      <c r="V66" s="378">
        <f t="shared" si="17"/>
        <v>0</v>
      </c>
      <c r="W66" s="427"/>
      <c r="X66" s="471"/>
      <c r="Y66" s="387" t="e">
        <f>VLOOKUP(X66,'BASE DE DONNEE'!$A$4:$H$148,2,0)</f>
        <v>#N/A</v>
      </c>
      <c r="Z66" s="402"/>
      <c r="AA66" s="402"/>
      <c r="AB66" s="421"/>
      <c r="AC66" s="401" t="e">
        <f>VLOOKUP(X66,'BASE DE DONNEE'!$A$4:$H$148,3,0)</f>
        <v>#N/A</v>
      </c>
      <c r="AD66" s="468" t="e">
        <f t="shared" si="16"/>
        <v>#N/A</v>
      </c>
      <c r="AE66" s="469" t="e">
        <f>VLOOKUP(X66,'BASE DE DONNEE'!$A$4:$H$148,6,0)*#REF!/100</f>
        <v>#N/A</v>
      </c>
      <c r="AF66" s="469" t="e">
        <f>VLOOKUP(X66,'BASE DE DONNEE'!$A$4:$H$148,7,0)*#REF!/100</f>
        <v>#N/A</v>
      </c>
      <c r="AG66" s="469" t="e">
        <f>VLOOKUP(X66,'BASE DE DONNEE'!$A$4:$H$148,8,0)*#REF!/100</f>
        <v>#N/A</v>
      </c>
      <c r="AH66" s="470" t="e">
        <f t="shared" si="4"/>
        <v>#N/A</v>
      </c>
      <c r="AI66" s="595"/>
      <c r="AJ66" s="454" t="s">
        <v>246</v>
      </c>
      <c r="AK66" s="107">
        <f>IFERROR((VLOOKUP(#REF!,$C$6:$N$39,7,0)),0)+IFERROR((VLOOKUP(#REF!,$X$6:$AB$47,7,0)),0)+IFERROR((VLOOKUP(#REF!,$AJ$7:$AU$48,7,0)),0)+IFERROR((VLOOKUP(#REF!,$BC$6:$BH$47,7,0)),0)</f>
        <v>0</v>
      </c>
      <c r="AL66" s="107">
        <f>IFERROR((VLOOKUP(#REF!,$C$6:$N$39,8,0)),0)+IFERROR((VLOOKUP(#REF!,$X$6:$AB$47,8,0)),0)+IFERROR((VLOOKUP(#REF!,$AJ$7:$AU$48,8,0)),0)+IFERROR((VLOOKUP(#REF!,$BC$6:$BH$47,8,0)),0)</f>
        <v>0</v>
      </c>
      <c r="AM66" s="107">
        <f>IFERROR((VLOOKUP(#REF!,$C$6:$N$39,9,0)),0)+IFERROR((VLOOKUP(#REF!,$X$6:$AB$47,9,0)),0)+IFERROR((VLOOKUP(#REF!,$AJ$7:$AU$48,9,0)),0)+IFERROR((VLOOKUP(#REF!,$BC$6:$BH$47,9,0)),0)</f>
        <v>0</v>
      </c>
      <c r="AN66" s="107">
        <f>IFERROR((VLOOKUP(#REF!,$C$6:$N$39,10,0)),0)+IFERROR((VLOOKUP(#REF!,$X$6:$AB$47,10,0)),0)+IFERROR((VLOOKUP(#REF!,$AJ$7:$AU$48,10,0)),0)+IFERROR((VLOOKUP(#REF!,$BC$6:$BH$47,10,0)),0)</f>
        <v>0</v>
      </c>
      <c r="AO66" s="376">
        <f>IFERROR((VLOOKUP(#REF!,$C$6:$N$39,11,0)),0)+IFERROR((VLOOKUP(#REF!,$X$6:$AB$47,11,0)),0)+IFERROR((VLOOKUP(#REF!,$AJ$7:$AU$48,11,0)),0)+IFERROR((VLOOKUP(#REF!,$BC$6:$BH$47,11,0)),0)</f>
        <v>0</v>
      </c>
      <c r="AP66" s="438">
        <f>IFERROR((VLOOKUP(#REF!,$C$6:$O$39,12,0)),0)+IFERROR((VLOOKUP(#REF!,$X$6:$AB$47,12,0)),0)+IFERROR((VLOOKUP(#REF!,$AJ$7:$AV$48,12,0)),0)+IFERROR((VLOOKUP(#REF!,$BC$6:$BH$47,12,0)),0)</f>
        <v>0</v>
      </c>
      <c r="AQ66" s="454" t="s">
        <v>246</v>
      </c>
      <c r="AR66" s="439"/>
      <c r="AS66" s="374"/>
      <c r="AT66" s="374"/>
      <c r="AU66" s="374"/>
      <c r="AV66" s="431"/>
      <c r="AW66" s="431"/>
      <c r="AX66" s="358">
        <f>IFERROR((VLOOKUP(#REF!,$C$6:$U$39,14,0)),0)+IFERROR((VLOOKUP(#REF!,$X$6:$AG$47,14,0)),0)+IFERROR((VLOOKUP(#REF!,$AJ$6:$BA$47,14,0)),0)</f>
        <v>0</v>
      </c>
      <c r="AY66" s="432">
        <f>IFERROR((VLOOKUP(#REF!,$C$6:$U$39,16,0)),0)+IFERROR((VLOOKUP(#REF!,$X$6:$AG$47,16,0)),0)+IFERROR((VLOOKUP(#REF!,$AJ$6:$BA$47,16,0)),0)</f>
        <v>0</v>
      </c>
      <c r="BC66" s="592" t="s">
        <v>254</v>
      </c>
      <c r="BD66" s="592"/>
      <c r="BE66" s="592"/>
      <c r="BF66" s="592"/>
      <c r="BG66" s="498">
        <f>SUM(BG6:BG62)</f>
        <v>0</v>
      </c>
      <c r="BH66" s="498"/>
      <c r="BI66" s="498"/>
      <c r="BJ66" s="498"/>
      <c r="BK66" s="498"/>
      <c r="BL66" s="498"/>
      <c r="BM66" s="498"/>
      <c r="BN66" s="498"/>
      <c r="BO66" s="498"/>
      <c r="BP66" s="498"/>
      <c r="BQ66" s="498"/>
      <c r="BR66" s="498"/>
    </row>
    <row r="67" spans="2:70" ht="15.75" thickBot="1" x14ac:dyDescent="0.3">
      <c r="B67" s="375"/>
      <c r="C67" s="363"/>
      <c r="D67" s="611"/>
      <c r="E67" s="612"/>
      <c r="F67" s="612"/>
      <c r="G67" s="613"/>
      <c r="H67" s="377"/>
      <c r="I67" s="374"/>
      <c r="J67" s="346"/>
      <c r="K67" s="29"/>
      <c r="L67" s="29"/>
      <c r="M67" s="29"/>
      <c r="N67" s="29"/>
      <c r="O67" s="29"/>
      <c r="P67" s="130"/>
      <c r="Q67" s="92">
        <f t="shared" si="13"/>
        <v>0</v>
      </c>
      <c r="R67" s="355" t="b">
        <f>IF(AND(H67="CLIENT S+L",I67="HUILE"),(V67*3333.33+(VLOOKUP(K67,'BASE DE DONNEE'!$I$220:$J$250,2,0)))-((V67*3333.33)*J67),IF(AND(H67="CLIENT S+L",I67="LAIT"),((V67*952.4)-(V67*952.4)*J67),IF(H67="CLIENT O","OFFERT",IF(AND(I67="HUILE",H67="CLIENT L"),(((VLOOKUP(K67,'BASE DE DONNEE'!$I$220:$J$250,2,0))+(VLOOKUP(V67,'BASE DE DONNEE'!$I$111:$P$192,2,0)))),IF(AND(I67="LAIT",H67="CLIENT L"),(V67*952.4),IF(AND(I67="HUILE",H67="CLIENT D"),(V67*3809.53+(VLOOKUP(K67,'BASE DE DONNEE'!$I$220:$J$250,2,0))),IF(AND(I67="LAIT",H67="CLIENT D"),(V67*952.4),IF(AND(I67="HUILE",H67="CLIENT S+D"),((V67*3809.53+(VLOOKUP(K67,'BASE DE DONNEE'!$I$220:$J$250,2,0)))-((V67*3809.53)*J67)),IF(AND(I67="LAIT",H67="CLIENT S+D"),((V67*952.4)-((V67*952.4)*J67)),IF(AND(H67="CLIENT S",I67="LAIT"),((V67*952.4)-((V67*952.4)*J67)),IF(AND(I67="HUILE",H67="CLIENT S"),(VLOOKUP(K67,'BASE DE DONNEE'!$I$220:$J$250,2,0)+(VLOOKUP(V67,'BASE DE DONNEE'!$I$111:$P$192,2,0)))-(J67*((VLOOKUP(V67,'BASE DE DONNEE'!$I$111:$P$164,2,0)+(VLOOKUP(K67,'BASE DE DONNEE'!$I$220:$J$250,2,0))))))))))))))))</f>
        <v>0</v>
      </c>
      <c r="S67" s="355" t="b">
        <f t="shared" si="14"/>
        <v>0</v>
      </c>
      <c r="T67" s="356" t="b">
        <f t="shared" si="15"/>
        <v>0</v>
      </c>
      <c r="U67" s="365"/>
      <c r="V67" s="378">
        <f t="shared" si="17"/>
        <v>0</v>
      </c>
      <c r="W67" s="427"/>
      <c r="X67" s="471"/>
      <c r="Y67" s="387" t="e">
        <f>VLOOKUP(X67,'BASE DE DONNEE'!$A$4:$H$148,2,0)</f>
        <v>#N/A</v>
      </c>
      <c r="Z67" s="402"/>
      <c r="AA67" s="402"/>
      <c r="AB67" s="421"/>
      <c r="AC67" s="401" t="e">
        <f>VLOOKUP(X67,'BASE DE DONNEE'!$A$4:$H$148,3,0)</f>
        <v>#N/A</v>
      </c>
      <c r="AD67" s="468" t="e">
        <f t="shared" ref="AD67:AD102" si="18">(AB67*AC67)/100</f>
        <v>#N/A</v>
      </c>
      <c r="AE67" s="469" t="e">
        <f>VLOOKUP(X67,'BASE DE DONNEE'!$A$4:$H$148,6,0)*#REF!/100</f>
        <v>#N/A</v>
      </c>
      <c r="AF67" s="469" t="e">
        <f>VLOOKUP(X67,'BASE DE DONNEE'!$A$4:$H$148,7,0)*#REF!/100</f>
        <v>#N/A</v>
      </c>
      <c r="AG67" s="469" t="e">
        <f>VLOOKUP(X67,'BASE DE DONNEE'!$A$4:$H$148,8,0)*#REF!/100</f>
        <v>#N/A</v>
      </c>
      <c r="AH67" s="470" t="e">
        <f t="shared" si="4"/>
        <v>#N/A</v>
      </c>
      <c r="AI67" s="595"/>
      <c r="AJ67" s="1" t="s">
        <v>244</v>
      </c>
      <c r="AK67" s="107">
        <f>IFERROR((VLOOKUP(#REF!,$C$6:$N$39,7,0)),0)+IFERROR((VLOOKUP(#REF!,$X$6:$AB$47,7,0)),0)+IFERROR((VLOOKUP(#REF!,$AJ$7:$AU$48,7,0)),0)+IFERROR((VLOOKUP(#REF!,$BC$6:$BH$47,7,0)),0)</f>
        <v>0</v>
      </c>
      <c r="AL67" s="107">
        <f>IFERROR((VLOOKUP(#REF!,$C$6:$N$39,8,0)),0)+IFERROR((VLOOKUP(#REF!,$X$6:$AB$47,8,0)),0)+IFERROR((VLOOKUP(#REF!,$AJ$7:$AU$48,8,0)),0)+IFERROR((VLOOKUP(#REF!,$BC$6:$BH$47,8,0)),0)</f>
        <v>0</v>
      </c>
      <c r="AM67" s="107">
        <f>IFERROR((VLOOKUP(#REF!,$C$6:$N$39,9,0)),0)+IFERROR((VLOOKUP(#REF!,$X$6:$AB$47,9,0)),0)+IFERROR((VLOOKUP(#REF!,$AJ$7:$AU$48,9,0)),0)+IFERROR((VLOOKUP(#REF!,$BC$6:$BH$47,9,0)),0)</f>
        <v>0</v>
      </c>
      <c r="AN67" s="107">
        <f>IFERROR((VLOOKUP(#REF!,$C$6:$N$39,10,0)),0)+IFERROR((VLOOKUP(#REF!,$X$6:$AB$47,10,0)),0)+IFERROR((VLOOKUP(#REF!,$AJ$7:$AU$48,10,0)),0)+IFERROR((VLOOKUP(#REF!,$BC$6:$BH$47,10,0)),0)</f>
        <v>0</v>
      </c>
      <c r="AO67" s="376">
        <f>IFERROR((VLOOKUP(#REF!,$C$6:$N$39,11,0)),0)+IFERROR((VLOOKUP(#REF!,$X$6:$AB$47,11,0)),0)+IFERROR((VLOOKUP(#REF!,$AJ$7:$AU$48,11,0)),0)+IFERROR((VLOOKUP(#REF!,$BC$6:$BH$47,11,0)),0)</f>
        <v>0</v>
      </c>
      <c r="AP67" s="438">
        <f>IFERROR((VLOOKUP(#REF!,$C$6:$O$39,12,0)),0)+IFERROR((VLOOKUP(#REF!,$X$6:$AB$47,12,0)),0)+IFERROR((VLOOKUP(#REF!,$AJ$7:$AV$48,12,0)),0)+IFERROR((VLOOKUP(#REF!,$BC$6:$BH$47,12,0)),0)</f>
        <v>0</v>
      </c>
      <c r="AQ67" s="1" t="s">
        <v>244</v>
      </c>
      <c r="AR67" s="439"/>
      <c r="AS67" s="374"/>
      <c r="AT67" s="374"/>
      <c r="AU67" s="374"/>
      <c r="AV67" s="431"/>
      <c r="AW67" s="431"/>
      <c r="AX67" s="358">
        <f>IFERROR((VLOOKUP(#REF!,$C$6:$U$39,14,0)),0)+IFERROR((VLOOKUP(#REF!,$X$6:$AG$47,14,0)),0)+IFERROR((VLOOKUP(#REF!,$AJ$6:$BA$47,14,0)),0)</f>
        <v>0</v>
      </c>
      <c r="AY67" s="432">
        <f>IFERROR((VLOOKUP(#REF!,$C$6:$U$39,16,0)),0)+IFERROR((VLOOKUP(#REF!,$X$6:$AG$47,16,0)),0)+IFERROR((VLOOKUP(#REF!,$AJ$6:$BA$47,16,0)),0)</f>
        <v>0</v>
      </c>
      <c r="BC67" s="498" t="s">
        <v>255</v>
      </c>
      <c r="BD67" s="498"/>
      <c r="BE67" s="498"/>
      <c r="BF67" s="498"/>
      <c r="BG67" s="498"/>
      <c r="BH67" s="498">
        <f>SUM(BH6:BH62)</f>
        <v>0</v>
      </c>
      <c r="BI67" s="498"/>
      <c r="BJ67" s="498"/>
      <c r="BK67" s="498"/>
      <c r="BL67" s="498"/>
      <c r="BM67" s="498"/>
      <c r="BN67" s="498"/>
      <c r="BO67" s="498"/>
      <c r="BP67" s="498"/>
      <c r="BQ67" s="498"/>
      <c r="BR67" s="498"/>
    </row>
    <row r="68" spans="2:70" ht="15.75" thickBot="1" x14ac:dyDescent="0.3">
      <c r="B68" s="375"/>
      <c r="C68" s="363"/>
      <c r="D68" s="611"/>
      <c r="E68" s="612"/>
      <c r="F68" s="612"/>
      <c r="G68" s="613"/>
      <c r="H68" s="377"/>
      <c r="I68" s="374"/>
      <c r="J68" s="346"/>
      <c r="K68" s="29"/>
      <c r="L68" s="29"/>
      <c r="M68" s="29"/>
      <c r="N68" s="29"/>
      <c r="O68" s="29"/>
      <c r="P68" s="130"/>
      <c r="Q68" s="92">
        <f t="shared" si="13"/>
        <v>0</v>
      </c>
      <c r="R68" s="355" t="b">
        <f>IF(AND(H68="CLIENT S+L",I68="HUILE"),(V68*3333.33+(VLOOKUP(K68,'BASE DE DONNEE'!$I$220:$J$250,2,0)))-((V68*3333.33)*J68),IF(AND(H68="CLIENT S+L",I68="LAIT"),((V68*952.4)-(V68*952.4)*J68),IF(H68="CLIENT O","OFFERT",IF(AND(I68="HUILE",H68="CLIENT L"),(((VLOOKUP(K68,'BASE DE DONNEE'!$I$220:$J$250,2,0))+(VLOOKUP(V68,'BASE DE DONNEE'!$I$111:$P$192,2,0)))),IF(AND(I68="LAIT",H68="CLIENT L"),(V68*952.4),IF(AND(I68="HUILE",H68="CLIENT D"),(V68*3809.53+(VLOOKUP(K68,'BASE DE DONNEE'!$I$220:$J$250,2,0))),IF(AND(I68="LAIT",H68="CLIENT D"),(V68*952.4),IF(AND(I68="HUILE",H68="CLIENT S+D"),((V68*3809.53+(VLOOKUP(K68,'BASE DE DONNEE'!$I$220:$J$250,2,0)))-((V68*3809.53)*J68)),IF(AND(I68="LAIT",H68="CLIENT S+D"),((V68*952.4)-((V68*952.4)*J68)),IF(AND(H68="CLIENT S",I68="LAIT"),((V68*952.4)-((V68*952.4)*J68)),IF(AND(I68="HUILE",H68="CLIENT S"),(VLOOKUP(K68,'BASE DE DONNEE'!$I$220:$J$250,2,0)+(VLOOKUP(V68,'BASE DE DONNEE'!$I$111:$P$192,2,0)))-(J68*((VLOOKUP(V68,'BASE DE DONNEE'!$I$111:$P$164,2,0)+(VLOOKUP(K68,'BASE DE DONNEE'!$I$220:$J$250,2,0))))))))))))))))</f>
        <v>0</v>
      </c>
      <c r="S68" s="355" t="b">
        <f t="shared" si="14"/>
        <v>0</v>
      </c>
      <c r="T68" s="356" t="b">
        <f t="shared" si="15"/>
        <v>0</v>
      </c>
      <c r="U68" s="365"/>
      <c r="V68" s="378">
        <f t="shared" si="17"/>
        <v>0</v>
      </c>
      <c r="W68" s="427"/>
      <c r="X68" s="471"/>
      <c r="Y68" s="387" t="e">
        <f>VLOOKUP(X68,'BASE DE DONNEE'!$A$4:$H$148,2,0)</f>
        <v>#N/A</v>
      </c>
      <c r="Z68" s="402"/>
      <c r="AA68" s="402"/>
      <c r="AB68" s="421"/>
      <c r="AC68" s="401" t="e">
        <f>VLOOKUP(X68,'BASE DE DONNEE'!$A$4:$H$148,3,0)</f>
        <v>#N/A</v>
      </c>
      <c r="AD68" s="468" t="e">
        <f t="shared" si="18"/>
        <v>#N/A</v>
      </c>
      <c r="AE68" s="469" t="e">
        <f>VLOOKUP(X68,'BASE DE DONNEE'!$A$4:$H$148,6,0)*#REF!/100</f>
        <v>#N/A</v>
      </c>
      <c r="AF68" s="469" t="e">
        <f>VLOOKUP(X68,'BASE DE DONNEE'!$A$4:$H$148,7,0)*#REF!/100</f>
        <v>#N/A</v>
      </c>
      <c r="AG68" s="469" t="e">
        <f>VLOOKUP(X68,'BASE DE DONNEE'!$A$4:$H$148,8,0)*#REF!/100</f>
        <v>#N/A</v>
      </c>
      <c r="AH68" s="470" t="e">
        <f t="shared" ref="AH68:AH135" si="19">AD68+AE68+AF68+AG68</f>
        <v>#N/A</v>
      </c>
      <c r="AI68" s="595"/>
      <c r="AJ68" s="454" t="s">
        <v>246</v>
      </c>
      <c r="AK68" s="107">
        <f>IFERROR((VLOOKUP(#REF!,$C$6:$N$39,7,0)),0)+IFERROR((VLOOKUP(#REF!,$X$6:$AB$47,7,0)),0)+IFERROR((VLOOKUP(#REF!,$AJ$7:$AU$48,7,0)),0)+IFERROR((VLOOKUP(#REF!,$BC$6:$BH$47,7,0)),0)</f>
        <v>0</v>
      </c>
      <c r="AL68" s="107">
        <f>IFERROR((VLOOKUP(#REF!,$C$6:$N$39,8,0)),0)+IFERROR((VLOOKUP(#REF!,$X$6:$AB$47,8,0)),0)+IFERROR((VLOOKUP(#REF!,$AJ$7:$AU$48,8,0)),0)+IFERROR((VLOOKUP(#REF!,$BC$6:$BH$47,8,0)),0)</f>
        <v>0</v>
      </c>
      <c r="AM68" s="107">
        <f>IFERROR((VLOOKUP(#REF!,$C$6:$N$39,9,0)),0)+IFERROR((VLOOKUP(#REF!,$X$6:$AB$47,9,0)),0)+IFERROR((VLOOKUP(#REF!,$AJ$7:$AU$48,9,0)),0)+IFERROR((VLOOKUP(#REF!,$BC$6:$BH$47,9,0)),0)</f>
        <v>0</v>
      </c>
      <c r="AN68" s="107">
        <f>IFERROR((VLOOKUP(#REF!,$C$6:$N$39,10,0)),0)+IFERROR((VLOOKUP(#REF!,$X$6:$AB$47,10,0)),0)+IFERROR((VLOOKUP(#REF!,$AJ$7:$AU$48,10,0)),0)+IFERROR((VLOOKUP(#REF!,$BC$6:$BH$47,10,0)),0)</f>
        <v>0</v>
      </c>
      <c r="AO68" s="376">
        <f>IFERROR((VLOOKUP(#REF!,$C$6:$N$39,11,0)),0)+IFERROR((VLOOKUP(#REF!,$X$6:$AB$47,11,0)),0)+IFERROR((VLOOKUP(#REF!,$AJ$7:$AU$48,11,0)),0)+IFERROR((VLOOKUP(#REF!,$BC$6:$BH$47,11,0)),0)</f>
        <v>0</v>
      </c>
      <c r="AP68" s="438">
        <f>IFERROR((VLOOKUP(#REF!,$C$6:$O$39,12,0)),0)+IFERROR((VLOOKUP(#REF!,$X$6:$AB$47,12,0)),0)+IFERROR((VLOOKUP(#REF!,$AJ$7:$AV$48,12,0)),0)+IFERROR((VLOOKUP(#REF!,$BC$6:$BH$47,12,0)),0)</f>
        <v>0</v>
      </c>
      <c r="AQ68" s="454" t="s">
        <v>246</v>
      </c>
      <c r="AR68" s="439"/>
      <c r="AS68" s="374"/>
      <c r="AT68" s="374"/>
      <c r="AU68" s="374"/>
      <c r="AV68" s="431"/>
      <c r="AW68" s="431"/>
      <c r="AX68" s="358">
        <f>IFERROR((VLOOKUP(#REF!,$C$6:$U$39,14,0)),0)+IFERROR((VLOOKUP(#REF!,$X$6:$AG$47,14,0)),0)+IFERROR((VLOOKUP(#REF!,$AJ$6:$BA$47,14,0)),0)</f>
        <v>0</v>
      </c>
      <c r="AY68" s="432">
        <f>IFERROR((VLOOKUP(#REF!,$C$6:$U$39,16,0)),0)+IFERROR((VLOOKUP(#REF!,$X$6:$AG$47,16,0)),0)+IFERROR((VLOOKUP(#REF!,$AJ$6:$BA$47,16,0)),0)</f>
        <v>0</v>
      </c>
      <c r="BC68" s="498" t="s">
        <v>256</v>
      </c>
      <c r="BD68" s="498"/>
      <c r="BE68" s="498"/>
      <c r="BF68" s="498"/>
      <c r="BG68" s="498"/>
      <c r="BH68" s="498"/>
      <c r="BI68" s="498">
        <f>SUM(BI6:BI62)</f>
        <v>0</v>
      </c>
      <c r="BJ68" s="498"/>
      <c r="BK68" s="498"/>
      <c r="BL68" s="498"/>
      <c r="BM68" s="498"/>
      <c r="BN68" s="498"/>
      <c r="BO68" s="498"/>
      <c r="BP68" s="498"/>
      <c r="BQ68" s="498"/>
      <c r="BR68" s="498"/>
    </row>
    <row r="69" spans="2:70" ht="15" customHeight="1" thickBot="1" x14ac:dyDescent="0.3">
      <c r="B69" s="375"/>
      <c r="C69" s="363"/>
      <c r="D69" s="611"/>
      <c r="E69" s="612"/>
      <c r="F69" s="612"/>
      <c r="G69" s="613"/>
      <c r="H69" s="377"/>
      <c r="I69" s="374"/>
      <c r="J69" s="346"/>
      <c r="K69" s="29"/>
      <c r="L69" s="29"/>
      <c r="M69" s="29"/>
      <c r="N69" s="29"/>
      <c r="O69" s="29"/>
      <c r="P69" s="130"/>
      <c r="Q69" s="92">
        <f t="shared" si="13"/>
        <v>0</v>
      </c>
      <c r="R69" s="355" t="b">
        <f>IF(AND(H69="CLIENT S+L",I69="HUILE"),(V69*3333.33+(VLOOKUP(K69,'BASE DE DONNEE'!$I$220:$J$250,2,0)))-((V69*3333.33)*J69),IF(AND(H69="CLIENT S+L",I69="LAIT"),((V69*952.4)-(V69*952.4)*J69),IF(H69="CLIENT O","OFFERT",IF(AND(I69="HUILE",H69="CLIENT L"),(((VLOOKUP(K69,'BASE DE DONNEE'!$I$220:$J$250,2,0))+(VLOOKUP(V69,'BASE DE DONNEE'!$I$111:$P$192,2,0)))),IF(AND(I69="LAIT",H69="CLIENT L"),(V69*952.4),IF(AND(I69="HUILE",H69="CLIENT D"),(V69*3809.53+(VLOOKUP(K69,'BASE DE DONNEE'!$I$220:$J$250,2,0))),IF(AND(I69="LAIT",H69="CLIENT D"),(V69*952.4),IF(AND(I69="HUILE",H69="CLIENT S+D"),((V69*3809.53+(VLOOKUP(K69,'BASE DE DONNEE'!$I$220:$J$250,2,0)))-((V69*3809.53)*J69)),IF(AND(I69="LAIT",H69="CLIENT S+D"),((V69*952.4)-((V69*952.4)*J69)),IF(AND(H69="CLIENT S",I69="LAIT"),((V69*952.4)-((V69*952.4)*J69)),IF(AND(I69="HUILE",H69="CLIENT S"),(VLOOKUP(K69,'BASE DE DONNEE'!$I$220:$J$250,2,0)+(VLOOKUP(V69,'BASE DE DONNEE'!$I$111:$P$192,2,0)))-(J69*((VLOOKUP(V69,'BASE DE DONNEE'!$I$111:$P$164,2,0)+(VLOOKUP(K69,'BASE DE DONNEE'!$I$220:$J$250,2,0))))))))))))))))</f>
        <v>0</v>
      </c>
      <c r="S69" s="355" t="b">
        <f t="shared" si="14"/>
        <v>0</v>
      </c>
      <c r="T69" s="356" t="b">
        <f t="shared" si="15"/>
        <v>0</v>
      </c>
      <c r="U69" s="365"/>
      <c r="V69" s="378">
        <f t="shared" ref="V69:V104" si="20">(($L$5*L69)/100)+((M69*$M$5)/100)+(($N$5*N69)/100)+($O$5*O69)+($P$5*P69)</f>
        <v>0</v>
      </c>
      <c r="W69" s="427"/>
      <c r="X69" s="471"/>
      <c r="Y69" s="387" t="e">
        <f>VLOOKUP(X69,'BASE DE DONNEE'!$A$4:$H$148,2,0)</f>
        <v>#N/A</v>
      </c>
      <c r="Z69" s="402"/>
      <c r="AA69" s="402"/>
      <c r="AB69" s="421"/>
      <c r="AC69" s="401" t="e">
        <f>VLOOKUP(X69,'BASE DE DONNEE'!$A$4:$H$148,3,0)</f>
        <v>#N/A</v>
      </c>
      <c r="AD69" s="468" t="e">
        <f t="shared" si="18"/>
        <v>#N/A</v>
      </c>
      <c r="AE69" s="469" t="e">
        <f>VLOOKUP(X69,'BASE DE DONNEE'!$A$4:$H$148,6,0)*#REF!/100</f>
        <v>#N/A</v>
      </c>
      <c r="AF69" s="469" t="e">
        <f>VLOOKUP(X69,'BASE DE DONNEE'!$A$4:$H$148,7,0)*#REF!/100</f>
        <v>#N/A</v>
      </c>
      <c r="AG69" s="469" t="e">
        <f>VLOOKUP(X69,'BASE DE DONNEE'!$A$4:$H$148,8,0)*#REF!/100</f>
        <v>#N/A</v>
      </c>
      <c r="AH69" s="470" t="e">
        <f t="shared" si="19"/>
        <v>#N/A</v>
      </c>
      <c r="AI69" s="679"/>
      <c r="AJ69" s="455" t="s">
        <v>244</v>
      </c>
      <c r="AK69" s="115">
        <f>IFERROR((VLOOKUP(#REF!,$C$6:$N$39,7,0)),0)+IFERROR((VLOOKUP(#REF!,$X$6:$AB$47,7,0)),0)+IFERROR((VLOOKUP(#REF!,$AJ$7:$AU$48,7,0)),0)+IFERROR((VLOOKUP(#REF!,$BC$6:$BH$47,7,0)),0)</f>
        <v>0</v>
      </c>
      <c r="AL69" s="115">
        <f>IFERROR((VLOOKUP(#REF!,$C$6:$N$39,8,0)),0)+IFERROR((VLOOKUP(#REF!,$X$6:$AB$47,8,0)),0)+IFERROR((VLOOKUP(#REF!,$AJ$7:$AU$48,8,0)),0)+IFERROR((VLOOKUP(#REF!,$BC$6:$BH$47,8,0)),0)</f>
        <v>0</v>
      </c>
      <c r="AM69" s="115">
        <f>IFERROR((VLOOKUP(#REF!,$C$6:$N$39,9,0)),0)+IFERROR((VLOOKUP(#REF!,$X$6:$AB$47,9,0)),0)+IFERROR((VLOOKUP(#REF!,$AJ$7:$AU$48,9,0)),0)+IFERROR((VLOOKUP(#REF!,$BC$6:$BH$47,9,0)),0)</f>
        <v>0</v>
      </c>
      <c r="AN69" s="115">
        <f>IFERROR((VLOOKUP(#REF!,$C$6:$N$39,10,0)),0)+IFERROR((VLOOKUP(#REF!,$X$6:$AB$47,10,0)),0)+IFERROR((VLOOKUP(#REF!,$AJ$7:$AU$48,10,0)),0)+IFERROR((VLOOKUP(#REF!,$BC$6:$BH$47,10,0)),0)</f>
        <v>0</v>
      </c>
      <c r="AO69" s="116">
        <f>IFERROR((VLOOKUP(#REF!,$C$6:$N$39,11,0)),0)+IFERROR((VLOOKUP(#REF!,$X$6:$AB$47,11,0)),0)+IFERROR((VLOOKUP(#REF!,$AJ$7:$AU$48,11,0)),0)+IFERROR((VLOOKUP(#REF!,$BC$6:$BH$47,11,0)),0)</f>
        <v>0</v>
      </c>
      <c r="AP69" s="441">
        <f>IFERROR((VLOOKUP(#REF!,$C$6:$O$39,12,0)),0)+IFERROR((VLOOKUP(#REF!,$X$6:$AB$47,12,0)),0)+IFERROR((VLOOKUP(#REF!,$AJ$7:$AV$48,12,0)),0)+IFERROR((VLOOKUP(#REF!,$BC$6:$BH$47,12,0)),0)</f>
        <v>0</v>
      </c>
      <c r="AQ69" s="455" t="s">
        <v>244</v>
      </c>
      <c r="AR69" s="442"/>
      <c r="AS69" s="199"/>
      <c r="AT69" s="199"/>
      <c r="AU69" s="199"/>
      <c r="AV69" s="443"/>
      <c r="AW69" s="443"/>
      <c r="AX69" s="359">
        <f>IFERROR((VLOOKUP(#REF!,$C$6:$U$39,14,0)),0)+IFERROR((VLOOKUP(#REF!,$X$6:$AG$47,14,0)),0)+IFERROR((VLOOKUP(#REF!,$AJ$6:$BA$47,14,0)),0)</f>
        <v>0</v>
      </c>
      <c r="AY69" s="444">
        <f>IFERROR((VLOOKUP(#REF!,$C$6:$U$39,16,0)),0)+IFERROR((VLOOKUP(#REF!,$X$6:$AG$47,16,0)),0)+IFERROR((VLOOKUP(#REF!,$AJ$6:$BA$47,16,0)),0)</f>
        <v>0</v>
      </c>
      <c r="BC69" s="498" t="s">
        <v>257</v>
      </c>
      <c r="BD69" s="498"/>
      <c r="BE69" s="498"/>
      <c r="BF69" s="498"/>
      <c r="BG69" s="498"/>
      <c r="BH69" s="498"/>
      <c r="BI69" s="498"/>
      <c r="BJ69" s="498">
        <f>SUM(BJ6:BJ62)</f>
        <v>0</v>
      </c>
      <c r="BK69" s="498"/>
      <c r="BL69" s="498"/>
      <c r="BM69" s="498"/>
      <c r="BN69" s="498"/>
      <c r="BO69" s="498"/>
      <c r="BP69" s="498"/>
      <c r="BQ69" s="498"/>
      <c r="BR69" s="498"/>
    </row>
    <row r="70" spans="2:70" ht="15" customHeight="1" thickBot="1" x14ac:dyDescent="0.3">
      <c r="B70" s="375"/>
      <c r="C70" s="363"/>
      <c r="D70" s="611"/>
      <c r="E70" s="612"/>
      <c r="F70" s="612"/>
      <c r="G70" s="613"/>
      <c r="H70" s="377"/>
      <c r="I70" s="374"/>
      <c r="J70" s="346"/>
      <c r="K70" s="29"/>
      <c r="L70" s="29"/>
      <c r="M70" s="29"/>
      <c r="N70" s="29"/>
      <c r="O70" s="29"/>
      <c r="P70" s="130"/>
      <c r="Q70" s="92">
        <f t="shared" si="13"/>
        <v>0</v>
      </c>
      <c r="R70" s="355" t="b">
        <f>IF(AND(H70="CLIENT S+L",I70="HUILE"),(V70*3333.33+(VLOOKUP(K70,'BASE DE DONNEE'!$I$220:$J$250,2,0)))-((V70*3333.33)*J70),IF(AND(H70="CLIENT S+L",I70="LAIT"),((V70*952.4)-(V70*952.4)*J70),IF(H70="CLIENT O","OFFERT",IF(AND(I70="HUILE",H70="CLIENT L"),(((VLOOKUP(K70,'BASE DE DONNEE'!$I$220:$J$250,2,0))+(VLOOKUP(V70,'BASE DE DONNEE'!$I$111:$P$192,2,0)))),IF(AND(I70="LAIT",H70="CLIENT L"),(V70*952.4),IF(AND(I70="HUILE",H70="CLIENT D"),(V70*3809.53+(VLOOKUP(K70,'BASE DE DONNEE'!$I$220:$J$250,2,0))),IF(AND(I70="LAIT",H70="CLIENT D"),(V70*952.4),IF(AND(I70="HUILE",H70="CLIENT S+D"),((V70*3809.53+(VLOOKUP(K70,'BASE DE DONNEE'!$I$220:$J$250,2,0)))-((V70*3809.53)*J70)),IF(AND(I70="LAIT",H70="CLIENT S+D"),((V70*952.4)-((V70*952.4)*J70)),IF(AND(H70="CLIENT S",I70="LAIT"),((V70*952.4)-((V70*952.4)*J70)),IF(AND(I70="HUILE",H70="CLIENT S"),(VLOOKUP(K70,'BASE DE DONNEE'!$I$220:$J$250,2,0)+(VLOOKUP(V70,'BASE DE DONNEE'!$I$111:$P$192,2,0)))-(J70*((VLOOKUP(V70,'BASE DE DONNEE'!$I$111:$P$164,2,0)+(VLOOKUP(K70,'BASE DE DONNEE'!$I$220:$J$250,2,0))))))))))))))))</f>
        <v>0</v>
      </c>
      <c r="S70" s="355" t="b">
        <f t="shared" si="14"/>
        <v>0</v>
      </c>
      <c r="T70" s="356" t="b">
        <f t="shared" si="15"/>
        <v>0</v>
      </c>
      <c r="U70" s="365"/>
      <c r="V70" s="378">
        <f t="shared" si="20"/>
        <v>0</v>
      </c>
      <c r="W70" s="427"/>
      <c r="X70" s="471"/>
      <c r="Y70" s="387" t="e">
        <f>VLOOKUP(X70,'BASE DE DONNEE'!$A$4:$H$148,2,0)</f>
        <v>#N/A</v>
      </c>
      <c r="Z70" s="402"/>
      <c r="AA70" s="402"/>
      <c r="AB70" s="421"/>
      <c r="AC70" s="401" t="e">
        <f>VLOOKUP(X70,'BASE DE DONNEE'!$A$4:$H$148,3,0)</f>
        <v>#N/A</v>
      </c>
      <c r="AD70" s="468" t="e">
        <f t="shared" si="18"/>
        <v>#N/A</v>
      </c>
      <c r="AE70" s="469" t="e">
        <f>VLOOKUP(X70,'BASE DE DONNEE'!$A$4:$H$148,6,0)*#REF!/100</f>
        <v>#N/A</v>
      </c>
      <c r="AF70" s="469" t="e">
        <f>VLOOKUP(X70,'BASE DE DONNEE'!$A$4:$H$148,7,0)*#REF!/100</f>
        <v>#N/A</v>
      </c>
      <c r="AG70" s="469" t="e">
        <f>VLOOKUP(X70,'BASE DE DONNEE'!$A$4:$H$148,8,0)*#REF!/100</f>
        <v>#N/A</v>
      </c>
      <c r="AH70" s="470" t="e">
        <f t="shared" si="19"/>
        <v>#N/A</v>
      </c>
      <c r="AI70" s="536" t="s">
        <v>87</v>
      </c>
      <c r="AJ70" s="454" t="s">
        <v>246</v>
      </c>
      <c r="AK70" s="445">
        <f>SUMIF(AL7:AL26,"&lt;&gt;#N/A")+SUMIF(BC6:BC67,"&lt;&gt;#N/A")</f>
        <v>0</v>
      </c>
      <c r="AL70" s="445">
        <f>SUMIF(AM7:AM26,"&lt;&gt;#N/A")+SUMIF(BD6:BD67,"&lt;&gt;#N/A")</f>
        <v>0</v>
      </c>
      <c r="AM70" s="445" t="e">
        <f>SUMIF(AN7:AN26,"&lt;&gt;#N/A")+SUMIF(#REF!,"&lt;&gt;#N/A")</f>
        <v>#REF!</v>
      </c>
      <c r="AN70" s="445">
        <f>SUMIF(AO7:AO26,"&lt;&gt;#N/A")+SUMIF(BE6:BE67,"&lt;&gt;#N/A")</f>
        <v>0</v>
      </c>
      <c r="AO70" s="445" t="e">
        <f>SUMIF(AP7:AP26,"&lt;&gt;#N/A")+SUMIF(#REF!,"&lt;&gt;#N/A")</f>
        <v>#REF!</v>
      </c>
      <c r="AP70" s="456" t="e">
        <f>SUMIF(#REF!,"&lt;&gt;#N/A")+SUMIF(#REF!,"&lt;&gt;#N/A")</f>
        <v>#REF!</v>
      </c>
      <c r="AQ70" s="457" t="s">
        <v>246</v>
      </c>
      <c r="AR70" s="458">
        <f>SUM(AR7:AR26)+SUM(BF6:BF63)</f>
        <v>0</v>
      </c>
      <c r="AS70" s="459" t="e">
        <f>SUM(AS7:AS26)+SUM(#REF!)</f>
        <v>#REF!</v>
      </c>
      <c r="AT70" s="459" t="e">
        <f>SUM(AT7:AT26)+SUM(#REF!)</f>
        <v>#REF!</v>
      </c>
      <c r="AU70" s="459">
        <f>SUM(AU7:AU26)+SUM(BG6:BG63)</f>
        <v>0</v>
      </c>
      <c r="AV70" s="459">
        <f>SUM(AV7:AW26)+SUM(BH6:BI63)</f>
        <v>0</v>
      </c>
      <c r="AW70" s="459"/>
      <c r="AX70" s="670">
        <f>SUMIF(AX7:AX26,"&lt;&gt;#N/A")+SUMIF(BE6:BE67,"&lt;&gt;#N/A")</f>
        <v>0</v>
      </c>
      <c r="AY70" s="670">
        <f>SUMIF(AR7:AR26,"&lt;&gt;#N/A")+SUMIF(BF6:BF67,"&lt;&gt;#N/A")</f>
        <v>0</v>
      </c>
      <c r="BC70" s="498" t="s">
        <v>258</v>
      </c>
      <c r="BD70" s="498"/>
      <c r="BE70" s="498"/>
      <c r="BF70" s="498"/>
      <c r="BG70" s="498"/>
      <c r="BH70" s="498"/>
      <c r="BI70" s="498"/>
      <c r="BJ70" s="498"/>
      <c r="BK70" s="498">
        <f>SUM(BK6:BK62)</f>
        <v>0</v>
      </c>
      <c r="BL70" s="498"/>
      <c r="BM70" s="498"/>
      <c r="BN70" s="498"/>
      <c r="BO70" s="498"/>
      <c r="BP70" s="498"/>
      <c r="BQ70" s="498"/>
      <c r="BR70" s="498"/>
    </row>
    <row r="71" spans="2:70" ht="15" customHeight="1" thickBot="1" x14ac:dyDescent="0.3">
      <c r="B71" s="375"/>
      <c r="C71" s="363"/>
      <c r="D71" s="611"/>
      <c r="E71" s="612"/>
      <c r="F71" s="612"/>
      <c r="G71" s="613"/>
      <c r="H71" s="377"/>
      <c r="I71" s="374"/>
      <c r="J71" s="346"/>
      <c r="K71" s="29"/>
      <c r="L71" s="29"/>
      <c r="M71" s="29"/>
      <c r="N71" s="29"/>
      <c r="O71" s="29"/>
      <c r="P71" s="130"/>
      <c r="Q71" s="92">
        <f t="shared" si="13"/>
        <v>0</v>
      </c>
      <c r="R71" s="355" t="b">
        <f>IF(AND(H71="CLIENT S+L",I71="HUILE"),(V71*3333.33+(VLOOKUP(K71,'BASE DE DONNEE'!$I$220:$J$250,2,0)))-((V71*3333.33)*J71),IF(AND(H71="CLIENT S+L",I71="LAIT"),((V71*952.4)-(V71*952.4)*J71),IF(H71="CLIENT O","OFFERT",IF(AND(I71="HUILE",H71="CLIENT L"),(((VLOOKUP(K71,'BASE DE DONNEE'!$I$220:$J$250,2,0))+(VLOOKUP(V71,'BASE DE DONNEE'!$I$111:$P$192,2,0)))),IF(AND(I71="LAIT",H71="CLIENT L"),(V71*952.4),IF(AND(I71="HUILE",H71="CLIENT D"),(V71*3809.53+(VLOOKUP(K71,'BASE DE DONNEE'!$I$220:$J$250,2,0))),IF(AND(I71="LAIT",H71="CLIENT D"),(V71*952.4),IF(AND(I71="HUILE",H71="CLIENT S+D"),((V71*3809.53+(VLOOKUP(K71,'BASE DE DONNEE'!$I$220:$J$250,2,0)))-((V71*3809.53)*J71)),IF(AND(I71="LAIT",H71="CLIENT S+D"),((V71*952.4)-((V71*952.4)*J71)),IF(AND(H71="CLIENT S",I71="LAIT"),((V71*952.4)-((V71*952.4)*J71)),IF(AND(I71="HUILE",H71="CLIENT S"),(VLOOKUP(K71,'BASE DE DONNEE'!$I$220:$J$250,2,0)+(VLOOKUP(V71,'BASE DE DONNEE'!$I$111:$P$192,2,0)))-(J71*((VLOOKUP(V71,'BASE DE DONNEE'!$I$111:$P$164,2,0)+(VLOOKUP(K71,'BASE DE DONNEE'!$I$220:$J$250,2,0))))))))))))))))</f>
        <v>0</v>
      </c>
      <c r="S71" s="355" t="b">
        <f t="shared" si="14"/>
        <v>0</v>
      </c>
      <c r="T71" s="356" t="b">
        <f t="shared" si="15"/>
        <v>0</v>
      </c>
      <c r="U71" s="365"/>
      <c r="V71" s="378">
        <f t="shared" si="20"/>
        <v>0</v>
      </c>
      <c r="W71" s="427"/>
      <c r="X71" s="471"/>
      <c r="Y71" s="387" t="e">
        <f>VLOOKUP(X71,'BASE DE DONNEE'!$A$4:$H$148,2,0)</f>
        <v>#N/A</v>
      </c>
      <c r="Z71" s="402"/>
      <c r="AA71" s="402"/>
      <c r="AB71" s="421"/>
      <c r="AC71" s="401" t="e">
        <f>VLOOKUP(X71,'BASE DE DONNEE'!$A$4:$H$148,3,0)</f>
        <v>#N/A</v>
      </c>
      <c r="AD71" s="468" t="e">
        <f t="shared" si="18"/>
        <v>#N/A</v>
      </c>
      <c r="AE71" s="469" t="e">
        <f>VLOOKUP(X71,'BASE DE DONNEE'!$A$4:$H$148,6,0)*#REF!/100</f>
        <v>#N/A</v>
      </c>
      <c r="AF71" s="469" t="e">
        <f>VLOOKUP(X71,'BASE DE DONNEE'!$A$4:$H$148,7,0)*#REF!/100</f>
        <v>#N/A</v>
      </c>
      <c r="AG71" s="469" t="e">
        <f>VLOOKUP(X71,'BASE DE DONNEE'!$A$4:$H$148,8,0)*#REF!/100</f>
        <v>#N/A</v>
      </c>
      <c r="AH71" s="470" t="e">
        <f t="shared" si="19"/>
        <v>#N/A</v>
      </c>
      <c r="AI71" s="537"/>
      <c r="AJ71" s="455" t="s">
        <v>244</v>
      </c>
      <c r="AK71" s="445"/>
      <c r="AL71" s="445"/>
      <c r="AM71" s="445"/>
      <c r="AN71" s="445"/>
      <c r="AO71" s="445"/>
      <c r="AP71" s="456"/>
      <c r="AQ71" s="449" t="s">
        <v>244</v>
      </c>
      <c r="AR71" s="458"/>
      <c r="AS71" s="459"/>
      <c r="AT71" s="459"/>
      <c r="AU71" s="459"/>
      <c r="AV71" s="459"/>
      <c r="AW71" s="459"/>
      <c r="AX71" s="671"/>
      <c r="AY71" s="671"/>
      <c r="BC71" s="497" t="s">
        <v>259</v>
      </c>
      <c r="BD71" s="497"/>
      <c r="BE71" s="497"/>
      <c r="BF71" s="497"/>
      <c r="BG71" s="497"/>
      <c r="BH71" s="497"/>
      <c r="BI71" s="497"/>
      <c r="BJ71" s="497"/>
      <c r="BK71" s="497"/>
      <c r="BL71" s="497">
        <f>SUM(BL6:BL62)</f>
        <v>0</v>
      </c>
      <c r="BM71" s="497"/>
      <c r="BN71" s="497"/>
      <c r="BO71" s="497"/>
      <c r="BP71" s="497"/>
      <c r="BQ71" s="497"/>
      <c r="BR71" s="497"/>
    </row>
    <row r="72" spans="2:70" ht="15" customHeight="1" thickBot="1" x14ac:dyDescent="0.3">
      <c r="B72" s="375"/>
      <c r="C72" s="389"/>
      <c r="D72" s="423"/>
      <c r="E72" s="424"/>
      <c r="F72" s="424"/>
      <c r="G72" s="425"/>
      <c r="H72" s="377"/>
      <c r="I72" s="374"/>
      <c r="J72" s="346"/>
      <c r="K72" s="29"/>
      <c r="L72" s="29"/>
      <c r="M72" s="29"/>
      <c r="N72" s="29"/>
      <c r="O72" s="29"/>
      <c r="P72" s="130"/>
      <c r="Q72" s="92"/>
      <c r="R72" s="355"/>
      <c r="S72" s="355"/>
      <c r="T72" s="356"/>
      <c r="U72" s="393"/>
      <c r="V72" s="378"/>
      <c r="W72" s="427"/>
      <c r="X72" s="471"/>
      <c r="Y72" s="387"/>
      <c r="Z72" s="402"/>
      <c r="AA72" s="402"/>
      <c r="AB72" s="421"/>
      <c r="AC72" s="401"/>
      <c r="AD72" s="468"/>
      <c r="AE72" s="469"/>
      <c r="AF72" s="469"/>
      <c r="AG72" s="469"/>
      <c r="AH72" s="470"/>
      <c r="AI72" s="480"/>
      <c r="AJ72" s="481"/>
      <c r="AK72" s="482"/>
      <c r="AL72" s="445"/>
      <c r="AM72" s="445"/>
      <c r="AN72" s="483"/>
      <c r="AO72" s="483"/>
      <c r="AP72" s="484"/>
      <c r="AQ72" s="485"/>
      <c r="AR72" s="486"/>
      <c r="AS72" s="487"/>
      <c r="AT72" s="487"/>
      <c r="AU72" s="487"/>
      <c r="AV72" s="488"/>
      <c r="AW72" s="488"/>
      <c r="AX72" s="489"/>
      <c r="AY72" s="489"/>
      <c r="BC72" s="497" t="s">
        <v>251</v>
      </c>
      <c r="BD72" s="497"/>
      <c r="BE72" s="497"/>
      <c r="BF72" s="497"/>
      <c r="BG72" s="497"/>
      <c r="BH72" s="497"/>
      <c r="BI72" s="497"/>
      <c r="BJ72" s="497"/>
      <c r="BK72" s="497"/>
      <c r="BL72" s="497"/>
      <c r="BM72" s="497">
        <f>SUM(BM6:BM62)</f>
        <v>0</v>
      </c>
      <c r="BN72" s="497"/>
      <c r="BO72" s="497"/>
      <c r="BP72" s="497"/>
      <c r="BQ72" s="497"/>
      <c r="BR72" s="497"/>
    </row>
    <row r="73" spans="2:70" ht="15" customHeight="1" thickBot="1" x14ac:dyDescent="0.3">
      <c r="B73" s="375"/>
      <c r="C73" s="389"/>
      <c r="D73" s="423"/>
      <c r="E73" s="424"/>
      <c r="F73" s="424"/>
      <c r="G73" s="425"/>
      <c r="H73" s="377"/>
      <c r="I73" s="374"/>
      <c r="J73" s="346"/>
      <c r="K73" s="29"/>
      <c r="L73" s="29"/>
      <c r="M73" s="29"/>
      <c r="N73" s="29"/>
      <c r="O73" s="29"/>
      <c r="P73" s="130"/>
      <c r="Q73" s="92"/>
      <c r="R73" s="355"/>
      <c r="S73" s="355"/>
      <c r="T73" s="356"/>
      <c r="U73" s="393"/>
      <c r="V73" s="378"/>
      <c r="W73" s="427"/>
      <c r="X73" s="471"/>
      <c r="Y73" s="387"/>
      <c r="Z73" s="402"/>
      <c r="AA73" s="402"/>
      <c r="AB73" s="421"/>
      <c r="AC73" s="401"/>
      <c r="AD73" s="468"/>
      <c r="AE73" s="469"/>
      <c r="AF73" s="469"/>
      <c r="AG73" s="469"/>
      <c r="AH73" s="470"/>
      <c r="AI73" s="480"/>
      <c r="AJ73" s="481"/>
      <c r="AK73" s="482"/>
      <c r="AL73" s="445"/>
      <c r="AM73" s="445"/>
      <c r="AN73" s="483"/>
      <c r="AO73" s="483"/>
      <c r="AP73" s="484"/>
      <c r="AQ73" s="485"/>
      <c r="AR73" s="486"/>
      <c r="AS73" s="487"/>
      <c r="AT73" s="487"/>
      <c r="AU73" s="487"/>
      <c r="AV73" s="488"/>
      <c r="AW73" s="488"/>
      <c r="AX73" s="489"/>
      <c r="AY73" s="489"/>
      <c r="BC73" s="497" t="s">
        <v>252</v>
      </c>
      <c r="BD73" s="497"/>
      <c r="BE73" s="497"/>
      <c r="BF73" s="497"/>
      <c r="BG73" s="497"/>
      <c r="BH73" s="497"/>
      <c r="BI73" s="497"/>
      <c r="BJ73" s="497"/>
      <c r="BK73" s="497"/>
      <c r="BL73" s="497"/>
      <c r="BM73" s="497"/>
      <c r="BN73" s="497">
        <f>SUM(BN6:BN62)</f>
        <v>0</v>
      </c>
      <c r="BO73" s="497"/>
      <c r="BP73" s="497"/>
      <c r="BQ73" s="497"/>
      <c r="BR73" s="497"/>
    </row>
    <row r="74" spans="2:70" ht="15" customHeight="1" thickBot="1" x14ac:dyDescent="0.3">
      <c r="B74" s="375"/>
      <c r="C74" s="389"/>
      <c r="D74" s="423"/>
      <c r="E74" s="424"/>
      <c r="F74" s="424"/>
      <c r="G74" s="425"/>
      <c r="H74" s="377"/>
      <c r="I74" s="374"/>
      <c r="J74" s="346"/>
      <c r="K74" s="29"/>
      <c r="L74" s="29"/>
      <c r="M74" s="29"/>
      <c r="N74" s="29"/>
      <c r="O74" s="29"/>
      <c r="P74" s="130"/>
      <c r="Q74" s="92"/>
      <c r="R74" s="355"/>
      <c r="S74" s="355"/>
      <c r="T74" s="356"/>
      <c r="U74" s="393"/>
      <c r="V74" s="378"/>
      <c r="W74" s="427"/>
      <c r="X74" s="471"/>
      <c r="Y74" s="387"/>
      <c r="Z74" s="402"/>
      <c r="AA74" s="402"/>
      <c r="AB74" s="421"/>
      <c r="AC74" s="401"/>
      <c r="AD74" s="468"/>
      <c r="AE74" s="469"/>
      <c r="AF74" s="469"/>
      <c r="AG74" s="469"/>
      <c r="AH74" s="470"/>
      <c r="AI74" s="480"/>
      <c r="AJ74" s="481"/>
      <c r="AK74" s="482"/>
      <c r="AL74" s="445"/>
      <c r="AM74" s="445"/>
      <c r="AN74" s="483"/>
      <c r="AO74" s="483"/>
      <c r="AP74" s="484"/>
      <c r="AQ74" s="485"/>
      <c r="AR74" s="486"/>
      <c r="AS74" s="487"/>
      <c r="AT74" s="487"/>
      <c r="AU74" s="487"/>
      <c r="AV74" s="488"/>
      <c r="AW74" s="488"/>
      <c r="AX74" s="489"/>
      <c r="AY74" s="489"/>
      <c r="BC74" s="497" t="s">
        <v>253</v>
      </c>
      <c r="BD74" s="497"/>
      <c r="BE74" s="497"/>
      <c r="BF74" s="497"/>
      <c r="BG74" s="497"/>
      <c r="BH74" s="497"/>
      <c r="BI74" s="497"/>
      <c r="BJ74" s="497"/>
      <c r="BK74" s="497"/>
      <c r="BL74" s="497"/>
      <c r="BM74" s="497"/>
      <c r="BN74" s="497"/>
      <c r="BO74" s="497">
        <f>SUM(BO6:BO62)</f>
        <v>0</v>
      </c>
      <c r="BP74" s="497"/>
      <c r="BQ74" s="497"/>
      <c r="BR74" s="497"/>
    </row>
    <row r="75" spans="2:70" ht="15" customHeight="1" thickBot="1" x14ac:dyDescent="0.3">
      <c r="B75" s="375"/>
      <c r="C75" s="389"/>
      <c r="D75" s="423"/>
      <c r="E75" s="424"/>
      <c r="F75" s="424"/>
      <c r="G75" s="425"/>
      <c r="H75" s="377"/>
      <c r="I75" s="374"/>
      <c r="J75" s="346"/>
      <c r="K75" s="29"/>
      <c r="L75" s="29"/>
      <c r="M75" s="29"/>
      <c r="N75" s="29"/>
      <c r="O75" s="29"/>
      <c r="P75" s="130"/>
      <c r="Q75" s="92"/>
      <c r="R75" s="355"/>
      <c r="S75" s="355"/>
      <c r="T75" s="356"/>
      <c r="U75" s="393"/>
      <c r="V75" s="378"/>
      <c r="W75" s="427"/>
      <c r="X75" s="471"/>
      <c r="Y75" s="387"/>
      <c r="Z75" s="402"/>
      <c r="AA75" s="402"/>
      <c r="AB75" s="421"/>
      <c r="AC75" s="401"/>
      <c r="AD75" s="468"/>
      <c r="AE75" s="469"/>
      <c r="AF75" s="469"/>
      <c r="AG75" s="469"/>
      <c r="AH75" s="470"/>
      <c r="AI75" s="480"/>
      <c r="AJ75" s="481"/>
      <c r="AK75" s="482"/>
      <c r="AL75" s="445"/>
      <c r="AM75" s="445"/>
      <c r="AN75" s="483"/>
      <c r="AO75" s="483"/>
      <c r="AP75" s="484"/>
      <c r="AQ75" s="485"/>
      <c r="AR75" s="486"/>
      <c r="AS75" s="487"/>
      <c r="AT75" s="487"/>
      <c r="AU75" s="487"/>
      <c r="AV75" s="488"/>
      <c r="AW75" s="488"/>
      <c r="AX75" s="489"/>
      <c r="AY75" s="489"/>
      <c r="BC75" s="497" t="s">
        <v>250</v>
      </c>
      <c r="BD75" s="497"/>
      <c r="BE75" s="497"/>
      <c r="BF75" s="497"/>
      <c r="BG75" s="497"/>
      <c r="BH75" s="497"/>
      <c r="BI75" s="497"/>
      <c r="BJ75" s="497"/>
      <c r="BK75" s="497"/>
      <c r="BL75" s="497"/>
      <c r="BM75" s="497"/>
      <c r="BN75" s="497"/>
      <c r="BO75" s="497"/>
      <c r="BP75" s="497">
        <f>SUM(BQ6:BQ62)</f>
        <v>0</v>
      </c>
      <c r="BQ75" s="497"/>
      <c r="BR75" s="497"/>
    </row>
    <row r="76" spans="2:70" ht="15" customHeight="1" thickBot="1" x14ac:dyDescent="0.3">
      <c r="B76" s="375"/>
      <c r="C76" s="363"/>
      <c r="D76" s="611"/>
      <c r="E76" s="612"/>
      <c r="F76" s="612"/>
      <c r="G76" s="613"/>
      <c r="H76" s="377"/>
      <c r="I76" s="374"/>
      <c r="J76" s="346"/>
      <c r="K76" s="29"/>
      <c r="L76" s="29"/>
      <c r="M76" s="29"/>
      <c r="N76" s="29"/>
      <c r="O76" s="29"/>
      <c r="P76" s="130"/>
      <c r="Q76" s="92">
        <f t="shared" si="13"/>
        <v>0</v>
      </c>
      <c r="R76" s="355" t="b">
        <f>IF(AND(H76="CLIENT S+L",I76="HUILE"),(V76*3333.33+(VLOOKUP(K76,'BASE DE DONNEE'!$I$220:$J$250,2,0)))-((V76*3333.33)*J76),IF(AND(H76="CLIENT S+L",I76="LAIT"),((V76*952.4)-(V76*952.4)*J76),IF(H76="CLIENT O","OFFERT",IF(AND(I76="HUILE",H76="CLIENT L"),(((VLOOKUP(K76,'BASE DE DONNEE'!$I$220:$J$250,2,0))+(VLOOKUP(V76,'BASE DE DONNEE'!$I$111:$P$192,2,0)))),IF(AND(I76="LAIT",H76="CLIENT L"),(V76*952.4),IF(AND(I76="HUILE",H76="CLIENT D"),(V76*3809.53+(VLOOKUP(K76,'BASE DE DONNEE'!$I$220:$J$250,2,0))),IF(AND(I76="LAIT",H76="CLIENT D"),(V76*952.4),IF(AND(I76="HUILE",H76="CLIENT S+D"),((V76*3809.53+(VLOOKUP(K76,'BASE DE DONNEE'!$I$220:$J$250,2,0)))-((V76*3809.53)*J76)),IF(AND(I76="LAIT",H76="CLIENT S+D"),((V76*952.4)-((V76*952.4)*J76)),IF(AND(H76="CLIENT S",I76="LAIT"),((V76*952.4)-((V76*952.4)*J76)),IF(AND(I76="HUILE",H76="CLIENT S"),(VLOOKUP(K76,'BASE DE DONNEE'!$I$220:$J$250,2,0)+(VLOOKUP(V76,'BASE DE DONNEE'!$I$111:$P$192,2,0)))-(J76*((VLOOKUP(V76,'BASE DE DONNEE'!$I$111:$P$164,2,0)+(VLOOKUP(K76,'BASE DE DONNEE'!$I$220:$J$250,2,0))))))))))))))))</f>
        <v>0</v>
      </c>
      <c r="S76" s="355" t="b">
        <f t="shared" si="14"/>
        <v>0</v>
      </c>
      <c r="T76" s="356" t="b">
        <f t="shared" si="15"/>
        <v>0</v>
      </c>
      <c r="U76" s="365"/>
      <c r="V76" s="378">
        <f t="shared" si="20"/>
        <v>0</v>
      </c>
      <c r="W76" s="427"/>
      <c r="X76" s="471"/>
      <c r="Y76" s="387" t="e">
        <f>VLOOKUP(X76,'BASE DE DONNEE'!$A$4:$H$148,2,0)</f>
        <v>#N/A</v>
      </c>
      <c r="Z76" s="402"/>
      <c r="AA76" s="402"/>
      <c r="AB76" s="421"/>
      <c r="AC76" s="401" t="e">
        <f>VLOOKUP(X76,'BASE DE DONNEE'!$A$4:$H$148,3,0)</f>
        <v>#N/A</v>
      </c>
      <c r="AD76" s="468" t="e">
        <f t="shared" si="18"/>
        <v>#N/A</v>
      </c>
      <c r="AE76" s="469" t="e">
        <f>VLOOKUP(X76,'BASE DE DONNEE'!$A$4:$H$148,6,0)*#REF!/100</f>
        <v>#N/A</v>
      </c>
      <c r="AF76" s="469" t="e">
        <f>VLOOKUP(X76,'BASE DE DONNEE'!$A$4:$H$148,7,0)*#REF!/100</f>
        <v>#N/A</v>
      </c>
      <c r="AG76" s="469" t="e">
        <f>VLOOKUP(X76,'BASE DE DONNEE'!$A$4:$H$148,8,0)*#REF!/100</f>
        <v>#N/A</v>
      </c>
      <c r="AH76" s="470" t="e">
        <f t="shared" si="19"/>
        <v>#N/A</v>
      </c>
      <c r="AI76" s="534" t="s">
        <v>88</v>
      </c>
      <c r="AJ76" s="640"/>
      <c r="AK76" s="667"/>
      <c r="AL76" s="446"/>
      <c r="AM76" s="446"/>
      <c r="AN76" s="447">
        <f>AY70</f>
        <v>0</v>
      </c>
      <c r="AO76" s="447"/>
      <c r="AP76" s="447"/>
      <c r="AQ76" s="447"/>
      <c r="AR76" s="447"/>
      <c r="AS76" s="447"/>
      <c r="AT76" s="447"/>
      <c r="AU76" s="447"/>
      <c r="AV76" s="381"/>
      <c r="AW76" s="40"/>
      <c r="AX76" s="40"/>
      <c r="AY76" s="40"/>
      <c r="BC76" s="498" t="s">
        <v>249</v>
      </c>
      <c r="BD76" s="498"/>
      <c r="BE76" s="498"/>
      <c r="BF76" s="498"/>
      <c r="BG76" s="498"/>
      <c r="BH76" s="498"/>
      <c r="BI76" s="498"/>
      <c r="BJ76" s="498"/>
      <c r="BK76" s="498"/>
      <c r="BL76" s="498"/>
      <c r="BM76" s="498"/>
      <c r="BN76" s="498"/>
      <c r="BO76" s="498"/>
      <c r="BP76" s="498">
        <f>SUM(BP6:BP62)</f>
        <v>0</v>
      </c>
      <c r="BQ76" s="498"/>
      <c r="BR76" s="498"/>
    </row>
    <row r="77" spans="2:70" ht="16.5" thickBot="1" x14ac:dyDescent="0.3">
      <c r="B77" s="375"/>
      <c r="C77" s="363"/>
      <c r="D77" s="611"/>
      <c r="E77" s="612"/>
      <c r="F77" s="612"/>
      <c r="G77" s="613"/>
      <c r="H77" s="377"/>
      <c r="I77" s="374"/>
      <c r="J77" s="346"/>
      <c r="K77" s="29"/>
      <c r="L77" s="29"/>
      <c r="M77" s="29"/>
      <c r="N77" s="29"/>
      <c r="O77" s="29"/>
      <c r="P77" s="130"/>
      <c r="Q77" s="92">
        <f t="shared" si="13"/>
        <v>0</v>
      </c>
      <c r="R77" s="355" t="b">
        <f>IF(AND(H77="CLIENT S+L",I77="HUILE"),(V77*3333.33+(VLOOKUP(K77,'BASE DE DONNEE'!$I$220:$J$250,2,0)))-((V77*3333.33)*J77),IF(AND(H77="CLIENT S+L",I77="LAIT"),((V77*952.4)-(V77*952.4)*J77),IF(H77="CLIENT O","OFFERT",IF(AND(I77="HUILE",H77="CLIENT L"),(((VLOOKUP(K77,'BASE DE DONNEE'!$I$220:$J$250,2,0))+(VLOOKUP(V77,'BASE DE DONNEE'!$I$111:$P$192,2,0)))),IF(AND(I77="LAIT",H77="CLIENT L"),(V77*952.4),IF(AND(I77="HUILE",H77="CLIENT D"),(V77*3809.53+(VLOOKUP(K77,'BASE DE DONNEE'!$I$220:$J$250,2,0))),IF(AND(I77="LAIT",H77="CLIENT D"),(V77*952.4),IF(AND(I77="HUILE",H77="CLIENT S+D"),((V77*3809.53+(VLOOKUP(K77,'BASE DE DONNEE'!$I$220:$J$250,2,0)))-((V77*3809.53)*J77)),IF(AND(I77="LAIT",H77="CLIENT S+D"),((V77*952.4)-((V77*952.4)*J77)),IF(AND(H77="CLIENT S",I77="LAIT"),((V77*952.4)-((V77*952.4)*J77)),IF(AND(I77="HUILE",H77="CLIENT S"),(VLOOKUP(K77,'BASE DE DONNEE'!$I$220:$J$250,2,0)+(VLOOKUP(V77,'BASE DE DONNEE'!$I$111:$P$192,2,0)))-(J77*((VLOOKUP(V77,'BASE DE DONNEE'!$I$111:$P$164,2,0)+(VLOOKUP(K77,'BASE DE DONNEE'!$I$220:$J$250,2,0))))))))))))))))</f>
        <v>0</v>
      </c>
      <c r="S77" s="355" t="b">
        <f t="shared" si="14"/>
        <v>0</v>
      </c>
      <c r="T77" s="356" t="b">
        <f t="shared" si="15"/>
        <v>0</v>
      </c>
      <c r="U77" s="365"/>
      <c r="V77" s="378">
        <f t="shared" si="20"/>
        <v>0</v>
      </c>
      <c r="W77" s="427"/>
      <c r="X77" s="471"/>
      <c r="Y77" s="387" t="e">
        <f>VLOOKUP(X77,'BASE DE DONNEE'!$A$4:$H$148,2,0)</f>
        <v>#N/A</v>
      </c>
      <c r="Z77" s="402"/>
      <c r="AA77" s="402"/>
      <c r="AB77" s="421"/>
      <c r="AC77" s="401" t="e">
        <f>VLOOKUP(X77,'BASE DE DONNEE'!$A$4:$H$148,3,0)</f>
        <v>#N/A</v>
      </c>
      <c r="AD77" s="468" t="e">
        <f t="shared" si="18"/>
        <v>#N/A</v>
      </c>
      <c r="AE77" s="469" t="e">
        <f>VLOOKUP(X77,'BASE DE DONNEE'!$A$4:$H$148,6,0)*#REF!/100</f>
        <v>#N/A</v>
      </c>
      <c r="AF77" s="469" t="e">
        <f>VLOOKUP(X77,'BASE DE DONNEE'!$A$4:$H$148,7,0)*#REF!/100</f>
        <v>#N/A</v>
      </c>
      <c r="AG77" s="469" t="e">
        <f>VLOOKUP(X77,'BASE DE DONNEE'!$A$4:$H$148,8,0)*#REF!/100</f>
        <v>#N/A</v>
      </c>
      <c r="AH77" s="470" t="e">
        <f t="shared" si="19"/>
        <v>#N/A</v>
      </c>
      <c r="AI77" s="535"/>
      <c r="AJ77" s="668"/>
      <c r="AK77" s="669"/>
      <c r="AL77" s="446"/>
      <c r="AM77" s="446"/>
      <c r="AN77" s="448"/>
      <c r="AO77" s="448"/>
      <c r="AP77" s="448"/>
      <c r="AQ77" s="448"/>
      <c r="AR77" s="448"/>
      <c r="AS77" s="448"/>
      <c r="AT77" s="448"/>
      <c r="AU77" s="448"/>
      <c r="AV77" s="381"/>
      <c r="AW77" s="40"/>
      <c r="AX77" s="40"/>
      <c r="AY77" s="40"/>
    </row>
    <row r="78" spans="2:70" ht="15.75" thickBot="1" x14ac:dyDescent="0.3">
      <c r="B78" s="375"/>
      <c r="C78" s="363"/>
      <c r="D78" s="611"/>
      <c r="E78" s="612"/>
      <c r="F78" s="612"/>
      <c r="G78" s="613"/>
      <c r="H78" s="377"/>
      <c r="I78" s="374"/>
      <c r="J78" s="346"/>
      <c r="K78" s="29"/>
      <c r="L78" s="29"/>
      <c r="M78" s="29"/>
      <c r="N78" s="29"/>
      <c r="O78" s="29"/>
      <c r="P78" s="130"/>
      <c r="Q78" s="92">
        <f t="shared" si="13"/>
        <v>0</v>
      </c>
      <c r="R78" s="355" t="b">
        <f>IF(AND(H78="CLIENT S+L",I78="HUILE"),(V78*3333.33+(VLOOKUP(K78,'BASE DE DONNEE'!$I$220:$J$250,2,0)))-((V78*3333.33)*J78),IF(AND(H78="CLIENT S+L",I78="LAIT"),((V78*952.4)-(V78*952.4)*J78),IF(H78="CLIENT O","OFFERT",IF(AND(I78="HUILE",H78="CLIENT L"),(((VLOOKUP(K78,'BASE DE DONNEE'!$I$220:$J$250,2,0))+(VLOOKUP(V78,'BASE DE DONNEE'!$I$111:$P$192,2,0)))),IF(AND(I78="LAIT",H78="CLIENT L"),(V78*952.4),IF(AND(I78="HUILE",H78="CLIENT D"),(V78*3809.53+(VLOOKUP(K78,'BASE DE DONNEE'!$I$220:$J$250,2,0))),IF(AND(I78="LAIT",H78="CLIENT D"),(V78*952.4),IF(AND(I78="HUILE",H78="CLIENT S+D"),((V78*3809.53+(VLOOKUP(K78,'BASE DE DONNEE'!$I$220:$J$250,2,0)))-((V78*3809.53)*J78)),IF(AND(I78="LAIT",H78="CLIENT S+D"),((V78*952.4)-((V78*952.4)*J78)),IF(AND(H78="CLIENT S",I78="LAIT"),((V78*952.4)-((V78*952.4)*J78)),IF(AND(I78="HUILE",H78="CLIENT S"),(VLOOKUP(K78,'BASE DE DONNEE'!$I$220:$J$250,2,0)+(VLOOKUP(V78,'BASE DE DONNEE'!$I$111:$P$192,2,0)))-(J78*((VLOOKUP(V78,'BASE DE DONNEE'!$I$111:$P$164,2,0)+(VLOOKUP(K78,'BASE DE DONNEE'!$I$220:$J$250,2,0))))))))))))))))</f>
        <v>0</v>
      </c>
      <c r="S78" s="355" t="b">
        <f t="shared" si="14"/>
        <v>0</v>
      </c>
      <c r="T78" s="356" t="b">
        <f t="shared" si="15"/>
        <v>0</v>
      </c>
      <c r="U78" s="365"/>
      <c r="V78" s="378">
        <f t="shared" si="20"/>
        <v>0</v>
      </c>
      <c r="W78" s="427"/>
      <c r="X78" s="471"/>
      <c r="Y78" s="387" t="e">
        <f>VLOOKUP(X78,'BASE DE DONNEE'!$A$4:$H$148,2,0)</f>
        <v>#N/A</v>
      </c>
      <c r="Z78" s="402"/>
      <c r="AA78" s="402"/>
      <c r="AB78" s="421"/>
      <c r="AC78" s="401" t="e">
        <f>VLOOKUP(X78,'BASE DE DONNEE'!$A$4:$H$148,3,0)</f>
        <v>#N/A</v>
      </c>
      <c r="AD78" s="468" t="e">
        <f t="shared" si="18"/>
        <v>#N/A</v>
      </c>
      <c r="AE78" s="469" t="e">
        <f>VLOOKUP(X78,'BASE DE DONNEE'!$A$4:$H$148,6,0)*#REF!/100</f>
        <v>#N/A</v>
      </c>
      <c r="AF78" s="469" t="e">
        <f>VLOOKUP(X78,'BASE DE DONNEE'!$A$4:$H$148,7,0)*#REF!/100</f>
        <v>#N/A</v>
      </c>
      <c r="AG78" s="469" t="e">
        <f>VLOOKUP(X78,'BASE DE DONNEE'!$A$4:$H$148,8,0)*#REF!/100</f>
        <v>#N/A</v>
      </c>
      <c r="AH78" s="470" t="e">
        <f t="shared" si="19"/>
        <v>#N/A</v>
      </c>
    </row>
    <row r="79" spans="2:70" ht="15.75" thickBot="1" x14ac:dyDescent="0.3">
      <c r="B79" s="375"/>
      <c r="C79" s="363"/>
      <c r="D79" s="611"/>
      <c r="E79" s="612"/>
      <c r="F79" s="612"/>
      <c r="G79" s="613"/>
      <c r="H79" s="377"/>
      <c r="I79" s="374"/>
      <c r="J79" s="346"/>
      <c r="K79" s="29"/>
      <c r="L79" s="29"/>
      <c r="M79" s="29"/>
      <c r="N79" s="29"/>
      <c r="O79" s="29"/>
      <c r="P79" s="130"/>
      <c r="Q79" s="92">
        <f t="shared" si="13"/>
        <v>0</v>
      </c>
      <c r="R79" s="355" t="b">
        <f>IF(AND(H79="CLIENT S+L",I79="HUILE"),(V79*3333.33+(VLOOKUP(K79,'BASE DE DONNEE'!$I$220:$J$250,2,0)))-((V79*3333.33)*J79),IF(AND(H79="CLIENT S+L",I79="LAIT"),((V79*952.4)-(V79*952.4)*J79),IF(H79="CLIENT O","OFFERT",IF(AND(I79="HUILE",H79="CLIENT L"),(((VLOOKUP(K79,'BASE DE DONNEE'!$I$220:$J$250,2,0))+(VLOOKUP(V79,'BASE DE DONNEE'!$I$111:$P$192,2,0)))),IF(AND(I79="LAIT",H79="CLIENT L"),(V79*952.4),IF(AND(I79="HUILE",H79="CLIENT D"),(V79*3809.53+(VLOOKUP(K79,'BASE DE DONNEE'!$I$220:$J$250,2,0))),IF(AND(I79="LAIT",H79="CLIENT D"),(V79*952.4),IF(AND(I79="HUILE",H79="CLIENT S+D"),((V79*3809.53+(VLOOKUP(K79,'BASE DE DONNEE'!$I$220:$J$250,2,0)))-((V79*3809.53)*J79)),IF(AND(I79="LAIT",H79="CLIENT S+D"),((V79*952.4)-((V79*952.4)*J79)),IF(AND(H79="CLIENT S",I79="LAIT"),((V79*952.4)-((V79*952.4)*J79)),IF(AND(I79="HUILE",H79="CLIENT S"),(VLOOKUP(K79,'BASE DE DONNEE'!$I$220:$J$250,2,0)+(VLOOKUP(V79,'BASE DE DONNEE'!$I$111:$P$192,2,0)))-(J79*((VLOOKUP(V79,'BASE DE DONNEE'!$I$111:$P$164,2,0)+(VLOOKUP(K79,'BASE DE DONNEE'!$I$220:$J$250,2,0))))))))))))))))</f>
        <v>0</v>
      </c>
      <c r="S79" s="355" t="b">
        <f t="shared" si="14"/>
        <v>0</v>
      </c>
      <c r="T79" s="356" t="b">
        <f t="shared" si="15"/>
        <v>0</v>
      </c>
      <c r="U79" s="365"/>
      <c r="V79" s="378">
        <f t="shared" si="20"/>
        <v>0</v>
      </c>
      <c r="W79" s="427"/>
      <c r="X79" s="471"/>
      <c r="Y79" s="387" t="e">
        <f>VLOOKUP(X79,'BASE DE DONNEE'!$A$4:$H$148,2,0)</f>
        <v>#N/A</v>
      </c>
      <c r="Z79" s="402"/>
      <c r="AA79" s="402"/>
      <c r="AB79" s="421"/>
      <c r="AC79" s="401" t="e">
        <f>VLOOKUP(X79,'BASE DE DONNEE'!$A$4:$H$148,3,0)</f>
        <v>#N/A</v>
      </c>
      <c r="AD79" s="468" t="e">
        <f t="shared" si="18"/>
        <v>#N/A</v>
      </c>
      <c r="AE79" s="469" t="e">
        <f>VLOOKUP(X79,'BASE DE DONNEE'!$A$4:$H$148,6,0)*#REF!/100</f>
        <v>#N/A</v>
      </c>
      <c r="AF79" s="469" t="e">
        <f>VLOOKUP(X79,'BASE DE DONNEE'!$A$4:$H$148,7,0)*#REF!/100</f>
        <v>#N/A</v>
      </c>
      <c r="AG79" s="469" t="e">
        <f>VLOOKUP(X79,'BASE DE DONNEE'!$A$4:$H$148,8,0)*#REF!/100</f>
        <v>#N/A</v>
      </c>
      <c r="AH79" s="470" t="e">
        <f t="shared" si="19"/>
        <v>#N/A</v>
      </c>
    </row>
    <row r="80" spans="2:70" ht="15.75" thickBot="1" x14ac:dyDescent="0.3">
      <c r="B80" s="375"/>
      <c r="C80" s="363"/>
      <c r="D80" s="611"/>
      <c r="E80" s="612"/>
      <c r="F80" s="612"/>
      <c r="G80" s="613"/>
      <c r="H80" s="377"/>
      <c r="I80" s="374"/>
      <c r="J80" s="346"/>
      <c r="K80" s="29"/>
      <c r="L80" s="29"/>
      <c r="M80" s="29"/>
      <c r="N80" s="29"/>
      <c r="O80" s="29"/>
      <c r="P80" s="130"/>
      <c r="Q80" s="92">
        <f t="shared" si="13"/>
        <v>0</v>
      </c>
      <c r="R80" s="355" t="b">
        <f>IF(AND(H80="CLIENT S+L",I80="HUILE"),(V80*3333.33+(VLOOKUP(K80,'BASE DE DONNEE'!$I$220:$J$250,2,0)))-((V80*3333.33)*J80),IF(AND(H80="CLIENT S+L",I80="LAIT"),((V80*952.4)-(V80*952.4)*J80),IF(H80="CLIENT O","OFFERT",IF(AND(I80="HUILE",H80="CLIENT L"),(((VLOOKUP(K80,'BASE DE DONNEE'!$I$220:$J$250,2,0))+(VLOOKUP(V80,'BASE DE DONNEE'!$I$111:$P$192,2,0)))),IF(AND(I80="LAIT",H80="CLIENT L"),(V80*952.4),IF(AND(I80="HUILE",H80="CLIENT D"),(V80*3809.53+(VLOOKUP(K80,'BASE DE DONNEE'!$I$220:$J$250,2,0))),IF(AND(I80="LAIT",H80="CLIENT D"),(V80*952.4),IF(AND(I80="HUILE",H80="CLIENT S+D"),((V80*3809.53+(VLOOKUP(K80,'BASE DE DONNEE'!$I$220:$J$250,2,0)))-((V80*3809.53)*J80)),IF(AND(I80="LAIT",H80="CLIENT S+D"),((V80*952.4)-((V80*952.4)*J80)),IF(AND(H80="CLIENT S",I80="LAIT"),((V80*952.4)-((V80*952.4)*J80)),IF(AND(I80="HUILE",H80="CLIENT S"),(VLOOKUP(K80,'BASE DE DONNEE'!$I$220:$J$250,2,0)+(VLOOKUP(V80,'BASE DE DONNEE'!$I$111:$P$192,2,0)))-(J80*((VLOOKUP(V80,'BASE DE DONNEE'!$I$111:$P$164,2,0)+(VLOOKUP(K80,'BASE DE DONNEE'!$I$220:$J$250,2,0))))))))))))))))</f>
        <v>0</v>
      </c>
      <c r="S80" s="355" t="b">
        <f t="shared" si="14"/>
        <v>0</v>
      </c>
      <c r="T80" s="356" t="b">
        <f t="shared" si="15"/>
        <v>0</v>
      </c>
      <c r="U80" s="365"/>
      <c r="V80" s="378">
        <f t="shared" si="20"/>
        <v>0</v>
      </c>
      <c r="W80" s="427"/>
      <c r="X80" s="471"/>
      <c r="Y80" s="387" t="e">
        <f>VLOOKUP(X80,'BASE DE DONNEE'!$A$4:$H$148,2,0)</f>
        <v>#N/A</v>
      </c>
      <c r="Z80" s="402"/>
      <c r="AA80" s="402"/>
      <c r="AB80" s="421"/>
      <c r="AC80" s="401" t="e">
        <f>VLOOKUP(X80,'BASE DE DONNEE'!$A$4:$H$148,3,0)</f>
        <v>#N/A</v>
      </c>
      <c r="AD80" s="468" t="e">
        <f t="shared" si="18"/>
        <v>#N/A</v>
      </c>
      <c r="AE80" s="469" t="e">
        <f>VLOOKUP(X80,'BASE DE DONNEE'!$A$4:$H$148,6,0)*#REF!/100</f>
        <v>#N/A</v>
      </c>
      <c r="AF80" s="469" t="e">
        <f>VLOOKUP(X80,'BASE DE DONNEE'!$A$4:$H$148,7,0)*#REF!/100</f>
        <v>#N/A</v>
      </c>
      <c r="AG80" s="469" t="e">
        <f>VLOOKUP(X80,'BASE DE DONNEE'!$A$4:$H$148,8,0)*#REF!/100</f>
        <v>#N/A</v>
      </c>
      <c r="AH80" s="470" t="e">
        <f t="shared" si="19"/>
        <v>#N/A</v>
      </c>
    </row>
    <row r="81" spans="2:34" ht="15.75" thickBot="1" x14ac:dyDescent="0.3">
      <c r="B81" s="375"/>
      <c r="C81" s="363"/>
      <c r="D81" s="611"/>
      <c r="E81" s="612"/>
      <c r="F81" s="612"/>
      <c r="G81" s="613"/>
      <c r="H81" s="377"/>
      <c r="I81" s="374"/>
      <c r="J81" s="346"/>
      <c r="K81" s="29"/>
      <c r="L81" s="29"/>
      <c r="M81" s="29"/>
      <c r="N81" s="29"/>
      <c r="O81" s="29"/>
      <c r="P81" s="130"/>
      <c r="Q81" s="92">
        <f t="shared" si="13"/>
        <v>0</v>
      </c>
      <c r="R81" s="355" t="b">
        <f>IF(AND(H81="CLIENT S+L",I81="HUILE"),(V81*3333.33+(VLOOKUP(K81,'BASE DE DONNEE'!$I$220:$J$250,2,0)))-((V81*3333.33)*J81),IF(AND(H81="CLIENT S+L",I81="LAIT"),((V81*952.4)-(V81*952.4)*J81),IF(H81="CLIENT O","OFFERT",IF(AND(I81="HUILE",H81="CLIENT L"),(((VLOOKUP(K81,'BASE DE DONNEE'!$I$220:$J$250,2,0))+(VLOOKUP(V81,'BASE DE DONNEE'!$I$111:$P$192,2,0)))),IF(AND(I81="LAIT",H81="CLIENT L"),(V81*952.4),IF(AND(I81="HUILE",H81="CLIENT D"),(V81*3809.53+(VLOOKUP(K81,'BASE DE DONNEE'!$I$220:$J$250,2,0))),IF(AND(I81="LAIT",H81="CLIENT D"),(V81*952.4),IF(AND(I81="HUILE",H81="CLIENT S+D"),((V81*3809.53+(VLOOKUP(K81,'BASE DE DONNEE'!$I$220:$J$250,2,0)))-((V81*3809.53)*J81)),IF(AND(I81="LAIT",H81="CLIENT S+D"),((V81*952.4)-((V81*952.4)*J81)),IF(AND(H81="CLIENT S",I81="LAIT"),((V81*952.4)-((V81*952.4)*J81)),IF(AND(I81="HUILE",H81="CLIENT S"),(VLOOKUP(K81,'BASE DE DONNEE'!$I$220:$J$250,2,0)+(VLOOKUP(V81,'BASE DE DONNEE'!$I$111:$P$192,2,0)))-(J81*((VLOOKUP(V81,'BASE DE DONNEE'!$I$111:$P$164,2,0)+(VLOOKUP(K81,'BASE DE DONNEE'!$I$220:$J$250,2,0))))))))))))))))</f>
        <v>0</v>
      </c>
      <c r="S81" s="355" t="b">
        <f t="shared" si="14"/>
        <v>0</v>
      </c>
      <c r="T81" s="356" t="b">
        <f t="shared" si="15"/>
        <v>0</v>
      </c>
      <c r="U81" s="365"/>
      <c r="V81" s="378">
        <f t="shared" si="20"/>
        <v>0</v>
      </c>
      <c r="W81" s="427"/>
      <c r="X81" s="471"/>
      <c r="Y81" s="387" t="e">
        <f>VLOOKUP(X81,'BASE DE DONNEE'!$A$4:$H$148,2,0)</f>
        <v>#N/A</v>
      </c>
      <c r="Z81" s="402"/>
      <c r="AA81" s="402"/>
      <c r="AB81" s="421"/>
      <c r="AC81" s="401" t="e">
        <f>VLOOKUP(X81,'BASE DE DONNEE'!$A$4:$H$148,3,0)</f>
        <v>#N/A</v>
      </c>
      <c r="AD81" s="468" t="e">
        <f t="shared" si="18"/>
        <v>#N/A</v>
      </c>
      <c r="AE81" s="469" t="e">
        <f>VLOOKUP(X81,'BASE DE DONNEE'!$A$4:$H$148,6,0)*#REF!/100</f>
        <v>#N/A</v>
      </c>
      <c r="AF81" s="469" t="e">
        <f>VLOOKUP(X81,'BASE DE DONNEE'!$A$4:$H$148,7,0)*#REF!/100</f>
        <v>#N/A</v>
      </c>
      <c r="AG81" s="469" t="e">
        <f>VLOOKUP(X81,'BASE DE DONNEE'!$A$4:$H$148,8,0)*#REF!/100</f>
        <v>#N/A</v>
      </c>
      <c r="AH81" s="470" t="e">
        <f t="shared" si="19"/>
        <v>#N/A</v>
      </c>
    </row>
    <row r="82" spans="2:34" ht="15.75" thickBot="1" x14ac:dyDescent="0.3">
      <c r="B82" s="375"/>
      <c r="C82" s="363"/>
      <c r="D82" s="611"/>
      <c r="E82" s="612"/>
      <c r="F82" s="612"/>
      <c r="G82" s="613"/>
      <c r="H82" s="377"/>
      <c r="I82" s="374"/>
      <c r="J82" s="346"/>
      <c r="K82" s="29"/>
      <c r="L82" s="29"/>
      <c r="M82" s="29"/>
      <c r="N82" s="29"/>
      <c r="O82" s="29"/>
      <c r="P82" s="130"/>
      <c r="Q82" s="92">
        <f t="shared" si="13"/>
        <v>0</v>
      </c>
      <c r="R82" s="355" t="b">
        <f>IF(AND(H82="CLIENT S+L",I82="HUILE"),(V82*3333.33+(VLOOKUP(K82,'BASE DE DONNEE'!$I$220:$J$250,2,0)))-((V82*3333.33)*J82),IF(AND(H82="CLIENT S+L",I82="LAIT"),((V82*952.4)-(V82*952.4)*J82),IF(H82="CLIENT O","OFFERT",IF(AND(I82="HUILE",H82="CLIENT L"),(((VLOOKUP(K82,'BASE DE DONNEE'!$I$220:$J$250,2,0))+(VLOOKUP(V82,'BASE DE DONNEE'!$I$111:$P$192,2,0)))),IF(AND(I82="LAIT",H82="CLIENT L"),(V82*952.4),IF(AND(I82="HUILE",H82="CLIENT D"),(V82*3809.53+(VLOOKUP(K82,'BASE DE DONNEE'!$I$220:$J$250,2,0))),IF(AND(I82="LAIT",H82="CLIENT D"),(V82*952.4),IF(AND(I82="HUILE",H82="CLIENT S+D"),((V82*3809.53+(VLOOKUP(K82,'BASE DE DONNEE'!$I$220:$J$250,2,0)))-((V82*3809.53)*J82)),IF(AND(I82="LAIT",H82="CLIENT S+D"),((V82*952.4)-((V82*952.4)*J82)),IF(AND(H82="CLIENT S",I82="LAIT"),((V82*952.4)-((V82*952.4)*J82)),IF(AND(I82="HUILE",H82="CLIENT S"),(VLOOKUP(K82,'BASE DE DONNEE'!$I$220:$J$250,2,0)+(VLOOKUP(V82,'BASE DE DONNEE'!$I$111:$P$192,2,0)))-(J82*((VLOOKUP(V82,'BASE DE DONNEE'!$I$111:$P$164,2,0)+(VLOOKUP(K82,'BASE DE DONNEE'!$I$220:$J$250,2,0))))))))))))))))</f>
        <v>0</v>
      </c>
      <c r="S82" s="355" t="b">
        <f t="shared" si="14"/>
        <v>0</v>
      </c>
      <c r="T82" s="356" t="b">
        <f t="shared" si="15"/>
        <v>0</v>
      </c>
      <c r="U82" s="365"/>
      <c r="V82" s="378">
        <f t="shared" si="20"/>
        <v>0</v>
      </c>
      <c r="W82" s="427"/>
      <c r="X82" s="471"/>
      <c r="Y82" s="387" t="e">
        <f>VLOOKUP(X82,'BASE DE DONNEE'!$A$4:$H$148,2,0)</f>
        <v>#N/A</v>
      </c>
      <c r="Z82" s="402"/>
      <c r="AA82" s="402"/>
      <c r="AB82" s="421"/>
      <c r="AC82" s="401" t="e">
        <f>VLOOKUP(X82,'BASE DE DONNEE'!$A$4:$H$148,3,0)</f>
        <v>#N/A</v>
      </c>
      <c r="AD82" s="468" t="e">
        <f t="shared" si="18"/>
        <v>#N/A</v>
      </c>
      <c r="AE82" s="469" t="e">
        <f>VLOOKUP(X82,'BASE DE DONNEE'!$A$4:$H$148,6,0)*#REF!/100</f>
        <v>#N/A</v>
      </c>
      <c r="AF82" s="469" t="e">
        <f>VLOOKUP(X82,'BASE DE DONNEE'!$A$4:$H$148,7,0)*#REF!/100</f>
        <v>#N/A</v>
      </c>
      <c r="AG82" s="469" t="e">
        <f>VLOOKUP(X82,'BASE DE DONNEE'!$A$4:$H$148,8,0)*#REF!/100</f>
        <v>#N/A</v>
      </c>
      <c r="AH82" s="470" t="e">
        <f t="shared" si="19"/>
        <v>#N/A</v>
      </c>
    </row>
    <row r="83" spans="2:34" ht="15.75" thickBot="1" x14ac:dyDescent="0.3">
      <c r="B83" s="375"/>
      <c r="C83" s="363"/>
      <c r="D83" s="611"/>
      <c r="E83" s="612"/>
      <c r="F83" s="612"/>
      <c r="G83" s="613"/>
      <c r="H83" s="377"/>
      <c r="I83" s="374"/>
      <c r="J83" s="346"/>
      <c r="K83" s="29"/>
      <c r="L83" s="29"/>
      <c r="M83" s="29"/>
      <c r="N83" s="29"/>
      <c r="O83" s="29"/>
      <c r="P83" s="130"/>
      <c r="Q83" s="92">
        <f t="shared" si="13"/>
        <v>0</v>
      </c>
      <c r="R83" s="355" t="b">
        <f>IF(AND(H83="CLIENT S+L",I83="HUILE"),(V83*3333.33+(VLOOKUP(K83,'BASE DE DONNEE'!$I$220:$J$250,2,0)))-((V83*3333.33)*J83),IF(AND(H83="CLIENT S+L",I83="LAIT"),((V83*952.4)-(V83*952.4)*J83),IF(H83="CLIENT O","OFFERT",IF(AND(I83="HUILE",H83="CLIENT L"),(((VLOOKUP(K83,'BASE DE DONNEE'!$I$220:$J$250,2,0))+(VLOOKUP(V83,'BASE DE DONNEE'!$I$111:$P$192,2,0)))),IF(AND(I83="LAIT",H83="CLIENT L"),(V83*952.4),IF(AND(I83="HUILE",H83="CLIENT D"),(V83*3809.53+(VLOOKUP(K83,'BASE DE DONNEE'!$I$220:$J$250,2,0))),IF(AND(I83="LAIT",H83="CLIENT D"),(V83*952.4),IF(AND(I83="HUILE",H83="CLIENT S+D"),((V83*3809.53+(VLOOKUP(K83,'BASE DE DONNEE'!$I$220:$J$250,2,0)))-((V83*3809.53)*J83)),IF(AND(I83="LAIT",H83="CLIENT S+D"),((V83*952.4)-((V83*952.4)*J83)),IF(AND(H83="CLIENT S",I83="LAIT"),((V83*952.4)-((V83*952.4)*J83)),IF(AND(I83="HUILE",H83="CLIENT S"),(VLOOKUP(K83,'BASE DE DONNEE'!$I$220:$J$250,2,0)+(VLOOKUP(V83,'BASE DE DONNEE'!$I$111:$P$192,2,0)))-(J83*((VLOOKUP(V83,'BASE DE DONNEE'!$I$111:$P$164,2,0)+(VLOOKUP(K83,'BASE DE DONNEE'!$I$220:$J$250,2,0))))))))))))))))</f>
        <v>0</v>
      </c>
      <c r="S83" s="355" t="b">
        <f t="shared" si="14"/>
        <v>0</v>
      </c>
      <c r="T83" s="356" t="b">
        <f t="shared" si="15"/>
        <v>0</v>
      </c>
      <c r="U83" s="365"/>
      <c r="V83" s="378">
        <f t="shared" si="20"/>
        <v>0</v>
      </c>
      <c r="W83" s="427"/>
      <c r="X83" s="471"/>
      <c r="Y83" s="387" t="e">
        <f>VLOOKUP(X83,'BASE DE DONNEE'!$A$4:$H$148,2,0)</f>
        <v>#N/A</v>
      </c>
      <c r="Z83" s="402"/>
      <c r="AA83" s="402"/>
      <c r="AB83" s="421"/>
      <c r="AC83" s="401" t="e">
        <f>VLOOKUP(X83,'BASE DE DONNEE'!$A$4:$H$148,3,0)</f>
        <v>#N/A</v>
      </c>
      <c r="AD83" s="468" t="e">
        <f t="shared" si="18"/>
        <v>#N/A</v>
      </c>
      <c r="AE83" s="469" t="e">
        <f>VLOOKUP(X83,'BASE DE DONNEE'!$A$4:$H$148,6,0)*#REF!/100</f>
        <v>#N/A</v>
      </c>
      <c r="AF83" s="469" t="e">
        <f>VLOOKUP(X83,'BASE DE DONNEE'!$A$4:$H$148,7,0)*#REF!/100</f>
        <v>#N/A</v>
      </c>
      <c r="AG83" s="469" t="e">
        <f>VLOOKUP(X83,'BASE DE DONNEE'!$A$4:$H$148,8,0)*#REF!/100</f>
        <v>#N/A</v>
      </c>
      <c r="AH83" s="470" t="e">
        <f t="shared" si="19"/>
        <v>#N/A</v>
      </c>
    </row>
    <row r="84" spans="2:34" ht="15.75" thickBot="1" x14ac:dyDescent="0.3">
      <c r="B84" s="375"/>
      <c r="C84" s="363"/>
      <c r="D84" s="611"/>
      <c r="E84" s="612"/>
      <c r="F84" s="612"/>
      <c r="G84" s="613"/>
      <c r="H84" s="377"/>
      <c r="I84" s="374"/>
      <c r="J84" s="346"/>
      <c r="K84" s="29"/>
      <c r="L84" s="29"/>
      <c r="M84" s="29"/>
      <c r="N84" s="29"/>
      <c r="O84" s="29"/>
      <c r="P84" s="130"/>
      <c r="Q84" s="92">
        <f t="shared" si="13"/>
        <v>0</v>
      </c>
      <c r="R84" s="355" t="b">
        <f>IF(AND(H84="CLIENT S+L",I84="HUILE"),(V84*3333.33+(VLOOKUP(K84,'BASE DE DONNEE'!$I$220:$J$250,2,0)))-((V84*3333.33)*J84),IF(AND(H84="CLIENT S+L",I84="LAIT"),((V84*952.4)-(V84*952.4)*J84),IF(H84="CLIENT O","OFFERT",IF(AND(I84="HUILE",H84="CLIENT L"),(((VLOOKUP(K84,'BASE DE DONNEE'!$I$220:$J$250,2,0))+(VLOOKUP(V84,'BASE DE DONNEE'!$I$111:$P$192,2,0)))),IF(AND(I84="LAIT",H84="CLIENT L"),(V84*952.4),IF(AND(I84="HUILE",H84="CLIENT D"),(V84*3809.53+(VLOOKUP(K84,'BASE DE DONNEE'!$I$220:$J$250,2,0))),IF(AND(I84="LAIT",H84="CLIENT D"),(V84*952.4),IF(AND(I84="HUILE",H84="CLIENT S+D"),((V84*3809.53+(VLOOKUP(K84,'BASE DE DONNEE'!$I$220:$J$250,2,0)))-((V84*3809.53)*J84)),IF(AND(I84="LAIT",H84="CLIENT S+D"),((V84*952.4)-((V84*952.4)*J84)),IF(AND(H84="CLIENT S",I84="LAIT"),((V84*952.4)-((V84*952.4)*J84)),IF(AND(I84="HUILE",H84="CLIENT S"),(VLOOKUP(K84,'BASE DE DONNEE'!$I$220:$J$250,2,0)+(VLOOKUP(V84,'BASE DE DONNEE'!$I$111:$P$192,2,0)))-(J84*((VLOOKUP(V84,'BASE DE DONNEE'!$I$111:$P$164,2,0)+(VLOOKUP(K84,'BASE DE DONNEE'!$I$220:$J$250,2,0))))))))))))))))</f>
        <v>0</v>
      </c>
      <c r="S84" s="355" t="b">
        <f t="shared" si="14"/>
        <v>0</v>
      </c>
      <c r="T84" s="356" t="b">
        <f t="shared" si="15"/>
        <v>0</v>
      </c>
      <c r="U84" s="365"/>
      <c r="V84" s="378">
        <f t="shared" si="20"/>
        <v>0</v>
      </c>
      <c r="W84" s="427"/>
      <c r="X84" s="471"/>
      <c r="Y84" s="387" t="e">
        <f>VLOOKUP(X84,'BASE DE DONNEE'!$A$4:$H$148,2,0)</f>
        <v>#N/A</v>
      </c>
      <c r="Z84" s="402"/>
      <c r="AA84" s="402"/>
      <c r="AB84" s="421"/>
      <c r="AC84" s="401" t="e">
        <f>VLOOKUP(X84,'BASE DE DONNEE'!$A$4:$H$148,3,0)</f>
        <v>#N/A</v>
      </c>
      <c r="AD84" s="468" t="e">
        <f t="shared" si="18"/>
        <v>#N/A</v>
      </c>
      <c r="AE84" s="469" t="e">
        <f>VLOOKUP(X84,'BASE DE DONNEE'!$A$4:$H$148,6,0)*#REF!/100</f>
        <v>#N/A</v>
      </c>
      <c r="AF84" s="469" t="e">
        <f>VLOOKUP(X84,'BASE DE DONNEE'!$A$4:$H$148,7,0)*#REF!/100</f>
        <v>#N/A</v>
      </c>
      <c r="AG84" s="469" t="e">
        <f>VLOOKUP(X84,'BASE DE DONNEE'!$A$4:$H$148,8,0)*#REF!/100</f>
        <v>#N/A</v>
      </c>
      <c r="AH84" s="470" t="e">
        <f t="shared" si="19"/>
        <v>#N/A</v>
      </c>
    </row>
    <row r="85" spans="2:34" ht="15.75" thickBot="1" x14ac:dyDescent="0.3">
      <c r="B85" s="375"/>
      <c r="C85" s="363"/>
      <c r="D85" s="611"/>
      <c r="E85" s="612"/>
      <c r="F85" s="612"/>
      <c r="G85" s="613"/>
      <c r="H85" s="377"/>
      <c r="I85" s="374"/>
      <c r="J85" s="346"/>
      <c r="K85" s="29"/>
      <c r="L85" s="29"/>
      <c r="M85" s="29"/>
      <c r="N85" s="29"/>
      <c r="O85" s="29"/>
      <c r="P85" s="130"/>
      <c r="Q85" s="92">
        <f t="shared" si="13"/>
        <v>0</v>
      </c>
      <c r="R85" s="355" t="b">
        <f>IF(AND(H85="CLIENT S+L",I85="HUILE"),(V85*3333.33+(VLOOKUP(K85,'BASE DE DONNEE'!$I$220:$J$250,2,0)))-((V85*3333.33)*J85),IF(AND(H85="CLIENT S+L",I85="LAIT"),((V85*952.4)-(V85*952.4)*J85),IF(H85="CLIENT O","OFFERT",IF(AND(I85="HUILE",H85="CLIENT L"),(((VLOOKUP(K85,'BASE DE DONNEE'!$I$220:$J$250,2,0))+(VLOOKUP(V85,'BASE DE DONNEE'!$I$111:$P$192,2,0)))),IF(AND(I85="LAIT",H85="CLIENT L"),(V85*952.4),IF(AND(I85="HUILE",H85="CLIENT D"),(V85*3809.53+(VLOOKUP(K85,'BASE DE DONNEE'!$I$220:$J$250,2,0))),IF(AND(I85="LAIT",H85="CLIENT D"),(V85*952.4),IF(AND(I85="HUILE",H85="CLIENT S+D"),((V85*3809.53+(VLOOKUP(K85,'BASE DE DONNEE'!$I$220:$J$250,2,0)))-((V85*3809.53)*J85)),IF(AND(I85="LAIT",H85="CLIENT S+D"),((V85*952.4)-((V85*952.4)*J85)),IF(AND(H85="CLIENT S",I85="LAIT"),((V85*952.4)-((V85*952.4)*J85)),IF(AND(I85="HUILE",H85="CLIENT S"),(VLOOKUP(K85,'BASE DE DONNEE'!$I$220:$J$250,2,0)+(VLOOKUP(V85,'BASE DE DONNEE'!$I$111:$P$192,2,0)))-(J85*((VLOOKUP(V85,'BASE DE DONNEE'!$I$111:$P$164,2,0)+(VLOOKUP(K85,'BASE DE DONNEE'!$I$220:$J$250,2,0))))))))))))))))</f>
        <v>0</v>
      </c>
      <c r="S85" s="355" t="b">
        <f t="shared" si="14"/>
        <v>0</v>
      </c>
      <c r="T85" s="356" t="b">
        <f t="shared" si="15"/>
        <v>0</v>
      </c>
      <c r="U85" s="365"/>
      <c r="V85" s="378">
        <f t="shared" si="20"/>
        <v>0</v>
      </c>
      <c r="W85" s="427"/>
      <c r="X85" s="471"/>
      <c r="Y85" s="387" t="e">
        <f>VLOOKUP(X85,'BASE DE DONNEE'!$A$4:$H$148,2,0)</f>
        <v>#N/A</v>
      </c>
      <c r="Z85" s="402"/>
      <c r="AA85" s="402"/>
      <c r="AB85" s="421"/>
      <c r="AC85" s="401" t="e">
        <f>VLOOKUP(X85,'BASE DE DONNEE'!$A$4:$H$148,3,0)</f>
        <v>#N/A</v>
      </c>
      <c r="AD85" s="468" t="e">
        <f t="shared" si="18"/>
        <v>#N/A</v>
      </c>
      <c r="AE85" s="469" t="e">
        <f>VLOOKUP(X85,'BASE DE DONNEE'!$A$4:$H$148,6,0)*#REF!/100</f>
        <v>#N/A</v>
      </c>
      <c r="AF85" s="469" t="e">
        <f>VLOOKUP(X85,'BASE DE DONNEE'!$A$4:$H$148,7,0)*#REF!/100</f>
        <v>#N/A</v>
      </c>
      <c r="AG85" s="469" t="e">
        <f>VLOOKUP(X85,'BASE DE DONNEE'!$A$4:$H$148,8,0)*#REF!/100</f>
        <v>#N/A</v>
      </c>
      <c r="AH85" s="470" t="e">
        <f t="shared" si="19"/>
        <v>#N/A</v>
      </c>
    </row>
    <row r="86" spans="2:34" ht="15.75" thickBot="1" x14ac:dyDescent="0.3">
      <c r="B86" s="375"/>
      <c r="C86" s="363"/>
      <c r="D86" s="611"/>
      <c r="E86" s="612"/>
      <c r="F86" s="612"/>
      <c r="G86" s="613"/>
      <c r="H86" s="377"/>
      <c r="I86" s="374"/>
      <c r="J86" s="346"/>
      <c r="K86" s="29"/>
      <c r="L86" s="29"/>
      <c r="M86" s="29"/>
      <c r="N86" s="29"/>
      <c r="O86" s="29"/>
      <c r="P86" s="130"/>
      <c r="Q86" s="92">
        <f t="shared" si="13"/>
        <v>0</v>
      </c>
      <c r="R86" s="355" t="b">
        <f>IF(AND(H86="CLIENT S+L",I86="HUILE"),(V86*3333.33+(VLOOKUP(K86,'BASE DE DONNEE'!$I$220:$J$250,2,0)))-((V86*3333.33)*J86),IF(AND(H86="CLIENT S+L",I86="LAIT"),((V86*952.4)-(V86*952.4)*J86),IF(H86="CLIENT O","OFFERT",IF(AND(I86="HUILE",H86="CLIENT L"),(((VLOOKUP(K86,'BASE DE DONNEE'!$I$220:$J$250,2,0))+(VLOOKUP(V86,'BASE DE DONNEE'!$I$111:$P$192,2,0)))),IF(AND(I86="LAIT",H86="CLIENT L"),(V86*952.4),IF(AND(I86="HUILE",H86="CLIENT D"),(V86*3809.53+(VLOOKUP(K86,'BASE DE DONNEE'!$I$220:$J$250,2,0))),IF(AND(I86="LAIT",H86="CLIENT D"),(V86*952.4),IF(AND(I86="HUILE",H86="CLIENT S+D"),((V86*3809.53+(VLOOKUP(K86,'BASE DE DONNEE'!$I$220:$J$250,2,0)))-((V86*3809.53)*J86)),IF(AND(I86="LAIT",H86="CLIENT S+D"),((V86*952.4)-((V86*952.4)*J86)),IF(AND(H86="CLIENT S",I86="LAIT"),((V86*952.4)-((V86*952.4)*J86)),IF(AND(I86="HUILE",H86="CLIENT S"),(VLOOKUP(K86,'BASE DE DONNEE'!$I$220:$J$250,2,0)+(VLOOKUP(V86,'BASE DE DONNEE'!$I$111:$P$192,2,0)))-(J86*((VLOOKUP(V86,'BASE DE DONNEE'!$I$111:$P$164,2,0)+(VLOOKUP(K86,'BASE DE DONNEE'!$I$220:$J$250,2,0))))))))))))))))</f>
        <v>0</v>
      </c>
      <c r="S86" s="355" t="b">
        <f t="shared" si="14"/>
        <v>0</v>
      </c>
      <c r="T86" s="356" t="b">
        <f t="shared" si="15"/>
        <v>0</v>
      </c>
      <c r="U86" s="365"/>
      <c r="V86" s="378">
        <f t="shared" si="20"/>
        <v>0</v>
      </c>
      <c r="W86" s="427"/>
      <c r="X86" s="471"/>
      <c r="Y86" s="387" t="e">
        <f>VLOOKUP(X86,'BASE DE DONNEE'!$A$4:$H$148,2,0)</f>
        <v>#N/A</v>
      </c>
      <c r="Z86" s="402"/>
      <c r="AA86" s="402"/>
      <c r="AB86" s="421"/>
      <c r="AC86" s="401" t="e">
        <f>VLOOKUP(X86,'BASE DE DONNEE'!$A$4:$H$148,3,0)</f>
        <v>#N/A</v>
      </c>
      <c r="AD86" s="468" t="e">
        <f t="shared" si="18"/>
        <v>#N/A</v>
      </c>
      <c r="AE86" s="469" t="e">
        <f>VLOOKUP(X86,'BASE DE DONNEE'!$A$4:$H$148,6,0)*#REF!/100</f>
        <v>#N/A</v>
      </c>
      <c r="AF86" s="469" t="e">
        <f>VLOOKUP(X86,'BASE DE DONNEE'!$A$4:$H$148,7,0)*#REF!/100</f>
        <v>#N/A</v>
      </c>
      <c r="AG86" s="469" t="e">
        <f>VLOOKUP(X86,'BASE DE DONNEE'!$A$4:$H$148,8,0)*#REF!/100</f>
        <v>#N/A</v>
      </c>
      <c r="AH86" s="470" t="e">
        <f t="shared" si="19"/>
        <v>#N/A</v>
      </c>
    </row>
    <row r="87" spans="2:34" ht="15.75" thickBot="1" x14ac:dyDescent="0.3">
      <c r="B87" s="375"/>
      <c r="C87" s="363"/>
      <c r="D87" s="611"/>
      <c r="E87" s="612"/>
      <c r="F87" s="612"/>
      <c r="G87" s="613"/>
      <c r="H87" s="377"/>
      <c r="I87" s="374"/>
      <c r="J87" s="346"/>
      <c r="K87" s="29"/>
      <c r="L87" s="29"/>
      <c r="M87" s="29"/>
      <c r="N87" s="29"/>
      <c r="O87" s="29"/>
      <c r="P87" s="130"/>
      <c r="Q87" s="92">
        <f t="shared" si="13"/>
        <v>0</v>
      </c>
      <c r="R87" s="355" t="b">
        <f>IF(AND(H87="CLIENT S+L",I87="HUILE"),(V87*3333.33+(VLOOKUP(K87,'BASE DE DONNEE'!$I$220:$J$250,2,0)))-((V87*3333.33)*J87),IF(AND(H87="CLIENT S+L",I87="LAIT"),((V87*952.4)-(V87*952.4)*J87),IF(H87="CLIENT O","OFFERT",IF(AND(I87="HUILE",H87="CLIENT L"),(((VLOOKUP(K87,'BASE DE DONNEE'!$I$220:$J$250,2,0))+(VLOOKUP(V87,'BASE DE DONNEE'!$I$111:$P$192,2,0)))),IF(AND(I87="LAIT",H87="CLIENT L"),(V87*952.4),IF(AND(I87="HUILE",H87="CLIENT D"),(V87*3809.53+(VLOOKUP(K87,'BASE DE DONNEE'!$I$220:$J$250,2,0))),IF(AND(I87="LAIT",H87="CLIENT D"),(V87*952.4),IF(AND(I87="HUILE",H87="CLIENT S+D"),((V87*3809.53+(VLOOKUP(K87,'BASE DE DONNEE'!$I$220:$J$250,2,0)))-((V87*3809.53)*J87)),IF(AND(I87="LAIT",H87="CLIENT S+D"),((V87*952.4)-((V87*952.4)*J87)),IF(AND(H87="CLIENT S",I87="LAIT"),((V87*952.4)-((V87*952.4)*J87)),IF(AND(I87="HUILE",H87="CLIENT S"),(VLOOKUP(K87,'BASE DE DONNEE'!$I$220:$J$250,2,0)+(VLOOKUP(V87,'BASE DE DONNEE'!$I$111:$P$192,2,0)))-(J87*((VLOOKUP(V87,'BASE DE DONNEE'!$I$111:$P$164,2,0)+(VLOOKUP(K87,'BASE DE DONNEE'!$I$220:$J$250,2,0))))))))))))))))</f>
        <v>0</v>
      </c>
      <c r="S87" s="355" t="b">
        <f t="shared" si="14"/>
        <v>0</v>
      </c>
      <c r="T87" s="356" t="b">
        <f t="shared" si="15"/>
        <v>0</v>
      </c>
      <c r="U87" s="365"/>
      <c r="V87" s="378">
        <f t="shared" si="20"/>
        <v>0</v>
      </c>
      <c r="W87" s="427"/>
      <c r="X87" s="471"/>
      <c r="Y87" s="387" t="e">
        <f>VLOOKUP(X87,'BASE DE DONNEE'!$A$4:$H$148,2,0)</f>
        <v>#N/A</v>
      </c>
      <c r="Z87" s="402"/>
      <c r="AA87" s="402"/>
      <c r="AB87" s="421"/>
      <c r="AC87" s="401" t="e">
        <f>VLOOKUP(X87,'BASE DE DONNEE'!$A$4:$H$148,3,0)</f>
        <v>#N/A</v>
      </c>
      <c r="AD87" s="468" t="e">
        <f t="shared" si="18"/>
        <v>#N/A</v>
      </c>
      <c r="AE87" s="469" t="e">
        <f>VLOOKUP(X87,'BASE DE DONNEE'!$A$4:$H$148,6,0)*#REF!/100</f>
        <v>#N/A</v>
      </c>
      <c r="AF87" s="469" t="e">
        <f>VLOOKUP(X87,'BASE DE DONNEE'!$A$4:$H$148,7,0)*#REF!/100</f>
        <v>#N/A</v>
      </c>
      <c r="AG87" s="469" t="e">
        <f>VLOOKUP(X87,'BASE DE DONNEE'!$A$4:$H$148,8,0)*#REF!/100</f>
        <v>#N/A</v>
      </c>
      <c r="AH87" s="470" t="e">
        <f t="shared" si="19"/>
        <v>#N/A</v>
      </c>
    </row>
    <row r="88" spans="2:34" ht="15.75" thickBot="1" x14ac:dyDescent="0.3">
      <c r="B88" s="375"/>
      <c r="C88" s="363"/>
      <c r="D88" s="611"/>
      <c r="E88" s="612"/>
      <c r="F88" s="612"/>
      <c r="G88" s="613"/>
      <c r="H88" s="377"/>
      <c r="I88" s="374"/>
      <c r="J88" s="346"/>
      <c r="K88" s="29"/>
      <c r="L88" s="29"/>
      <c r="M88" s="29"/>
      <c r="N88" s="29"/>
      <c r="O88" s="29"/>
      <c r="P88" s="130"/>
      <c r="Q88" s="92">
        <f t="shared" si="13"/>
        <v>0</v>
      </c>
      <c r="R88" s="355" t="b">
        <f>IF(AND(H88="CLIENT S+L",I88="HUILE"),(V88*3333.33+(VLOOKUP(K88,'BASE DE DONNEE'!$I$220:$J$250,2,0)))-((V88*3333.33)*J88),IF(AND(H88="CLIENT S+L",I88="LAIT"),((V88*952.4)-(V88*952.4)*J88),IF(H88="CLIENT O","OFFERT",IF(AND(I88="HUILE",H88="CLIENT L"),(((VLOOKUP(K88,'BASE DE DONNEE'!$I$220:$J$250,2,0))+(VLOOKUP(V88,'BASE DE DONNEE'!$I$111:$P$192,2,0)))),IF(AND(I88="LAIT",H88="CLIENT L"),(V88*952.4),IF(AND(I88="HUILE",H88="CLIENT D"),(V88*3809.53+(VLOOKUP(K88,'BASE DE DONNEE'!$I$220:$J$250,2,0))),IF(AND(I88="LAIT",H88="CLIENT D"),(V88*952.4),IF(AND(I88="HUILE",H88="CLIENT S+D"),((V88*3809.53+(VLOOKUP(K88,'BASE DE DONNEE'!$I$220:$J$250,2,0)))-((V88*3809.53)*J88)),IF(AND(I88="LAIT",H88="CLIENT S+D"),((V88*952.4)-((V88*952.4)*J88)),IF(AND(H88="CLIENT S",I88="LAIT"),((V88*952.4)-((V88*952.4)*J88)),IF(AND(I88="HUILE",H88="CLIENT S"),(VLOOKUP(K88,'BASE DE DONNEE'!$I$220:$J$250,2,0)+(VLOOKUP(V88,'BASE DE DONNEE'!$I$111:$P$192,2,0)))-(J88*((VLOOKUP(V88,'BASE DE DONNEE'!$I$111:$P$164,2,0)+(VLOOKUP(K88,'BASE DE DONNEE'!$I$220:$J$250,2,0))))))))))))))))</f>
        <v>0</v>
      </c>
      <c r="S88" s="355" t="b">
        <f t="shared" si="14"/>
        <v>0</v>
      </c>
      <c r="T88" s="356" t="b">
        <f t="shared" si="15"/>
        <v>0</v>
      </c>
      <c r="U88" s="365"/>
      <c r="V88" s="378">
        <f t="shared" si="20"/>
        <v>0</v>
      </c>
      <c r="W88" s="427"/>
      <c r="X88" s="471"/>
      <c r="Y88" s="387" t="e">
        <f>VLOOKUP(X88,'BASE DE DONNEE'!$A$4:$H$148,2,0)</f>
        <v>#N/A</v>
      </c>
      <c r="Z88" s="402"/>
      <c r="AA88" s="402"/>
      <c r="AB88" s="421"/>
      <c r="AC88" s="401" t="e">
        <f>VLOOKUP(X88,'BASE DE DONNEE'!$A$4:$H$148,3,0)</f>
        <v>#N/A</v>
      </c>
      <c r="AD88" s="468" t="e">
        <f t="shared" si="18"/>
        <v>#N/A</v>
      </c>
      <c r="AE88" s="469" t="e">
        <f>VLOOKUP(X88,'BASE DE DONNEE'!$A$4:$H$148,6,0)*#REF!/100</f>
        <v>#N/A</v>
      </c>
      <c r="AF88" s="469" t="e">
        <f>VLOOKUP(X88,'BASE DE DONNEE'!$A$4:$H$148,7,0)*#REF!/100</f>
        <v>#N/A</v>
      </c>
      <c r="AG88" s="469" t="e">
        <f>VLOOKUP(X88,'BASE DE DONNEE'!$A$4:$H$148,8,0)*#REF!/100</f>
        <v>#N/A</v>
      </c>
      <c r="AH88" s="470" t="e">
        <f t="shared" si="19"/>
        <v>#N/A</v>
      </c>
    </row>
    <row r="89" spans="2:34" ht="15.75" thickBot="1" x14ac:dyDescent="0.3">
      <c r="B89" s="375"/>
      <c r="C89" s="363"/>
      <c r="D89" s="611"/>
      <c r="E89" s="612"/>
      <c r="F89" s="612"/>
      <c r="G89" s="613"/>
      <c r="H89" s="377"/>
      <c r="I89" s="374"/>
      <c r="J89" s="346"/>
      <c r="K89" s="29"/>
      <c r="L89" s="29"/>
      <c r="M89" s="29"/>
      <c r="N89" s="29"/>
      <c r="O89" s="29"/>
      <c r="P89" s="130"/>
      <c r="Q89" s="92">
        <f t="shared" si="13"/>
        <v>0</v>
      </c>
      <c r="R89" s="355" t="b">
        <f>IF(AND(H89="CLIENT S+L",I89="HUILE"),(V89*3333.33+(VLOOKUP(K89,'BASE DE DONNEE'!$I$220:$J$250,2,0)))-((V89*3333.33)*J89),IF(AND(H89="CLIENT S+L",I89="LAIT"),((V89*952.4)-(V89*952.4)*J89),IF(H89="CLIENT O","OFFERT",IF(AND(I89="HUILE",H89="CLIENT L"),(((VLOOKUP(K89,'BASE DE DONNEE'!$I$220:$J$250,2,0))+(VLOOKUP(V89,'BASE DE DONNEE'!$I$111:$P$192,2,0)))),IF(AND(I89="LAIT",H89="CLIENT L"),(V89*952.4),IF(AND(I89="HUILE",H89="CLIENT D"),(V89*3809.53+(VLOOKUP(K89,'BASE DE DONNEE'!$I$220:$J$250,2,0))),IF(AND(I89="LAIT",H89="CLIENT D"),(V89*952.4),IF(AND(I89="HUILE",H89="CLIENT S+D"),((V89*3809.53+(VLOOKUP(K89,'BASE DE DONNEE'!$I$220:$J$250,2,0)))-((V89*3809.53)*J89)),IF(AND(I89="LAIT",H89="CLIENT S+D"),((V89*952.4)-((V89*952.4)*J89)),IF(AND(H89="CLIENT S",I89="LAIT"),((V89*952.4)-((V89*952.4)*J89)),IF(AND(I89="HUILE",H89="CLIENT S"),(VLOOKUP(K89,'BASE DE DONNEE'!$I$220:$J$250,2,0)+(VLOOKUP(V89,'BASE DE DONNEE'!$I$111:$P$192,2,0)))-(J89*((VLOOKUP(V89,'BASE DE DONNEE'!$I$111:$P$164,2,0)+(VLOOKUP(K89,'BASE DE DONNEE'!$I$220:$J$250,2,0))))))))))))))))</f>
        <v>0</v>
      </c>
      <c r="S89" s="355" t="b">
        <f t="shared" si="14"/>
        <v>0</v>
      </c>
      <c r="T89" s="356" t="b">
        <f t="shared" si="15"/>
        <v>0</v>
      </c>
      <c r="U89" s="365"/>
      <c r="V89" s="378">
        <f t="shared" si="20"/>
        <v>0</v>
      </c>
      <c r="W89" s="427"/>
      <c r="X89" s="471"/>
      <c r="Y89" s="387" t="e">
        <f>VLOOKUP(X89,'BASE DE DONNEE'!$A$4:$H$148,2,0)</f>
        <v>#N/A</v>
      </c>
      <c r="Z89" s="402"/>
      <c r="AA89" s="402"/>
      <c r="AB89" s="421"/>
      <c r="AC89" s="401" t="e">
        <f>VLOOKUP(X89,'BASE DE DONNEE'!$A$4:$H$148,3,0)</f>
        <v>#N/A</v>
      </c>
      <c r="AD89" s="468" t="e">
        <f t="shared" si="18"/>
        <v>#N/A</v>
      </c>
      <c r="AE89" s="469" t="e">
        <f>VLOOKUP(X89,'BASE DE DONNEE'!$A$4:$H$148,6,0)*#REF!/100</f>
        <v>#N/A</v>
      </c>
      <c r="AF89" s="469" t="e">
        <f>VLOOKUP(X89,'BASE DE DONNEE'!$A$4:$H$148,7,0)*#REF!/100</f>
        <v>#N/A</v>
      </c>
      <c r="AG89" s="469" t="e">
        <f>VLOOKUP(X89,'BASE DE DONNEE'!$A$4:$H$148,8,0)*#REF!/100</f>
        <v>#N/A</v>
      </c>
      <c r="AH89" s="470" t="e">
        <f t="shared" si="19"/>
        <v>#N/A</v>
      </c>
    </row>
    <row r="90" spans="2:34" ht="15.75" thickBot="1" x14ac:dyDescent="0.3">
      <c r="B90" s="375"/>
      <c r="C90" s="363"/>
      <c r="D90" s="611"/>
      <c r="E90" s="612"/>
      <c r="F90" s="612"/>
      <c r="G90" s="613"/>
      <c r="H90" s="377"/>
      <c r="I90" s="374"/>
      <c r="J90" s="346"/>
      <c r="K90" s="29"/>
      <c r="L90" s="29"/>
      <c r="M90" s="29"/>
      <c r="N90" s="29"/>
      <c r="O90" s="29"/>
      <c r="P90" s="130"/>
      <c r="Q90" s="92">
        <f t="shared" si="13"/>
        <v>0</v>
      </c>
      <c r="R90" s="355" t="b">
        <f>IF(AND(H90="CLIENT S+L",I90="HUILE"),(V90*3333.33+(VLOOKUP(K90,'BASE DE DONNEE'!$I$220:$J$250,2,0)))-((V90*3333.33)*J90),IF(AND(H90="CLIENT S+L",I90="LAIT"),((V90*952.4)-(V90*952.4)*J90),IF(H90="CLIENT O","OFFERT",IF(AND(I90="HUILE",H90="CLIENT L"),(((VLOOKUP(K90,'BASE DE DONNEE'!$I$220:$J$250,2,0))+(VLOOKUP(V90,'BASE DE DONNEE'!$I$111:$P$192,2,0)))),IF(AND(I90="LAIT",H90="CLIENT L"),(V90*952.4),IF(AND(I90="HUILE",H90="CLIENT D"),(V90*3809.53+(VLOOKUP(K90,'BASE DE DONNEE'!$I$220:$J$250,2,0))),IF(AND(I90="LAIT",H90="CLIENT D"),(V90*952.4),IF(AND(I90="HUILE",H90="CLIENT S+D"),((V90*3809.53+(VLOOKUP(K90,'BASE DE DONNEE'!$I$220:$J$250,2,0)))-((V90*3809.53)*J90)),IF(AND(I90="LAIT",H90="CLIENT S+D"),((V90*952.4)-((V90*952.4)*J90)),IF(AND(H90="CLIENT S",I90="LAIT"),((V90*952.4)-((V90*952.4)*J90)),IF(AND(I90="HUILE",H90="CLIENT S"),(VLOOKUP(K90,'BASE DE DONNEE'!$I$220:$J$250,2,0)+(VLOOKUP(V90,'BASE DE DONNEE'!$I$111:$P$192,2,0)))-(J90*((VLOOKUP(V90,'BASE DE DONNEE'!$I$111:$P$164,2,0)+(VLOOKUP(K90,'BASE DE DONNEE'!$I$220:$J$250,2,0))))))))))))))))</f>
        <v>0</v>
      </c>
      <c r="S90" s="355" t="b">
        <f t="shared" si="14"/>
        <v>0</v>
      </c>
      <c r="T90" s="356" t="b">
        <f t="shared" si="15"/>
        <v>0</v>
      </c>
      <c r="U90" s="365"/>
      <c r="V90" s="378">
        <f t="shared" si="20"/>
        <v>0</v>
      </c>
      <c r="W90" s="427"/>
      <c r="X90" s="471"/>
      <c r="Y90" s="387" t="e">
        <f>VLOOKUP(X90,'BASE DE DONNEE'!$A$4:$H$148,2,0)</f>
        <v>#N/A</v>
      </c>
      <c r="Z90" s="402"/>
      <c r="AA90" s="402"/>
      <c r="AB90" s="421"/>
      <c r="AC90" s="401" t="e">
        <f>VLOOKUP(X90,'BASE DE DONNEE'!$A$4:$H$148,3,0)</f>
        <v>#N/A</v>
      </c>
      <c r="AD90" s="468" t="e">
        <f t="shared" si="18"/>
        <v>#N/A</v>
      </c>
      <c r="AE90" s="469" t="e">
        <f>VLOOKUP(X90,'BASE DE DONNEE'!$A$4:$H$148,6,0)*#REF!/100</f>
        <v>#N/A</v>
      </c>
      <c r="AF90" s="469" t="e">
        <f>VLOOKUP(X90,'BASE DE DONNEE'!$A$4:$H$148,7,0)*#REF!/100</f>
        <v>#N/A</v>
      </c>
      <c r="AG90" s="469" t="e">
        <f>VLOOKUP(X90,'BASE DE DONNEE'!$A$4:$H$148,8,0)*#REF!/100</f>
        <v>#N/A</v>
      </c>
      <c r="AH90" s="470" t="e">
        <f t="shared" si="19"/>
        <v>#N/A</v>
      </c>
    </row>
    <row r="91" spans="2:34" ht="15.75" thickBot="1" x14ac:dyDescent="0.3">
      <c r="B91" s="375"/>
      <c r="C91" s="363"/>
      <c r="D91" s="611"/>
      <c r="E91" s="612"/>
      <c r="F91" s="612"/>
      <c r="G91" s="613"/>
      <c r="H91" s="377"/>
      <c r="I91" s="374"/>
      <c r="J91" s="346"/>
      <c r="K91" s="29"/>
      <c r="L91" s="29"/>
      <c r="M91" s="29"/>
      <c r="N91" s="29"/>
      <c r="O91" s="29"/>
      <c r="P91" s="130"/>
      <c r="Q91" s="92">
        <f t="shared" si="13"/>
        <v>0</v>
      </c>
      <c r="R91" s="355" t="b">
        <f>IF(AND(H91="CLIENT S+L",I91="HUILE"),(V91*3333.33+(VLOOKUP(K91,'BASE DE DONNEE'!$I$220:$J$250,2,0)))-((V91*3333.33)*J91),IF(AND(H91="CLIENT S+L",I91="LAIT"),((V91*952.4)-(V91*952.4)*J91),IF(H91="CLIENT O","OFFERT",IF(AND(I91="HUILE",H91="CLIENT L"),(((VLOOKUP(K91,'BASE DE DONNEE'!$I$220:$J$250,2,0))+(VLOOKUP(V91,'BASE DE DONNEE'!$I$111:$P$192,2,0)))),IF(AND(I91="LAIT",H91="CLIENT L"),(V91*952.4),IF(AND(I91="HUILE",H91="CLIENT D"),(V91*3809.53+(VLOOKUP(K91,'BASE DE DONNEE'!$I$220:$J$250,2,0))),IF(AND(I91="LAIT",H91="CLIENT D"),(V91*952.4),IF(AND(I91="HUILE",H91="CLIENT S+D"),((V91*3809.53+(VLOOKUP(K91,'BASE DE DONNEE'!$I$220:$J$250,2,0)))-((V91*3809.53)*J91)),IF(AND(I91="LAIT",H91="CLIENT S+D"),((V91*952.4)-((V91*952.4)*J91)),IF(AND(H91="CLIENT S",I91="LAIT"),((V91*952.4)-((V91*952.4)*J91)),IF(AND(I91="HUILE",H91="CLIENT S"),(VLOOKUP(K91,'BASE DE DONNEE'!$I$220:$J$250,2,0)+(VLOOKUP(V91,'BASE DE DONNEE'!$I$111:$P$192,2,0)))-(J91*((VLOOKUP(V91,'BASE DE DONNEE'!$I$111:$P$164,2,0)+(VLOOKUP(K91,'BASE DE DONNEE'!$I$220:$J$250,2,0))))))))))))))))</f>
        <v>0</v>
      </c>
      <c r="S91" s="355" t="b">
        <f t="shared" si="14"/>
        <v>0</v>
      </c>
      <c r="T91" s="356" t="b">
        <f t="shared" si="15"/>
        <v>0</v>
      </c>
      <c r="U91" s="365"/>
      <c r="V91" s="378">
        <f t="shared" si="20"/>
        <v>0</v>
      </c>
      <c r="W91" s="427"/>
      <c r="X91" s="471"/>
      <c r="Y91" s="387" t="e">
        <f>VLOOKUP(X91,'BASE DE DONNEE'!$A$4:$H$148,2,0)</f>
        <v>#N/A</v>
      </c>
      <c r="Z91" s="402"/>
      <c r="AA91" s="402"/>
      <c r="AB91" s="421"/>
      <c r="AC91" s="401" t="e">
        <f>VLOOKUP(X91,'BASE DE DONNEE'!$A$4:$H$148,3,0)</f>
        <v>#N/A</v>
      </c>
      <c r="AD91" s="468" t="e">
        <f t="shared" si="18"/>
        <v>#N/A</v>
      </c>
      <c r="AE91" s="469" t="e">
        <f>VLOOKUP(X91,'BASE DE DONNEE'!$A$4:$H$148,6,0)*#REF!/100</f>
        <v>#N/A</v>
      </c>
      <c r="AF91" s="469" t="e">
        <f>VLOOKUP(X91,'BASE DE DONNEE'!$A$4:$H$148,7,0)*#REF!/100</f>
        <v>#N/A</v>
      </c>
      <c r="AG91" s="469" t="e">
        <f>VLOOKUP(X91,'BASE DE DONNEE'!$A$4:$H$148,8,0)*#REF!/100</f>
        <v>#N/A</v>
      </c>
      <c r="AH91" s="470" t="e">
        <f t="shared" si="19"/>
        <v>#N/A</v>
      </c>
    </row>
    <row r="92" spans="2:34" ht="15.75" thickBot="1" x14ac:dyDescent="0.3">
      <c r="B92" s="375"/>
      <c r="C92" s="363"/>
      <c r="D92" s="611"/>
      <c r="E92" s="612"/>
      <c r="F92" s="612"/>
      <c r="G92" s="613"/>
      <c r="H92" s="377"/>
      <c r="I92" s="374"/>
      <c r="J92" s="346"/>
      <c r="K92" s="29"/>
      <c r="L92" s="29"/>
      <c r="M92" s="29"/>
      <c r="N92" s="29"/>
      <c r="O92" s="29"/>
      <c r="P92" s="130"/>
      <c r="Q92" s="92">
        <f t="shared" si="13"/>
        <v>0</v>
      </c>
      <c r="R92" s="355" t="b">
        <f>IF(AND(H92="CLIENT S+L",I92="HUILE"),(V92*3333.33+(VLOOKUP(K92,'BASE DE DONNEE'!$I$220:$J$250,2,0)))-((V92*3333.33)*J92),IF(AND(H92="CLIENT S+L",I92="LAIT"),((V92*952.4)-(V92*952.4)*J92),IF(H92="CLIENT O","OFFERT",IF(AND(I92="HUILE",H92="CLIENT L"),(((VLOOKUP(K92,'BASE DE DONNEE'!$I$220:$J$250,2,0))+(VLOOKUP(V92,'BASE DE DONNEE'!$I$111:$P$192,2,0)))),IF(AND(I92="LAIT",H92="CLIENT L"),(V92*952.4),IF(AND(I92="HUILE",H92="CLIENT D"),(V92*3809.53+(VLOOKUP(K92,'BASE DE DONNEE'!$I$220:$J$250,2,0))),IF(AND(I92="LAIT",H92="CLIENT D"),(V92*952.4),IF(AND(I92="HUILE",H92="CLIENT S+D"),((V92*3809.53+(VLOOKUP(K92,'BASE DE DONNEE'!$I$220:$J$250,2,0)))-((V92*3809.53)*J92)),IF(AND(I92="LAIT",H92="CLIENT S+D"),((V92*952.4)-((V92*952.4)*J92)),IF(AND(H92="CLIENT S",I92="LAIT"),((V92*952.4)-((V92*952.4)*J92)),IF(AND(I92="HUILE",H92="CLIENT S"),(VLOOKUP(K92,'BASE DE DONNEE'!$I$220:$J$250,2,0)+(VLOOKUP(V92,'BASE DE DONNEE'!$I$111:$P$192,2,0)))-(J92*((VLOOKUP(V92,'BASE DE DONNEE'!$I$111:$P$164,2,0)+(VLOOKUP(K92,'BASE DE DONNEE'!$I$220:$J$250,2,0))))))))))))))))</f>
        <v>0</v>
      </c>
      <c r="S92" s="355" t="b">
        <f t="shared" si="14"/>
        <v>0</v>
      </c>
      <c r="T92" s="356" t="b">
        <f t="shared" si="15"/>
        <v>0</v>
      </c>
      <c r="U92" s="365"/>
      <c r="V92" s="378">
        <f t="shared" si="20"/>
        <v>0</v>
      </c>
      <c r="W92" s="427"/>
      <c r="X92" s="471"/>
      <c r="Y92" s="387" t="e">
        <f>VLOOKUP(X92,'BASE DE DONNEE'!$A$4:$H$148,2,0)</f>
        <v>#N/A</v>
      </c>
      <c r="Z92" s="402"/>
      <c r="AA92" s="402"/>
      <c r="AB92" s="421"/>
      <c r="AC92" s="401" t="e">
        <f>VLOOKUP(X92,'BASE DE DONNEE'!$A$4:$H$148,3,0)</f>
        <v>#N/A</v>
      </c>
      <c r="AD92" s="468" t="e">
        <f t="shared" si="18"/>
        <v>#N/A</v>
      </c>
      <c r="AE92" s="469" t="e">
        <f>VLOOKUP(X92,'BASE DE DONNEE'!$A$4:$H$148,6,0)*#REF!/100</f>
        <v>#N/A</v>
      </c>
      <c r="AF92" s="469" t="e">
        <f>VLOOKUP(X92,'BASE DE DONNEE'!$A$4:$H$148,7,0)*#REF!/100</f>
        <v>#N/A</v>
      </c>
      <c r="AG92" s="469" t="e">
        <f>VLOOKUP(X92,'BASE DE DONNEE'!$A$4:$H$148,8,0)*#REF!/100</f>
        <v>#N/A</v>
      </c>
      <c r="AH92" s="470" t="e">
        <f t="shared" si="19"/>
        <v>#N/A</v>
      </c>
    </row>
    <row r="93" spans="2:34" ht="15.75" thickBot="1" x14ac:dyDescent="0.3">
      <c r="B93" s="375"/>
      <c r="C93" s="363"/>
      <c r="D93" s="611"/>
      <c r="E93" s="612"/>
      <c r="F93" s="612"/>
      <c r="G93" s="613"/>
      <c r="H93" s="377"/>
      <c r="I93" s="374"/>
      <c r="J93" s="346"/>
      <c r="K93" s="29"/>
      <c r="L93" s="29"/>
      <c r="M93" s="29"/>
      <c r="N93" s="29"/>
      <c r="O93" s="29"/>
      <c r="P93" s="130"/>
      <c r="Q93" s="92">
        <f t="shared" si="13"/>
        <v>0</v>
      </c>
      <c r="R93" s="355" t="b">
        <f>IF(AND(H93="CLIENT S+L",I93="HUILE"),(V93*3333.33+(VLOOKUP(K93,'BASE DE DONNEE'!$I$220:$J$250,2,0)))-((V93*3333.33)*J93),IF(AND(H93="CLIENT S+L",I93="LAIT"),((V93*952.4)-(V93*952.4)*J93),IF(H93="CLIENT O","OFFERT",IF(AND(I93="HUILE",H93="CLIENT L"),(((VLOOKUP(K93,'BASE DE DONNEE'!$I$220:$J$250,2,0))+(VLOOKUP(V93,'BASE DE DONNEE'!$I$111:$P$192,2,0)))),IF(AND(I93="LAIT",H93="CLIENT L"),(V93*952.4),IF(AND(I93="HUILE",H93="CLIENT D"),(V93*3809.53+(VLOOKUP(K93,'BASE DE DONNEE'!$I$220:$J$250,2,0))),IF(AND(I93="LAIT",H93="CLIENT D"),(V93*952.4),IF(AND(I93="HUILE",H93="CLIENT S+D"),((V93*3809.53+(VLOOKUP(K93,'BASE DE DONNEE'!$I$220:$J$250,2,0)))-((V93*3809.53)*J93)),IF(AND(I93="LAIT",H93="CLIENT S+D"),((V93*952.4)-((V93*952.4)*J93)),IF(AND(H93="CLIENT S",I93="LAIT"),((V93*952.4)-((V93*952.4)*J93)),IF(AND(I93="HUILE",H93="CLIENT S"),(VLOOKUP(K93,'BASE DE DONNEE'!$I$220:$J$250,2,0)+(VLOOKUP(V93,'BASE DE DONNEE'!$I$111:$P$192,2,0)))-(J93*((VLOOKUP(V93,'BASE DE DONNEE'!$I$111:$P$164,2,0)+(VLOOKUP(K93,'BASE DE DONNEE'!$I$220:$J$250,2,0))))))))))))))))</f>
        <v>0</v>
      </c>
      <c r="S93" s="355" t="b">
        <f t="shared" si="14"/>
        <v>0</v>
      </c>
      <c r="T93" s="356" t="b">
        <f t="shared" si="15"/>
        <v>0</v>
      </c>
      <c r="U93" s="365"/>
      <c r="V93" s="378">
        <f t="shared" si="20"/>
        <v>0</v>
      </c>
      <c r="W93" s="427"/>
      <c r="X93" s="471"/>
      <c r="Y93" s="387" t="e">
        <f>VLOOKUP(X93,'BASE DE DONNEE'!$A$4:$H$148,2,0)</f>
        <v>#N/A</v>
      </c>
      <c r="Z93" s="402"/>
      <c r="AA93" s="402"/>
      <c r="AB93" s="421"/>
      <c r="AC93" s="401" t="e">
        <f>VLOOKUP(X93,'BASE DE DONNEE'!$A$4:$H$148,3,0)</f>
        <v>#N/A</v>
      </c>
      <c r="AD93" s="468" t="e">
        <f t="shared" si="18"/>
        <v>#N/A</v>
      </c>
      <c r="AE93" s="469" t="e">
        <f>VLOOKUP(X93,'BASE DE DONNEE'!$A$4:$H$148,6,0)*#REF!/100</f>
        <v>#N/A</v>
      </c>
      <c r="AF93" s="469" t="e">
        <f>VLOOKUP(X93,'BASE DE DONNEE'!$A$4:$H$148,7,0)*#REF!/100</f>
        <v>#N/A</v>
      </c>
      <c r="AG93" s="469" t="e">
        <f>VLOOKUP(X93,'BASE DE DONNEE'!$A$4:$H$148,8,0)*#REF!/100</f>
        <v>#N/A</v>
      </c>
      <c r="AH93" s="470" t="e">
        <f t="shared" si="19"/>
        <v>#N/A</v>
      </c>
    </row>
    <row r="94" spans="2:34" ht="15.75" thickBot="1" x14ac:dyDescent="0.3">
      <c r="B94" s="375"/>
      <c r="C94" s="363"/>
      <c r="D94" s="611"/>
      <c r="E94" s="612"/>
      <c r="F94" s="612"/>
      <c r="G94" s="613"/>
      <c r="H94" s="377"/>
      <c r="I94" s="374"/>
      <c r="J94" s="346"/>
      <c r="K94" s="29"/>
      <c r="L94" s="29"/>
      <c r="M94" s="29"/>
      <c r="N94" s="29"/>
      <c r="O94" s="29"/>
      <c r="P94" s="130"/>
      <c r="Q94" s="92">
        <f t="shared" si="13"/>
        <v>0</v>
      </c>
      <c r="R94" s="355" t="b">
        <f>IF(AND(H94="CLIENT S+L",I94="HUILE"),(V94*3333.33+(VLOOKUP(K94,'BASE DE DONNEE'!$I$220:$J$250,2,0)))-((V94*3333.33)*J94),IF(AND(H94="CLIENT S+L",I94="LAIT"),((V94*952.4)-(V94*952.4)*J94),IF(H94="CLIENT O","OFFERT",IF(AND(I94="HUILE",H94="CLIENT L"),(((VLOOKUP(K94,'BASE DE DONNEE'!$I$220:$J$250,2,0))+(VLOOKUP(V94,'BASE DE DONNEE'!$I$111:$P$192,2,0)))),IF(AND(I94="LAIT",H94="CLIENT L"),(V94*952.4),IF(AND(I94="HUILE",H94="CLIENT D"),(V94*3809.53+(VLOOKUP(K94,'BASE DE DONNEE'!$I$220:$J$250,2,0))),IF(AND(I94="LAIT",H94="CLIENT D"),(V94*952.4),IF(AND(I94="HUILE",H94="CLIENT S+D"),((V94*3809.53+(VLOOKUP(K94,'BASE DE DONNEE'!$I$220:$J$250,2,0)))-((V94*3809.53)*J94)),IF(AND(I94="LAIT",H94="CLIENT S+D"),((V94*952.4)-((V94*952.4)*J94)),IF(AND(H94="CLIENT S",I94="LAIT"),((V94*952.4)-((V94*952.4)*J94)),IF(AND(I94="HUILE",H94="CLIENT S"),(VLOOKUP(K94,'BASE DE DONNEE'!$I$220:$J$250,2,0)+(VLOOKUP(V94,'BASE DE DONNEE'!$I$111:$P$192,2,0)))-(J94*((VLOOKUP(V94,'BASE DE DONNEE'!$I$111:$P$164,2,0)+(VLOOKUP(K94,'BASE DE DONNEE'!$I$220:$J$250,2,0))))))))))))))))</f>
        <v>0</v>
      </c>
      <c r="S94" s="355" t="b">
        <f t="shared" si="14"/>
        <v>0</v>
      </c>
      <c r="T94" s="356" t="b">
        <f t="shared" si="15"/>
        <v>0</v>
      </c>
      <c r="U94" s="365"/>
      <c r="V94" s="378">
        <f t="shared" si="20"/>
        <v>0</v>
      </c>
      <c r="W94" s="427"/>
      <c r="X94" s="471"/>
      <c r="Y94" s="387" t="e">
        <f>VLOOKUP(X94,'BASE DE DONNEE'!$A$4:$H$148,2,0)</f>
        <v>#N/A</v>
      </c>
      <c r="Z94" s="402"/>
      <c r="AA94" s="402"/>
      <c r="AB94" s="421"/>
      <c r="AC94" s="401" t="e">
        <f>VLOOKUP(X94,'BASE DE DONNEE'!$A$4:$H$148,3,0)</f>
        <v>#N/A</v>
      </c>
      <c r="AD94" s="468" t="e">
        <f t="shared" si="18"/>
        <v>#N/A</v>
      </c>
      <c r="AE94" s="469" t="e">
        <f>VLOOKUP(X94,'BASE DE DONNEE'!$A$4:$H$148,6,0)*#REF!/100</f>
        <v>#N/A</v>
      </c>
      <c r="AF94" s="469" t="e">
        <f>VLOOKUP(X94,'BASE DE DONNEE'!$A$4:$H$148,7,0)*#REF!/100</f>
        <v>#N/A</v>
      </c>
      <c r="AG94" s="469" t="e">
        <f>VLOOKUP(X94,'BASE DE DONNEE'!$A$4:$H$148,8,0)*#REF!/100</f>
        <v>#N/A</v>
      </c>
      <c r="AH94" s="470" t="e">
        <f t="shared" si="19"/>
        <v>#N/A</v>
      </c>
    </row>
    <row r="95" spans="2:34" ht="15.75" thickBot="1" x14ac:dyDescent="0.3">
      <c r="B95" s="375"/>
      <c r="C95" s="363"/>
      <c r="D95" s="611"/>
      <c r="E95" s="612"/>
      <c r="F95" s="612"/>
      <c r="G95" s="613"/>
      <c r="H95" s="377"/>
      <c r="I95" s="374"/>
      <c r="J95" s="346"/>
      <c r="K95" s="29"/>
      <c r="L95" s="29"/>
      <c r="M95" s="29"/>
      <c r="N95" s="29"/>
      <c r="O95" s="29"/>
      <c r="P95" s="130"/>
      <c r="Q95" s="92">
        <f t="shared" si="13"/>
        <v>0</v>
      </c>
      <c r="R95" s="355" t="b">
        <f>IF(AND(H95="CLIENT S+L",I95="HUILE"),(V95*3333.33+(VLOOKUP(K95,'BASE DE DONNEE'!$I$220:$J$250,2,0)))-((V95*3333.33)*J95),IF(AND(H95="CLIENT S+L",I95="LAIT"),((V95*952.4)-(V95*952.4)*J95),IF(H95="CLIENT O","OFFERT",IF(AND(I95="HUILE",H95="CLIENT L"),(((VLOOKUP(K95,'BASE DE DONNEE'!$I$220:$J$250,2,0))+(VLOOKUP(V95,'BASE DE DONNEE'!$I$111:$P$192,2,0)))),IF(AND(I95="LAIT",H95="CLIENT L"),(V95*952.4),IF(AND(I95="HUILE",H95="CLIENT D"),(V95*3809.53+(VLOOKUP(K95,'BASE DE DONNEE'!$I$220:$J$250,2,0))),IF(AND(I95="LAIT",H95="CLIENT D"),(V95*952.4),IF(AND(I95="HUILE",H95="CLIENT S+D"),((V95*3809.53+(VLOOKUP(K95,'BASE DE DONNEE'!$I$220:$J$250,2,0)))-((V95*3809.53)*J95)),IF(AND(I95="LAIT",H95="CLIENT S+D"),((V95*952.4)-((V95*952.4)*J95)),IF(AND(H95="CLIENT S",I95="LAIT"),((V95*952.4)-((V95*952.4)*J95)),IF(AND(I95="HUILE",H95="CLIENT S"),(VLOOKUP(K95,'BASE DE DONNEE'!$I$220:$J$250,2,0)+(VLOOKUP(V95,'BASE DE DONNEE'!$I$111:$P$192,2,0)))-(J95*((VLOOKUP(V95,'BASE DE DONNEE'!$I$111:$P$164,2,0)+(VLOOKUP(K95,'BASE DE DONNEE'!$I$220:$J$250,2,0))))))))))))))))</f>
        <v>0</v>
      </c>
      <c r="S95" s="355" t="b">
        <f t="shared" si="14"/>
        <v>0</v>
      </c>
      <c r="T95" s="356" t="b">
        <f t="shared" si="15"/>
        <v>0</v>
      </c>
      <c r="U95" s="365"/>
      <c r="V95" s="378">
        <f t="shared" si="20"/>
        <v>0</v>
      </c>
      <c r="W95" s="427"/>
      <c r="X95" s="471"/>
      <c r="Y95" s="387" t="e">
        <f>VLOOKUP(X95,'BASE DE DONNEE'!$A$4:$H$148,2,0)</f>
        <v>#N/A</v>
      </c>
      <c r="Z95" s="402"/>
      <c r="AA95" s="402"/>
      <c r="AB95" s="421"/>
      <c r="AC95" s="401" t="e">
        <f>VLOOKUP(X95,'BASE DE DONNEE'!$A$4:$H$148,3,0)</f>
        <v>#N/A</v>
      </c>
      <c r="AD95" s="468" t="e">
        <f t="shared" si="18"/>
        <v>#N/A</v>
      </c>
      <c r="AE95" s="469" t="e">
        <f>VLOOKUP(X95,'BASE DE DONNEE'!$A$4:$H$148,6,0)*#REF!/100</f>
        <v>#N/A</v>
      </c>
      <c r="AF95" s="469" t="e">
        <f>VLOOKUP(X95,'BASE DE DONNEE'!$A$4:$H$148,7,0)*#REF!/100</f>
        <v>#N/A</v>
      </c>
      <c r="AG95" s="469" t="e">
        <f>VLOOKUP(X95,'BASE DE DONNEE'!$A$4:$H$148,8,0)*#REF!/100</f>
        <v>#N/A</v>
      </c>
      <c r="AH95" s="470" t="e">
        <f t="shared" si="19"/>
        <v>#N/A</v>
      </c>
    </row>
    <row r="96" spans="2:34" ht="15.75" thickBot="1" x14ac:dyDescent="0.3">
      <c r="B96" s="375"/>
      <c r="C96" s="363"/>
      <c r="D96" s="611"/>
      <c r="E96" s="612"/>
      <c r="F96" s="612"/>
      <c r="G96" s="613"/>
      <c r="H96" s="377"/>
      <c r="I96" s="374"/>
      <c r="J96" s="346"/>
      <c r="K96" s="29"/>
      <c r="L96" s="29"/>
      <c r="M96" s="29"/>
      <c r="N96" s="29"/>
      <c r="O96" s="29"/>
      <c r="P96" s="130"/>
      <c r="Q96" s="92">
        <f t="shared" si="13"/>
        <v>0</v>
      </c>
      <c r="R96" s="355" t="b">
        <f>IF(AND(H96="CLIENT S+L",I96="HUILE"),(V96*3333.33+(VLOOKUP(K96,'BASE DE DONNEE'!$I$220:$J$250,2,0)))-((V96*3333.33)*J96),IF(AND(H96="CLIENT S+L",I96="LAIT"),((V96*952.4)-(V96*952.4)*J96),IF(H96="CLIENT O","OFFERT",IF(AND(I96="HUILE",H96="CLIENT L"),(((VLOOKUP(K96,'BASE DE DONNEE'!$I$220:$J$250,2,0))+(VLOOKUP(V96,'BASE DE DONNEE'!$I$111:$P$192,2,0)))),IF(AND(I96="LAIT",H96="CLIENT L"),(V96*952.4),IF(AND(I96="HUILE",H96="CLIENT D"),(V96*3809.53+(VLOOKUP(K96,'BASE DE DONNEE'!$I$220:$J$250,2,0))),IF(AND(I96="LAIT",H96="CLIENT D"),(V96*952.4),IF(AND(I96="HUILE",H96="CLIENT S+D"),((V96*3809.53+(VLOOKUP(K96,'BASE DE DONNEE'!$I$220:$J$250,2,0)))-((V96*3809.53)*J96)),IF(AND(I96="LAIT",H96="CLIENT S+D"),((V96*952.4)-((V96*952.4)*J96)),IF(AND(H96="CLIENT S",I96="LAIT"),((V96*952.4)-((V96*952.4)*J96)),IF(AND(I96="HUILE",H96="CLIENT S"),(VLOOKUP(K96,'BASE DE DONNEE'!$I$220:$J$250,2,0)+(VLOOKUP(V96,'BASE DE DONNEE'!$I$111:$P$192,2,0)))-(J96*((VLOOKUP(V96,'BASE DE DONNEE'!$I$111:$P$164,2,0)+(VLOOKUP(K96,'BASE DE DONNEE'!$I$220:$J$250,2,0))))))))))))))))</f>
        <v>0</v>
      </c>
      <c r="S96" s="355" t="b">
        <f t="shared" si="14"/>
        <v>0</v>
      </c>
      <c r="T96" s="356" t="b">
        <f t="shared" si="15"/>
        <v>0</v>
      </c>
      <c r="U96" s="365"/>
      <c r="V96" s="378">
        <f t="shared" si="20"/>
        <v>0</v>
      </c>
      <c r="W96" s="427"/>
      <c r="X96" s="471"/>
      <c r="Y96" s="387" t="e">
        <f>VLOOKUP(X96,'BASE DE DONNEE'!$A$4:$H$148,2,0)</f>
        <v>#N/A</v>
      </c>
      <c r="Z96" s="402"/>
      <c r="AA96" s="402"/>
      <c r="AB96" s="421"/>
      <c r="AC96" s="401" t="e">
        <f>VLOOKUP(X96,'BASE DE DONNEE'!$A$4:$H$148,3,0)</f>
        <v>#N/A</v>
      </c>
      <c r="AD96" s="468" t="e">
        <f t="shared" si="18"/>
        <v>#N/A</v>
      </c>
      <c r="AE96" s="469" t="e">
        <f>VLOOKUP(X96,'BASE DE DONNEE'!$A$4:$H$148,6,0)*#REF!/100</f>
        <v>#N/A</v>
      </c>
      <c r="AF96" s="469" t="e">
        <f>VLOOKUP(X96,'BASE DE DONNEE'!$A$4:$H$148,7,0)*#REF!/100</f>
        <v>#N/A</v>
      </c>
      <c r="AG96" s="469" t="e">
        <f>VLOOKUP(X96,'BASE DE DONNEE'!$A$4:$H$148,8,0)*#REF!/100</f>
        <v>#N/A</v>
      </c>
      <c r="AH96" s="470" t="e">
        <f t="shared" si="19"/>
        <v>#N/A</v>
      </c>
    </row>
    <row r="97" spans="2:34" ht="15.75" thickBot="1" x14ac:dyDescent="0.3">
      <c r="B97" s="375"/>
      <c r="C97" s="363"/>
      <c r="D97" s="611"/>
      <c r="E97" s="612"/>
      <c r="F97" s="612"/>
      <c r="G97" s="613"/>
      <c r="H97" s="377"/>
      <c r="I97" s="374"/>
      <c r="J97" s="346"/>
      <c r="K97" s="29"/>
      <c r="L97" s="29"/>
      <c r="M97" s="29"/>
      <c r="N97" s="29"/>
      <c r="O97" s="29"/>
      <c r="P97" s="130"/>
      <c r="Q97" s="92">
        <f t="shared" si="13"/>
        <v>0</v>
      </c>
      <c r="R97" s="355" t="b">
        <f>IF(AND(H97="CLIENT S+L",I97="HUILE"),(V97*3333.33+(VLOOKUP(K97,'BASE DE DONNEE'!$I$220:$J$250,2,0)))-((V97*3333.33)*J97),IF(AND(H97="CLIENT S+L",I97="LAIT"),((V97*952.4)-(V97*952.4)*J97),IF(H97="CLIENT O","OFFERT",IF(AND(I97="HUILE",H97="CLIENT L"),(((VLOOKUP(K97,'BASE DE DONNEE'!$I$220:$J$250,2,0))+(VLOOKUP(V97,'BASE DE DONNEE'!$I$111:$P$192,2,0)))),IF(AND(I97="LAIT",H97="CLIENT L"),(V97*952.4),IF(AND(I97="HUILE",H97="CLIENT D"),(V97*3809.53+(VLOOKUP(K97,'BASE DE DONNEE'!$I$220:$J$250,2,0))),IF(AND(I97="LAIT",H97="CLIENT D"),(V97*952.4),IF(AND(I97="HUILE",H97="CLIENT S+D"),((V97*3809.53+(VLOOKUP(K97,'BASE DE DONNEE'!$I$220:$J$250,2,0)))-((V97*3809.53)*J97)),IF(AND(I97="LAIT",H97="CLIENT S+D"),((V97*952.4)-((V97*952.4)*J97)),IF(AND(H97="CLIENT S",I97="LAIT"),((V97*952.4)-((V97*952.4)*J97)),IF(AND(I97="HUILE",H97="CLIENT S"),(VLOOKUP(K97,'BASE DE DONNEE'!$I$220:$J$250,2,0)+(VLOOKUP(V97,'BASE DE DONNEE'!$I$111:$P$192,2,0)))-(J97*((VLOOKUP(V97,'BASE DE DONNEE'!$I$111:$P$164,2,0)+(VLOOKUP(K97,'BASE DE DONNEE'!$I$220:$J$250,2,0))))))))))))))))</f>
        <v>0</v>
      </c>
      <c r="S97" s="355" t="b">
        <f t="shared" si="14"/>
        <v>0</v>
      </c>
      <c r="T97" s="356" t="b">
        <f t="shared" si="15"/>
        <v>0</v>
      </c>
      <c r="U97" s="365"/>
      <c r="V97" s="378">
        <f t="shared" si="20"/>
        <v>0</v>
      </c>
      <c r="W97" s="427"/>
      <c r="X97" s="471"/>
      <c r="Y97" s="387" t="e">
        <f>VLOOKUP(X97,'BASE DE DONNEE'!$A$4:$H$148,2,0)</f>
        <v>#N/A</v>
      </c>
      <c r="Z97" s="402"/>
      <c r="AA97" s="402"/>
      <c r="AB97" s="421"/>
      <c r="AC97" s="401" t="e">
        <f>VLOOKUP(X97,'BASE DE DONNEE'!$A$4:$H$148,3,0)</f>
        <v>#N/A</v>
      </c>
      <c r="AD97" s="468" t="e">
        <f t="shared" si="18"/>
        <v>#N/A</v>
      </c>
      <c r="AE97" s="469" t="e">
        <f>VLOOKUP(X97,'BASE DE DONNEE'!$A$4:$H$148,6,0)*#REF!/100</f>
        <v>#N/A</v>
      </c>
      <c r="AF97" s="469" t="e">
        <f>VLOOKUP(X97,'BASE DE DONNEE'!$A$4:$H$148,7,0)*#REF!/100</f>
        <v>#N/A</v>
      </c>
      <c r="AG97" s="469" t="e">
        <f>VLOOKUP(X97,'BASE DE DONNEE'!$A$4:$H$148,8,0)*#REF!/100</f>
        <v>#N/A</v>
      </c>
      <c r="AH97" s="470" t="e">
        <f t="shared" si="19"/>
        <v>#N/A</v>
      </c>
    </row>
    <row r="98" spans="2:34" ht="15.75" thickBot="1" x14ac:dyDescent="0.3">
      <c r="B98" s="375"/>
      <c r="C98" s="363"/>
      <c r="D98" s="611"/>
      <c r="E98" s="612"/>
      <c r="F98" s="612"/>
      <c r="G98" s="613"/>
      <c r="H98" s="377"/>
      <c r="I98" s="374"/>
      <c r="J98" s="346"/>
      <c r="K98" s="29"/>
      <c r="L98" s="29"/>
      <c r="M98" s="29"/>
      <c r="N98" s="29"/>
      <c r="O98" s="29"/>
      <c r="P98" s="130"/>
      <c r="Q98" s="92">
        <f t="shared" si="13"/>
        <v>0</v>
      </c>
      <c r="R98" s="355" t="b">
        <f>IF(AND(H98="CLIENT S+L",I98="HUILE"),(V98*3333.33+(VLOOKUP(K98,'BASE DE DONNEE'!$I$220:$J$250,2,0)))-((V98*3333.33)*J98),IF(AND(H98="CLIENT S+L",I98="LAIT"),((V98*952.4)-(V98*952.4)*J98),IF(H98="CLIENT O","OFFERT",IF(AND(I98="HUILE",H98="CLIENT L"),(((VLOOKUP(K98,'BASE DE DONNEE'!$I$220:$J$250,2,0))+(VLOOKUP(V98,'BASE DE DONNEE'!$I$111:$P$192,2,0)))),IF(AND(I98="LAIT",H98="CLIENT L"),(V98*952.4),IF(AND(I98="HUILE",H98="CLIENT D"),(V98*3809.53+(VLOOKUP(K98,'BASE DE DONNEE'!$I$220:$J$250,2,0))),IF(AND(I98="LAIT",H98="CLIENT D"),(V98*952.4),IF(AND(I98="HUILE",H98="CLIENT S+D"),((V98*3809.53+(VLOOKUP(K98,'BASE DE DONNEE'!$I$220:$J$250,2,0)))-((V98*3809.53)*J98)),IF(AND(I98="LAIT",H98="CLIENT S+D"),((V98*952.4)-((V98*952.4)*J98)),IF(AND(H98="CLIENT S",I98="LAIT"),((V98*952.4)-((V98*952.4)*J98)),IF(AND(I98="HUILE",H98="CLIENT S"),(VLOOKUP(K98,'BASE DE DONNEE'!$I$220:$J$250,2,0)+(VLOOKUP(V98,'BASE DE DONNEE'!$I$111:$P$192,2,0)))-(J98*((VLOOKUP(V98,'BASE DE DONNEE'!$I$111:$P$164,2,0)+(VLOOKUP(K98,'BASE DE DONNEE'!$I$220:$J$250,2,0))))))))))))))))</f>
        <v>0</v>
      </c>
      <c r="S98" s="355" t="b">
        <f t="shared" si="14"/>
        <v>0</v>
      </c>
      <c r="T98" s="356" t="b">
        <f t="shared" si="15"/>
        <v>0</v>
      </c>
      <c r="U98" s="365"/>
      <c r="V98" s="378">
        <f t="shared" si="20"/>
        <v>0</v>
      </c>
      <c r="W98" s="427"/>
      <c r="X98" s="471"/>
      <c r="Y98" s="387" t="e">
        <f>VLOOKUP(X98,'BASE DE DONNEE'!$A$4:$H$148,2,0)</f>
        <v>#N/A</v>
      </c>
      <c r="Z98" s="402"/>
      <c r="AA98" s="402"/>
      <c r="AB98" s="421"/>
      <c r="AC98" s="401" t="e">
        <f>VLOOKUP(X98,'BASE DE DONNEE'!$A$4:$H$148,3,0)</f>
        <v>#N/A</v>
      </c>
      <c r="AD98" s="468" t="e">
        <f t="shared" si="18"/>
        <v>#N/A</v>
      </c>
      <c r="AE98" s="469" t="e">
        <f>VLOOKUP(X98,'BASE DE DONNEE'!$A$4:$H$148,6,0)*#REF!/100</f>
        <v>#N/A</v>
      </c>
      <c r="AF98" s="469" t="e">
        <f>VLOOKUP(X98,'BASE DE DONNEE'!$A$4:$H$148,7,0)*#REF!/100</f>
        <v>#N/A</v>
      </c>
      <c r="AG98" s="469" t="e">
        <f>VLOOKUP(X98,'BASE DE DONNEE'!$A$4:$H$148,8,0)*#REF!/100</f>
        <v>#N/A</v>
      </c>
      <c r="AH98" s="470" t="e">
        <f t="shared" si="19"/>
        <v>#N/A</v>
      </c>
    </row>
    <row r="99" spans="2:34" ht="15.75" thickBot="1" x14ac:dyDescent="0.3">
      <c r="B99" s="375"/>
      <c r="C99" s="363"/>
      <c r="D99" s="611"/>
      <c r="E99" s="612"/>
      <c r="F99" s="612"/>
      <c r="G99" s="613"/>
      <c r="H99" s="377"/>
      <c r="I99" s="374"/>
      <c r="J99" s="346"/>
      <c r="K99" s="29"/>
      <c r="L99" s="29"/>
      <c r="M99" s="29"/>
      <c r="N99" s="29"/>
      <c r="O99" s="29"/>
      <c r="P99" s="130"/>
      <c r="Q99" s="92">
        <f t="shared" si="13"/>
        <v>0</v>
      </c>
      <c r="R99" s="355" t="b">
        <f>IF(AND(H99="CLIENT S+L",I99="HUILE"),(V99*3333.33+(VLOOKUP(K99,'BASE DE DONNEE'!$I$220:$J$250,2,0)))-((V99*3333.33)*J99),IF(AND(H99="CLIENT S+L",I99="LAIT"),((V99*952.4)-(V99*952.4)*J99),IF(H99="CLIENT O","OFFERT",IF(AND(I99="HUILE",H99="CLIENT L"),(((VLOOKUP(K99,'BASE DE DONNEE'!$I$220:$J$250,2,0))+(VLOOKUP(V99,'BASE DE DONNEE'!$I$111:$P$192,2,0)))),IF(AND(I99="LAIT",H99="CLIENT L"),(V99*952.4),IF(AND(I99="HUILE",H99="CLIENT D"),(V99*3809.53+(VLOOKUP(K99,'BASE DE DONNEE'!$I$220:$J$250,2,0))),IF(AND(I99="LAIT",H99="CLIENT D"),(V99*952.4),IF(AND(I99="HUILE",H99="CLIENT S+D"),((V99*3809.53+(VLOOKUP(K99,'BASE DE DONNEE'!$I$220:$J$250,2,0)))-((V99*3809.53)*J99)),IF(AND(I99="LAIT",H99="CLIENT S+D"),((V99*952.4)-((V99*952.4)*J99)),IF(AND(H99="CLIENT S",I99="LAIT"),((V99*952.4)-((V99*952.4)*J99)),IF(AND(I99="HUILE",H99="CLIENT S"),(VLOOKUP(K99,'BASE DE DONNEE'!$I$220:$J$250,2,0)+(VLOOKUP(V99,'BASE DE DONNEE'!$I$111:$P$192,2,0)))-(J99*((VLOOKUP(V99,'BASE DE DONNEE'!$I$111:$P$164,2,0)+(VLOOKUP(K99,'BASE DE DONNEE'!$I$220:$J$250,2,0))))))))))))))))</f>
        <v>0</v>
      </c>
      <c r="S99" s="355" t="b">
        <f t="shared" si="14"/>
        <v>0</v>
      </c>
      <c r="T99" s="356" t="b">
        <f t="shared" si="15"/>
        <v>0</v>
      </c>
      <c r="U99" s="365"/>
      <c r="V99" s="378">
        <f t="shared" si="20"/>
        <v>0</v>
      </c>
      <c r="W99" s="427"/>
      <c r="X99" s="471"/>
      <c r="Y99" s="387" t="e">
        <f>VLOOKUP(X99,'BASE DE DONNEE'!$A$4:$H$148,2,0)</f>
        <v>#N/A</v>
      </c>
      <c r="Z99" s="402"/>
      <c r="AA99" s="402"/>
      <c r="AB99" s="421"/>
      <c r="AC99" s="401" t="e">
        <f>VLOOKUP(X99,'BASE DE DONNEE'!$A$4:$H$148,3,0)</f>
        <v>#N/A</v>
      </c>
      <c r="AD99" s="468" t="e">
        <f t="shared" si="18"/>
        <v>#N/A</v>
      </c>
      <c r="AE99" s="469" t="e">
        <f>VLOOKUP(X99,'BASE DE DONNEE'!$A$4:$H$148,6,0)*#REF!/100</f>
        <v>#N/A</v>
      </c>
      <c r="AF99" s="469" t="e">
        <f>VLOOKUP(X99,'BASE DE DONNEE'!$A$4:$H$148,7,0)*#REF!/100</f>
        <v>#N/A</v>
      </c>
      <c r="AG99" s="469" t="e">
        <f>VLOOKUP(X99,'BASE DE DONNEE'!$A$4:$H$148,8,0)*#REF!/100</f>
        <v>#N/A</v>
      </c>
      <c r="AH99" s="470" t="e">
        <f t="shared" si="19"/>
        <v>#N/A</v>
      </c>
    </row>
    <row r="100" spans="2:34" ht="15.75" thickBot="1" x14ac:dyDescent="0.3">
      <c r="B100" s="375"/>
      <c r="C100" s="363"/>
      <c r="D100" s="611"/>
      <c r="E100" s="612"/>
      <c r="F100" s="612"/>
      <c r="G100" s="613"/>
      <c r="H100" s="377"/>
      <c r="I100" s="374"/>
      <c r="J100" s="346"/>
      <c r="K100" s="29"/>
      <c r="L100" s="29"/>
      <c r="M100" s="29"/>
      <c r="N100" s="29"/>
      <c r="O100" s="29"/>
      <c r="P100" s="130"/>
      <c r="Q100" s="92">
        <f t="shared" si="13"/>
        <v>0</v>
      </c>
      <c r="R100" s="355" t="b">
        <f>IF(AND(H100="CLIENT S+L",I100="HUILE"),(V100*3333.33+(VLOOKUP(K100,'BASE DE DONNEE'!$I$220:$J$250,2,0)))-((V100*3333.33)*J100),IF(AND(H100="CLIENT S+L",I100="LAIT"),((V100*952.4)-(V100*952.4)*J100),IF(H100="CLIENT O","OFFERT",IF(AND(I100="HUILE",H100="CLIENT L"),(((VLOOKUP(K100,'BASE DE DONNEE'!$I$220:$J$250,2,0))+(VLOOKUP(V100,'BASE DE DONNEE'!$I$111:$P$192,2,0)))),IF(AND(I100="LAIT",H100="CLIENT L"),(V100*952.4),IF(AND(I100="HUILE",H100="CLIENT D"),(V100*3809.53+(VLOOKUP(K100,'BASE DE DONNEE'!$I$220:$J$250,2,0))),IF(AND(I100="LAIT",H100="CLIENT D"),(V100*952.4),IF(AND(I100="HUILE",H100="CLIENT S+D"),((V100*3809.53+(VLOOKUP(K100,'BASE DE DONNEE'!$I$220:$J$250,2,0)))-((V100*3809.53)*J100)),IF(AND(I100="LAIT",H100="CLIENT S+D"),((V100*952.4)-((V100*952.4)*J100)),IF(AND(H100="CLIENT S",I100="LAIT"),((V100*952.4)-((V100*952.4)*J100)),IF(AND(I100="HUILE",H100="CLIENT S"),(VLOOKUP(K100,'BASE DE DONNEE'!$I$220:$J$250,2,0)+(VLOOKUP(V100,'BASE DE DONNEE'!$I$111:$P$192,2,0)))-(J100*((VLOOKUP(V100,'BASE DE DONNEE'!$I$111:$P$164,2,0)+(VLOOKUP(K100,'BASE DE DONNEE'!$I$220:$J$250,2,0))))))))))))))))</f>
        <v>0</v>
      </c>
      <c r="S100" s="355" t="b">
        <f t="shared" si="14"/>
        <v>0</v>
      </c>
      <c r="T100" s="356" t="b">
        <f t="shared" si="15"/>
        <v>0</v>
      </c>
      <c r="U100" s="365"/>
      <c r="V100" s="378">
        <f t="shared" si="20"/>
        <v>0</v>
      </c>
      <c r="W100" s="427"/>
      <c r="X100" s="471"/>
      <c r="Y100" s="387" t="e">
        <f>VLOOKUP(X100,'BASE DE DONNEE'!$A$4:$H$148,2,0)</f>
        <v>#N/A</v>
      </c>
      <c r="Z100" s="402"/>
      <c r="AA100" s="402"/>
      <c r="AB100" s="421"/>
      <c r="AC100" s="401" t="e">
        <f>VLOOKUP(X100,'BASE DE DONNEE'!$A$4:$H$148,3,0)</f>
        <v>#N/A</v>
      </c>
      <c r="AD100" s="468" t="e">
        <f t="shared" si="18"/>
        <v>#N/A</v>
      </c>
      <c r="AE100" s="469" t="e">
        <f>VLOOKUP(X100,'BASE DE DONNEE'!$A$4:$H$148,6,0)*#REF!/100</f>
        <v>#N/A</v>
      </c>
      <c r="AF100" s="469" t="e">
        <f>VLOOKUP(X100,'BASE DE DONNEE'!$A$4:$H$148,7,0)*#REF!/100</f>
        <v>#N/A</v>
      </c>
      <c r="AG100" s="469" t="e">
        <f>VLOOKUP(X100,'BASE DE DONNEE'!$A$4:$H$148,8,0)*#REF!/100</f>
        <v>#N/A</v>
      </c>
      <c r="AH100" s="470" t="e">
        <f t="shared" si="19"/>
        <v>#N/A</v>
      </c>
    </row>
    <row r="101" spans="2:34" ht="15.75" thickBot="1" x14ac:dyDescent="0.3">
      <c r="B101" s="375"/>
      <c r="C101" s="363"/>
      <c r="D101" s="611"/>
      <c r="E101" s="612"/>
      <c r="F101" s="612"/>
      <c r="G101" s="613"/>
      <c r="H101" s="377"/>
      <c r="I101" s="374"/>
      <c r="J101" s="346"/>
      <c r="K101" s="29"/>
      <c r="L101" s="29"/>
      <c r="M101" s="29"/>
      <c r="N101" s="29"/>
      <c r="O101" s="29"/>
      <c r="P101" s="130"/>
      <c r="Q101" s="92">
        <f t="shared" si="13"/>
        <v>0</v>
      </c>
      <c r="R101" s="355" t="b">
        <f>IF(AND(H101="CLIENT S+L",I101="HUILE"),(V101*3333.33+(VLOOKUP(K101,'BASE DE DONNEE'!$I$220:$J$250,2,0)))-((V101*3333.33)*J101),IF(AND(H101="CLIENT S+L",I101="LAIT"),((V101*952.4)-(V101*952.4)*J101),IF(H101="CLIENT O","OFFERT",IF(AND(I101="HUILE",H101="CLIENT L"),(((VLOOKUP(K101,'BASE DE DONNEE'!$I$220:$J$250,2,0))+(VLOOKUP(V101,'BASE DE DONNEE'!$I$111:$P$192,2,0)))),IF(AND(I101="LAIT",H101="CLIENT L"),(V101*952.4),IF(AND(I101="HUILE",H101="CLIENT D"),(V101*3809.53+(VLOOKUP(K101,'BASE DE DONNEE'!$I$220:$J$250,2,0))),IF(AND(I101="LAIT",H101="CLIENT D"),(V101*952.4),IF(AND(I101="HUILE",H101="CLIENT S+D"),((V101*3809.53+(VLOOKUP(K101,'BASE DE DONNEE'!$I$220:$J$250,2,0)))-((V101*3809.53)*J101)),IF(AND(I101="LAIT",H101="CLIENT S+D"),((V101*952.4)-((V101*952.4)*J101)),IF(AND(H101="CLIENT S",I101="LAIT"),((V101*952.4)-((V101*952.4)*J101)),IF(AND(I101="HUILE",H101="CLIENT S"),(VLOOKUP(K101,'BASE DE DONNEE'!$I$220:$J$250,2,0)+(VLOOKUP(V101,'BASE DE DONNEE'!$I$111:$P$192,2,0)))-(J101*((VLOOKUP(V101,'BASE DE DONNEE'!$I$111:$P$164,2,0)+(VLOOKUP(K101,'BASE DE DONNEE'!$I$220:$J$250,2,0))))))))))))))))</f>
        <v>0</v>
      </c>
      <c r="S101" s="355" t="b">
        <f t="shared" si="14"/>
        <v>0</v>
      </c>
      <c r="T101" s="356" t="b">
        <f t="shared" si="15"/>
        <v>0</v>
      </c>
      <c r="U101" s="365"/>
      <c r="V101" s="378">
        <f t="shared" si="20"/>
        <v>0</v>
      </c>
      <c r="W101" s="427"/>
      <c r="X101" s="471"/>
      <c r="Y101" s="387" t="e">
        <f>VLOOKUP(X101,'BASE DE DONNEE'!$A$4:$H$148,2,0)</f>
        <v>#N/A</v>
      </c>
      <c r="Z101" s="402"/>
      <c r="AA101" s="402"/>
      <c r="AB101" s="421"/>
      <c r="AC101" s="401" t="e">
        <f>VLOOKUP(X101,'BASE DE DONNEE'!$A$4:$H$148,3,0)</f>
        <v>#N/A</v>
      </c>
      <c r="AD101" s="468" t="e">
        <f t="shared" si="18"/>
        <v>#N/A</v>
      </c>
      <c r="AE101" s="469" t="e">
        <f>VLOOKUP(X101,'BASE DE DONNEE'!$A$4:$H$148,6,0)*#REF!/100</f>
        <v>#N/A</v>
      </c>
      <c r="AF101" s="469" t="e">
        <f>VLOOKUP(X101,'BASE DE DONNEE'!$A$4:$H$148,7,0)*#REF!/100</f>
        <v>#N/A</v>
      </c>
      <c r="AG101" s="469" t="e">
        <f>VLOOKUP(X101,'BASE DE DONNEE'!$A$4:$H$148,8,0)*#REF!/100</f>
        <v>#N/A</v>
      </c>
      <c r="AH101" s="470" t="e">
        <f t="shared" si="19"/>
        <v>#N/A</v>
      </c>
    </row>
    <row r="102" spans="2:34" ht="15.75" thickBot="1" x14ac:dyDescent="0.3">
      <c r="B102" s="375"/>
      <c r="C102" s="363"/>
      <c r="D102" s="611"/>
      <c r="E102" s="612"/>
      <c r="F102" s="612"/>
      <c r="G102" s="613"/>
      <c r="H102" s="377"/>
      <c r="I102" s="374"/>
      <c r="J102" s="346"/>
      <c r="K102" s="29"/>
      <c r="L102" s="29"/>
      <c r="M102" s="29"/>
      <c r="N102" s="29"/>
      <c r="O102" s="29"/>
      <c r="P102" s="130"/>
      <c r="Q102" s="92">
        <f t="shared" ref="Q102:Q143" si="21">((($K$5*K102)/100)+($L$5*L102)/100)+((M102*$M$5)/100)+(($N$5*N102)/100)+($O$5*O102)+($P$5*P102)</f>
        <v>0</v>
      </c>
      <c r="R102" s="355" t="b">
        <f>IF(AND(H102="CLIENT S+L",I102="HUILE"),(V102*3333.33+(VLOOKUP(K102,'BASE DE DONNEE'!$I$220:$J$250,2,0)))-((V102*3333.33)*J102),IF(AND(H102="CLIENT S+L",I102="LAIT"),((V102*952.4)-(V102*952.4)*J102),IF(H102="CLIENT O","OFFERT",IF(AND(I102="HUILE",H102="CLIENT L"),(((VLOOKUP(K102,'BASE DE DONNEE'!$I$220:$J$250,2,0))+(VLOOKUP(V102,'BASE DE DONNEE'!$I$111:$P$192,2,0)))),IF(AND(I102="LAIT",H102="CLIENT L"),(V102*952.4),IF(AND(I102="HUILE",H102="CLIENT D"),(V102*3809.53+(VLOOKUP(K102,'BASE DE DONNEE'!$I$220:$J$250,2,0))),IF(AND(I102="LAIT",H102="CLIENT D"),(V102*952.4),IF(AND(I102="HUILE",H102="CLIENT S+D"),((V102*3809.53+(VLOOKUP(K102,'BASE DE DONNEE'!$I$220:$J$250,2,0)))-((V102*3809.53)*J102)),IF(AND(I102="LAIT",H102="CLIENT S+D"),((V102*952.4)-((V102*952.4)*J102)),IF(AND(H102="CLIENT S",I102="LAIT"),((V102*952.4)-((V102*952.4)*J102)),IF(AND(I102="HUILE",H102="CLIENT S"),(VLOOKUP(K102,'BASE DE DONNEE'!$I$220:$J$250,2,0)+(VLOOKUP(V102,'BASE DE DONNEE'!$I$111:$P$192,2,0)))-(J102*((VLOOKUP(V102,'BASE DE DONNEE'!$I$111:$P$164,2,0)+(VLOOKUP(K102,'BASE DE DONNEE'!$I$220:$J$250,2,0))))))))))))))))</f>
        <v>0</v>
      </c>
      <c r="S102" s="355" t="b">
        <f t="shared" ref="S102:S143" si="22">IF(H102="CLIENT S+L",(R102*0.05),IF(H102="CLIENT S",(R102*0.05),IF(H102="CLIENT D",(R102*5/100),IF(H102="CLIENT L",(R102*5)/100,IF(H102="CLIENT S+D",(R102*0.05),IF(H102="CLIENT O",R102))))))</f>
        <v>0</v>
      </c>
      <c r="T102" s="356" t="b">
        <f t="shared" ref="T102:T143" si="23">IF(H102="CLIENT S+L",(R102+S102),IF(H102="CLIENT D",R102+S102,IF(H102="CLIENT S",(R102+S102),IF(H102="CLIENT L",R102+S102,IF(H102="CLIENT S+D",(R102+S102),IF(H102="CLIENT O",S102))))))</f>
        <v>0</v>
      </c>
      <c r="U102" s="365"/>
      <c r="V102" s="378">
        <f t="shared" si="20"/>
        <v>0</v>
      </c>
      <c r="W102" s="427"/>
      <c r="X102" s="471"/>
      <c r="Y102" s="387" t="e">
        <f>VLOOKUP(X102,'BASE DE DONNEE'!$A$4:$H$148,2,0)</f>
        <v>#N/A</v>
      </c>
      <c r="Z102" s="402"/>
      <c r="AA102" s="402"/>
      <c r="AB102" s="421"/>
      <c r="AC102" s="401" t="e">
        <f>VLOOKUP(X102,'BASE DE DONNEE'!$A$4:$H$148,3,0)</f>
        <v>#N/A</v>
      </c>
      <c r="AD102" s="468" t="e">
        <f t="shared" si="18"/>
        <v>#N/A</v>
      </c>
      <c r="AE102" s="469" t="e">
        <f>VLOOKUP(X102,'BASE DE DONNEE'!$A$4:$H$148,6,0)*#REF!/100</f>
        <v>#N/A</v>
      </c>
      <c r="AF102" s="469" t="e">
        <f>VLOOKUP(X102,'BASE DE DONNEE'!$A$4:$H$148,7,0)*#REF!/100</f>
        <v>#N/A</v>
      </c>
      <c r="AG102" s="469" t="e">
        <f>VLOOKUP(X102,'BASE DE DONNEE'!$A$4:$H$148,8,0)*#REF!/100</f>
        <v>#N/A</v>
      </c>
      <c r="AH102" s="470" t="e">
        <f t="shared" si="19"/>
        <v>#N/A</v>
      </c>
    </row>
    <row r="103" spans="2:34" ht="15.75" thickBot="1" x14ac:dyDescent="0.3">
      <c r="B103" s="375"/>
      <c r="C103" s="363"/>
      <c r="D103" s="611"/>
      <c r="E103" s="612"/>
      <c r="F103" s="612"/>
      <c r="G103" s="613"/>
      <c r="H103" s="377"/>
      <c r="I103" s="374"/>
      <c r="J103" s="346"/>
      <c r="K103" s="29"/>
      <c r="L103" s="29"/>
      <c r="M103" s="29"/>
      <c r="N103" s="29"/>
      <c r="O103" s="29"/>
      <c r="P103" s="130"/>
      <c r="Q103" s="92">
        <f t="shared" si="21"/>
        <v>0</v>
      </c>
      <c r="R103" s="355" t="b">
        <f>IF(AND(H103="CLIENT S+L",I103="HUILE"),(V103*3333.33+(VLOOKUP(K103,'BASE DE DONNEE'!$I$220:$J$250,2,0)))-((V103*3333.33)*J103),IF(AND(H103="CLIENT S+L",I103="LAIT"),((V103*952.4)-(V103*952.4)*J103),IF(H103="CLIENT O","OFFERT",IF(AND(I103="HUILE",H103="CLIENT L"),(((VLOOKUP(K103,'BASE DE DONNEE'!$I$220:$J$250,2,0))+(VLOOKUP(V103,'BASE DE DONNEE'!$I$111:$P$192,2,0)))),IF(AND(I103="LAIT",H103="CLIENT L"),(V103*952.4),IF(AND(I103="HUILE",H103="CLIENT D"),(V103*3809.53+(VLOOKUP(K103,'BASE DE DONNEE'!$I$220:$J$250,2,0))),IF(AND(I103="LAIT",H103="CLIENT D"),(V103*952.4),IF(AND(I103="HUILE",H103="CLIENT S+D"),((V103*3809.53+(VLOOKUP(K103,'BASE DE DONNEE'!$I$220:$J$250,2,0)))-((V103*3809.53)*J103)),IF(AND(I103="LAIT",H103="CLIENT S+D"),((V103*952.4)-((V103*952.4)*J103)),IF(AND(H103="CLIENT S",I103="LAIT"),((V103*952.4)-((V103*952.4)*J103)),IF(AND(I103="HUILE",H103="CLIENT S"),(VLOOKUP(K103,'BASE DE DONNEE'!$I$220:$J$250,2,0)+(VLOOKUP(V103,'BASE DE DONNEE'!$I$111:$P$192,2,0)))-(J103*((VLOOKUP(V103,'BASE DE DONNEE'!$I$111:$P$164,2,0)+(VLOOKUP(K103,'BASE DE DONNEE'!$I$220:$J$250,2,0))))))))))))))))</f>
        <v>0</v>
      </c>
      <c r="S103" s="355" t="b">
        <f t="shared" si="22"/>
        <v>0</v>
      </c>
      <c r="T103" s="356" t="b">
        <f t="shared" si="23"/>
        <v>0</v>
      </c>
      <c r="U103" s="365"/>
      <c r="V103" s="378">
        <f t="shared" si="20"/>
        <v>0</v>
      </c>
      <c r="W103" s="427"/>
      <c r="X103" s="471"/>
      <c r="Y103" s="387" t="e">
        <f>VLOOKUP(X103,'BASE DE DONNEE'!$A$4:$H$148,2,0)</f>
        <v>#N/A</v>
      </c>
      <c r="Z103" s="402"/>
      <c r="AA103" s="402"/>
      <c r="AB103" s="421"/>
      <c r="AC103" s="401" t="e">
        <f>VLOOKUP(X103,'BASE DE DONNEE'!$A$4:$H$148,3,0)</f>
        <v>#N/A</v>
      </c>
      <c r="AD103" s="468" t="e">
        <f t="shared" ref="AD103:AD134" si="24">(AB103*AC103)/100</f>
        <v>#N/A</v>
      </c>
      <c r="AE103" s="469" t="e">
        <f>VLOOKUP(X103,'BASE DE DONNEE'!$A$4:$H$148,6,0)*#REF!/100</f>
        <v>#N/A</v>
      </c>
      <c r="AF103" s="469" t="e">
        <f>VLOOKUP(X103,'BASE DE DONNEE'!$A$4:$H$148,7,0)*#REF!/100</f>
        <v>#N/A</v>
      </c>
      <c r="AG103" s="469" t="e">
        <f>VLOOKUP(X103,'BASE DE DONNEE'!$A$4:$H$148,8,0)*#REF!/100</f>
        <v>#N/A</v>
      </c>
      <c r="AH103" s="470" t="e">
        <f t="shared" si="19"/>
        <v>#N/A</v>
      </c>
    </row>
    <row r="104" spans="2:34" ht="15.75" thickBot="1" x14ac:dyDescent="0.3">
      <c r="B104" s="375"/>
      <c r="C104" s="363"/>
      <c r="D104" s="611"/>
      <c r="E104" s="612"/>
      <c r="F104" s="612"/>
      <c r="G104" s="613"/>
      <c r="H104" s="377"/>
      <c r="I104" s="374"/>
      <c r="J104" s="346"/>
      <c r="K104" s="29"/>
      <c r="L104" s="29"/>
      <c r="M104" s="29"/>
      <c r="N104" s="29"/>
      <c r="O104" s="29"/>
      <c r="P104" s="130"/>
      <c r="Q104" s="92">
        <f t="shared" si="21"/>
        <v>0</v>
      </c>
      <c r="R104" s="355" t="b">
        <f>IF(AND(H104="CLIENT S+L",I104="HUILE"),(V104*3333.33+(VLOOKUP(K104,'BASE DE DONNEE'!$I$220:$J$250,2,0)))-((V104*3333.33)*J104),IF(AND(H104="CLIENT S+L",I104="LAIT"),((V104*952.4)-(V104*952.4)*J104),IF(H104="CLIENT O","OFFERT",IF(AND(I104="HUILE",H104="CLIENT L"),(((VLOOKUP(K104,'BASE DE DONNEE'!$I$220:$J$250,2,0))+(VLOOKUP(V104,'BASE DE DONNEE'!$I$111:$P$192,2,0)))),IF(AND(I104="LAIT",H104="CLIENT L"),(V104*952.4),IF(AND(I104="HUILE",H104="CLIENT D"),(V104*3809.53+(VLOOKUP(K104,'BASE DE DONNEE'!$I$220:$J$250,2,0))),IF(AND(I104="LAIT",H104="CLIENT D"),(V104*952.4),IF(AND(I104="HUILE",H104="CLIENT S+D"),((V104*3809.53+(VLOOKUP(K104,'BASE DE DONNEE'!$I$220:$J$250,2,0)))-((V104*3809.53)*J104)),IF(AND(I104="LAIT",H104="CLIENT S+D"),((V104*952.4)-((V104*952.4)*J104)),IF(AND(H104="CLIENT S",I104="LAIT"),((V104*952.4)-((V104*952.4)*J104)),IF(AND(I104="HUILE",H104="CLIENT S"),(VLOOKUP(K104,'BASE DE DONNEE'!$I$220:$J$250,2,0)+(VLOOKUP(V104,'BASE DE DONNEE'!$I$111:$P$192,2,0)))-(J104*((VLOOKUP(V104,'BASE DE DONNEE'!$I$111:$P$164,2,0)+(VLOOKUP(K104,'BASE DE DONNEE'!$I$220:$J$250,2,0))))))))))))))))</f>
        <v>0</v>
      </c>
      <c r="S104" s="355" t="b">
        <f t="shared" si="22"/>
        <v>0</v>
      </c>
      <c r="T104" s="356" t="b">
        <f t="shared" si="23"/>
        <v>0</v>
      </c>
      <c r="U104" s="365"/>
      <c r="V104" s="378">
        <f t="shared" si="20"/>
        <v>0</v>
      </c>
      <c r="W104" s="427"/>
      <c r="X104" s="471"/>
      <c r="Y104" s="387" t="e">
        <f>VLOOKUP(X104,'BASE DE DONNEE'!$A$4:$H$148,2,0)</f>
        <v>#N/A</v>
      </c>
      <c r="Z104" s="402"/>
      <c r="AA104" s="402"/>
      <c r="AB104" s="421"/>
      <c r="AC104" s="401" t="e">
        <f>VLOOKUP(X104,'BASE DE DONNEE'!$A$4:$H$148,3,0)</f>
        <v>#N/A</v>
      </c>
      <c r="AD104" s="468" t="e">
        <f t="shared" si="24"/>
        <v>#N/A</v>
      </c>
      <c r="AE104" s="469" t="e">
        <f>VLOOKUP(X104,'BASE DE DONNEE'!$A$4:$H$148,6,0)*#REF!/100</f>
        <v>#N/A</v>
      </c>
      <c r="AF104" s="469" t="e">
        <f>VLOOKUP(X104,'BASE DE DONNEE'!$A$4:$H$148,7,0)*#REF!/100</f>
        <v>#N/A</v>
      </c>
      <c r="AG104" s="469" t="e">
        <f>VLOOKUP(X104,'BASE DE DONNEE'!$A$4:$H$148,8,0)*#REF!/100</f>
        <v>#N/A</v>
      </c>
      <c r="AH104" s="470" t="e">
        <f t="shared" si="19"/>
        <v>#N/A</v>
      </c>
    </row>
    <row r="105" spans="2:34" ht="15.75" thickBot="1" x14ac:dyDescent="0.3">
      <c r="B105" s="375"/>
      <c r="C105" s="363"/>
      <c r="D105" s="611"/>
      <c r="E105" s="612"/>
      <c r="F105" s="612"/>
      <c r="G105" s="613"/>
      <c r="H105" s="377"/>
      <c r="I105" s="374"/>
      <c r="J105" s="346"/>
      <c r="K105" s="29"/>
      <c r="L105" s="29"/>
      <c r="M105" s="29"/>
      <c r="N105" s="29"/>
      <c r="O105" s="29"/>
      <c r="P105" s="130"/>
      <c r="Q105" s="92">
        <f t="shared" si="21"/>
        <v>0</v>
      </c>
      <c r="R105" s="355" t="b">
        <f>IF(AND(H105="CLIENT S+L",I105="HUILE"),(V105*3333.33+(VLOOKUP(K105,'BASE DE DONNEE'!$I$220:$J$250,2,0)))-((V105*3333.33)*J105),IF(AND(H105="CLIENT S+L",I105="LAIT"),((V105*952.4)-(V105*952.4)*J105),IF(H105="CLIENT O","OFFERT",IF(AND(I105="HUILE",H105="CLIENT L"),(((VLOOKUP(K105,'BASE DE DONNEE'!$I$220:$J$250,2,0))+(VLOOKUP(V105,'BASE DE DONNEE'!$I$111:$P$192,2,0)))),IF(AND(I105="LAIT",H105="CLIENT L"),(V105*952.4),IF(AND(I105="HUILE",H105="CLIENT D"),(V105*3809.53+(VLOOKUP(K105,'BASE DE DONNEE'!$I$220:$J$250,2,0))),IF(AND(I105="LAIT",H105="CLIENT D"),(V105*952.4),IF(AND(I105="HUILE",H105="CLIENT S+D"),((V105*3809.53+(VLOOKUP(K105,'BASE DE DONNEE'!$I$220:$J$250,2,0)))-((V105*3809.53)*J105)),IF(AND(I105="LAIT",H105="CLIENT S+D"),((V105*952.4)-((V105*952.4)*J105)),IF(AND(H105="CLIENT S",I105="LAIT"),((V105*952.4)-((V105*952.4)*J105)),IF(AND(I105="HUILE",H105="CLIENT S"),(VLOOKUP(K105,'BASE DE DONNEE'!$I$220:$J$250,2,0)+(VLOOKUP(V105,'BASE DE DONNEE'!$I$111:$P$192,2,0)))-(J105*((VLOOKUP(V105,'BASE DE DONNEE'!$I$111:$P$164,2,0)+(VLOOKUP(K105,'BASE DE DONNEE'!$I$220:$J$250,2,0))))))))))))))))</f>
        <v>0</v>
      </c>
      <c r="S105" s="355" t="b">
        <f t="shared" si="22"/>
        <v>0</v>
      </c>
      <c r="T105" s="356" t="b">
        <f t="shared" si="23"/>
        <v>0</v>
      </c>
      <c r="U105" s="365"/>
      <c r="V105" s="378">
        <f t="shared" ref="V105:V136" si="25">(($L$5*L105)/100)+((M105*$M$5)/100)+(($N$5*N105)/100)+($O$5*O105)+($P$5*P105)</f>
        <v>0</v>
      </c>
      <c r="W105" s="427"/>
      <c r="X105" s="471"/>
      <c r="Y105" s="387" t="e">
        <f>VLOOKUP(X105,'BASE DE DONNEE'!$A$4:$H$148,2,0)</f>
        <v>#N/A</v>
      </c>
      <c r="Z105" s="402"/>
      <c r="AA105" s="402"/>
      <c r="AB105" s="421"/>
      <c r="AC105" s="401" t="e">
        <f>VLOOKUP(X105,'BASE DE DONNEE'!$A$4:$H$148,3,0)</f>
        <v>#N/A</v>
      </c>
      <c r="AD105" s="468" t="e">
        <f t="shared" si="24"/>
        <v>#N/A</v>
      </c>
      <c r="AE105" s="469" t="e">
        <f>VLOOKUP(X105,'BASE DE DONNEE'!$A$4:$H$148,6,0)*#REF!/100</f>
        <v>#N/A</v>
      </c>
      <c r="AF105" s="469" t="e">
        <f>VLOOKUP(X105,'BASE DE DONNEE'!$A$4:$H$148,7,0)*#REF!/100</f>
        <v>#N/A</v>
      </c>
      <c r="AG105" s="469" t="e">
        <f>VLOOKUP(X105,'BASE DE DONNEE'!$A$4:$H$148,8,0)*#REF!/100</f>
        <v>#N/A</v>
      </c>
      <c r="AH105" s="470" t="e">
        <f t="shared" si="19"/>
        <v>#N/A</v>
      </c>
    </row>
    <row r="106" spans="2:34" ht="15.75" thickBot="1" x14ac:dyDescent="0.3">
      <c r="B106" s="375"/>
      <c r="C106" s="363"/>
      <c r="D106" s="611"/>
      <c r="E106" s="612"/>
      <c r="F106" s="612"/>
      <c r="G106" s="613"/>
      <c r="H106" s="377"/>
      <c r="I106" s="374"/>
      <c r="J106" s="346"/>
      <c r="K106" s="29"/>
      <c r="L106" s="29"/>
      <c r="M106" s="29"/>
      <c r="N106" s="29"/>
      <c r="O106" s="29"/>
      <c r="P106" s="130"/>
      <c r="Q106" s="92">
        <f t="shared" si="21"/>
        <v>0</v>
      </c>
      <c r="R106" s="355" t="b">
        <f>IF(AND(H106="CLIENT S+L",I106="HUILE"),(V106*3333.33+(VLOOKUP(K106,'BASE DE DONNEE'!$I$220:$J$250,2,0)))-((V106*3333.33)*J106),IF(AND(H106="CLIENT S+L",I106="LAIT"),((V106*952.4)-(V106*952.4)*J106),IF(H106="CLIENT O","OFFERT",IF(AND(I106="HUILE",H106="CLIENT L"),(((VLOOKUP(K106,'BASE DE DONNEE'!$I$220:$J$250,2,0))+(VLOOKUP(V106,'BASE DE DONNEE'!$I$111:$P$192,2,0)))),IF(AND(I106="LAIT",H106="CLIENT L"),(V106*952.4),IF(AND(I106="HUILE",H106="CLIENT D"),(V106*3809.53+(VLOOKUP(K106,'BASE DE DONNEE'!$I$220:$J$250,2,0))),IF(AND(I106="LAIT",H106="CLIENT D"),(V106*952.4),IF(AND(I106="HUILE",H106="CLIENT S+D"),((V106*3809.53+(VLOOKUP(K106,'BASE DE DONNEE'!$I$220:$J$250,2,0)))-((V106*3809.53)*J106)),IF(AND(I106="LAIT",H106="CLIENT S+D"),((V106*952.4)-((V106*952.4)*J106)),IF(AND(H106="CLIENT S",I106="LAIT"),((V106*952.4)-((V106*952.4)*J106)),IF(AND(I106="HUILE",H106="CLIENT S"),(VLOOKUP(K106,'BASE DE DONNEE'!$I$220:$J$250,2,0)+(VLOOKUP(V106,'BASE DE DONNEE'!$I$111:$P$192,2,0)))-(J106*((VLOOKUP(V106,'BASE DE DONNEE'!$I$111:$P$164,2,0)+(VLOOKUP(K106,'BASE DE DONNEE'!$I$220:$J$250,2,0))))))))))))))))</f>
        <v>0</v>
      </c>
      <c r="S106" s="355" t="b">
        <f t="shared" si="22"/>
        <v>0</v>
      </c>
      <c r="T106" s="356" t="b">
        <f t="shared" si="23"/>
        <v>0</v>
      </c>
      <c r="U106" s="365"/>
      <c r="V106" s="378">
        <f t="shared" si="25"/>
        <v>0</v>
      </c>
      <c r="W106" s="427"/>
      <c r="X106" s="471"/>
      <c r="Y106" s="387" t="e">
        <f>VLOOKUP(X106,'BASE DE DONNEE'!$A$4:$H$148,2,0)</f>
        <v>#N/A</v>
      </c>
      <c r="Z106" s="402"/>
      <c r="AA106" s="402"/>
      <c r="AB106" s="421"/>
      <c r="AC106" s="401" t="e">
        <f>VLOOKUP(X106,'BASE DE DONNEE'!$A$4:$H$148,3,0)</f>
        <v>#N/A</v>
      </c>
      <c r="AD106" s="468" t="e">
        <f t="shared" si="24"/>
        <v>#N/A</v>
      </c>
      <c r="AE106" s="469" t="e">
        <f>VLOOKUP(X106,'BASE DE DONNEE'!$A$4:$H$148,6,0)*#REF!/100</f>
        <v>#N/A</v>
      </c>
      <c r="AF106" s="469" t="e">
        <f>VLOOKUP(X106,'BASE DE DONNEE'!$A$4:$H$148,7,0)*#REF!/100</f>
        <v>#N/A</v>
      </c>
      <c r="AG106" s="469" t="e">
        <f>VLOOKUP(X106,'BASE DE DONNEE'!$A$4:$H$148,8,0)*#REF!/100</f>
        <v>#N/A</v>
      </c>
      <c r="AH106" s="470" t="e">
        <f t="shared" si="19"/>
        <v>#N/A</v>
      </c>
    </row>
    <row r="107" spans="2:34" ht="15.75" thickBot="1" x14ac:dyDescent="0.3">
      <c r="B107" s="375"/>
      <c r="C107" s="363"/>
      <c r="D107" s="611"/>
      <c r="E107" s="612"/>
      <c r="F107" s="612"/>
      <c r="G107" s="613"/>
      <c r="H107" s="377"/>
      <c r="I107" s="374"/>
      <c r="J107" s="346"/>
      <c r="K107" s="29"/>
      <c r="L107" s="29"/>
      <c r="M107" s="29"/>
      <c r="N107" s="29"/>
      <c r="O107" s="29"/>
      <c r="P107" s="130"/>
      <c r="Q107" s="92">
        <f t="shared" si="21"/>
        <v>0</v>
      </c>
      <c r="R107" s="355" t="b">
        <f>IF(AND(H107="CLIENT S+L",I107="HUILE"),(V107*3333.33+(VLOOKUP(K107,'BASE DE DONNEE'!$I$220:$J$250,2,0)))-((V107*3333.33)*J107),IF(AND(H107="CLIENT S+L",I107="LAIT"),((V107*952.4)-(V107*952.4)*J107),IF(H107="CLIENT O","OFFERT",IF(AND(I107="HUILE",H107="CLIENT L"),(((VLOOKUP(K107,'BASE DE DONNEE'!$I$220:$J$250,2,0))+(VLOOKUP(V107,'BASE DE DONNEE'!$I$111:$P$192,2,0)))),IF(AND(I107="LAIT",H107="CLIENT L"),(V107*952.4),IF(AND(I107="HUILE",H107="CLIENT D"),(V107*3809.53+(VLOOKUP(K107,'BASE DE DONNEE'!$I$220:$J$250,2,0))),IF(AND(I107="LAIT",H107="CLIENT D"),(V107*952.4),IF(AND(I107="HUILE",H107="CLIENT S+D"),((V107*3809.53+(VLOOKUP(K107,'BASE DE DONNEE'!$I$220:$J$250,2,0)))-((V107*3809.53)*J107)),IF(AND(I107="LAIT",H107="CLIENT S+D"),((V107*952.4)-((V107*952.4)*J107)),IF(AND(H107="CLIENT S",I107="LAIT"),((V107*952.4)-((V107*952.4)*J107)),IF(AND(I107="HUILE",H107="CLIENT S"),(VLOOKUP(K107,'BASE DE DONNEE'!$I$220:$J$250,2,0)+(VLOOKUP(V107,'BASE DE DONNEE'!$I$111:$P$192,2,0)))-(J107*((VLOOKUP(V107,'BASE DE DONNEE'!$I$111:$P$164,2,0)+(VLOOKUP(K107,'BASE DE DONNEE'!$I$220:$J$250,2,0))))))))))))))))</f>
        <v>0</v>
      </c>
      <c r="S107" s="355" t="b">
        <f t="shared" si="22"/>
        <v>0</v>
      </c>
      <c r="T107" s="356" t="b">
        <f t="shared" si="23"/>
        <v>0</v>
      </c>
      <c r="U107" s="365"/>
      <c r="V107" s="378">
        <f t="shared" si="25"/>
        <v>0</v>
      </c>
      <c r="W107" s="427"/>
      <c r="X107" s="471"/>
      <c r="Y107" s="387" t="e">
        <f>VLOOKUP(X107,'BASE DE DONNEE'!$A$4:$H$148,2,0)</f>
        <v>#N/A</v>
      </c>
      <c r="Z107" s="402"/>
      <c r="AA107" s="402"/>
      <c r="AB107" s="421"/>
      <c r="AC107" s="401" t="e">
        <f>VLOOKUP(X107,'BASE DE DONNEE'!$A$4:$H$148,3,0)</f>
        <v>#N/A</v>
      </c>
      <c r="AD107" s="468" t="e">
        <f t="shared" si="24"/>
        <v>#N/A</v>
      </c>
      <c r="AE107" s="469" t="e">
        <f>VLOOKUP(X107,'BASE DE DONNEE'!$A$4:$H$148,6,0)*#REF!/100</f>
        <v>#N/A</v>
      </c>
      <c r="AF107" s="469" t="e">
        <f>VLOOKUP(X107,'BASE DE DONNEE'!$A$4:$H$148,7,0)*#REF!/100</f>
        <v>#N/A</v>
      </c>
      <c r="AG107" s="469" t="e">
        <f>VLOOKUP(X107,'BASE DE DONNEE'!$A$4:$H$148,8,0)*#REF!/100</f>
        <v>#N/A</v>
      </c>
      <c r="AH107" s="470" t="e">
        <f t="shared" si="19"/>
        <v>#N/A</v>
      </c>
    </row>
    <row r="108" spans="2:34" ht="15.75" thickBot="1" x14ac:dyDescent="0.3">
      <c r="B108" s="375"/>
      <c r="C108" s="363"/>
      <c r="D108" s="611"/>
      <c r="E108" s="612"/>
      <c r="F108" s="612"/>
      <c r="G108" s="613"/>
      <c r="H108" s="377"/>
      <c r="I108" s="374"/>
      <c r="J108" s="346"/>
      <c r="K108" s="29"/>
      <c r="L108" s="29"/>
      <c r="M108" s="29"/>
      <c r="N108" s="29"/>
      <c r="O108" s="29"/>
      <c r="P108" s="130"/>
      <c r="Q108" s="92">
        <f t="shared" si="21"/>
        <v>0</v>
      </c>
      <c r="R108" s="355" t="b">
        <f>IF(AND(H108="CLIENT S+L",I108="HUILE"),(V108*3333.33+(VLOOKUP(K108,'BASE DE DONNEE'!$I$220:$J$250,2,0)))-((V108*3333.33)*J108),IF(AND(H108="CLIENT S+L",I108="LAIT"),((V108*952.4)-(V108*952.4)*J108),IF(H108="CLIENT O","OFFERT",IF(AND(I108="HUILE",H108="CLIENT L"),(((VLOOKUP(K108,'BASE DE DONNEE'!$I$220:$J$250,2,0))+(VLOOKUP(V108,'BASE DE DONNEE'!$I$111:$P$192,2,0)))),IF(AND(I108="LAIT",H108="CLIENT L"),(V108*952.4),IF(AND(I108="HUILE",H108="CLIENT D"),(V108*3809.53+(VLOOKUP(K108,'BASE DE DONNEE'!$I$220:$J$250,2,0))),IF(AND(I108="LAIT",H108="CLIENT D"),(V108*952.4),IF(AND(I108="HUILE",H108="CLIENT S+D"),((V108*3809.53+(VLOOKUP(K108,'BASE DE DONNEE'!$I$220:$J$250,2,0)))-((V108*3809.53)*J108)),IF(AND(I108="LAIT",H108="CLIENT S+D"),((V108*952.4)-((V108*952.4)*J108)),IF(AND(H108="CLIENT S",I108="LAIT"),((V108*952.4)-((V108*952.4)*J108)),IF(AND(I108="HUILE",H108="CLIENT S"),(VLOOKUP(K108,'BASE DE DONNEE'!$I$220:$J$250,2,0)+(VLOOKUP(V108,'BASE DE DONNEE'!$I$111:$P$192,2,0)))-(J108*((VLOOKUP(V108,'BASE DE DONNEE'!$I$111:$P$164,2,0)+(VLOOKUP(K108,'BASE DE DONNEE'!$I$220:$J$250,2,0))))))))))))))))</f>
        <v>0</v>
      </c>
      <c r="S108" s="355" t="b">
        <f t="shared" si="22"/>
        <v>0</v>
      </c>
      <c r="T108" s="356" t="b">
        <f t="shared" si="23"/>
        <v>0</v>
      </c>
      <c r="U108" s="365"/>
      <c r="V108" s="378">
        <f t="shared" si="25"/>
        <v>0</v>
      </c>
      <c r="W108" s="427"/>
      <c r="X108" s="471"/>
      <c r="Y108" s="387" t="e">
        <f>VLOOKUP(X108,'BASE DE DONNEE'!$A$4:$H$148,2,0)</f>
        <v>#N/A</v>
      </c>
      <c r="Z108" s="402"/>
      <c r="AA108" s="402"/>
      <c r="AB108" s="421"/>
      <c r="AC108" s="401" t="e">
        <f>VLOOKUP(X108,'BASE DE DONNEE'!$A$4:$H$148,3,0)</f>
        <v>#N/A</v>
      </c>
      <c r="AD108" s="468" t="e">
        <f t="shared" si="24"/>
        <v>#N/A</v>
      </c>
      <c r="AE108" s="469" t="e">
        <f>VLOOKUP(X108,'BASE DE DONNEE'!$A$4:$H$148,6,0)*#REF!/100</f>
        <v>#N/A</v>
      </c>
      <c r="AF108" s="469" t="e">
        <f>VLOOKUP(X108,'BASE DE DONNEE'!$A$4:$H$148,7,0)*#REF!/100</f>
        <v>#N/A</v>
      </c>
      <c r="AG108" s="469" t="e">
        <f>VLOOKUP(X108,'BASE DE DONNEE'!$A$4:$H$148,8,0)*#REF!/100</f>
        <v>#N/A</v>
      </c>
      <c r="AH108" s="470" t="e">
        <f t="shared" si="19"/>
        <v>#N/A</v>
      </c>
    </row>
    <row r="109" spans="2:34" ht="15.75" thickBot="1" x14ac:dyDescent="0.3">
      <c r="B109" s="375"/>
      <c r="C109" s="363"/>
      <c r="D109" s="611"/>
      <c r="E109" s="612"/>
      <c r="F109" s="612"/>
      <c r="G109" s="613"/>
      <c r="H109" s="377"/>
      <c r="I109" s="374"/>
      <c r="J109" s="346"/>
      <c r="K109" s="29"/>
      <c r="L109" s="29"/>
      <c r="M109" s="29"/>
      <c r="N109" s="29"/>
      <c r="O109" s="29"/>
      <c r="P109" s="130"/>
      <c r="Q109" s="92">
        <f t="shared" si="21"/>
        <v>0</v>
      </c>
      <c r="R109" s="355" t="b">
        <f>IF(AND(H109="CLIENT S+L",I109="HUILE"),(V109*3333.33+(VLOOKUP(K109,'BASE DE DONNEE'!$I$220:$J$250,2,0)))-((V109*3333.33)*J109),IF(AND(H109="CLIENT S+L",I109="LAIT"),((V109*952.4)-(V109*952.4)*J109),IF(H109="CLIENT O","OFFERT",IF(AND(I109="HUILE",H109="CLIENT L"),(((VLOOKUP(K109,'BASE DE DONNEE'!$I$220:$J$250,2,0))+(VLOOKUP(V109,'BASE DE DONNEE'!$I$111:$P$192,2,0)))),IF(AND(I109="LAIT",H109="CLIENT L"),(V109*952.4),IF(AND(I109="HUILE",H109="CLIENT D"),(V109*3809.53+(VLOOKUP(K109,'BASE DE DONNEE'!$I$220:$J$250,2,0))),IF(AND(I109="LAIT",H109="CLIENT D"),(V109*952.4),IF(AND(I109="HUILE",H109="CLIENT S+D"),((V109*3809.53+(VLOOKUP(K109,'BASE DE DONNEE'!$I$220:$J$250,2,0)))-((V109*3809.53)*J109)),IF(AND(I109="LAIT",H109="CLIENT S+D"),((V109*952.4)-((V109*952.4)*J109)),IF(AND(H109="CLIENT S",I109="LAIT"),((V109*952.4)-((V109*952.4)*J109)),IF(AND(I109="HUILE",H109="CLIENT S"),(VLOOKUP(K109,'BASE DE DONNEE'!$I$220:$J$250,2,0)+(VLOOKUP(V109,'BASE DE DONNEE'!$I$111:$P$192,2,0)))-(J109*((VLOOKUP(V109,'BASE DE DONNEE'!$I$111:$P$164,2,0)+(VLOOKUP(K109,'BASE DE DONNEE'!$I$220:$J$250,2,0))))))))))))))))</f>
        <v>0</v>
      </c>
      <c r="S109" s="355" t="b">
        <f t="shared" si="22"/>
        <v>0</v>
      </c>
      <c r="T109" s="356" t="b">
        <f t="shared" si="23"/>
        <v>0</v>
      </c>
      <c r="U109" s="365"/>
      <c r="V109" s="378">
        <f t="shared" si="25"/>
        <v>0</v>
      </c>
      <c r="W109" s="427"/>
      <c r="X109" s="471"/>
      <c r="Y109" s="387" t="e">
        <f>VLOOKUP(X109,'BASE DE DONNEE'!$A$4:$H$148,2,0)</f>
        <v>#N/A</v>
      </c>
      <c r="Z109" s="402"/>
      <c r="AA109" s="402"/>
      <c r="AB109" s="421"/>
      <c r="AC109" s="401" t="e">
        <f>VLOOKUP(X109,'BASE DE DONNEE'!$A$4:$H$148,3,0)</f>
        <v>#N/A</v>
      </c>
      <c r="AD109" s="468" t="e">
        <f t="shared" si="24"/>
        <v>#N/A</v>
      </c>
      <c r="AE109" s="469" t="e">
        <f>VLOOKUP(X109,'BASE DE DONNEE'!$A$4:$H$148,6,0)*#REF!/100</f>
        <v>#N/A</v>
      </c>
      <c r="AF109" s="469" t="e">
        <f>VLOOKUP(X109,'BASE DE DONNEE'!$A$4:$H$148,7,0)*#REF!/100</f>
        <v>#N/A</v>
      </c>
      <c r="AG109" s="469" t="e">
        <f>VLOOKUP(X109,'BASE DE DONNEE'!$A$4:$H$148,8,0)*#REF!/100</f>
        <v>#N/A</v>
      </c>
      <c r="AH109" s="470" t="e">
        <f t="shared" si="19"/>
        <v>#N/A</v>
      </c>
    </row>
    <row r="110" spans="2:34" ht="15.75" thickBot="1" x14ac:dyDescent="0.3">
      <c r="B110" s="375"/>
      <c r="C110" s="363"/>
      <c r="D110" s="611"/>
      <c r="E110" s="612"/>
      <c r="F110" s="612"/>
      <c r="G110" s="613"/>
      <c r="H110" s="377"/>
      <c r="I110" s="374"/>
      <c r="J110" s="346"/>
      <c r="K110" s="29"/>
      <c r="L110" s="29"/>
      <c r="M110" s="29"/>
      <c r="N110" s="29"/>
      <c r="O110" s="29"/>
      <c r="P110" s="130"/>
      <c r="Q110" s="92">
        <f t="shared" si="21"/>
        <v>0</v>
      </c>
      <c r="R110" s="355" t="b">
        <f>IF(AND(H110="CLIENT S+L",I110="HUILE"),(V110*3333.33+(VLOOKUP(K110,'BASE DE DONNEE'!$I$220:$J$250,2,0)))-((V110*3333.33)*J110),IF(AND(H110="CLIENT S+L",I110="LAIT"),((V110*952.4)-(V110*952.4)*J110),IF(H110="CLIENT O","OFFERT",IF(AND(I110="HUILE",H110="CLIENT L"),(((VLOOKUP(K110,'BASE DE DONNEE'!$I$220:$J$250,2,0))+(VLOOKUP(V110,'BASE DE DONNEE'!$I$111:$P$192,2,0)))),IF(AND(I110="LAIT",H110="CLIENT L"),(V110*952.4),IF(AND(I110="HUILE",H110="CLIENT D"),(V110*3809.53+(VLOOKUP(K110,'BASE DE DONNEE'!$I$220:$J$250,2,0))),IF(AND(I110="LAIT",H110="CLIENT D"),(V110*952.4),IF(AND(I110="HUILE",H110="CLIENT S+D"),((V110*3809.53+(VLOOKUP(K110,'BASE DE DONNEE'!$I$220:$J$250,2,0)))-((V110*3809.53)*J110)),IF(AND(I110="LAIT",H110="CLIENT S+D"),((V110*952.4)-((V110*952.4)*J110)),IF(AND(H110="CLIENT S",I110="LAIT"),((V110*952.4)-((V110*952.4)*J110)),IF(AND(I110="HUILE",H110="CLIENT S"),(VLOOKUP(K110,'BASE DE DONNEE'!$I$220:$J$250,2,0)+(VLOOKUP(V110,'BASE DE DONNEE'!$I$111:$P$192,2,0)))-(J110*((VLOOKUP(V110,'BASE DE DONNEE'!$I$111:$P$164,2,0)+(VLOOKUP(K110,'BASE DE DONNEE'!$I$220:$J$250,2,0))))))))))))))))</f>
        <v>0</v>
      </c>
      <c r="S110" s="355" t="b">
        <f t="shared" si="22"/>
        <v>0</v>
      </c>
      <c r="T110" s="356" t="b">
        <f t="shared" si="23"/>
        <v>0</v>
      </c>
      <c r="U110" s="365"/>
      <c r="V110" s="378">
        <f t="shared" si="25"/>
        <v>0</v>
      </c>
      <c r="W110" s="427"/>
      <c r="X110" s="471"/>
      <c r="Y110" s="387" t="e">
        <f>VLOOKUP(X110,'BASE DE DONNEE'!$A$4:$H$148,2,0)</f>
        <v>#N/A</v>
      </c>
      <c r="Z110" s="402"/>
      <c r="AA110" s="402"/>
      <c r="AB110" s="421"/>
      <c r="AC110" s="401" t="e">
        <f>VLOOKUP(X110,'BASE DE DONNEE'!$A$4:$H$148,3,0)</f>
        <v>#N/A</v>
      </c>
      <c r="AD110" s="468" t="e">
        <f t="shared" si="24"/>
        <v>#N/A</v>
      </c>
      <c r="AE110" s="469" t="e">
        <f>VLOOKUP(X110,'BASE DE DONNEE'!$A$4:$H$148,6,0)*#REF!/100</f>
        <v>#N/A</v>
      </c>
      <c r="AF110" s="469" t="e">
        <f>VLOOKUP(X110,'BASE DE DONNEE'!$A$4:$H$148,7,0)*#REF!/100</f>
        <v>#N/A</v>
      </c>
      <c r="AG110" s="469" t="e">
        <f>VLOOKUP(X110,'BASE DE DONNEE'!$A$4:$H$148,8,0)*#REF!/100</f>
        <v>#N/A</v>
      </c>
      <c r="AH110" s="470" t="e">
        <f t="shared" si="19"/>
        <v>#N/A</v>
      </c>
    </row>
    <row r="111" spans="2:34" ht="15.75" thickBot="1" x14ac:dyDescent="0.3">
      <c r="B111" s="375"/>
      <c r="C111" s="363"/>
      <c r="D111" s="611"/>
      <c r="E111" s="612"/>
      <c r="F111" s="612"/>
      <c r="G111" s="613"/>
      <c r="H111" s="377"/>
      <c r="I111" s="374"/>
      <c r="J111" s="346"/>
      <c r="K111" s="29"/>
      <c r="L111" s="29"/>
      <c r="M111" s="29"/>
      <c r="N111" s="29"/>
      <c r="O111" s="29"/>
      <c r="P111" s="130"/>
      <c r="Q111" s="92">
        <f t="shared" si="21"/>
        <v>0</v>
      </c>
      <c r="R111" s="355" t="b">
        <f>IF(AND(H111="CLIENT S+L",I111="HUILE"),(V111*3333.33+(VLOOKUP(K111,'BASE DE DONNEE'!$I$220:$J$250,2,0)))-((V111*3333.33)*J111),IF(AND(H111="CLIENT S+L",I111="LAIT"),((V111*952.4)-(V111*952.4)*J111),IF(H111="CLIENT O","OFFERT",IF(AND(I111="HUILE",H111="CLIENT L"),(((VLOOKUP(K111,'BASE DE DONNEE'!$I$220:$J$250,2,0))+(VLOOKUP(V111,'BASE DE DONNEE'!$I$111:$P$192,2,0)))),IF(AND(I111="LAIT",H111="CLIENT L"),(V111*952.4),IF(AND(I111="HUILE",H111="CLIENT D"),(V111*3809.53+(VLOOKUP(K111,'BASE DE DONNEE'!$I$220:$J$250,2,0))),IF(AND(I111="LAIT",H111="CLIENT D"),(V111*952.4),IF(AND(I111="HUILE",H111="CLIENT S+D"),((V111*3809.53+(VLOOKUP(K111,'BASE DE DONNEE'!$I$220:$J$250,2,0)))-((V111*3809.53)*J111)),IF(AND(I111="LAIT",H111="CLIENT S+D"),((V111*952.4)-((V111*952.4)*J111)),IF(AND(H111="CLIENT S",I111="LAIT"),((V111*952.4)-((V111*952.4)*J111)),IF(AND(I111="HUILE",H111="CLIENT S"),(VLOOKUP(K111,'BASE DE DONNEE'!$I$220:$J$250,2,0)+(VLOOKUP(V111,'BASE DE DONNEE'!$I$111:$P$192,2,0)))-(J111*((VLOOKUP(V111,'BASE DE DONNEE'!$I$111:$P$164,2,0)+(VLOOKUP(K111,'BASE DE DONNEE'!$I$220:$J$250,2,0))))))))))))))))</f>
        <v>0</v>
      </c>
      <c r="S111" s="355" t="b">
        <f t="shared" si="22"/>
        <v>0</v>
      </c>
      <c r="T111" s="356" t="b">
        <f t="shared" si="23"/>
        <v>0</v>
      </c>
      <c r="U111" s="365"/>
      <c r="V111" s="378">
        <f t="shared" si="25"/>
        <v>0</v>
      </c>
      <c r="W111" s="427"/>
      <c r="X111" s="471"/>
      <c r="Y111" s="387" t="e">
        <f>VLOOKUP(X111,'BASE DE DONNEE'!$A$4:$H$148,2,0)</f>
        <v>#N/A</v>
      </c>
      <c r="Z111" s="402"/>
      <c r="AA111" s="402"/>
      <c r="AB111" s="421"/>
      <c r="AC111" s="401" t="e">
        <f>VLOOKUP(X111,'BASE DE DONNEE'!$A$4:$H$148,3,0)</f>
        <v>#N/A</v>
      </c>
      <c r="AD111" s="468" t="e">
        <f t="shared" si="24"/>
        <v>#N/A</v>
      </c>
      <c r="AE111" s="469" t="e">
        <f>VLOOKUP(X111,'BASE DE DONNEE'!$A$4:$H$148,6,0)*#REF!/100</f>
        <v>#N/A</v>
      </c>
      <c r="AF111" s="469" t="e">
        <f>VLOOKUP(X111,'BASE DE DONNEE'!$A$4:$H$148,7,0)*#REF!/100</f>
        <v>#N/A</v>
      </c>
      <c r="AG111" s="469" t="e">
        <f>VLOOKUP(X111,'BASE DE DONNEE'!$A$4:$H$148,8,0)*#REF!/100</f>
        <v>#N/A</v>
      </c>
      <c r="AH111" s="470" t="e">
        <f t="shared" si="19"/>
        <v>#N/A</v>
      </c>
    </row>
    <row r="112" spans="2:34" ht="15.75" thickBot="1" x14ac:dyDescent="0.3">
      <c r="B112" s="375"/>
      <c r="C112" s="363"/>
      <c r="D112" s="611"/>
      <c r="E112" s="612"/>
      <c r="F112" s="612"/>
      <c r="G112" s="613"/>
      <c r="H112" s="377"/>
      <c r="I112" s="374"/>
      <c r="J112" s="346"/>
      <c r="K112" s="29"/>
      <c r="L112" s="29"/>
      <c r="M112" s="29"/>
      <c r="N112" s="29"/>
      <c r="O112" s="29"/>
      <c r="P112" s="130"/>
      <c r="Q112" s="92">
        <f t="shared" si="21"/>
        <v>0</v>
      </c>
      <c r="R112" s="355" t="b">
        <f>IF(AND(H112="CLIENT S+L",I112="HUILE"),(V112*3333.33+(VLOOKUP(K112,'BASE DE DONNEE'!$I$220:$J$250,2,0)))-((V112*3333.33)*J112),IF(AND(H112="CLIENT S+L",I112="LAIT"),((V112*952.4)-(V112*952.4)*J112),IF(H112="CLIENT O","OFFERT",IF(AND(I112="HUILE",H112="CLIENT L"),(((VLOOKUP(K112,'BASE DE DONNEE'!$I$220:$J$250,2,0))+(VLOOKUP(V112,'BASE DE DONNEE'!$I$111:$P$192,2,0)))),IF(AND(I112="LAIT",H112="CLIENT L"),(V112*952.4),IF(AND(I112="HUILE",H112="CLIENT D"),(V112*3809.53+(VLOOKUP(K112,'BASE DE DONNEE'!$I$220:$J$250,2,0))),IF(AND(I112="LAIT",H112="CLIENT D"),(V112*952.4),IF(AND(I112="HUILE",H112="CLIENT S+D"),((V112*3809.53+(VLOOKUP(K112,'BASE DE DONNEE'!$I$220:$J$250,2,0)))-((V112*3809.53)*J112)),IF(AND(I112="LAIT",H112="CLIENT S+D"),((V112*952.4)-((V112*952.4)*J112)),IF(AND(H112="CLIENT S",I112="LAIT"),((V112*952.4)-((V112*952.4)*J112)),IF(AND(I112="HUILE",H112="CLIENT S"),(VLOOKUP(K112,'BASE DE DONNEE'!$I$220:$J$250,2,0)+(VLOOKUP(V112,'BASE DE DONNEE'!$I$111:$P$192,2,0)))-(J112*((VLOOKUP(V112,'BASE DE DONNEE'!$I$111:$P$164,2,0)+(VLOOKUP(K112,'BASE DE DONNEE'!$I$220:$J$250,2,0))))))))))))))))</f>
        <v>0</v>
      </c>
      <c r="S112" s="355" t="b">
        <f t="shared" si="22"/>
        <v>0</v>
      </c>
      <c r="T112" s="356" t="b">
        <f t="shared" si="23"/>
        <v>0</v>
      </c>
      <c r="U112" s="365"/>
      <c r="V112" s="378">
        <f t="shared" si="25"/>
        <v>0</v>
      </c>
      <c r="W112" s="427"/>
      <c r="X112" s="471"/>
      <c r="Y112" s="387" t="e">
        <f>VLOOKUP(X112,'BASE DE DONNEE'!$A$4:$H$148,2,0)</f>
        <v>#N/A</v>
      </c>
      <c r="Z112" s="402"/>
      <c r="AA112" s="402"/>
      <c r="AB112" s="421"/>
      <c r="AC112" s="401" t="e">
        <f>VLOOKUP(X112,'BASE DE DONNEE'!$A$4:$H$148,3,0)</f>
        <v>#N/A</v>
      </c>
      <c r="AD112" s="468" t="e">
        <f t="shared" si="24"/>
        <v>#N/A</v>
      </c>
      <c r="AE112" s="469" t="e">
        <f>VLOOKUP(X112,'BASE DE DONNEE'!$A$4:$H$148,6,0)*#REF!/100</f>
        <v>#N/A</v>
      </c>
      <c r="AF112" s="469" t="e">
        <f>VLOOKUP(X112,'BASE DE DONNEE'!$A$4:$H$148,7,0)*#REF!/100</f>
        <v>#N/A</v>
      </c>
      <c r="AG112" s="469" t="e">
        <f>VLOOKUP(X112,'BASE DE DONNEE'!$A$4:$H$148,8,0)*#REF!/100</f>
        <v>#N/A</v>
      </c>
      <c r="AH112" s="470" t="e">
        <f t="shared" si="19"/>
        <v>#N/A</v>
      </c>
    </row>
    <row r="113" spans="2:34" ht="15.75" thickBot="1" x14ac:dyDescent="0.3">
      <c r="B113" s="375"/>
      <c r="C113" s="363"/>
      <c r="D113" s="611"/>
      <c r="E113" s="612"/>
      <c r="F113" s="612"/>
      <c r="G113" s="613"/>
      <c r="H113" s="377"/>
      <c r="I113" s="374"/>
      <c r="J113" s="346"/>
      <c r="K113" s="29"/>
      <c r="L113" s="29"/>
      <c r="M113" s="29"/>
      <c r="N113" s="29"/>
      <c r="O113" s="29"/>
      <c r="P113" s="130"/>
      <c r="Q113" s="92">
        <f t="shared" si="21"/>
        <v>0</v>
      </c>
      <c r="R113" s="355" t="b">
        <f>IF(AND(H113="CLIENT S+L",I113="HUILE"),(V113*3333.33+(VLOOKUP(K113,'BASE DE DONNEE'!$I$220:$J$250,2,0)))-((V113*3333.33)*J113),IF(AND(H113="CLIENT S+L",I113="LAIT"),((V113*952.4)-(V113*952.4)*J113),IF(H113="CLIENT O","OFFERT",IF(AND(I113="HUILE",H113="CLIENT L"),(((VLOOKUP(K113,'BASE DE DONNEE'!$I$220:$J$250,2,0))+(VLOOKUP(V113,'BASE DE DONNEE'!$I$111:$P$192,2,0)))),IF(AND(I113="LAIT",H113="CLIENT L"),(V113*952.4),IF(AND(I113="HUILE",H113="CLIENT D"),(V113*3809.53+(VLOOKUP(K113,'BASE DE DONNEE'!$I$220:$J$250,2,0))),IF(AND(I113="LAIT",H113="CLIENT D"),(V113*952.4),IF(AND(I113="HUILE",H113="CLIENT S+D"),((V113*3809.53+(VLOOKUP(K113,'BASE DE DONNEE'!$I$220:$J$250,2,0)))-((V113*3809.53)*J113)),IF(AND(I113="LAIT",H113="CLIENT S+D"),((V113*952.4)-((V113*952.4)*J113)),IF(AND(H113="CLIENT S",I113="LAIT"),((V113*952.4)-((V113*952.4)*J113)),IF(AND(I113="HUILE",H113="CLIENT S"),(VLOOKUP(K113,'BASE DE DONNEE'!$I$220:$J$250,2,0)+(VLOOKUP(V113,'BASE DE DONNEE'!$I$111:$P$192,2,0)))-(J113*((VLOOKUP(V113,'BASE DE DONNEE'!$I$111:$P$164,2,0)+(VLOOKUP(K113,'BASE DE DONNEE'!$I$220:$J$250,2,0))))))))))))))))</f>
        <v>0</v>
      </c>
      <c r="S113" s="355" t="b">
        <f t="shared" si="22"/>
        <v>0</v>
      </c>
      <c r="T113" s="356" t="b">
        <f t="shared" si="23"/>
        <v>0</v>
      </c>
      <c r="U113" s="365"/>
      <c r="V113" s="378">
        <f t="shared" si="25"/>
        <v>0</v>
      </c>
      <c r="W113" s="427"/>
      <c r="X113" s="471"/>
      <c r="Y113" s="387" t="e">
        <f>VLOOKUP(X113,'BASE DE DONNEE'!$A$4:$H$148,2,0)</f>
        <v>#N/A</v>
      </c>
      <c r="Z113" s="402"/>
      <c r="AA113" s="402"/>
      <c r="AB113" s="421"/>
      <c r="AC113" s="401" t="e">
        <f>VLOOKUP(X113,'BASE DE DONNEE'!$A$4:$H$148,3,0)</f>
        <v>#N/A</v>
      </c>
      <c r="AD113" s="468" t="e">
        <f t="shared" si="24"/>
        <v>#N/A</v>
      </c>
      <c r="AE113" s="469" t="e">
        <f>VLOOKUP(X113,'BASE DE DONNEE'!$A$4:$H$148,6,0)*#REF!/100</f>
        <v>#N/A</v>
      </c>
      <c r="AF113" s="469" t="e">
        <f>VLOOKUP(X113,'BASE DE DONNEE'!$A$4:$H$148,7,0)*#REF!/100</f>
        <v>#N/A</v>
      </c>
      <c r="AG113" s="469" t="e">
        <f>VLOOKUP(X113,'BASE DE DONNEE'!$A$4:$H$148,8,0)*#REF!/100</f>
        <v>#N/A</v>
      </c>
      <c r="AH113" s="470" t="e">
        <f t="shared" si="19"/>
        <v>#N/A</v>
      </c>
    </row>
    <row r="114" spans="2:34" ht="15.75" thickBot="1" x14ac:dyDescent="0.3">
      <c r="B114" s="375"/>
      <c r="C114" s="363"/>
      <c r="D114" s="611"/>
      <c r="E114" s="612"/>
      <c r="F114" s="612"/>
      <c r="G114" s="613"/>
      <c r="H114" s="377"/>
      <c r="I114" s="374"/>
      <c r="J114" s="346"/>
      <c r="K114" s="29"/>
      <c r="L114" s="29"/>
      <c r="M114" s="29"/>
      <c r="N114" s="29"/>
      <c r="O114" s="29"/>
      <c r="P114" s="130"/>
      <c r="Q114" s="92">
        <f t="shared" si="21"/>
        <v>0</v>
      </c>
      <c r="R114" s="355" t="b">
        <f>IF(AND(H114="CLIENT S+L",I114="HUILE"),(V114*3333.33+(VLOOKUP(K114,'BASE DE DONNEE'!$I$220:$J$250,2,0)))-((V114*3333.33)*J114),IF(AND(H114="CLIENT S+L",I114="LAIT"),((V114*952.4)-(V114*952.4)*J114),IF(H114="CLIENT O","OFFERT",IF(AND(I114="HUILE",H114="CLIENT L"),(((VLOOKUP(K114,'BASE DE DONNEE'!$I$220:$J$250,2,0))+(VLOOKUP(V114,'BASE DE DONNEE'!$I$111:$P$192,2,0)))),IF(AND(I114="LAIT",H114="CLIENT L"),(V114*952.4),IF(AND(I114="HUILE",H114="CLIENT D"),(V114*3809.53+(VLOOKUP(K114,'BASE DE DONNEE'!$I$220:$J$250,2,0))),IF(AND(I114="LAIT",H114="CLIENT D"),(V114*952.4),IF(AND(I114="HUILE",H114="CLIENT S+D"),((V114*3809.53+(VLOOKUP(K114,'BASE DE DONNEE'!$I$220:$J$250,2,0)))-((V114*3809.53)*J114)),IF(AND(I114="LAIT",H114="CLIENT S+D"),((V114*952.4)-((V114*952.4)*J114)),IF(AND(H114="CLIENT S",I114="LAIT"),((V114*952.4)-((V114*952.4)*J114)),IF(AND(I114="HUILE",H114="CLIENT S"),(VLOOKUP(K114,'BASE DE DONNEE'!$I$220:$J$250,2,0)+(VLOOKUP(V114,'BASE DE DONNEE'!$I$111:$P$192,2,0)))-(J114*((VLOOKUP(V114,'BASE DE DONNEE'!$I$111:$P$164,2,0)+(VLOOKUP(K114,'BASE DE DONNEE'!$I$220:$J$250,2,0))))))))))))))))</f>
        <v>0</v>
      </c>
      <c r="S114" s="355" t="b">
        <f t="shared" si="22"/>
        <v>0</v>
      </c>
      <c r="T114" s="356" t="b">
        <f t="shared" si="23"/>
        <v>0</v>
      </c>
      <c r="U114" s="365"/>
      <c r="V114" s="378">
        <f t="shared" si="25"/>
        <v>0</v>
      </c>
      <c r="W114" s="427"/>
      <c r="X114" s="471"/>
      <c r="Y114" s="387" t="e">
        <f>VLOOKUP(X114,'BASE DE DONNEE'!$A$4:$H$148,2,0)</f>
        <v>#N/A</v>
      </c>
      <c r="Z114" s="402"/>
      <c r="AA114" s="402"/>
      <c r="AB114" s="421"/>
      <c r="AC114" s="401" t="e">
        <f>VLOOKUP(X114,'BASE DE DONNEE'!$A$4:$H$148,3,0)</f>
        <v>#N/A</v>
      </c>
      <c r="AD114" s="468" t="e">
        <f t="shared" si="24"/>
        <v>#N/A</v>
      </c>
      <c r="AE114" s="469" t="e">
        <f>VLOOKUP(X114,'BASE DE DONNEE'!$A$4:$H$148,6,0)*#REF!/100</f>
        <v>#N/A</v>
      </c>
      <c r="AF114" s="469" t="e">
        <f>VLOOKUP(X114,'BASE DE DONNEE'!$A$4:$H$148,7,0)*#REF!/100</f>
        <v>#N/A</v>
      </c>
      <c r="AG114" s="469" t="e">
        <f>VLOOKUP(X114,'BASE DE DONNEE'!$A$4:$H$148,8,0)*#REF!/100</f>
        <v>#N/A</v>
      </c>
      <c r="AH114" s="470" t="e">
        <f t="shared" si="19"/>
        <v>#N/A</v>
      </c>
    </row>
    <row r="115" spans="2:34" ht="15.75" thickBot="1" x14ac:dyDescent="0.3">
      <c r="B115" s="375"/>
      <c r="C115" s="363"/>
      <c r="D115" s="611"/>
      <c r="E115" s="612"/>
      <c r="F115" s="612"/>
      <c r="G115" s="613"/>
      <c r="H115" s="377"/>
      <c r="I115" s="374"/>
      <c r="J115" s="346"/>
      <c r="K115" s="29"/>
      <c r="L115" s="29"/>
      <c r="M115" s="29"/>
      <c r="N115" s="29"/>
      <c r="O115" s="29"/>
      <c r="P115" s="130"/>
      <c r="Q115" s="92">
        <f t="shared" si="21"/>
        <v>0</v>
      </c>
      <c r="R115" s="355" t="b">
        <f>IF(AND(H115="CLIENT S+L",I115="HUILE"),(V115*3333.33+(VLOOKUP(K115,'BASE DE DONNEE'!$I$220:$J$250,2,0)))-((V115*3333.33)*J115),IF(AND(H115="CLIENT S+L",I115="LAIT"),((V115*952.4)-(V115*952.4)*J115),IF(H115="CLIENT O","OFFERT",IF(AND(I115="HUILE",H115="CLIENT L"),(((VLOOKUP(K115,'BASE DE DONNEE'!$I$220:$J$250,2,0))+(VLOOKUP(V115,'BASE DE DONNEE'!$I$111:$P$192,2,0)))),IF(AND(I115="LAIT",H115="CLIENT L"),(V115*952.4),IF(AND(I115="HUILE",H115="CLIENT D"),(V115*3809.53+(VLOOKUP(K115,'BASE DE DONNEE'!$I$220:$J$250,2,0))),IF(AND(I115="LAIT",H115="CLIENT D"),(V115*952.4),IF(AND(I115="HUILE",H115="CLIENT S+D"),((V115*3809.53+(VLOOKUP(K115,'BASE DE DONNEE'!$I$220:$J$250,2,0)))-((V115*3809.53)*J115)),IF(AND(I115="LAIT",H115="CLIENT S+D"),((V115*952.4)-((V115*952.4)*J115)),IF(AND(H115="CLIENT S",I115="LAIT"),((V115*952.4)-((V115*952.4)*J115)),IF(AND(I115="HUILE",H115="CLIENT S"),(VLOOKUP(K115,'BASE DE DONNEE'!$I$220:$J$250,2,0)+(VLOOKUP(V115,'BASE DE DONNEE'!$I$111:$P$192,2,0)))-(J115*((VLOOKUP(V115,'BASE DE DONNEE'!$I$111:$P$164,2,0)+(VLOOKUP(K115,'BASE DE DONNEE'!$I$220:$J$250,2,0))))))))))))))))</f>
        <v>0</v>
      </c>
      <c r="S115" s="355" t="b">
        <f t="shared" si="22"/>
        <v>0</v>
      </c>
      <c r="T115" s="356" t="b">
        <f t="shared" si="23"/>
        <v>0</v>
      </c>
      <c r="U115" s="365"/>
      <c r="V115" s="378">
        <f t="shared" si="25"/>
        <v>0</v>
      </c>
      <c r="W115" s="427"/>
      <c r="X115" s="471"/>
      <c r="Y115" s="387" t="e">
        <f>VLOOKUP(X115,'BASE DE DONNEE'!$A$4:$H$148,2,0)</f>
        <v>#N/A</v>
      </c>
      <c r="Z115" s="402"/>
      <c r="AA115" s="402"/>
      <c r="AB115" s="421"/>
      <c r="AC115" s="401" t="e">
        <f>VLOOKUP(X115,'BASE DE DONNEE'!$A$4:$H$148,3,0)</f>
        <v>#N/A</v>
      </c>
      <c r="AD115" s="468" t="e">
        <f t="shared" si="24"/>
        <v>#N/A</v>
      </c>
      <c r="AE115" s="469" t="e">
        <f>VLOOKUP(X115,'BASE DE DONNEE'!$A$4:$H$148,6,0)*#REF!/100</f>
        <v>#N/A</v>
      </c>
      <c r="AF115" s="469" t="e">
        <f>VLOOKUP(X115,'BASE DE DONNEE'!$A$4:$H$148,7,0)*#REF!/100</f>
        <v>#N/A</v>
      </c>
      <c r="AG115" s="469" t="e">
        <f>VLOOKUP(X115,'BASE DE DONNEE'!$A$4:$H$148,8,0)*#REF!/100</f>
        <v>#N/A</v>
      </c>
      <c r="AH115" s="470" t="e">
        <f t="shared" si="19"/>
        <v>#N/A</v>
      </c>
    </row>
    <row r="116" spans="2:34" ht="15.75" thickBot="1" x14ac:dyDescent="0.3">
      <c r="B116" s="375"/>
      <c r="C116" s="363"/>
      <c r="D116" s="611"/>
      <c r="E116" s="612"/>
      <c r="F116" s="612"/>
      <c r="G116" s="613"/>
      <c r="H116" s="377"/>
      <c r="I116" s="374"/>
      <c r="J116" s="346"/>
      <c r="K116" s="29"/>
      <c r="L116" s="29"/>
      <c r="M116" s="29"/>
      <c r="N116" s="29"/>
      <c r="O116" s="29"/>
      <c r="P116" s="130"/>
      <c r="Q116" s="92">
        <f t="shared" si="21"/>
        <v>0</v>
      </c>
      <c r="R116" s="355" t="b">
        <f>IF(AND(H116="CLIENT S+L",I116="HUILE"),(V116*3333.33+(VLOOKUP(K116,'BASE DE DONNEE'!$I$220:$J$250,2,0)))-((V116*3333.33)*J116),IF(AND(H116="CLIENT S+L",I116="LAIT"),((V116*952.4)-(V116*952.4)*J116),IF(H116="CLIENT O","OFFERT",IF(AND(I116="HUILE",H116="CLIENT L"),(((VLOOKUP(K116,'BASE DE DONNEE'!$I$220:$J$250,2,0))+(VLOOKUP(V116,'BASE DE DONNEE'!$I$111:$P$192,2,0)))),IF(AND(I116="LAIT",H116="CLIENT L"),(V116*952.4),IF(AND(I116="HUILE",H116="CLIENT D"),(V116*3809.53+(VLOOKUP(K116,'BASE DE DONNEE'!$I$220:$J$250,2,0))),IF(AND(I116="LAIT",H116="CLIENT D"),(V116*952.4),IF(AND(I116="HUILE",H116="CLIENT S+D"),((V116*3809.53+(VLOOKUP(K116,'BASE DE DONNEE'!$I$220:$J$250,2,0)))-((V116*3809.53)*J116)),IF(AND(I116="LAIT",H116="CLIENT S+D"),((V116*952.4)-((V116*952.4)*J116)),IF(AND(H116="CLIENT S",I116="LAIT"),((V116*952.4)-((V116*952.4)*J116)),IF(AND(I116="HUILE",H116="CLIENT S"),(VLOOKUP(K116,'BASE DE DONNEE'!$I$220:$J$250,2,0)+(VLOOKUP(V116,'BASE DE DONNEE'!$I$111:$P$192,2,0)))-(J116*((VLOOKUP(V116,'BASE DE DONNEE'!$I$111:$P$164,2,0)+(VLOOKUP(K116,'BASE DE DONNEE'!$I$220:$J$250,2,0))))))))))))))))</f>
        <v>0</v>
      </c>
      <c r="S116" s="355" t="b">
        <f t="shared" si="22"/>
        <v>0</v>
      </c>
      <c r="T116" s="356" t="b">
        <f t="shared" si="23"/>
        <v>0</v>
      </c>
      <c r="U116" s="365"/>
      <c r="V116" s="378">
        <f t="shared" si="25"/>
        <v>0</v>
      </c>
      <c r="W116" s="427"/>
      <c r="X116" s="471"/>
      <c r="Y116" s="387" t="e">
        <f>VLOOKUP(X116,'BASE DE DONNEE'!$A$4:$H$148,2,0)</f>
        <v>#N/A</v>
      </c>
      <c r="Z116" s="402"/>
      <c r="AA116" s="402"/>
      <c r="AB116" s="421"/>
      <c r="AC116" s="401" t="e">
        <f>VLOOKUP(X116,'BASE DE DONNEE'!$A$4:$H$148,3,0)</f>
        <v>#N/A</v>
      </c>
      <c r="AD116" s="468" t="e">
        <f t="shared" si="24"/>
        <v>#N/A</v>
      </c>
      <c r="AE116" s="469" t="e">
        <f>VLOOKUP(X116,'BASE DE DONNEE'!$A$4:$H$148,6,0)*#REF!/100</f>
        <v>#N/A</v>
      </c>
      <c r="AF116" s="469" t="e">
        <f>VLOOKUP(X116,'BASE DE DONNEE'!$A$4:$H$148,7,0)*#REF!/100</f>
        <v>#N/A</v>
      </c>
      <c r="AG116" s="469" t="e">
        <f>VLOOKUP(X116,'BASE DE DONNEE'!$A$4:$H$148,8,0)*#REF!/100</f>
        <v>#N/A</v>
      </c>
      <c r="AH116" s="470" t="e">
        <f t="shared" si="19"/>
        <v>#N/A</v>
      </c>
    </row>
    <row r="117" spans="2:34" ht="15.75" thickBot="1" x14ac:dyDescent="0.3">
      <c r="B117" s="375"/>
      <c r="C117" s="363"/>
      <c r="D117" s="611"/>
      <c r="E117" s="612"/>
      <c r="F117" s="612"/>
      <c r="G117" s="613"/>
      <c r="H117" s="377"/>
      <c r="I117" s="374"/>
      <c r="J117" s="346"/>
      <c r="K117" s="29"/>
      <c r="L117" s="29"/>
      <c r="M117" s="29"/>
      <c r="N117" s="29"/>
      <c r="O117" s="29"/>
      <c r="P117" s="130"/>
      <c r="Q117" s="92">
        <f t="shared" si="21"/>
        <v>0</v>
      </c>
      <c r="R117" s="355" t="b">
        <f>IF(AND(H117="CLIENT S+L",I117="HUILE"),(V117*3333.33+(VLOOKUP(K117,'BASE DE DONNEE'!$I$220:$J$250,2,0)))-((V117*3333.33)*J117),IF(AND(H117="CLIENT S+L",I117="LAIT"),((V117*952.4)-(V117*952.4)*J117),IF(H117="CLIENT O","OFFERT",IF(AND(I117="HUILE",H117="CLIENT L"),(((VLOOKUP(K117,'BASE DE DONNEE'!$I$220:$J$250,2,0))+(VLOOKUP(V117,'BASE DE DONNEE'!$I$111:$P$192,2,0)))),IF(AND(I117="LAIT",H117="CLIENT L"),(V117*952.4),IF(AND(I117="HUILE",H117="CLIENT D"),(V117*3809.53+(VLOOKUP(K117,'BASE DE DONNEE'!$I$220:$J$250,2,0))),IF(AND(I117="LAIT",H117="CLIENT D"),(V117*952.4),IF(AND(I117="HUILE",H117="CLIENT S+D"),((V117*3809.53+(VLOOKUP(K117,'BASE DE DONNEE'!$I$220:$J$250,2,0)))-((V117*3809.53)*J117)),IF(AND(I117="LAIT",H117="CLIENT S+D"),((V117*952.4)-((V117*952.4)*J117)),IF(AND(H117="CLIENT S",I117="LAIT"),((V117*952.4)-((V117*952.4)*J117)),IF(AND(I117="HUILE",H117="CLIENT S"),(VLOOKUP(K117,'BASE DE DONNEE'!$I$220:$J$250,2,0)+(VLOOKUP(V117,'BASE DE DONNEE'!$I$111:$P$192,2,0)))-(J117*((VLOOKUP(V117,'BASE DE DONNEE'!$I$111:$P$164,2,0)+(VLOOKUP(K117,'BASE DE DONNEE'!$I$220:$J$250,2,0))))))))))))))))</f>
        <v>0</v>
      </c>
      <c r="S117" s="355" t="b">
        <f t="shared" si="22"/>
        <v>0</v>
      </c>
      <c r="T117" s="356" t="b">
        <f t="shared" si="23"/>
        <v>0</v>
      </c>
      <c r="U117" s="365"/>
      <c r="V117" s="378">
        <f t="shared" si="25"/>
        <v>0</v>
      </c>
      <c r="W117" s="427"/>
      <c r="X117" s="471"/>
      <c r="Y117" s="387" t="e">
        <f>VLOOKUP(X117,'BASE DE DONNEE'!$A$4:$H$148,2,0)</f>
        <v>#N/A</v>
      </c>
      <c r="Z117" s="402"/>
      <c r="AA117" s="402"/>
      <c r="AB117" s="421"/>
      <c r="AC117" s="401" t="e">
        <f>VLOOKUP(X117,'BASE DE DONNEE'!$A$4:$H$148,3,0)</f>
        <v>#N/A</v>
      </c>
      <c r="AD117" s="468" t="e">
        <f t="shared" si="24"/>
        <v>#N/A</v>
      </c>
      <c r="AE117" s="469" t="e">
        <f>VLOOKUP(X117,'BASE DE DONNEE'!$A$4:$H$148,6,0)*#REF!/100</f>
        <v>#N/A</v>
      </c>
      <c r="AF117" s="469" t="e">
        <f>VLOOKUP(X117,'BASE DE DONNEE'!$A$4:$H$148,7,0)*#REF!/100</f>
        <v>#N/A</v>
      </c>
      <c r="AG117" s="469" t="e">
        <f>VLOOKUP(X117,'BASE DE DONNEE'!$A$4:$H$148,8,0)*#REF!/100</f>
        <v>#N/A</v>
      </c>
      <c r="AH117" s="470" t="e">
        <f t="shared" si="19"/>
        <v>#N/A</v>
      </c>
    </row>
    <row r="118" spans="2:34" ht="15.75" thickBot="1" x14ac:dyDescent="0.3">
      <c r="B118" s="375"/>
      <c r="C118" s="363"/>
      <c r="D118" s="611"/>
      <c r="E118" s="612"/>
      <c r="F118" s="612"/>
      <c r="G118" s="613"/>
      <c r="H118" s="377"/>
      <c r="I118" s="374"/>
      <c r="J118" s="346"/>
      <c r="K118" s="29"/>
      <c r="L118" s="29"/>
      <c r="M118" s="29"/>
      <c r="N118" s="29"/>
      <c r="O118" s="29"/>
      <c r="P118" s="130"/>
      <c r="Q118" s="92">
        <f t="shared" si="21"/>
        <v>0</v>
      </c>
      <c r="R118" s="355" t="b">
        <f>IF(AND(H118="CLIENT S+L",I118="HUILE"),(V118*3333.33+(VLOOKUP(K118,'BASE DE DONNEE'!$I$220:$J$250,2,0)))-((V118*3333.33)*J118),IF(AND(H118="CLIENT S+L",I118="LAIT"),((V118*952.4)-(V118*952.4)*J118),IF(H118="CLIENT O","OFFERT",IF(AND(I118="HUILE",H118="CLIENT L"),(((VLOOKUP(K118,'BASE DE DONNEE'!$I$220:$J$250,2,0))+(VLOOKUP(V118,'BASE DE DONNEE'!$I$111:$P$192,2,0)))),IF(AND(I118="LAIT",H118="CLIENT L"),(V118*952.4),IF(AND(I118="HUILE",H118="CLIENT D"),(V118*3809.53+(VLOOKUP(K118,'BASE DE DONNEE'!$I$220:$J$250,2,0))),IF(AND(I118="LAIT",H118="CLIENT D"),(V118*952.4),IF(AND(I118="HUILE",H118="CLIENT S+D"),((V118*3809.53+(VLOOKUP(K118,'BASE DE DONNEE'!$I$220:$J$250,2,0)))-((V118*3809.53)*J118)),IF(AND(I118="LAIT",H118="CLIENT S+D"),((V118*952.4)-((V118*952.4)*J118)),IF(AND(H118="CLIENT S",I118="LAIT"),((V118*952.4)-((V118*952.4)*J118)),IF(AND(I118="HUILE",H118="CLIENT S"),(VLOOKUP(K118,'BASE DE DONNEE'!$I$220:$J$250,2,0)+(VLOOKUP(V118,'BASE DE DONNEE'!$I$111:$P$192,2,0)))-(J118*((VLOOKUP(V118,'BASE DE DONNEE'!$I$111:$P$164,2,0)+(VLOOKUP(K118,'BASE DE DONNEE'!$I$220:$J$250,2,0))))))))))))))))</f>
        <v>0</v>
      </c>
      <c r="S118" s="355" t="b">
        <f t="shared" si="22"/>
        <v>0</v>
      </c>
      <c r="T118" s="356" t="b">
        <f t="shared" si="23"/>
        <v>0</v>
      </c>
      <c r="U118" s="365"/>
      <c r="V118" s="378">
        <f t="shared" si="25"/>
        <v>0</v>
      </c>
      <c r="W118" s="427"/>
      <c r="X118" s="471"/>
      <c r="Y118" s="387" t="e">
        <f>VLOOKUP(X118,'BASE DE DONNEE'!$A$4:$H$148,2,0)</f>
        <v>#N/A</v>
      </c>
      <c r="Z118" s="402"/>
      <c r="AA118" s="402"/>
      <c r="AB118" s="421"/>
      <c r="AC118" s="401" t="e">
        <f>VLOOKUP(X118,'BASE DE DONNEE'!$A$4:$H$148,3,0)</f>
        <v>#N/A</v>
      </c>
      <c r="AD118" s="468" t="e">
        <f t="shared" si="24"/>
        <v>#N/A</v>
      </c>
      <c r="AE118" s="469" t="e">
        <f>VLOOKUP(X118,'BASE DE DONNEE'!$A$4:$H$148,6,0)*#REF!/100</f>
        <v>#N/A</v>
      </c>
      <c r="AF118" s="469" t="e">
        <f>VLOOKUP(X118,'BASE DE DONNEE'!$A$4:$H$148,7,0)*#REF!/100</f>
        <v>#N/A</v>
      </c>
      <c r="AG118" s="469" t="e">
        <f>VLOOKUP(X118,'BASE DE DONNEE'!$A$4:$H$148,8,0)*#REF!/100</f>
        <v>#N/A</v>
      </c>
      <c r="AH118" s="470" t="e">
        <f t="shared" si="19"/>
        <v>#N/A</v>
      </c>
    </row>
    <row r="119" spans="2:34" ht="15.75" thickBot="1" x14ac:dyDescent="0.3">
      <c r="B119" s="375"/>
      <c r="C119" s="363"/>
      <c r="D119" s="611"/>
      <c r="E119" s="612"/>
      <c r="F119" s="612"/>
      <c r="G119" s="613"/>
      <c r="H119" s="377"/>
      <c r="I119" s="374"/>
      <c r="J119" s="346"/>
      <c r="K119" s="29"/>
      <c r="L119" s="29"/>
      <c r="M119" s="29"/>
      <c r="N119" s="29"/>
      <c r="O119" s="29"/>
      <c r="P119" s="130"/>
      <c r="Q119" s="92">
        <f t="shared" si="21"/>
        <v>0</v>
      </c>
      <c r="R119" s="355" t="b">
        <f>IF(AND(H119="CLIENT S+L",I119="HUILE"),(V119*3333.33+(VLOOKUP(K119,'BASE DE DONNEE'!$I$220:$J$250,2,0)))-((V119*3333.33)*J119),IF(AND(H119="CLIENT S+L",I119="LAIT"),((V119*952.4)-(V119*952.4)*J119),IF(H119="CLIENT O","OFFERT",IF(AND(I119="HUILE",H119="CLIENT L"),(((VLOOKUP(K119,'BASE DE DONNEE'!$I$220:$J$250,2,0))+(VLOOKUP(V119,'BASE DE DONNEE'!$I$111:$P$192,2,0)))),IF(AND(I119="LAIT",H119="CLIENT L"),(V119*952.4),IF(AND(I119="HUILE",H119="CLIENT D"),(V119*3809.53+(VLOOKUP(K119,'BASE DE DONNEE'!$I$220:$J$250,2,0))),IF(AND(I119="LAIT",H119="CLIENT D"),(V119*952.4),IF(AND(I119="HUILE",H119="CLIENT S+D"),((V119*3809.53+(VLOOKUP(K119,'BASE DE DONNEE'!$I$220:$J$250,2,0)))-((V119*3809.53)*J119)),IF(AND(I119="LAIT",H119="CLIENT S+D"),((V119*952.4)-((V119*952.4)*J119)),IF(AND(H119="CLIENT S",I119="LAIT"),((V119*952.4)-((V119*952.4)*J119)),IF(AND(I119="HUILE",H119="CLIENT S"),(VLOOKUP(K119,'BASE DE DONNEE'!$I$220:$J$250,2,0)+(VLOOKUP(V119,'BASE DE DONNEE'!$I$111:$P$192,2,0)))-(J119*((VLOOKUP(V119,'BASE DE DONNEE'!$I$111:$P$164,2,0)+(VLOOKUP(K119,'BASE DE DONNEE'!$I$220:$J$250,2,0))))))))))))))))</f>
        <v>0</v>
      </c>
      <c r="S119" s="355" t="b">
        <f t="shared" si="22"/>
        <v>0</v>
      </c>
      <c r="T119" s="356" t="b">
        <f t="shared" si="23"/>
        <v>0</v>
      </c>
      <c r="U119" s="365"/>
      <c r="V119" s="378">
        <f t="shared" si="25"/>
        <v>0</v>
      </c>
      <c r="W119" s="427"/>
      <c r="X119" s="471"/>
      <c r="Y119" s="387" t="e">
        <f>VLOOKUP(X119,'BASE DE DONNEE'!$A$4:$H$148,2,0)</f>
        <v>#N/A</v>
      </c>
      <c r="Z119" s="402"/>
      <c r="AA119" s="402"/>
      <c r="AB119" s="421"/>
      <c r="AC119" s="401" t="e">
        <f>VLOOKUP(X119,'BASE DE DONNEE'!$A$4:$H$148,3,0)</f>
        <v>#N/A</v>
      </c>
      <c r="AD119" s="468" t="e">
        <f t="shared" si="24"/>
        <v>#N/A</v>
      </c>
      <c r="AE119" s="469" t="e">
        <f>VLOOKUP(X119,'BASE DE DONNEE'!$A$4:$H$148,6,0)*#REF!/100</f>
        <v>#N/A</v>
      </c>
      <c r="AF119" s="469" t="e">
        <f>VLOOKUP(X119,'BASE DE DONNEE'!$A$4:$H$148,7,0)*#REF!/100</f>
        <v>#N/A</v>
      </c>
      <c r="AG119" s="469" t="e">
        <f>VLOOKUP(X119,'BASE DE DONNEE'!$A$4:$H$148,8,0)*#REF!/100</f>
        <v>#N/A</v>
      </c>
      <c r="AH119" s="470" t="e">
        <f t="shared" si="19"/>
        <v>#N/A</v>
      </c>
    </row>
    <row r="120" spans="2:34" ht="15.75" thickBot="1" x14ac:dyDescent="0.3">
      <c r="B120" s="375"/>
      <c r="C120" s="363"/>
      <c r="D120" s="611"/>
      <c r="E120" s="612"/>
      <c r="F120" s="612"/>
      <c r="G120" s="613"/>
      <c r="H120" s="377"/>
      <c r="I120" s="374"/>
      <c r="J120" s="346"/>
      <c r="K120" s="29"/>
      <c r="L120" s="29"/>
      <c r="M120" s="29"/>
      <c r="N120" s="29"/>
      <c r="O120" s="29"/>
      <c r="P120" s="130"/>
      <c r="Q120" s="92">
        <f t="shared" si="21"/>
        <v>0</v>
      </c>
      <c r="R120" s="355" t="b">
        <f>IF(AND(H120="CLIENT S+L",I120="HUILE"),(V120*3333.33+(VLOOKUP(K120,'BASE DE DONNEE'!$I$220:$J$250,2,0)))-((V120*3333.33)*J120),IF(AND(H120="CLIENT S+L",I120="LAIT"),((V120*952.4)-(V120*952.4)*J120),IF(H120="CLIENT O","OFFERT",IF(AND(I120="HUILE",H120="CLIENT L"),(((VLOOKUP(K120,'BASE DE DONNEE'!$I$220:$J$250,2,0))+(VLOOKUP(V120,'BASE DE DONNEE'!$I$111:$P$192,2,0)))),IF(AND(I120="LAIT",H120="CLIENT L"),(V120*952.4),IF(AND(I120="HUILE",H120="CLIENT D"),(V120*3809.53+(VLOOKUP(K120,'BASE DE DONNEE'!$I$220:$J$250,2,0))),IF(AND(I120="LAIT",H120="CLIENT D"),(V120*952.4),IF(AND(I120="HUILE",H120="CLIENT S+D"),((V120*3809.53+(VLOOKUP(K120,'BASE DE DONNEE'!$I$220:$J$250,2,0)))-((V120*3809.53)*J120)),IF(AND(I120="LAIT",H120="CLIENT S+D"),((V120*952.4)-((V120*952.4)*J120)),IF(AND(H120="CLIENT S",I120="LAIT"),((V120*952.4)-((V120*952.4)*J120)),IF(AND(I120="HUILE",H120="CLIENT S"),(VLOOKUP(K120,'BASE DE DONNEE'!$I$220:$J$250,2,0)+(VLOOKUP(V120,'BASE DE DONNEE'!$I$111:$P$192,2,0)))-(J120*((VLOOKUP(V120,'BASE DE DONNEE'!$I$111:$P$164,2,0)+(VLOOKUP(K120,'BASE DE DONNEE'!$I$220:$J$250,2,0))))))))))))))))</f>
        <v>0</v>
      </c>
      <c r="S120" s="355" t="b">
        <f t="shared" si="22"/>
        <v>0</v>
      </c>
      <c r="T120" s="356" t="b">
        <f t="shared" si="23"/>
        <v>0</v>
      </c>
      <c r="U120" s="365"/>
      <c r="V120" s="378">
        <f t="shared" si="25"/>
        <v>0</v>
      </c>
      <c r="W120" s="427"/>
      <c r="X120" s="471"/>
      <c r="Y120" s="387" t="e">
        <f>VLOOKUP(X120,'BASE DE DONNEE'!$A$4:$H$148,2,0)</f>
        <v>#N/A</v>
      </c>
      <c r="Z120" s="402"/>
      <c r="AA120" s="402"/>
      <c r="AB120" s="421"/>
      <c r="AC120" s="401" t="e">
        <f>VLOOKUP(X120,'BASE DE DONNEE'!$A$4:$H$148,3,0)</f>
        <v>#N/A</v>
      </c>
      <c r="AD120" s="468" t="e">
        <f t="shared" si="24"/>
        <v>#N/A</v>
      </c>
      <c r="AE120" s="469" t="e">
        <f>VLOOKUP(X120,'BASE DE DONNEE'!$A$4:$H$148,6,0)*#REF!/100</f>
        <v>#N/A</v>
      </c>
      <c r="AF120" s="469" t="e">
        <f>VLOOKUP(X120,'BASE DE DONNEE'!$A$4:$H$148,7,0)*#REF!/100</f>
        <v>#N/A</v>
      </c>
      <c r="AG120" s="469" t="e">
        <f>VLOOKUP(X120,'BASE DE DONNEE'!$A$4:$H$148,8,0)*#REF!/100</f>
        <v>#N/A</v>
      </c>
      <c r="AH120" s="470" t="e">
        <f t="shared" si="19"/>
        <v>#N/A</v>
      </c>
    </row>
    <row r="121" spans="2:34" ht="15.75" thickBot="1" x14ac:dyDescent="0.3">
      <c r="B121" s="375"/>
      <c r="C121" s="363"/>
      <c r="D121" s="611"/>
      <c r="E121" s="612"/>
      <c r="F121" s="612"/>
      <c r="G121" s="613"/>
      <c r="H121" s="377"/>
      <c r="I121" s="374"/>
      <c r="J121" s="346"/>
      <c r="K121" s="29"/>
      <c r="L121" s="29"/>
      <c r="M121" s="29"/>
      <c r="N121" s="29"/>
      <c r="O121" s="29"/>
      <c r="P121" s="130"/>
      <c r="Q121" s="92">
        <f t="shared" si="21"/>
        <v>0</v>
      </c>
      <c r="R121" s="355" t="b">
        <f>IF(AND(H121="CLIENT S+L",I121="HUILE"),(V121*3333.33+(VLOOKUP(K121,'BASE DE DONNEE'!$I$220:$J$250,2,0)))-((V121*3333.33)*J121),IF(AND(H121="CLIENT S+L",I121="LAIT"),((V121*952.4)-(V121*952.4)*J121),IF(H121="CLIENT O","OFFERT",IF(AND(I121="HUILE",H121="CLIENT L"),(((VLOOKUP(K121,'BASE DE DONNEE'!$I$220:$J$250,2,0))+(VLOOKUP(V121,'BASE DE DONNEE'!$I$111:$P$192,2,0)))),IF(AND(I121="LAIT",H121="CLIENT L"),(V121*952.4),IF(AND(I121="HUILE",H121="CLIENT D"),(V121*3809.53+(VLOOKUP(K121,'BASE DE DONNEE'!$I$220:$J$250,2,0))),IF(AND(I121="LAIT",H121="CLIENT D"),(V121*952.4),IF(AND(I121="HUILE",H121="CLIENT S+D"),((V121*3809.53+(VLOOKUP(K121,'BASE DE DONNEE'!$I$220:$J$250,2,0)))-((V121*3809.53)*J121)),IF(AND(I121="LAIT",H121="CLIENT S+D"),((V121*952.4)-((V121*952.4)*J121)),IF(AND(H121="CLIENT S",I121="LAIT"),((V121*952.4)-((V121*952.4)*J121)),IF(AND(I121="HUILE",H121="CLIENT S"),(VLOOKUP(K121,'BASE DE DONNEE'!$I$220:$J$250,2,0)+(VLOOKUP(V121,'BASE DE DONNEE'!$I$111:$P$192,2,0)))-(J121*((VLOOKUP(V121,'BASE DE DONNEE'!$I$111:$P$164,2,0)+(VLOOKUP(K121,'BASE DE DONNEE'!$I$220:$J$250,2,0))))))))))))))))</f>
        <v>0</v>
      </c>
      <c r="S121" s="355" t="b">
        <f t="shared" si="22"/>
        <v>0</v>
      </c>
      <c r="T121" s="356" t="b">
        <f t="shared" si="23"/>
        <v>0</v>
      </c>
      <c r="U121" s="365"/>
      <c r="V121" s="378">
        <f t="shared" si="25"/>
        <v>0</v>
      </c>
      <c r="W121" s="427"/>
      <c r="X121" s="471"/>
      <c r="Y121" s="387" t="e">
        <f>VLOOKUP(X121,'BASE DE DONNEE'!$A$4:$H$148,2,0)</f>
        <v>#N/A</v>
      </c>
      <c r="Z121" s="402"/>
      <c r="AA121" s="402"/>
      <c r="AB121" s="421"/>
      <c r="AC121" s="401" t="e">
        <f>VLOOKUP(X121,'BASE DE DONNEE'!$A$4:$H$148,3,0)</f>
        <v>#N/A</v>
      </c>
      <c r="AD121" s="468" t="e">
        <f t="shared" si="24"/>
        <v>#N/A</v>
      </c>
      <c r="AE121" s="469" t="e">
        <f>VLOOKUP(X121,'BASE DE DONNEE'!$A$4:$H$148,6,0)*#REF!/100</f>
        <v>#N/A</v>
      </c>
      <c r="AF121" s="469" t="e">
        <f>VLOOKUP(X121,'BASE DE DONNEE'!$A$4:$H$148,7,0)*#REF!/100</f>
        <v>#N/A</v>
      </c>
      <c r="AG121" s="469" t="e">
        <f>VLOOKUP(X121,'BASE DE DONNEE'!$A$4:$H$148,8,0)*#REF!/100</f>
        <v>#N/A</v>
      </c>
      <c r="AH121" s="470" t="e">
        <f t="shared" si="19"/>
        <v>#N/A</v>
      </c>
    </row>
    <row r="122" spans="2:34" ht="15.75" thickBot="1" x14ac:dyDescent="0.3">
      <c r="B122" s="375"/>
      <c r="C122" s="363"/>
      <c r="D122" s="611"/>
      <c r="E122" s="612"/>
      <c r="F122" s="612"/>
      <c r="G122" s="613"/>
      <c r="H122" s="377"/>
      <c r="I122" s="374"/>
      <c r="J122" s="346"/>
      <c r="K122" s="29"/>
      <c r="L122" s="29"/>
      <c r="M122" s="29"/>
      <c r="N122" s="29"/>
      <c r="O122" s="29"/>
      <c r="P122" s="130"/>
      <c r="Q122" s="92">
        <f t="shared" si="21"/>
        <v>0</v>
      </c>
      <c r="R122" s="355" t="b">
        <f>IF(AND(H122="CLIENT S+L",I122="HUILE"),(V122*3333.33+(VLOOKUP(K122,'BASE DE DONNEE'!$I$220:$J$250,2,0)))-((V122*3333.33)*J122),IF(AND(H122="CLIENT S+L",I122="LAIT"),((V122*952.4)-(V122*952.4)*J122),IF(H122="CLIENT O","OFFERT",IF(AND(I122="HUILE",H122="CLIENT L"),(((VLOOKUP(K122,'BASE DE DONNEE'!$I$220:$J$250,2,0))+(VLOOKUP(V122,'BASE DE DONNEE'!$I$111:$P$192,2,0)))),IF(AND(I122="LAIT",H122="CLIENT L"),(V122*952.4),IF(AND(I122="HUILE",H122="CLIENT D"),(V122*3809.53+(VLOOKUP(K122,'BASE DE DONNEE'!$I$220:$J$250,2,0))),IF(AND(I122="LAIT",H122="CLIENT D"),(V122*952.4),IF(AND(I122="HUILE",H122="CLIENT S+D"),((V122*3809.53+(VLOOKUP(K122,'BASE DE DONNEE'!$I$220:$J$250,2,0)))-((V122*3809.53)*J122)),IF(AND(I122="LAIT",H122="CLIENT S+D"),((V122*952.4)-((V122*952.4)*J122)),IF(AND(H122="CLIENT S",I122="LAIT"),((V122*952.4)-((V122*952.4)*J122)),IF(AND(I122="HUILE",H122="CLIENT S"),(VLOOKUP(K122,'BASE DE DONNEE'!$I$220:$J$250,2,0)+(VLOOKUP(V122,'BASE DE DONNEE'!$I$111:$P$192,2,0)))-(J122*((VLOOKUP(V122,'BASE DE DONNEE'!$I$111:$P$164,2,0)+(VLOOKUP(K122,'BASE DE DONNEE'!$I$220:$J$250,2,0))))))))))))))))</f>
        <v>0</v>
      </c>
      <c r="S122" s="355" t="b">
        <f t="shared" si="22"/>
        <v>0</v>
      </c>
      <c r="T122" s="356" t="b">
        <f t="shared" si="23"/>
        <v>0</v>
      </c>
      <c r="U122" s="365"/>
      <c r="V122" s="378">
        <f t="shared" si="25"/>
        <v>0</v>
      </c>
      <c r="W122" s="427"/>
      <c r="X122" s="471"/>
      <c r="Y122" s="387" t="e">
        <f>VLOOKUP(X122,'BASE DE DONNEE'!$A$4:$H$148,2,0)</f>
        <v>#N/A</v>
      </c>
      <c r="Z122" s="402"/>
      <c r="AA122" s="402"/>
      <c r="AB122" s="421"/>
      <c r="AC122" s="401" t="e">
        <f>VLOOKUP(X122,'BASE DE DONNEE'!$A$4:$H$148,3,0)</f>
        <v>#N/A</v>
      </c>
      <c r="AD122" s="468" t="e">
        <f t="shared" si="24"/>
        <v>#N/A</v>
      </c>
      <c r="AE122" s="469" t="e">
        <f>VLOOKUP(X122,'BASE DE DONNEE'!$A$4:$H$148,6,0)*#REF!/100</f>
        <v>#N/A</v>
      </c>
      <c r="AF122" s="469" t="e">
        <f>VLOOKUP(X122,'BASE DE DONNEE'!$A$4:$H$148,7,0)*#REF!/100</f>
        <v>#N/A</v>
      </c>
      <c r="AG122" s="469" t="e">
        <f>VLOOKUP(X122,'BASE DE DONNEE'!$A$4:$H$148,8,0)*#REF!/100</f>
        <v>#N/A</v>
      </c>
      <c r="AH122" s="470" t="e">
        <f t="shared" si="19"/>
        <v>#N/A</v>
      </c>
    </row>
    <row r="123" spans="2:34" ht="15.75" thickBot="1" x14ac:dyDescent="0.3">
      <c r="B123" s="375"/>
      <c r="C123" s="363"/>
      <c r="D123" s="611"/>
      <c r="E123" s="612"/>
      <c r="F123" s="612"/>
      <c r="G123" s="613"/>
      <c r="H123" s="377"/>
      <c r="I123" s="374"/>
      <c r="J123" s="346"/>
      <c r="K123" s="29"/>
      <c r="L123" s="29"/>
      <c r="M123" s="29"/>
      <c r="N123" s="29"/>
      <c r="O123" s="29"/>
      <c r="P123" s="130"/>
      <c r="Q123" s="92">
        <f t="shared" si="21"/>
        <v>0</v>
      </c>
      <c r="R123" s="355" t="b">
        <f>IF(AND(H123="CLIENT S+L",I123="HUILE"),(V123*3333.33+(VLOOKUP(K123,'BASE DE DONNEE'!$I$220:$J$250,2,0)))-((V123*3333.33)*J123),IF(AND(H123="CLIENT S+L",I123="LAIT"),((V123*952.4)-(V123*952.4)*J123),IF(H123="CLIENT O","OFFERT",IF(AND(I123="HUILE",H123="CLIENT L"),(((VLOOKUP(K123,'BASE DE DONNEE'!$I$220:$J$250,2,0))+(VLOOKUP(V123,'BASE DE DONNEE'!$I$111:$P$192,2,0)))),IF(AND(I123="LAIT",H123="CLIENT L"),(V123*952.4),IF(AND(I123="HUILE",H123="CLIENT D"),(V123*3809.53+(VLOOKUP(K123,'BASE DE DONNEE'!$I$220:$J$250,2,0))),IF(AND(I123="LAIT",H123="CLIENT D"),(V123*952.4),IF(AND(I123="HUILE",H123="CLIENT S+D"),((V123*3809.53+(VLOOKUP(K123,'BASE DE DONNEE'!$I$220:$J$250,2,0)))-((V123*3809.53)*J123)),IF(AND(I123="LAIT",H123="CLIENT S+D"),((V123*952.4)-((V123*952.4)*J123)),IF(AND(H123="CLIENT S",I123="LAIT"),((V123*952.4)-((V123*952.4)*J123)),IF(AND(I123="HUILE",H123="CLIENT S"),(VLOOKUP(K123,'BASE DE DONNEE'!$I$220:$J$250,2,0)+(VLOOKUP(V123,'BASE DE DONNEE'!$I$111:$P$192,2,0)))-(J123*((VLOOKUP(V123,'BASE DE DONNEE'!$I$111:$P$164,2,0)+(VLOOKUP(K123,'BASE DE DONNEE'!$I$220:$J$250,2,0))))))))))))))))</f>
        <v>0</v>
      </c>
      <c r="S123" s="355" t="b">
        <f t="shared" si="22"/>
        <v>0</v>
      </c>
      <c r="T123" s="356" t="b">
        <f t="shared" si="23"/>
        <v>0</v>
      </c>
      <c r="U123" s="365"/>
      <c r="V123" s="378">
        <f t="shared" si="25"/>
        <v>0</v>
      </c>
      <c r="W123" s="427"/>
      <c r="X123" s="471"/>
      <c r="Y123" s="387" t="e">
        <f>VLOOKUP(X123,'BASE DE DONNEE'!$A$4:$H$148,2,0)</f>
        <v>#N/A</v>
      </c>
      <c r="Z123" s="402"/>
      <c r="AA123" s="402"/>
      <c r="AB123" s="421"/>
      <c r="AC123" s="401" t="e">
        <f>VLOOKUP(X123,'BASE DE DONNEE'!$A$4:$H$148,3,0)</f>
        <v>#N/A</v>
      </c>
      <c r="AD123" s="468" t="e">
        <f t="shared" si="24"/>
        <v>#N/A</v>
      </c>
      <c r="AE123" s="469" t="e">
        <f>VLOOKUP(X123,'BASE DE DONNEE'!$A$4:$H$148,6,0)*#REF!/100</f>
        <v>#N/A</v>
      </c>
      <c r="AF123" s="469" t="e">
        <f>VLOOKUP(X123,'BASE DE DONNEE'!$A$4:$H$148,7,0)*#REF!/100</f>
        <v>#N/A</v>
      </c>
      <c r="AG123" s="469" t="e">
        <f>VLOOKUP(X123,'BASE DE DONNEE'!$A$4:$H$148,8,0)*#REF!/100</f>
        <v>#N/A</v>
      </c>
      <c r="AH123" s="470" t="e">
        <f t="shared" si="19"/>
        <v>#N/A</v>
      </c>
    </row>
    <row r="124" spans="2:34" ht="15.75" thickBot="1" x14ac:dyDescent="0.3">
      <c r="B124" s="375"/>
      <c r="C124" s="363"/>
      <c r="D124" s="611"/>
      <c r="E124" s="612"/>
      <c r="F124" s="612"/>
      <c r="G124" s="613"/>
      <c r="H124" s="377"/>
      <c r="I124" s="374"/>
      <c r="J124" s="346"/>
      <c r="K124" s="29"/>
      <c r="L124" s="29"/>
      <c r="M124" s="29"/>
      <c r="N124" s="29"/>
      <c r="O124" s="29"/>
      <c r="P124" s="130"/>
      <c r="Q124" s="92">
        <f t="shared" si="21"/>
        <v>0</v>
      </c>
      <c r="R124" s="355" t="b">
        <f>IF(AND(H124="CLIENT S+L",I124="HUILE"),(V124*3333.33+(VLOOKUP(K124,'BASE DE DONNEE'!$I$220:$J$250,2,0)))-((V124*3333.33)*J124),IF(AND(H124="CLIENT S+L",I124="LAIT"),((V124*952.4)-(V124*952.4)*J124),IF(H124="CLIENT O","OFFERT",IF(AND(I124="HUILE",H124="CLIENT L"),(((VLOOKUP(K124,'BASE DE DONNEE'!$I$220:$J$250,2,0))+(VLOOKUP(V124,'BASE DE DONNEE'!$I$111:$P$192,2,0)))),IF(AND(I124="LAIT",H124="CLIENT L"),(V124*952.4),IF(AND(I124="HUILE",H124="CLIENT D"),(V124*3809.53+(VLOOKUP(K124,'BASE DE DONNEE'!$I$220:$J$250,2,0))),IF(AND(I124="LAIT",H124="CLIENT D"),(V124*952.4),IF(AND(I124="HUILE",H124="CLIENT S+D"),((V124*3809.53+(VLOOKUP(K124,'BASE DE DONNEE'!$I$220:$J$250,2,0)))-((V124*3809.53)*J124)),IF(AND(I124="LAIT",H124="CLIENT S+D"),((V124*952.4)-((V124*952.4)*J124)),IF(AND(H124="CLIENT S",I124="LAIT"),((V124*952.4)-((V124*952.4)*J124)),IF(AND(I124="HUILE",H124="CLIENT S"),(VLOOKUP(K124,'BASE DE DONNEE'!$I$220:$J$250,2,0)+(VLOOKUP(V124,'BASE DE DONNEE'!$I$111:$P$192,2,0)))-(J124*((VLOOKUP(V124,'BASE DE DONNEE'!$I$111:$P$164,2,0)+(VLOOKUP(K124,'BASE DE DONNEE'!$I$220:$J$250,2,0))))))))))))))))</f>
        <v>0</v>
      </c>
      <c r="S124" s="355" t="b">
        <f t="shared" si="22"/>
        <v>0</v>
      </c>
      <c r="T124" s="356" t="b">
        <f t="shared" si="23"/>
        <v>0</v>
      </c>
      <c r="U124" s="365"/>
      <c r="V124" s="378">
        <f t="shared" si="25"/>
        <v>0</v>
      </c>
      <c r="W124" s="427"/>
      <c r="X124" s="471"/>
      <c r="Y124" s="387" t="e">
        <f>VLOOKUP(X124,'BASE DE DONNEE'!$A$4:$H$148,2,0)</f>
        <v>#N/A</v>
      </c>
      <c r="Z124" s="402"/>
      <c r="AA124" s="402"/>
      <c r="AB124" s="421"/>
      <c r="AC124" s="401" t="e">
        <f>VLOOKUP(X124,'BASE DE DONNEE'!$A$4:$H$148,3,0)</f>
        <v>#N/A</v>
      </c>
      <c r="AD124" s="468" t="e">
        <f t="shared" si="24"/>
        <v>#N/A</v>
      </c>
      <c r="AE124" s="469" t="e">
        <f>VLOOKUP(X124,'BASE DE DONNEE'!$A$4:$H$148,6,0)*#REF!/100</f>
        <v>#N/A</v>
      </c>
      <c r="AF124" s="469" t="e">
        <f>VLOOKUP(X124,'BASE DE DONNEE'!$A$4:$H$148,7,0)*#REF!/100</f>
        <v>#N/A</v>
      </c>
      <c r="AG124" s="469" t="e">
        <f>VLOOKUP(X124,'BASE DE DONNEE'!$A$4:$H$148,8,0)*#REF!/100</f>
        <v>#N/A</v>
      </c>
      <c r="AH124" s="470" t="e">
        <f t="shared" si="19"/>
        <v>#N/A</v>
      </c>
    </row>
    <row r="125" spans="2:34" ht="15.75" thickBot="1" x14ac:dyDescent="0.3">
      <c r="B125" s="375"/>
      <c r="C125" s="363"/>
      <c r="D125" s="611"/>
      <c r="E125" s="612"/>
      <c r="F125" s="612"/>
      <c r="G125" s="613"/>
      <c r="H125" s="377"/>
      <c r="I125" s="374"/>
      <c r="J125" s="346"/>
      <c r="K125" s="29"/>
      <c r="L125" s="29"/>
      <c r="M125" s="29"/>
      <c r="N125" s="29"/>
      <c r="O125" s="29"/>
      <c r="P125" s="130"/>
      <c r="Q125" s="92">
        <f t="shared" si="21"/>
        <v>0</v>
      </c>
      <c r="R125" s="355" t="b">
        <f>IF(AND(H125="CLIENT S+L",I125="HUILE"),(V125*3333.33+(VLOOKUP(K125,'BASE DE DONNEE'!$I$220:$J$250,2,0)))-((V125*3333.33)*J125),IF(AND(H125="CLIENT S+L",I125="LAIT"),((V125*952.4)-(V125*952.4)*J125),IF(H125="CLIENT O","OFFERT",IF(AND(I125="HUILE",H125="CLIENT L"),(((VLOOKUP(K125,'BASE DE DONNEE'!$I$220:$J$250,2,0))+(VLOOKUP(V125,'BASE DE DONNEE'!$I$111:$P$192,2,0)))),IF(AND(I125="LAIT",H125="CLIENT L"),(V125*952.4),IF(AND(I125="HUILE",H125="CLIENT D"),(V125*3809.53+(VLOOKUP(K125,'BASE DE DONNEE'!$I$220:$J$250,2,0))),IF(AND(I125="LAIT",H125="CLIENT D"),(V125*952.4),IF(AND(I125="HUILE",H125="CLIENT S+D"),((V125*3809.53+(VLOOKUP(K125,'BASE DE DONNEE'!$I$220:$J$250,2,0)))-((V125*3809.53)*J125)),IF(AND(I125="LAIT",H125="CLIENT S+D"),((V125*952.4)-((V125*952.4)*J125)),IF(AND(H125="CLIENT S",I125="LAIT"),((V125*952.4)-((V125*952.4)*J125)),IF(AND(I125="HUILE",H125="CLIENT S"),(VLOOKUP(K125,'BASE DE DONNEE'!$I$220:$J$250,2,0)+(VLOOKUP(V125,'BASE DE DONNEE'!$I$111:$P$192,2,0)))-(J125*((VLOOKUP(V125,'BASE DE DONNEE'!$I$111:$P$164,2,0)+(VLOOKUP(K125,'BASE DE DONNEE'!$I$220:$J$250,2,0))))))))))))))))</f>
        <v>0</v>
      </c>
      <c r="S125" s="355" t="b">
        <f t="shared" si="22"/>
        <v>0</v>
      </c>
      <c r="T125" s="356" t="b">
        <f t="shared" si="23"/>
        <v>0</v>
      </c>
      <c r="U125" s="365"/>
      <c r="V125" s="378">
        <f t="shared" si="25"/>
        <v>0</v>
      </c>
      <c r="W125" s="427"/>
      <c r="X125" s="471"/>
      <c r="Y125" s="387" t="e">
        <f>VLOOKUP(X125,'BASE DE DONNEE'!$A$4:$H$148,2,0)</f>
        <v>#N/A</v>
      </c>
      <c r="Z125" s="402"/>
      <c r="AA125" s="402"/>
      <c r="AB125" s="421"/>
      <c r="AC125" s="401" t="e">
        <f>VLOOKUP(X125,'BASE DE DONNEE'!$A$4:$H$148,3,0)</f>
        <v>#N/A</v>
      </c>
      <c r="AD125" s="468" t="e">
        <f t="shared" si="24"/>
        <v>#N/A</v>
      </c>
      <c r="AE125" s="469" t="e">
        <f>VLOOKUP(X125,'BASE DE DONNEE'!$A$4:$H$148,6,0)*#REF!/100</f>
        <v>#N/A</v>
      </c>
      <c r="AF125" s="469" t="e">
        <f>VLOOKUP(X125,'BASE DE DONNEE'!$A$4:$H$148,7,0)*#REF!/100</f>
        <v>#N/A</v>
      </c>
      <c r="AG125" s="469" t="e">
        <f>VLOOKUP(X125,'BASE DE DONNEE'!$A$4:$H$148,8,0)*#REF!/100</f>
        <v>#N/A</v>
      </c>
      <c r="AH125" s="470" t="e">
        <f t="shared" si="19"/>
        <v>#N/A</v>
      </c>
    </row>
    <row r="126" spans="2:34" ht="15.75" thickBot="1" x14ac:dyDescent="0.3">
      <c r="B126" s="375"/>
      <c r="C126" s="363"/>
      <c r="D126" s="611"/>
      <c r="E126" s="612"/>
      <c r="F126" s="612"/>
      <c r="G126" s="613"/>
      <c r="H126" s="377"/>
      <c r="I126" s="374"/>
      <c r="J126" s="346"/>
      <c r="K126" s="29"/>
      <c r="L126" s="29"/>
      <c r="M126" s="29"/>
      <c r="N126" s="29"/>
      <c r="O126" s="29"/>
      <c r="P126" s="130"/>
      <c r="Q126" s="92">
        <f t="shared" si="21"/>
        <v>0</v>
      </c>
      <c r="R126" s="355" t="b">
        <f>IF(AND(H126="CLIENT S+L",I126="HUILE"),(V126*3333.33+(VLOOKUP(K126,'BASE DE DONNEE'!$I$220:$J$250,2,0)))-((V126*3333.33)*J126),IF(AND(H126="CLIENT S+L",I126="LAIT"),((V126*952.4)-(V126*952.4)*J126),IF(H126="CLIENT O","OFFERT",IF(AND(I126="HUILE",H126="CLIENT L"),(((VLOOKUP(K126,'BASE DE DONNEE'!$I$220:$J$250,2,0))+(VLOOKUP(V126,'BASE DE DONNEE'!$I$111:$P$192,2,0)))),IF(AND(I126="LAIT",H126="CLIENT L"),(V126*952.4),IF(AND(I126="HUILE",H126="CLIENT D"),(V126*3809.53+(VLOOKUP(K126,'BASE DE DONNEE'!$I$220:$J$250,2,0))),IF(AND(I126="LAIT",H126="CLIENT D"),(V126*952.4),IF(AND(I126="HUILE",H126="CLIENT S+D"),((V126*3809.53+(VLOOKUP(K126,'BASE DE DONNEE'!$I$220:$J$250,2,0)))-((V126*3809.53)*J126)),IF(AND(I126="LAIT",H126="CLIENT S+D"),((V126*952.4)-((V126*952.4)*J126)),IF(AND(H126="CLIENT S",I126="LAIT"),((V126*952.4)-((V126*952.4)*J126)),IF(AND(I126="HUILE",H126="CLIENT S"),(VLOOKUP(K126,'BASE DE DONNEE'!$I$220:$J$250,2,0)+(VLOOKUP(V126,'BASE DE DONNEE'!$I$111:$P$192,2,0)))-(J126*((VLOOKUP(V126,'BASE DE DONNEE'!$I$111:$P$164,2,0)+(VLOOKUP(K126,'BASE DE DONNEE'!$I$220:$J$250,2,0))))))))))))))))</f>
        <v>0</v>
      </c>
      <c r="S126" s="355" t="b">
        <f t="shared" si="22"/>
        <v>0</v>
      </c>
      <c r="T126" s="356" t="b">
        <f t="shared" si="23"/>
        <v>0</v>
      </c>
      <c r="U126" s="365"/>
      <c r="V126" s="378">
        <f t="shared" si="25"/>
        <v>0</v>
      </c>
      <c r="W126" s="427"/>
      <c r="X126" s="471"/>
      <c r="Y126" s="387" t="e">
        <f>VLOOKUP(X126,'BASE DE DONNEE'!$A$4:$H$148,2,0)</f>
        <v>#N/A</v>
      </c>
      <c r="Z126" s="402"/>
      <c r="AA126" s="402"/>
      <c r="AB126" s="421"/>
      <c r="AC126" s="401" t="e">
        <f>VLOOKUP(X126,'BASE DE DONNEE'!$A$4:$H$148,3,0)</f>
        <v>#N/A</v>
      </c>
      <c r="AD126" s="468" t="e">
        <f t="shared" si="24"/>
        <v>#N/A</v>
      </c>
      <c r="AE126" s="469" t="e">
        <f>VLOOKUP(X126,'BASE DE DONNEE'!$A$4:$H$148,6,0)*#REF!/100</f>
        <v>#N/A</v>
      </c>
      <c r="AF126" s="469" t="e">
        <f>VLOOKUP(X126,'BASE DE DONNEE'!$A$4:$H$148,7,0)*#REF!/100</f>
        <v>#N/A</v>
      </c>
      <c r="AG126" s="469" t="e">
        <f>VLOOKUP(X126,'BASE DE DONNEE'!$A$4:$H$148,8,0)*#REF!/100</f>
        <v>#N/A</v>
      </c>
      <c r="AH126" s="470" t="e">
        <f t="shared" si="19"/>
        <v>#N/A</v>
      </c>
    </row>
    <row r="127" spans="2:34" ht="15.75" thickBot="1" x14ac:dyDescent="0.3">
      <c r="B127" s="375"/>
      <c r="C127" s="363"/>
      <c r="D127" s="611"/>
      <c r="E127" s="612"/>
      <c r="F127" s="612"/>
      <c r="G127" s="613"/>
      <c r="H127" s="377"/>
      <c r="I127" s="374"/>
      <c r="J127" s="346"/>
      <c r="K127" s="29"/>
      <c r="L127" s="29"/>
      <c r="M127" s="29"/>
      <c r="N127" s="29"/>
      <c r="O127" s="29"/>
      <c r="P127" s="130"/>
      <c r="Q127" s="92">
        <f t="shared" si="21"/>
        <v>0</v>
      </c>
      <c r="R127" s="355" t="b">
        <f>IF(AND(H127="CLIENT S+L",I127="HUILE"),(V127*3333.33+(VLOOKUP(K127,'BASE DE DONNEE'!$I$220:$J$250,2,0)))-((V127*3333.33)*J127),IF(AND(H127="CLIENT S+L",I127="LAIT"),((V127*952.4)-(V127*952.4)*J127),IF(H127="CLIENT O","OFFERT",IF(AND(I127="HUILE",H127="CLIENT L"),(((VLOOKUP(K127,'BASE DE DONNEE'!$I$220:$J$250,2,0))+(VLOOKUP(V127,'BASE DE DONNEE'!$I$111:$P$192,2,0)))),IF(AND(I127="LAIT",H127="CLIENT L"),(V127*952.4),IF(AND(I127="HUILE",H127="CLIENT D"),(V127*3809.53+(VLOOKUP(K127,'BASE DE DONNEE'!$I$220:$J$250,2,0))),IF(AND(I127="LAIT",H127="CLIENT D"),(V127*952.4),IF(AND(I127="HUILE",H127="CLIENT S+D"),((V127*3809.53+(VLOOKUP(K127,'BASE DE DONNEE'!$I$220:$J$250,2,0)))-((V127*3809.53)*J127)),IF(AND(I127="LAIT",H127="CLIENT S+D"),((V127*952.4)-((V127*952.4)*J127)),IF(AND(H127="CLIENT S",I127="LAIT"),((V127*952.4)-((V127*952.4)*J127)),IF(AND(I127="HUILE",H127="CLIENT S"),(VLOOKUP(K127,'BASE DE DONNEE'!$I$220:$J$250,2,0)+(VLOOKUP(V127,'BASE DE DONNEE'!$I$111:$P$192,2,0)))-(J127*((VLOOKUP(V127,'BASE DE DONNEE'!$I$111:$P$164,2,0)+(VLOOKUP(K127,'BASE DE DONNEE'!$I$220:$J$250,2,0))))))))))))))))</f>
        <v>0</v>
      </c>
      <c r="S127" s="355" t="b">
        <f t="shared" si="22"/>
        <v>0</v>
      </c>
      <c r="T127" s="356" t="b">
        <f t="shared" si="23"/>
        <v>0</v>
      </c>
      <c r="U127" s="365"/>
      <c r="V127" s="378">
        <f t="shared" si="25"/>
        <v>0</v>
      </c>
      <c r="W127" s="427"/>
      <c r="X127" s="471"/>
      <c r="Y127" s="387" t="e">
        <f>VLOOKUP(X127,'BASE DE DONNEE'!$A$4:$H$148,2,0)</f>
        <v>#N/A</v>
      </c>
      <c r="Z127" s="402"/>
      <c r="AA127" s="402"/>
      <c r="AB127" s="421"/>
      <c r="AC127" s="401" t="e">
        <f>VLOOKUP(X127,'BASE DE DONNEE'!$A$4:$H$148,3,0)</f>
        <v>#N/A</v>
      </c>
      <c r="AD127" s="468" t="e">
        <f t="shared" si="24"/>
        <v>#N/A</v>
      </c>
      <c r="AE127" s="469" t="e">
        <f>VLOOKUP(X127,'BASE DE DONNEE'!$A$4:$H$148,6,0)*#REF!/100</f>
        <v>#N/A</v>
      </c>
      <c r="AF127" s="469" t="e">
        <f>VLOOKUP(X127,'BASE DE DONNEE'!$A$4:$H$148,7,0)*#REF!/100</f>
        <v>#N/A</v>
      </c>
      <c r="AG127" s="469" t="e">
        <f>VLOOKUP(X127,'BASE DE DONNEE'!$A$4:$H$148,8,0)*#REF!/100</f>
        <v>#N/A</v>
      </c>
      <c r="AH127" s="470" t="e">
        <f t="shared" si="19"/>
        <v>#N/A</v>
      </c>
    </row>
    <row r="128" spans="2:34" ht="15.75" thickBot="1" x14ac:dyDescent="0.3">
      <c r="B128" s="375"/>
      <c r="C128" s="363"/>
      <c r="D128" s="611"/>
      <c r="E128" s="612"/>
      <c r="F128" s="612"/>
      <c r="G128" s="613"/>
      <c r="H128" s="377"/>
      <c r="I128" s="374"/>
      <c r="J128" s="346"/>
      <c r="K128" s="29"/>
      <c r="L128" s="29"/>
      <c r="M128" s="29"/>
      <c r="N128" s="29"/>
      <c r="O128" s="29"/>
      <c r="P128" s="130"/>
      <c r="Q128" s="92">
        <f t="shared" si="21"/>
        <v>0</v>
      </c>
      <c r="R128" s="355" t="b">
        <f>IF(AND(H128="CLIENT S+L",I128="HUILE"),(V128*3333.33+(VLOOKUP(K128,'BASE DE DONNEE'!$I$220:$J$250,2,0)))-((V128*3333.33)*J128),IF(AND(H128="CLIENT S+L",I128="LAIT"),((V128*952.4)-(V128*952.4)*J128),IF(H128="CLIENT O","OFFERT",IF(AND(I128="HUILE",H128="CLIENT L"),(((VLOOKUP(K128,'BASE DE DONNEE'!$I$220:$J$250,2,0))+(VLOOKUP(V128,'BASE DE DONNEE'!$I$111:$P$192,2,0)))),IF(AND(I128="LAIT",H128="CLIENT L"),(V128*952.4),IF(AND(I128="HUILE",H128="CLIENT D"),(V128*3809.53+(VLOOKUP(K128,'BASE DE DONNEE'!$I$220:$J$250,2,0))),IF(AND(I128="LAIT",H128="CLIENT D"),(V128*952.4),IF(AND(I128="HUILE",H128="CLIENT S+D"),((V128*3809.53+(VLOOKUP(K128,'BASE DE DONNEE'!$I$220:$J$250,2,0)))-((V128*3809.53)*J128)),IF(AND(I128="LAIT",H128="CLIENT S+D"),((V128*952.4)-((V128*952.4)*J128)),IF(AND(H128="CLIENT S",I128="LAIT"),((V128*952.4)-((V128*952.4)*J128)),IF(AND(I128="HUILE",H128="CLIENT S"),(VLOOKUP(K128,'BASE DE DONNEE'!$I$220:$J$250,2,0)+(VLOOKUP(V128,'BASE DE DONNEE'!$I$111:$P$192,2,0)))-(J128*((VLOOKUP(V128,'BASE DE DONNEE'!$I$111:$P$164,2,0)+(VLOOKUP(K128,'BASE DE DONNEE'!$I$220:$J$250,2,0))))))))))))))))</f>
        <v>0</v>
      </c>
      <c r="S128" s="355" t="b">
        <f t="shared" si="22"/>
        <v>0</v>
      </c>
      <c r="T128" s="356" t="b">
        <f t="shared" si="23"/>
        <v>0</v>
      </c>
      <c r="U128" s="365"/>
      <c r="V128" s="378">
        <f t="shared" si="25"/>
        <v>0</v>
      </c>
      <c r="W128" s="427"/>
      <c r="X128" s="471"/>
      <c r="Y128" s="387" t="e">
        <f>VLOOKUP(X128,'BASE DE DONNEE'!$A$4:$H$148,2,0)</f>
        <v>#N/A</v>
      </c>
      <c r="Z128" s="402"/>
      <c r="AA128" s="402"/>
      <c r="AB128" s="421"/>
      <c r="AC128" s="401" t="e">
        <f>VLOOKUP(X128,'BASE DE DONNEE'!$A$4:$H$148,3,0)</f>
        <v>#N/A</v>
      </c>
      <c r="AD128" s="468" t="e">
        <f t="shared" si="24"/>
        <v>#N/A</v>
      </c>
      <c r="AE128" s="469" t="e">
        <f>VLOOKUP(X128,'BASE DE DONNEE'!$A$4:$H$148,6,0)*#REF!/100</f>
        <v>#N/A</v>
      </c>
      <c r="AF128" s="469" t="e">
        <f>VLOOKUP(X128,'BASE DE DONNEE'!$A$4:$H$148,7,0)*#REF!/100</f>
        <v>#N/A</v>
      </c>
      <c r="AG128" s="469" t="e">
        <f>VLOOKUP(X128,'BASE DE DONNEE'!$A$4:$H$148,8,0)*#REF!/100</f>
        <v>#N/A</v>
      </c>
      <c r="AH128" s="470" t="e">
        <f t="shared" si="19"/>
        <v>#N/A</v>
      </c>
    </row>
    <row r="129" spans="2:34" ht="15.75" thickBot="1" x14ac:dyDescent="0.3">
      <c r="B129" s="375"/>
      <c r="C129" s="363"/>
      <c r="D129" s="611"/>
      <c r="E129" s="612"/>
      <c r="F129" s="612"/>
      <c r="G129" s="613"/>
      <c r="H129" s="377"/>
      <c r="I129" s="374"/>
      <c r="J129" s="346"/>
      <c r="K129" s="29"/>
      <c r="L129" s="29"/>
      <c r="M129" s="29"/>
      <c r="N129" s="29"/>
      <c r="O129" s="29"/>
      <c r="P129" s="130"/>
      <c r="Q129" s="92">
        <f t="shared" si="21"/>
        <v>0</v>
      </c>
      <c r="R129" s="355" t="b">
        <f>IF(AND(H129="CLIENT S+L",I129="HUILE"),(V129*3333.33+(VLOOKUP(K129,'BASE DE DONNEE'!$I$220:$J$250,2,0)))-((V129*3333.33)*J129),IF(AND(H129="CLIENT S+L",I129="LAIT"),((V129*952.4)-(V129*952.4)*J129),IF(H129="CLIENT O","OFFERT",IF(AND(I129="HUILE",H129="CLIENT L"),(((VLOOKUP(K129,'BASE DE DONNEE'!$I$220:$J$250,2,0))+(VLOOKUP(V129,'BASE DE DONNEE'!$I$111:$P$192,2,0)))),IF(AND(I129="LAIT",H129="CLIENT L"),(V129*952.4),IF(AND(I129="HUILE",H129="CLIENT D"),(V129*3809.53+(VLOOKUP(K129,'BASE DE DONNEE'!$I$220:$J$250,2,0))),IF(AND(I129="LAIT",H129="CLIENT D"),(V129*952.4),IF(AND(I129="HUILE",H129="CLIENT S+D"),((V129*3809.53+(VLOOKUP(K129,'BASE DE DONNEE'!$I$220:$J$250,2,0)))-((V129*3809.53)*J129)),IF(AND(I129="LAIT",H129="CLIENT S+D"),((V129*952.4)-((V129*952.4)*J129)),IF(AND(H129="CLIENT S",I129="LAIT"),((V129*952.4)-((V129*952.4)*J129)),IF(AND(I129="HUILE",H129="CLIENT S"),(VLOOKUP(K129,'BASE DE DONNEE'!$I$220:$J$250,2,0)+(VLOOKUP(V129,'BASE DE DONNEE'!$I$111:$P$192,2,0)))-(J129*((VLOOKUP(V129,'BASE DE DONNEE'!$I$111:$P$164,2,0)+(VLOOKUP(K129,'BASE DE DONNEE'!$I$220:$J$250,2,0))))))))))))))))</f>
        <v>0</v>
      </c>
      <c r="S129" s="355" t="b">
        <f t="shared" si="22"/>
        <v>0</v>
      </c>
      <c r="T129" s="356" t="b">
        <f t="shared" si="23"/>
        <v>0</v>
      </c>
      <c r="U129" s="365"/>
      <c r="V129" s="378">
        <f t="shared" si="25"/>
        <v>0</v>
      </c>
      <c r="W129" s="427"/>
      <c r="X129" s="471"/>
      <c r="Y129" s="387" t="e">
        <f>VLOOKUP(X129,'BASE DE DONNEE'!$A$4:$H$148,2,0)</f>
        <v>#N/A</v>
      </c>
      <c r="Z129" s="402"/>
      <c r="AA129" s="402"/>
      <c r="AB129" s="421"/>
      <c r="AC129" s="401" t="e">
        <f>VLOOKUP(X129,'BASE DE DONNEE'!$A$4:$H$148,3,0)</f>
        <v>#N/A</v>
      </c>
      <c r="AD129" s="468" t="e">
        <f t="shared" si="24"/>
        <v>#N/A</v>
      </c>
      <c r="AE129" s="469" t="e">
        <f>VLOOKUP(X129,'BASE DE DONNEE'!$A$4:$H$148,6,0)*#REF!/100</f>
        <v>#N/A</v>
      </c>
      <c r="AF129" s="469" t="e">
        <f>VLOOKUP(X129,'BASE DE DONNEE'!$A$4:$H$148,7,0)*#REF!/100</f>
        <v>#N/A</v>
      </c>
      <c r="AG129" s="469" t="e">
        <f>VLOOKUP(X129,'BASE DE DONNEE'!$A$4:$H$148,8,0)*#REF!/100</f>
        <v>#N/A</v>
      </c>
      <c r="AH129" s="470" t="e">
        <f t="shared" si="19"/>
        <v>#N/A</v>
      </c>
    </row>
    <row r="130" spans="2:34" ht="15.75" thickBot="1" x14ac:dyDescent="0.3">
      <c r="B130" s="375"/>
      <c r="C130" s="363"/>
      <c r="D130" s="611"/>
      <c r="E130" s="612"/>
      <c r="F130" s="612"/>
      <c r="G130" s="613"/>
      <c r="H130" s="377"/>
      <c r="I130" s="374"/>
      <c r="J130" s="346"/>
      <c r="K130" s="29"/>
      <c r="L130" s="29"/>
      <c r="M130" s="29"/>
      <c r="N130" s="29"/>
      <c r="O130" s="29"/>
      <c r="P130" s="130"/>
      <c r="Q130" s="92">
        <f t="shared" si="21"/>
        <v>0</v>
      </c>
      <c r="R130" s="355" t="b">
        <f>IF(AND(H130="CLIENT S+L",I130="HUILE"),(V130*3333.33+(VLOOKUP(K130,'BASE DE DONNEE'!$I$220:$J$250,2,0)))-((V130*3333.33)*J130),IF(AND(H130="CLIENT S+L",I130="LAIT"),((V130*952.4)-(V130*952.4)*J130),IF(H130="CLIENT O","OFFERT",IF(AND(I130="HUILE",H130="CLIENT L"),(((VLOOKUP(K130,'BASE DE DONNEE'!$I$220:$J$250,2,0))+(VLOOKUP(V130,'BASE DE DONNEE'!$I$111:$P$192,2,0)))),IF(AND(I130="LAIT",H130="CLIENT L"),(V130*952.4),IF(AND(I130="HUILE",H130="CLIENT D"),(V130*3809.53+(VLOOKUP(K130,'BASE DE DONNEE'!$I$220:$J$250,2,0))),IF(AND(I130="LAIT",H130="CLIENT D"),(V130*952.4),IF(AND(I130="HUILE",H130="CLIENT S+D"),((V130*3809.53+(VLOOKUP(K130,'BASE DE DONNEE'!$I$220:$J$250,2,0)))-((V130*3809.53)*J130)),IF(AND(I130="LAIT",H130="CLIENT S+D"),((V130*952.4)-((V130*952.4)*J130)),IF(AND(H130="CLIENT S",I130="LAIT"),((V130*952.4)-((V130*952.4)*J130)),IF(AND(I130="HUILE",H130="CLIENT S"),(VLOOKUP(K130,'BASE DE DONNEE'!$I$220:$J$250,2,0)+(VLOOKUP(V130,'BASE DE DONNEE'!$I$111:$P$192,2,0)))-(J130*((VLOOKUP(V130,'BASE DE DONNEE'!$I$111:$P$164,2,0)+(VLOOKUP(K130,'BASE DE DONNEE'!$I$220:$J$250,2,0))))))))))))))))</f>
        <v>0</v>
      </c>
      <c r="S130" s="355" t="b">
        <f t="shared" si="22"/>
        <v>0</v>
      </c>
      <c r="T130" s="356" t="b">
        <f t="shared" si="23"/>
        <v>0</v>
      </c>
      <c r="U130" s="365"/>
      <c r="V130" s="378">
        <f t="shared" si="25"/>
        <v>0</v>
      </c>
      <c r="W130" s="427"/>
      <c r="X130" s="471"/>
      <c r="Y130" s="387" t="e">
        <f>VLOOKUP(X130,'BASE DE DONNEE'!$A$4:$H$148,2,0)</f>
        <v>#N/A</v>
      </c>
      <c r="Z130" s="402"/>
      <c r="AA130" s="402"/>
      <c r="AB130" s="421"/>
      <c r="AC130" s="401" t="e">
        <f>VLOOKUP(X130,'BASE DE DONNEE'!$A$4:$H$148,3,0)</f>
        <v>#N/A</v>
      </c>
      <c r="AD130" s="468" t="e">
        <f t="shared" si="24"/>
        <v>#N/A</v>
      </c>
      <c r="AE130" s="469" t="e">
        <f>VLOOKUP(X130,'BASE DE DONNEE'!$A$4:$H$148,6,0)*#REF!/100</f>
        <v>#N/A</v>
      </c>
      <c r="AF130" s="469" t="e">
        <f>VLOOKUP(X130,'BASE DE DONNEE'!$A$4:$H$148,7,0)*#REF!/100</f>
        <v>#N/A</v>
      </c>
      <c r="AG130" s="469" t="e">
        <f>VLOOKUP(X130,'BASE DE DONNEE'!$A$4:$H$148,8,0)*#REF!/100</f>
        <v>#N/A</v>
      </c>
      <c r="AH130" s="470" t="e">
        <f t="shared" si="19"/>
        <v>#N/A</v>
      </c>
    </row>
    <row r="131" spans="2:34" ht="15.75" thickBot="1" x14ac:dyDescent="0.3">
      <c r="B131" s="375"/>
      <c r="C131" s="363"/>
      <c r="D131" s="611"/>
      <c r="E131" s="612"/>
      <c r="F131" s="612"/>
      <c r="G131" s="613"/>
      <c r="H131" s="377"/>
      <c r="I131" s="374"/>
      <c r="J131" s="346"/>
      <c r="K131" s="29"/>
      <c r="L131" s="29"/>
      <c r="M131" s="29"/>
      <c r="N131" s="29"/>
      <c r="O131" s="29"/>
      <c r="P131" s="130"/>
      <c r="Q131" s="92">
        <f t="shared" si="21"/>
        <v>0</v>
      </c>
      <c r="R131" s="355" t="b">
        <f>IF(AND(H131="CLIENT S+L",I131="HUILE"),(V131*3333.33+(VLOOKUP(K131,'BASE DE DONNEE'!$I$220:$J$250,2,0)))-((V131*3333.33)*J131),IF(AND(H131="CLIENT S+L",I131="LAIT"),((V131*952.4)-(V131*952.4)*J131),IF(H131="CLIENT O","OFFERT",IF(AND(I131="HUILE",H131="CLIENT L"),(((VLOOKUP(K131,'BASE DE DONNEE'!$I$220:$J$250,2,0))+(VLOOKUP(V131,'BASE DE DONNEE'!$I$111:$P$192,2,0)))),IF(AND(I131="LAIT",H131="CLIENT L"),(V131*952.4),IF(AND(I131="HUILE",H131="CLIENT D"),(V131*3809.53+(VLOOKUP(K131,'BASE DE DONNEE'!$I$220:$J$250,2,0))),IF(AND(I131="LAIT",H131="CLIENT D"),(V131*952.4),IF(AND(I131="HUILE",H131="CLIENT S+D"),((V131*3809.53+(VLOOKUP(K131,'BASE DE DONNEE'!$I$220:$J$250,2,0)))-((V131*3809.53)*J131)),IF(AND(I131="LAIT",H131="CLIENT S+D"),((V131*952.4)-((V131*952.4)*J131)),IF(AND(H131="CLIENT S",I131="LAIT"),((V131*952.4)-((V131*952.4)*J131)),IF(AND(I131="HUILE",H131="CLIENT S"),(VLOOKUP(K131,'BASE DE DONNEE'!$I$220:$J$250,2,0)+(VLOOKUP(V131,'BASE DE DONNEE'!$I$111:$P$192,2,0)))-(J131*((VLOOKUP(V131,'BASE DE DONNEE'!$I$111:$P$164,2,0)+(VLOOKUP(K131,'BASE DE DONNEE'!$I$220:$J$250,2,0))))))))))))))))</f>
        <v>0</v>
      </c>
      <c r="S131" s="355" t="b">
        <f t="shared" si="22"/>
        <v>0</v>
      </c>
      <c r="T131" s="356" t="b">
        <f t="shared" si="23"/>
        <v>0</v>
      </c>
      <c r="U131" s="365"/>
      <c r="V131" s="378">
        <f t="shared" si="25"/>
        <v>0</v>
      </c>
      <c r="W131" s="427"/>
      <c r="X131" s="471"/>
      <c r="Y131" s="387" t="e">
        <f>VLOOKUP(X131,'BASE DE DONNEE'!$A$4:$H$148,2,0)</f>
        <v>#N/A</v>
      </c>
      <c r="Z131" s="402"/>
      <c r="AA131" s="402"/>
      <c r="AB131" s="421"/>
      <c r="AC131" s="401" t="e">
        <f>VLOOKUP(X131,'BASE DE DONNEE'!$A$4:$H$148,3,0)</f>
        <v>#N/A</v>
      </c>
      <c r="AD131" s="468" t="e">
        <f t="shared" si="24"/>
        <v>#N/A</v>
      </c>
      <c r="AE131" s="469" t="e">
        <f>VLOOKUP(X131,'BASE DE DONNEE'!$A$4:$H$148,6,0)*#REF!/100</f>
        <v>#N/A</v>
      </c>
      <c r="AF131" s="469" t="e">
        <f>VLOOKUP(X131,'BASE DE DONNEE'!$A$4:$H$148,7,0)*#REF!/100</f>
        <v>#N/A</v>
      </c>
      <c r="AG131" s="469" t="e">
        <f>VLOOKUP(X131,'BASE DE DONNEE'!$A$4:$H$148,8,0)*#REF!/100</f>
        <v>#N/A</v>
      </c>
      <c r="AH131" s="470" t="e">
        <f t="shared" si="19"/>
        <v>#N/A</v>
      </c>
    </row>
    <row r="132" spans="2:34" ht="15.75" thickBot="1" x14ac:dyDescent="0.3">
      <c r="B132" s="375"/>
      <c r="C132" s="363"/>
      <c r="D132" s="611"/>
      <c r="E132" s="612"/>
      <c r="F132" s="612"/>
      <c r="G132" s="613"/>
      <c r="H132" s="377"/>
      <c r="I132" s="374"/>
      <c r="J132" s="346"/>
      <c r="K132" s="29"/>
      <c r="L132" s="29"/>
      <c r="M132" s="29"/>
      <c r="N132" s="29"/>
      <c r="O132" s="29"/>
      <c r="P132" s="130"/>
      <c r="Q132" s="92">
        <f t="shared" si="21"/>
        <v>0</v>
      </c>
      <c r="R132" s="355" t="b">
        <f>IF(AND(H132="CLIENT S+L",I132="HUILE"),(V132*3333.33+(VLOOKUP(K132,'BASE DE DONNEE'!$I$220:$J$250,2,0)))-((V132*3333.33)*J132),IF(AND(H132="CLIENT S+L",I132="LAIT"),((V132*952.4)-(V132*952.4)*J132),IF(H132="CLIENT O","OFFERT",IF(AND(I132="HUILE",H132="CLIENT L"),(((VLOOKUP(K132,'BASE DE DONNEE'!$I$220:$J$250,2,0))+(VLOOKUP(V132,'BASE DE DONNEE'!$I$111:$P$192,2,0)))),IF(AND(I132="LAIT",H132="CLIENT L"),(V132*952.4),IF(AND(I132="HUILE",H132="CLIENT D"),(V132*3809.53+(VLOOKUP(K132,'BASE DE DONNEE'!$I$220:$J$250,2,0))),IF(AND(I132="LAIT",H132="CLIENT D"),(V132*952.4),IF(AND(I132="HUILE",H132="CLIENT S+D"),((V132*3809.53+(VLOOKUP(K132,'BASE DE DONNEE'!$I$220:$J$250,2,0)))-((V132*3809.53)*J132)),IF(AND(I132="LAIT",H132="CLIENT S+D"),((V132*952.4)-((V132*952.4)*J132)),IF(AND(H132="CLIENT S",I132="LAIT"),((V132*952.4)-((V132*952.4)*J132)),IF(AND(I132="HUILE",H132="CLIENT S"),(VLOOKUP(K132,'BASE DE DONNEE'!$I$220:$J$250,2,0)+(VLOOKUP(V132,'BASE DE DONNEE'!$I$111:$P$192,2,0)))-(J132*((VLOOKUP(V132,'BASE DE DONNEE'!$I$111:$P$164,2,0)+(VLOOKUP(K132,'BASE DE DONNEE'!$I$220:$J$250,2,0))))))))))))))))</f>
        <v>0</v>
      </c>
      <c r="S132" s="355" t="b">
        <f t="shared" si="22"/>
        <v>0</v>
      </c>
      <c r="T132" s="356" t="b">
        <f t="shared" si="23"/>
        <v>0</v>
      </c>
      <c r="U132" s="365"/>
      <c r="V132" s="378">
        <f t="shared" si="25"/>
        <v>0</v>
      </c>
      <c r="W132" s="427"/>
      <c r="X132" s="471"/>
      <c r="Y132" s="387" t="e">
        <f>VLOOKUP(X132,'BASE DE DONNEE'!$A$4:$H$148,2,0)</f>
        <v>#N/A</v>
      </c>
      <c r="Z132" s="402"/>
      <c r="AA132" s="402"/>
      <c r="AB132" s="421"/>
      <c r="AC132" s="401" t="e">
        <f>VLOOKUP(X132,'BASE DE DONNEE'!$A$4:$H$148,3,0)</f>
        <v>#N/A</v>
      </c>
      <c r="AD132" s="468" t="e">
        <f t="shared" si="24"/>
        <v>#N/A</v>
      </c>
      <c r="AE132" s="469" t="e">
        <f>VLOOKUP(X132,'BASE DE DONNEE'!$A$4:$H$148,6,0)*#REF!/100</f>
        <v>#N/A</v>
      </c>
      <c r="AF132" s="469" t="e">
        <f>VLOOKUP(X132,'BASE DE DONNEE'!$A$4:$H$148,7,0)*#REF!/100</f>
        <v>#N/A</v>
      </c>
      <c r="AG132" s="469" t="e">
        <f>VLOOKUP(X132,'BASE DE DONNEE'!$A$4:$H$148,8,0)*#REF!/100</f>
        <v>#N/A</v>
      </c>
      <c r="AH132" s="470" t="e">
        <f t="shared" si="19"/>
        <v>#N/A</v>
      </c>
    </row>
    <row r="133" spans="2:34" ht="15.75" thickBot="1" x14ac:dyDescent="0.3">
      <c r="B133" s="375"/>
      <c r="C133" s="363"/>
      <c r="D133" s="611"/>
      <c r="E133" s="612"/>
      <c r="F133" s="612"/>
      <c r="G133" s="613"/>
      <c r="H133" s="377"/>
      <c r="I133" s="374"/>
      <c r="J133" s="346"/>
      <c r="K133" s="29"/>
      <c r="L133" s="29"/>
      <c r="M133" s="29"/>
      <c r="N133" s="29"/>
      <c r="O133" s="29"/>
      <c r="P133" s="130"/>
      <c r="Q133" s="92">
        <f t="shared" si="21"/>
        <v>0</v>
      </c>
      <c r="R133" s="355" t="b">
        <f>IF(AND(H133="CLIENT S+L",I133="HUILE"),(V133*3333.33+(VLOOKUP(K133,'BASE DE DONNEE'!$I$220:$J$250,2,0)))-((V133*3333.33)*J133),IF(AND(H133="CLIENT S+L",I133="LAIT"),((V133*952.4)-(V133*952.4)*J133),IF(H133="CLIENT O","OFFERT",IF(AND(I133="HUILE",H133="CLIENT L"),(((VLOOKUP(K133,'BASE DE DONNEE'!$I$220:$J$250,2,0))+(VLOOKUP(V133,'BASE DE DONNEE'!$I$111:$P$192,2,0)))),IF(AND(I133="LAIT",H133="CLIENT L"),(V133*952.4),IF(AND(I133="HUILE",H133="CLIENT D"),(V133*3809.53+(VLOOKUP(K133,'BASE DE DONNEE'!$I$220:$J$250,2,0))),IF(AND(I133="LAIT",H133="CLIENT D"),(V133*952.4),IF(AND(I133="HUILE",H133="CLIENT S+D"),((V133*3809.53+(VLOOKUP(K133,'BASE DE DONNEE'!$I$220:$J$250,2,0)))-((V133*3809.53)*J133)),IF(AND(I133="LAIT",H133="CLIENT S+D"),((V133*952.4)-((V133*952.4)*J133)),IF(AND(H133="CLIENT S",I133="LAIT"),((V133*952.4)-((V133*952.4)*J133)),IF(AND(I133="HUILE",H133="CLIENT S"),(VLOOKUP(K133,'BASE DE DONNEE'!$I$220:$J$250,2,0)+(VLOOKUP(V133,'BASE DE DONNEE'!$I$111:$P$192,2,0)))-(J133*((VLOOKUP(V133,'BASE DE DONNEE'!$I$111:$P$164,2,0)+(VLOOKUP(K133,'BASE DE DONNEE'!$I$220:$J$250,2,0))))))))))))))))</f>
        <v>0</v>
      </c>
      <c r="S133" s="355" t="b">
        <f t="shared" si="22"/>
        <v>0</v>
      </c>
      <c r="T133" s="356" t="b">
        <f t="shared" si="23"/>
        <v>0</v>
      </c>
      <c r="U133" s="365"/>
      <c r="V133" s="378">
        <f t="shared" si="25"/>
        <v>0</v>
      </c>
      <c r="W133" s="427"/>
      <c r="X133" s="471"/>
      <c r="Y133" s="387" t="e">
        <f>VLOOKUP(X133,'BASE DE DONNEE'!$A$4:$H$148,2,0)</f>
        <v>#N/A</v>
      </c>
      <c r="Z133" s="402"/>
      <c r="AA133" s="402"/>
      <c r="AB133" s="421"/>
      <c r="AC133" s="401" t="e">
        <f>VLOOKUP(X133,'BASE DE DONNEE'!$A$4:$H$148,3,0)</f>
        <v>#N/A</v>
      </c>
      <c r="AD133" s="468" t="e">
        <f t="shared" si="24"/>
        <v>#N/A</v>
      </c>
      <c r="AE133" s="469" t="e">
        <f>VLOOKUP(X133,'BASE DE DONNEE'!$A$4:$H$148,6,0)*#REF!/100</f>
        <v>#N/A</v>
      </c>
      <c r="AF133" s="469" t="e">
        <f>VLOOKUP(X133,'BASE DE DONNEE'!$A$4:$H$148,7,0)*#REF!/100</f>
        <v>#N/A</v>
      </c>
      <c r="AG133" s="469" t="e">
        <f>VLOOKUP(X133,'BASE DE DONNEE'!$A$4:$H$148,8,0)*#REF!/100</f>
        <v>#N/A</v>
      </c>
      <c r="AH133" s="470" t="e">
        <f t="shared" si="19"/>
        <v>#N/A</v>
      </c>
    </row>
    <row r="134" spans="2:34" ht="15.75" thickBot="1" x14ac:dyDescent="0.3">
      <c r="B134" s="375"/>
      <c r="C134" s="363"/>
      <c r="D134" s="611"/>
      <c r="E134" s="612"/>
      <c r="F134" s="612"/>
      <c r="G134" s="613"/>
      <c r="H134" s="377"/>
      <c r="I134" s="374"/>
      <c r="J134" s="346"/>
      <c r="K134" s="29"/>
      <c r="L134" s="29"/>
      <c r="M134" s="29"/>
      <c r="N134" s="29"/>
      <c r="O134" s="29"/>
      <c r="P134" s="130"/>
      <c r="Q134" s="92">
        <f t="shared" si="21"/>
        <v>0</v>
      </c>
      <c r="R134" s="355" t="b">
        <f>IF(AND(H134="CLIENT S+L",I134="HUILE"),(V134*3333.33+(VLOOKUP(K134,'BASE DE DONNEE'!$I$220:$J$250,2,0)))-((V134*3333.33)*J134),IF(AND(H134="CLIENT S+L",I134="LAIT"),((V134*952.4)-(V134*952.4)*J134),IF(H134="CLIENT O","OFFERT",IF(AND(I134="HUILE",H134="CLIENT L"),(((VLOOKUP(K134,'BASE DE DONNEE'!$I$220:$J$250,2,0))+(VLOOKUP(V134,'BASE DE DONNEE'!$I$111:$P$192,2,0)))),IF(AND(I134="LAIT",H134="CLIENT L"),(V134*952.4),IF(AND(I134="HUILE",H134="CLIENT D"),(V134*3809.53+(VLOOKUP(K134,'BASE DE DONNEE'!$I$220:$J$250,2,0))),IF(AND(I134="LAIT",H134="CLIENT D"),(V134*952.4),IF(AND(I134="HUILE",H134="CLIENT S+D"),((V134*3809.53+(VLOOKUP(K134,'BASE DE DONNEE'!$I$220:$J$250,2,0)))-((V134*3809.53)*J134)),IF(AND(I134="LAIT",H134="CLIENT S+D"),((V134*952.4)-((V134*952.4)*J134)),IF(AND(H134="CLIENT S",I134="LAIT"),((V134*952.4)-((V134*952.4)*J134)),IF(AND(I134="HUILE",H134="CLIENT S"),(VLOOKUP(K134,'BASE DE DONNEE'!$I$220:$J$250,2,0)+(VLOOKUP(V134,'BASE DE DONNEE'!$I$111:$P$192,2,0)))-(J134*((VLOOKUP(V134,'BASE DE DONNEE'!$I$111:$P$164,2,0)+(VLOOKUP(K134,'BASE DE DONNEE'!$I$220:$J$250,2,0))))))))))))))))</f>
        <v>0</v>
      </c>
      <c r="S134" s="355" t="b">
        <f t="shared" si="22"/>
        <v>0</v>
      </c>
      <c r="T134" s="356" t="b">
        <f t="shared" si="23"/>
        <v>0</v>
      </c>
      <c r="U134" s="365"/>
      <c r="V134" s="378">
        <f t="shared" si="25"/>
        <v>0</v>
      </c>
      <c r="W134" s="427"/>
      <c r="X134" s="471"/>
      <c r="Y134" s="387" t="e">
        <f>VLOOKUP(X134,'BASE DE DONNEE'!$A$4:$H$148,2,0)</f>
        <v>#N/A</v>
      </c>
      <c r="Z134" s="402"/>
      <c r="AA134" s="402"/>
      <c r="AB134" s="421"/>
      <c r="AC134" s="401" t="e">
        <f>VLOOKUP(X134,'BASE DE DONNEE'!$A$4:$H$148,3,0)</f>
        <v>#N/A</v>
      </c>
      <c r="AD134" s="468" t="e">
        <f t="shared" si="24"/>
        <v>#N/A</v>
      </c>
      <c r="AE134" s="469" t="e">
        <f>VLOOKUP(X134,'BASE DE DONNEE'!$A$4:$H$148,6,0)*#REF!/100</f>
        <v>#N/A</v>
      </c>
      <c r="AF134" s="469" t="e">
        <f>VLOOKUP(X134,'BASE DE DONNEE'!$A$4:$H$148,7,0)*#REF!/100</f>
        <v>#N/A</v>
      </c>
      <c r="AG134" s="469" t="e">
        <f>VLOOKUP(X134,'BASE DE DONNEE'!$A$4:$H$148,8,0)*#REF!/100</f>
        <v>#N/A</v>
      </c>
      <c r="AH134" s="470" t="e">
        <f t="shared" si="19"/>
        <v>#N/A</v>
      </c>
    </row>
    <row r="135" spans="2:34" ht="15.75" thickBot="1" x14ac:dyDescent="0.3">
      <c r="B135" s="375"/>
      <c r="C135" s="363"/>
      <c r="D135" s="611"/>
      <c r="E135" s="612"/>
      <c r="F135" s="612"/>
      <c r="G135" s="613"/>
      <c r="H135" s="377"/>
      <c r="I135" s="374"/>
      <c r="J135" s="346"/>
      <c r="K135" s="29"/>
      <c r="L135" s="29"/>
      <c r="M135" s="29"/>
      <c r="N135" s="29"/>
      <c r="O135" s="29"/>
      <c r="P135" s="130"/>
      <c r="Q135" s="92">
        <f t="shared" si="21"/>
        <v>0</v>
      </c>
      <c r="R135" s="355" t="b">
        <f>IF(AND(H135="CLIENT S+L",I135="HUILE"),(V135*3333.33+(VLOOKUP(K135,'BASE DE DONNEE'!$I$220:$J$250,2,0)))-((V135*3333.33)*J135),IF(AND(H135="CLIENT S+L",I135="LAIT"),((V135*952.4)-(V135*952.4)*J135),IF(H135="CLIENT O","OFFERT",IF(AND(I135="HUILE",H135="CLIENT L"),(((VLOOKUP(K135,'BASE DE DONNEE'!$I$220:$J$250,2,0))+(VLOOKUP(V135,'BASE DE DONNEE'!$I$111:$P$192,2,0)))),IF(AND(I135="LAIT",H135="CLIENT L"),(V135*952.4),IF(AND(I135="HUILE",H135="CLIENT D"),(V135*3809.53+(VLOOKUP(K135,'BASE DE DONNEE'!$I$220:$J$250,2,0))),IF(AND(I135="LAIT",H135="CLIENT D"),(V135*952.4),IF(AND(I135="HUILE",H135="CLIENT S+D"),((V135*3809.53+(VLOOKUP(K135,'BASE DE DONNEE'!$I$220:$J$250,2,0)))-((V135*3809.53)*J135)),IF(AND(I135="LAIT",H135="CLIENT S+D"),((V135*952.4)-((V135*952.4)*J135)),IF(AND(H135="CLIENT S",I135="LAIT"),((V135*952.4)-((V135*952.4)*J135)),IF(AND(I135="HUILE",H135="CLIENT S"),(VLOOKUP(K135,'BASE DE DONNEE'!$I$220:$J$250,2,0)+(VLOOKUP(V135,'BASE DE DONNEE'!$I$111:$P$192,2,0)))-(J135*((VLOOKUP(V135,'BASE DE DONNEE'!$I$111:$P$164,2,0)+(VLOOKUP(K135,'BASE DE DONNEE'!$I$220:$J$250,2,0))))))))))))))))</f>
        <v>0</v>
      </c>
      <c r="S135" s="355" t="b">
        <f t="shared" si="22"/>
        <v>0</v>
      </c>
      <c r="T135" s="356" t="b">
        <f t="shared" si="23"/>
        <v>0</v>
      </c>
      <c r="U135" s="365"/>
      <c r="V135" s="378">
        <f t="shared" si="25"/>
        <v>0</v>
      </c>
      <c r="W135" s="427"/>
      <c r="X135" s="471"/>
      <c r="Y135" s="387" t="e">
        <f>VLOOKUP(X135,'BASE DE DONNEE'!$A$4:$H$148,2,0)</f>
        <v>#N/A</v>
      </c>
      <c r="Z135" s="402"/>
      <c r="AA135" s="402"/>
      <c r="AB135" s="421"/>
      <c r="AC135" s="401" t="e">
        <f>VLOOKUP(X135,'BASE DE DONNEE'!$A$4:$H$148,3,0)</f>
        <v>#N/A</v>
      </c>
      <c r="AD135" s="468" t="e">
        <f t="shared" ref="AD135:AD145" si="26">(AB135*AC135)/100</f>
        <v>#N/A</v>
      </c>
      <c r="AE135" s="469" t="e">
        <f>VLOOKUP(X135,'BASE DE DONNEE'!$A$4:$H$148,6,0)*#REF!/100</f>
        <v>#N/A</v>
      </c>
      <c r="AF135" s="469" t="e">
        <f>VLOOKUP(X135,'BASE DE DONNEE'!$A$4:$H$148,7,0)*#REF!/100</f>
        <v>#N/A</v>
      </c>
      <c r="AG135" s="469" t="e">
        <f>VLOOKUP(X135,'BASE DE DONNEE'!$A$4:$H$148,8,0)*#REF!/100</f>
        <v>#N/A</v>
      </c>
      <c r="AH135" s="470" t="e">
        <f t="shared" si="19"/>
        <v>#N/A</v>
      </c>
    </row>
    <row r="136" spans="2:34" ht="15.75" thickBot="1" x14ac:dyDescent="0.3">
      <c r="B136" s="375"/>
      <c r="C136" s="363"/>
      <c r="D136" s="611"/>
      <c r="E136" s="612"/>
      <c r="F136" s="612"/>
      <c r="G136" s="613"/>
      <c r="H136" s="377"/>
      <c r="I136" s="374"/>
      <c r="J136" s="346"/>
      <c r="K136" s="29"/>
      <c r="L136" s="29"/>
      <c r="M136" s="29"/>
      <c r="N136" s="29"/>
      <c r="O136" s="29"/>
      <c r="P136" s="130"/>
      <c r="Q136" s="92">
        <f t="shared" si="21"/>
        <v>0</v>
      </c>
      <c r="R136" s="355" t="b">
        <f>IF(AND(H136="CLIENT S+L",I136="HUILE"),(V136*3333.33+(VLOOKUP(K136,'BASE DE DONNEE'!$I$220:$J$250,2,0)))-((V136*3333.33)*J136),IF(AND(H136="CLIENT S+L",I136="LAIT"),((V136*952.4)-(V136*952.4)*J136),IF(H136="CLIENT O","OFFERT",IF(AND(I136="HUILE",H136="CLIENT L"),(((VLOOKUP(K136,'BASE DE DONNEE'!$I$220:$J$250,2,0))+(VLOOKUP(V136,'BASE DE DONNEE'!$I$111:$P$192,2,0)))),IF(AND(I136="LAIT",H136="CLIENT L"),(V136*952.4),IF(AND(I136="HUILE",H136="CLIENT D"),(V136*3809.53+(VLOOKUP(K136,'BASE DE DONNEE'!$I$220:$J$250,2,0))),IF(AND(I136="LAIT",H136="CLIENT D"),(V136*952.4),IF(AND(I136="HUILE",H136="CLIENT S+D"),((V136*3809.53+(VLOOKUP(K136,'BASE DE DONNEE'!$I$220:$J$250,2,0)))-((V136*3809.53)*J136)),IF(AND(I136="LAIT",H136="CLIENT S+D"),((V136*952.4)-((V136*952.4)*J136)),IF(AND(H136="CLIENT S",I136="LAIT"),((V136*952.4)-((V136*952.4)*J136)),IF(AND(I136="HUILE",H136="CLIENT S"),(VLOOKUP(K136,'BASE DE DONNEE'!$I$220:$J$250,2,0)+(VLOOKUP(V136,'BASE DE DONNEE'!$I$111:$P$192,2,0)))-(J136*((VLOOKUP(V136,'BASE DE DONNEE'!$I$111:$P$164,2,0)+(VLOOKUP(K136,'BASE DE DONNEE'!$I$220:$J$250,2,0))))))))))))))))</f>
        <v>0</v>
      </c>
      <c r="S136" s="355" t="b">
        <f t="shared" si="22"/>
        <v>0</v>
      </c>
      <c r="T136" s="356" t="b">
        <f t="shared" si="23"/>
        <v>0</v>
      </c>
      <c r="U136" s="365"/>
      <c r="V136" s="378">
        <f t="shared" si="25"/>
        <v>0</v>
      </c>
      <c r="W136" s="427"/>
      <c r="X136" s="471"/>
      <c r="Y136" s="387" t="e">
        <f>VLOOKUP(X136,'BASE DE DONNEE'!$A$4:$H$148,2,0)</f>
        <v>#N/A</v>
      </c>
      <c r="Z136" s="402"/>
      <c r="AA136" s="402"/>
      <c r="AB136" s="421"/>
      <c r="AC136" s="401" t="e">
        <f>VLOOKUP(X136,'BASE DE DONNEE'!$A$4:$H$148,3,0)</f>
        <v>#N/A</v>
      </c>
      <c r="AD136" s="468" t="e">
        <f t="shared" si="26"/>
        <v>#N/A</v>
      </c>
      <c r="AE136" s="469" t="e">
        <f>VLOOKUP(X136,'BASE DE DONNEE'!$A$4:$H$148,6,0)*#REF!/100</f>
        <v>#N/A</v>
      </c>
      <c r="AF136" s="469" t="e">
        <f>VLOOKUP(X136,'BASE DE DONNEE'!$A$4:$H$148,7,0)*#REF!/100</f>
        <v>#N/A</v>
      </c>
      <c r="AG136" s="469" t="e">
        <f>VLOOKUP(X136,'BASE DE DONNEE'!$A$4:$H$148,8,0)*#REF!/100</f>
        <v>#N/A</v>
      </c>
      <c r="AH136" s="470" t="e">
        <f t="shared" ref="AH136:AH145" si="27">AD136+AE136+AF136+AG136</f>
        <v>#N/A</v>
      </c>
    </row>
    <row r="137" spans="2:34" ht="15.75" thickBot="1" x14ac:dyDescent="0.3">
      <c r="B137" s="375"/>
      <c r="C137" s="363"/>
      <c r="D137" s="611"/>
      <c r="E137" s="612"/>
      <c r="F137" s="612"/>
      <c r="G137" s="613"/>
      <c r="H137" s="377"/>
      <c r="I137" s="374"/>
      <c r="J137" s="346"/>
      <c r="K137" s="29"/>
      <c r="L137" s="29"/>
      <c r="M137" s="29"/>
      <c r="N137" s="29"/>
      <c r="O137" s="29"/>
      <c r="P137" s="130"/>
      <c r="Q137" s="92">
        <f t="shared" si="21"/>
        <v>0</v>
      </c>
      <c r="R137" s="355" t="b">
        <f>IF(AND(H137="CLIENT S+L",I137="HUILE"),(V137*3333.33+(VLOOKUP(K137,'BASE DE DONNEE'!$I$220:$J$250,2,0)))-((V137*3333.33)*J137),IF(AND(H137="CLIENT S+L",I137="LAIT"),((V137*952.4)-(V137*952.4)*J137),IF(H137="CLIENT O","OFFERT",IF(AND(I137="HUILE",H137="CLIENT L"),(((VLOOKUP(K137,'BASE DE DONNEE'!$I$220:$J$250,2,0))+(VLOOKUP(V137,'BASE DE DONNEE'!$I$111:$P$192,2,0)))),IF(AND(I137="LAIT",H137="CLIENT L"),(V137*952.4),IF(AND(I137="HUILE",H137="CLIENT D"),(V137*3809.53+(VLOOKUP(K137,'BASE DE DONNEE'!$I$220:$J$250,2,0))),IF(AND(I137="LAIT",H137="CLIENT D"),(V137*952.4),IF(AND(I137="HUILE",H137="CLIENT S+D"),((V137*3809.53+(VLOOKUP(K137,'BASE DE DONNEE'!$I$220:$J$250,2,0)))-((V137*3809.53)*J137)),IF(AND(I137="LAIT",H137="CLIENT S+D"),((V137*952.4)-((V137*952.4)*J137)),IF(AND(H137="CLIENT S",I137="LAIT"),((V137*952.4)-((V137*952.4)*J137)),IF(AND(I137="HUILE",H137="CLIENT S"),(VLOOKUP(K137,'BASE DE DONNEE'!$I$220:$J$250,2,0)+(VLOOKUP(V137,'BASE DE DONNEE'!$I$111:$P$192,2,0)))-(J137*((VLOOKUP(V137,'BASE DE DONNEE'!$I$111:$P$164,2,0)+(VLOOKUP(K137,'BASE DE DONNEE'!$I$220:$J$250,2,0))))))))))))))))</f>
        <v>0</v>
      </c>
      <c r="S137" s="355" t="b">
        <f t="shared" si="22"/>
        <v>0</v>
      </c>
      <c r="T137" s="356" t="b">
        <f t="shared" si="23"/>
        <v>0</v>
      </c>
      <c r="U137" s="365"/>
      <c r="V137" s="378">
        <f t="shared" ref="V137:V143" si="28">(($L$5*L137)/100)+((M137*$M$5)/100)+(($N$5*N137)/100)+($O$5*O137)+($P$5*P137)</f>
        <v>0</v>
      </c>
      <c r="W137" s="427"/>
      <c r="X137" s="471"/>
      <c r="Y137" s="387" t="e">
        <f>VLOOKUP(X137,'BASE DE DONNEE'!$A$4:$H$148,2,0)</f>
        <v>#N/A</v>
      </c>
      <c r="Z137" s="402"/>
      <c r="AA137" s="402"/>
      <c r="AB137" s="421"/>
      <c r="AC137" s="401" t="e">
        <f>VLOOKUP(X137,'BASE DE DONNEE'!$A$4:$H$148,3,0)</f>
        <v>#N/A</v>
      </c>
      <c r="AD137" s="468" t="e">
        <f t="shared" si="26"/>
        <v>#N/A</v>
      </c>
      <c r="AE137" s="469" t="e">
        <f>VLOOKUP(X137,'BASE DE DONNEE'!$A$4:$H$148,6,0)*#REF!/100</f>
        <v>#N/A</v>
      </c>
      <c r="AF137" s="469" t="e">
        <f>VLOOKUP(X137,'BASE DE DONNEE'!$A$4:$H$148,7,0)*#REF!/100</f>
        <v>#N/A</v>
      </c>
      <c r="AG137" s="469" t="e">
        <f>VLOOKUP(X137,'BASE DE DONNEE'!$A$4:$H$148,8,0)*#REF!/100</f>
        <v>#N/A</v>
      </c>
      <c r="AH137" s="470" t="e">
        <f t="shared" si="27"/>
        <v>#N/A</v>
      </c>
    </row>
    <row r="138" spans="2:34" ht="15.75" thickBot="1" x14ac:dyDescent="0.3">
      <c r="B138" s="375"/>
      <c r="C138" s="363"/>
      <c r="D138" s="611"/>
      <c r="E138" s="612"/>
      <c r="F138" s="612"/>
      <c r="G138" s="613"/>
      <c r="H138" s="377"/>
      <c r="I138" s="374"/>
      <c r="J138" s="346"/>
      <c r="K138" s="29"/>
      <c r="L138" s="29"/>
      <c r="M138" s="29"/>
      <c r="N138" s="29"/>
      <c r="O138" s="29"/>
      <c r="P138" s="130"/>
      <c r="Q138" s="92">
        <f t="shared" si="21"/>
        <v>0</v>
      </c>
      <c r="R138" s="355" t="b">
        <f>IF(AND(H138="CLIENT S+L",I138="HUILE"),(V138*3333.33+(VLOOKUP(K138,'BASE DE DONNEE'!$I$220:$J$250,2,0)))-((V138*3333.33)*J138),IF(AND(H138="CLIENT S+L",I138="LAIT"),((V138*952.4)-(V138*952.4)*J138),IF(H138="CLIENT O","OFFERT",IF(AND(I138="HUILE",H138="CLIENT L"),(((VLOOKUP(K138,'BASE DE DONNEE'!$I$220:$J$250,2,0))+(VLOOKUP(V138,'BASE DE DONNEE'!$I$111:$P$192,2,0)))),IF(AND(I138="LAIT",H138="CLIENT L"),(V138*952.4),IF(AND(I138="HUILE",H138="CLIENT D"),(V138*3809.53+(VLOOKUP(K138,'BASE DE DONNEE'!$I$220:$J$250,2,0))),IF(AND(I138="LAIT",H138="CLIENT D"),(V138*952.4),IF(AND(I138="HUILE",H138="CLIENT S+D"),((V138*3809.53+(VLOOKUP(K138,'BASE DE DONNEE'!$I$220:$J$250,2,0)))-((V138*3809.53)*J138)),IF(AND(I138="LAIT",H138="CLIENT S+D"),((V138*952.4)-((V138*952.4)*J138)),IF(AND(H138="CLIENT S",I138="LAIT"),((V138*952.4)-((V138*952.4)*J138)),IF(AND(I138="HUILE",H138="CLIENT S"),(VLOOKUP(K138,'BASE DE DONNEE'!$I$220:$J$250,2,0)+(VLOOKUP(V138,'BASE DE DONNEE'!$I$111:$P$192,2,0)))-(J138*((VLOOKUP(V138,'BASE DE DONNEE'!$I$111:$P$164,2,0)+(VLOOKUP(K138,'BASE DE DONNEE'!$I$220:$J$250,2,0))))))))))))))))</f>
        <v>0</v>
      </c>
      <c r="S138" s="355" t="b">
        <f t="shared" si="22"/>
        <v>0</v>
      </c>
      <c r="T138" s="356" t="b">
        <f t="shared" si="23"/>
        <v>0</v>
      </c>
      <c r="U138" s="365"/>
      <c r="V138" s="378">
        <f t="shared" si="28"/>
        <v>0</v>
      </c>
      <c r="W138" s="427"/>
      <c r="X138" s="471"/>
      <c r="Y138" s="387" t="e">
        <f>VLOOKUP(X138,'BASE DE DONNEE'!$A$4:$H$148,2,0)</f>
        <v>#N/A</v>
      </c>
      <c r="Z138" s="402"/>
      <c r="AA138" s="402"/>
      <c r="AB138" s="421"/>
      <c r="AC138" s="401" t="e">
        <f>VLOOKUP(X138,'BASE DE DONNEE'!$A$4:$H$148,3,0)</f>
        <v>#N/A</v>
      </c>
      <c r="AD138" s="468" t="e">
        <f t="shared" si="26"/>
        <v>#N/A</v>
      </c>
      <c r="AE138" s="469" t="e">
        <f>VLOOKUP(X138,'BASE DE DONNEE'!$A$4:$H$148,6,0)*#REF!/100</f>
        <v>#N/A</v>
      </c>
      <c r="AF138" s="469" t="e">
        <f>VLOOKUP(X138,'BASE DE DONNEE'!$A$4:$H$148,7,0)*#REF!/100</f>
        <v>#N/A</v>
      </c>
      <c r="AG138" s="469" t="e">
        <f>VLOOKUP(X138,'BASE DE DONNEE'!$A$4:$H$148,8,0)*#REF!/100</f>
        <v>#N/A</v>
      </c>
      <c r="AH138" s="470" t="e">
        <f t="shared" si="27"/>
        <v>#N/A</v>
      </c>
    </row>
    <row r="139" spans="2:34" ht="15.75" thickBot="1" x14ac:dyDescent="0.3">
      <c r="B139" s="375"/>
      <c r="C139" s="363"/>
      <c r="D139" s="611"/>
      <c r="E139" s="612"/>
      <c r="F139" s="612"/>
      <c r="G139" s="613"/>
      <c r="H139" s="377"/>
      <c r="I139" s="374"/>
      <c r="J139" s="346"/>
      <c r="K139" s="29"/>
      <c r="L139" s="29"/>
      <c r="M139" s="29"/>
      <c r="N139" s="29"/>
      <c r="O139" s="29"/>
      <c r="P139" s="130"/>
      <c r="Q139" s="92">
        <f t="shared" si="21"/>
        <v>0</v>
      </c>
      <c r="R139" s="355" t="b">
        <f>IF(AND(H139="CLIENT S+L",I139="HUILE"),(V139*3333.33+(VLOOKUP(K139,'BASE DE DONNEE'!$I$220:$J$250,2,0)))-((V139*3333.33)*J139),IF(AND(H139="CLIENT S+L",I139="LAIT"),((V139*952.4)-(V139*952.4)*J139),IF(H139="CLIENT O","OFFERT",IF(AND(I139="HUILE",H139="CLIENT L"),(((VLOOKUP(K139,'BASE DE DONNEE'!$I$220:$J$250,2,0))+(VLOOKUP(V139,'BASE DE DONNEE'!$I$111:$P$192,2,0)))),IF(AND(I139="LAIT",H139="CLIENT L"),(V139*952.4),IF(AND(I139="HUILE",H139="CLIENT D"),(V139*3809.53+(VLOOKUP(K139,'BASE DE DONNEE'!$I$220:$J$250,2,0))),IF(AND(I139="LAIT",H139="CLIENT D"),(V139*952.4),IF(AND(I139="HUILE",H139="CLIENT S+D"),((V139*3809.53+(VLOOKUP(K139,'BASE DE DONNEE'!$I$220:$J$250,2,0)))-((V139*3809.53)*J139)),IF(AND(I139="LAIT",H139="CLIENT S+D"),((V139*952.4)-((V139*952.4)*J139)),IF(AND(H139="CLIENT S",I139="LAIT"),((V139*952.4)-((V139*952.4)*J139)),IF(AND(I139="HUILE",H139="CLIENT S"),(VLOOKUP(K139,'BASE DE DONNEE'!$I$220:$J$250,2,0)+(VLOOKUP(V139,'BASE DE DONNEE'!$I$111:$P$192,2,0)))-(J139*((VLOOKUP(V139,'BASE DE DONNEE'!$I$111:$P$164,2,0)+(VLOOKUP(K139,'BASE DE DONNEE'!$I$220:$J$250,2,0))))))))))))))))</f>
        <v>0</v>
      </c>
      <c r="S139" s="355" t="b">
        <f t="shared" si="22"/>
        <v>0</v>
      </c>
      <c r="T139" s="356" t="b">
        <f t="shared" si="23"/>
        <v>0</v>
      </c>
      <c r="U139" s="365"/>
      <c r="V139" s="378">
        <f t="shared" si="28"/>
        <v>0</v>
      </c>
      <c r="W139" s="427"/>
      <c r="X139" s="471"/>
      <c r="Y139" s="387" t="e">
        <f>VLOOKUP(X139,'BASE DE DONNEE'!$A$4:$H$148,2,0)</f>
        <v>#N/A</v>
      </c>
      <c r="Z139" s="402"/>
      <c r="AA139" s="402"/>
      <c r="AB139" s="421"/>
      <c r="AC139" s="401" t="e">
        <f>VLOOKUP(X139,'BASE DE DONNEE'!$A$4:$H$148,3,0)</f>
        <v>#N/A</v>
      </c>
      <c r="AD139" s="468" t="e">
        <f t="shared" si="26"/>
        <v>#N/A</v>
      </c>
      <c r="AE139" s="469" t="e">
        <f>VLOOKUP(X139,'BASE DE DONNEE'!$A$4:$H$148,6,0)*#REF!/100</f>
        <v>#N/A</v>
      </c>
      <c r="AF139" s="469" t="e">
        <f>VLOOKUP(X139,'BASE DE DONNEE'!$A$4:$H$148,7,0)*#REF!/100</f>
        <v>#N/A</v>
      </c>
      <c r="AG139" s="469" t="e">
        <f>VLOOKUP(X139,'BASE DE DONNEE'!$A$4:$H$148,8,0)*#REF!/100</f>
        <v>#N/A</v>
      </c>
      <c r="AH139" s="470" t="e">
        <f t="shared" si="27"/>
        <v>#N/A</v>
      </c>
    </row>
    <row r="140" spans="2:34" ht="15.75" thickBot="1" x14ac:dyDescent="0.3">
      <c r="B140" s="375"/>
      <c r="C140" s="363"/>
      <c r="D140" s="611"/>
      <c r="E140" s="612"/>
      <c r="F140" s="612"/>
      <c r="G140" s="613"/>
      <c r="H140" s="377"/>
      <c r="I140" s="374"/>
      <c r="J140" s="346"/>
      <c r="K140" s="29"/>
      <c r="L140" s="29"/>
      <c r="M140" s="29"/>
      <c r="N140" s="29"/>
      <c r="O140" s="29"/>
      <c r="P140" s="130"/>
      <c r="Q140" s="92">
        <f t="shared" si="21"/>
        <v>0</v>
      </c>
      <c r="R140" s="355" t="b">
        <f>IF(AND(H140="CLIENT S+L",I140="HUILE"),(V140*3333.33+(VLOOKUP(K140,'BASE DE DONNEE'!$I$220:$J$250,2,0)))-((V140*3333.33)*J140),IF(AND(H140="CLIENT S+L",I140="LAIT"),((V140*952.4)-(V140*952.4)*J140),IF(H140="CLIENT O","OFFERT",IF(AND(I140="HUILE",H140="CLIENT L"),(((VLOOKUP(K140,'BASE DE DONNEE'!$I$220:$J$250,2,0))+(VLOOKUP(V140,'BASE DE DONNEE'!$I$111:$P$192,2,0)))),IF(AND(I140="LAIT",H140="CLIENT L"),(V140*952.4),IF(AND(I140="HUILE",H140="CLIENT D"),(V140*3809.53+(VLOOKUP(K140,'BASE DE DONNEE'!$I$220:$J$250,2,0))),IF(AND(I140="LAIT",H140="CLIENT D"),(V140*952.4),IF(AND(I140="HUILE",H140="CLIENT S+D"),((V140*3809.53+(VLOOKUP(K140,'BASE DE DONNEE'!$I$220:$J$250,2,0)))-((V140*3809.53)*J140)),IF(AND(I140="LAIT",H140="CLIENT S+D"),((V140*952.4)-((V140*952.4)*J140)),IF(AND(H140="CLIENT S",I140="LAIT"),((V140*952.4)-((V140*952.4)*J140)),IF(AND(I140="HUILE",H140="CLIENT S"),(VLOOKUP(K140,'BASE DE DONNEE'!$I$220:$J$250,2,0)+(VLOOKUP(V140,'BASE DE DONNEE'!$I$111:$P$192,2,0)))-(J140*((VLOOKUP(V140,'BASE DE DONNEE'!$I$111:$P$164,2,0)+(VLOOKUP(K140,'BASE DE DONNEE'!$I$220:$J$250,2,0))))))))))))))))</f>
        <v>0</v>
      </c>
      <c r="S140" s="355" t="b">
        <f t="shared" si="22"/>
        <v>0</v>
      </c>
      <c r="T140" s="356" t="b">
        <f t="shared" si="23"/>
        <v>0</v>
      </c>
      <c r="U140" s="365"/>
      <c r="V140" s="378">
        <f t="shared" si="28"/>
        <v>0</v>
      </c>
      <c r="W140" s="427"/>
      <c r="X140" s="471"/>
      <c r="Y140" s="387" t="e">
        <f>VLOOKUP(X140,'BASE DE DONNEE'!$A$4:$H$148,2,0)</f>
        <v>#N/A</v>
      </c>
      <c r="Z140" s="402"/>
      <c r="AA140" s="402"/>
      <c r="AB140" s="421"/>
      <c r="AC140" s="401" t="e">
        <f>VLOOKUP(X140,'BASE DE DONNEE'!$A$4:$H$148,3,0)</f>
        <v>#N/A</v>
      </c>
      <c r="AD140" s="468" t="e">
        <f t="shared" si="26"/>
        <v>#N/A</v>
      </c>
      <c r="AE140" s="469" t="e">
        <f>VLOOKUP(X140,'BASE DE DONNEE'!$A$4:$H$148,6,0)*#REF!/100</f>
        <v>#N/A</v>
      </c>
      <c r="AF140" s="469" t="e">
        <f>VLOOKUP(X140,'BASE DE DONNEE'!$A$4:$H$148,7,0)*#REF!/100</f>
        <v>#N/A</v>
      </c>
      <c r="AG140" s="469" t="e">
        <f>VLOOKUP(X140,'BASE DE DONNEE'!$A$4:$H$148,8,0)*#REF!/100</f>
        <v>#N/A</v>
      </c>
      <c r="AH140" s="470" t="e">
        <f t="shared" si="27"/>
        <v>#N/A</v>
      </c>
    </row>
    <row r="141" spans="2:34" ht="15.75" thickBot="1" x14ac:dyDescent="0.3">
      <c r="B141" s="375"/>
      <c r="C141" s="363"/>
      <c r="D141" s="611"/>
      <c r="E141" s="612"/>
      <c r="F141" s="612"/>
      <c r="G141" s="613"/>
      <c r="H141" s="377"/>
      <c r="I141" s="374"/>
      <c r="J141" s="346"/>
      <c r="K141" s="29"/>
      <c r="L141" s="29"/>
      <c r="M141" s="29"/>
      <c r="N141" s="29"/>
      <c r="O141" s="29"/>
      <c r="P141" s="130"/>
      <c r="Q141" s="92">
        <f t="shared" si="21"/>
        <v>0</v>
      </c>
      <c r="R141" s="355" t="b">
        <f>IF(AND(H141="CLIENT S+L",I141="HUILE"),(V141*3333.33+(VLOOKUP(K141,'BASE DE DONNEE'!$I$220:$J$250,2,0)))-((V141*3333.33)*J141),IF(AND(H141="CLIENT S+L",I141="LAIT"),((V141*952.4)-(V141*952.4)*J141),IF(H141="CLIENT O","OFFERT",IF(AND(I141="HUILE",H141="CLIENT L"),(((VLOOKUP(K141,'BASE DE DONNEE'!$I$220:$J$250,2,0))+(VLOOKUP(V141,'BASE DE DONNEE'!$I$111:$P$192,2,0)))),IF(AND(I141="LAIT",H141="CLIENT L"),(V141*952.4),IF(AND(I141="HUILE",H141="CLIENT D"),(V141*3809.53+(VLOOKUP(K141,'BASE DE DONNEE'!$I$220:$J$250,2,0))),IF(AND(I141="LAIT",H141="CLIENT D"),(V141*952.4),IF(AND(I141="HUILE",H141="CLIENT S+D"),((V141*3809.53+(VLOOKUP(K141,'BASE DE DONNEE'!$I$220:$J$250,2,0)))-((V141*3809.53)*J141)),IF(AND(I141="LAIT",H141="CLIENT S+D"),((V141*952.4)-((V141*952.4)*J141)),IF(AND(H141="CLIENT S",I141="LAIT"),((V141*952.4)-((V141*952.4)*J141)),IF(AND(I141="HUILE",H141="CLIENT S"),(VLOOKUP(K141,'BASE DE DONNEE'!$I$220:$J$250,2,0)+(VLOOKUP(V141,'BASE DE DONNEE'!$I$111:$P$192,2,0)))-(J141*((VLOOKUP(V141,'BASE DE DONNEE'!$I$111:$P$164,2,0)+(VLOOKUP(K141,'BASE DE DONNEE'!$I$220:$J$250,2,0))))))))))))))))</f>
        <v>0</v>
      </c>
      <c r="S141" s="355" t="b">
        <f t="shared" si="22"/>
        <v>0</v>
      </c>
      <c r="T141" s="356" t="b">
        <f t="shared" si="23"/>
        <v>0</v>
      </c>
      <c r="U141" s="365"/>
      <c r="V141" s="378">
        <f t="shared" si="28"/>
        <v>0</v>
      </c>
      <c r="W141" s="427"/>
      <c r="X141" s="471"/>
      <c r="Y141" s="387" t="e">
        <f>VLOOKUP(X141,'BASE DE DONNEE'!$A$4:$H$148,2,0)</f>
        <v>#N/A</v>
      </c>
      <c r="Z141" s="402"/>
      <c r="AA141" s="402"/>
      <c r="AB141" s="421"/>
      <c r="AC141" s="401" t="e">
        <f>VLOOKUP(X141,'BASE DE DONNEE'!$A$4:$H$148,3,0)</f>
        <v>#N/A</v>
      </c>
      <c r="AD141" s="468" t="e">
        <f t="shared" si="26"/>
        <v>#N/A</v>
      </c>
      <c r="AE141" s="469" t="e">
        <f>VLOOKUP(X141,'BASE DE DONNEE'!$A$4:$H$148,6,0)*#REF!/100</f>
        <v>#N/A</v>
      </c>
      <c r="AF141" s="469" t="e">
        <f>VLOOKUP(X141,'BASE DE DONNEE'!$A$4:$H$148,7,0)*#REF!/100</f>
        <v>#N/A</v>
      </c>
      <c r="AG141" s="469" t="e">
        <f>VLOOKUP(X141,'BASE DE DONNEE'!$A$4:$H$148,8,0)*#REF!/100</f>
        <v>#N/A</v>
      </c>
      <c r="AH141" s="470" t="e">
        <f t="shared" si="27"/>
        <v>#N/A</v>
      </c>
    </row>
    <row r="142" spans="2:34" ht="15.75" thickBot="1" x14ac:dyDescent="0.3">
      <c r="B142" s="375"/>
      <c r="C142" s="363"/>
      <c r="D142" s="611"/>
      <c r="E142" s="612"/>
      <c r="F142" s="612"/>
      <c r="G142" s="613"/>
      <c r="H142" s="377"/>
      <c r="I142" s="374"/>
      <c r="J142" s="346"/>
      <c r="K142" s="29"/>
      <c r="L142" s="29"/>
      <c r="M142" s="29"/>
      <c r="N142" s="29"/>
      <c r="O142" s="29"/>
      <c r="P142" s="130"/>
      <c r="Q142" s="92">
        <f t="shared" si="21"/>
        <v>0</v>
      </c>
      <c r="R142" s="355" t="b">
        <f>IF(AND(H142="CLIENT S+L",I142="HUILE"),(V142*3333.33+(VLOOKUP(K142,'BASE DE DONNEE'!$I$220:$J$250,2,0)))-((V142*3333.33)*J142),IF(AND(H142="CLIENT S+L",I142="LAIT"),((V142*952.4)-(V142*952.4)*J142),IF(H142="CLIENT O","OFFERT",IF(AND(I142="HUILE",H142="CLIENT L"),(((VLOOKUP(K142,'BASE DE DONNEE'!$I$220:$J$250,2,0))+(VLOOKUP(V142,'BASE DE DONNEE'!$I$111:$P$192,2,0)))),IF(AND(I142="LAIT",H142="CLIENT L"),(V142*952.4),IF(AND(I142="HUILE",H142="CLIENT D"),(V142*3809.53+(VLOOKUP(K142,'BASE DE DONNEE'!$I$220:$J$250,2,0))),IF(AND(I142="LAIT",H142="CLIENT D"),(V142*952.4),IF(AND(I142="HUILE",H142="CLIENT S+D"),((V142*3809.53+(VLOOKUP(K142,'BASE DE DONNEE'!$I$220:$J$250,2,0)))-((V142*3809.53)*J142)),IF(AND(I142="LAIT",H142="CLIENT S+D"),((V142*952.4)-((V142*952.4)*J142)),IF(AND(H142="CLIENT S",I142="LAIT"),((V142*952.4)-((V142*952.4)*J142)),IF(AND(I142="HUILE",H142="CLIENT S"),(VLOOKUP(K142,'BASE DE DONNEE'!$I$220:$J$250,2,0)+(VLOOKUP(V142,'BASE DE DONNEE'!$I$111:$P$192,2,0)))-(J142*((VLOOKUP(V142,'BASE DE DONNEE'!$I$111:$P$164,2,0)+(VLOOKUP(K142,'BASE DE DONNEE'!$I$220:$J$250,2,0))))))))))))))))</f>
        <v>0</v>
      </c>
      <c r="S142" s="355" t="b">
        <f t="shared" si="22"/>
        <v>0</v>
      </c>
      <c r="T142" s="356" t="b">
        <f t="shared" si="23"/>
        <v>0</v>
      </c>
      <c r="U142" s="365"/>
      <c r="V142" s="378">
        <f t="shared" si="28"/>
        <v>0</v>
      </c>
      <c r="W142" s="427"/>
      <c r="X142" s="471"/>
      <c r="Y142" s="387" t="e">
        <f>VLOOKUP(X142,'BASE DE DONNEE'!$A$4:$H$148,2,0)</f>
        <v>#N/A</v>
      </c>
      <c r="Z142" s="402"/>
      <c r="AA142" s="402"/>
      <c r="AB142" s="421"/>
      <c r="AC142" s="401" t="e">
        <f>VLOOKUP(X142,'BASE DE DONNEE'!$A$4:$H$148,3,0)</f>
        <v>#N/A</v>
      </c>
      <c r="AD142" s="468" t="e">
        <f t="shared" si="26"/>
        <v>#N/A</v>
      </c>
      <c r="AE142" s="469" t="e">
        <f>VLOOKUP(X142,'BASE DE DONNEE'!$A$4:$H$148,6,0)*#REF!/100</f>
        <v>#N/A</v>
      </c>
      <c r="AF142" s="469" t="e">
        <f>VLOOKUP(X142,'BASE DE DONNEE'!$A$4:$H$148,7,0)*#REF!/100</f>
        <v>#N/A</v>
      </c>
      <c r="AG142" s="469" t="e">
        <f>VLOOKUP(X142,'BASE DE DONNEE'!$A$4:$H$148,8,0)*#REF!/100</f>
        <v>#N/A</v>
      </c>
      <c r="AH142" s="470" t="e">
        <f t="shared" si="27"/>
        <v>#N/A</v>
      </c>
    </row>
    <row r="143" spans="2:34" ht="15.75" thickBot="1" x14ac:dyDescent="0.3">
      <c r="B143" s="375"/>
      <c r="C143" s="363"/>
      <c r="D143" s="611"/>
      <c r="E143" s="612"/>
      <c r="F143" s="612"/>
      <c r="G143" s="613"/>
      <c r="H143" s="377"/>
      <c r="I143" s="374"/>
      <c r="J143" s="346"/>
      <c r="K143" s="29"/>
      <c r="L143" s="29"/>
      <c r="M143" s="29"/>
      <c r="N143" s="29"/>
      <c r="O143" s="29"/>
      <c r="P143" s="130"/>
      <c r="Q143" s="92">
        <f t="shared" si="21"/>
        <v>0</v>
      </c>
      <c r="R143" s="355" t="b">
        <f>IF(AND(H143="CLIENT S+L",I143="HUILE"),(V143*3333.33+(VLOOKUP(K143,'BASE DE DONNEE'!$I$220:$J$250,2,0)))-((V143*3333.33)*J143),IF(AND(H143="CLIENT S+L",I143="LAIT"),((V143*952.4)-(V143*952.4)*J143),IF(H143="CLIENT O","OFFERT",IF(AND(I143="HUILE",H143="CLIENT L"),(((VLOOKUP(K143,'BASE DE DONNEE'!$I$220:$J$250,2,0))+(VLOOKUP(V143,'BASE DE DONNEE'!$I$111:$P$192,2,0)))),IF(AND(I143="LAIT",H143="CLIENT L"),(V143*952.4),IF(AND(I143="HUILE",H143="CLIENT D"),(V143*3809.53+(VLOOKUP(K143,'BASE DE DONNEE'!$I$220:$J$250,2,0))),IF(AND(I143="LAIT",H143="CLIENT D"),(V143*952.4),IF(AND(I143="HUILE",H143="CLIENT S+D"),((V143*3809.53+(VLOOKUP(K143,'BASE DE DONNEE'!$I$220:$J$250,2,0)))-((V143*3809.53)*J143)),IF(AND(I143="LAIT",H143="CLIENT S+D"),((V143*952.4)-((V143*952.4)*J143)),IF(AND(H143="CLIENT S",I143="LAIT"),((V143*952.4)-((V143*952.4)*J143)),IF(AND(I143="HUILE",H143="CLIENT S"),(VLOOKUP(K143,'BASE DE DONNEE'!$I$220:$J$250,2,0)+(VLOOKUP(V143,'BASE DE DONNEE'!$I$111:$P$192,2,0)))-(J143*((VLOOKUP(V143,'BASE DE DONNEE'!$I$111:$P$164,2,0)+(VLOOKUP(K143,'BASE DE DONNEE'!$I$220:$J$250,2,0))))))))))))))))</f>
        <v>0</v>
      </c>
      <c r="S143" s="355" t="b">
        <f t="shared" si="22"/>
        <v>0</v>
      </c>
      <c r="T143" s="356" t="b">
        <f t="shared" si="23"/>
        <v>0</v>
      </c>
      <c r="U143" s="365"/>
      <c r="V143" s="378">
        <f t="shared" si="28"/>
        <v>0</v>
      </c>
      <c r="W143" s="427"/>
      <c r="X143" s="471"/>
      <c r="Y143" s="387" t="e">
        <f>VLOOKUP(X143,'BASE DE DONNEE'!$A$4:$H$148,2,0)</f>
        <v>#N/A</v>
      </c>
      <c r="Z143" s="402"/>
      <c r="AA143" s="402"/>
      <c r="AB143" s="421"/>
      <c r="AC143" s="401" t="e">
        <f>VLOOKUP(X143,'BASE DE DONNEE'!$A$4:$H$148,3,0)</f>
        <v>#N/A</v>
      </c>
      <c r="AD143" s="468" t="e">
        <f t="shared" si="26"/>
        <v>#N/A</v>
      </c>
      <c r="AE143" s="469" t="e">
        <f>VLOOKUP(X143,'BASE DE DONNEE'!$A$4:$H$148,6,0)*#REF!/100</f>
        <v>#N/A</v>
      </c>
      <c r="AF143" s="469" t="e">
        <f>VLOOKUP(X143,'BASE DE DONNEE'!$A$4:$H$148,7,0)*#REF!/100</f>
        <v>#N/A</v>
      </c>
      <c r="AG143" s="469" t="e">
        <f>VLOOKUP(X143,'BASE DE DONNEE'!$A$4:$H$148,8,0)*#REF!/100</f>
        <v>#N/A</v>
      </c>
      <c r="AH143" s="470" t="e">
        <f t="shared" si="27"/>
        <v>#N/A</v>
      </c>
    </row>
    <row r="144" spans="2:34" ht="15.75" thickBot="1" x14ac:dyDescent="0.3">
      <c r="B144" s="630" t="s">
        <v>131</v>
      </c>
      <c r="C144" s="630"/>
      <c r="D144" s="630"/>
      <c r="E144" s="630"/>
      <c r="F144" s="630"/>
      <c r="G144" s="630"/>
      <c r="H144" s="630"/>
      <c r="I144" s="630"/>
      <c r="J144" s="630"/>
      <c r="K144" s="593">
        <f t="shared" ref="K144:Q144" si="29">SUM(K6:K143)</f>
        <v>0</v>
      </c>
      <c r="L144" s="593">
        <f t="shared" si="29"/>
        <v>0</v>
      </c>
      <c r="M144" s="593">
        <f t="shared" si="29"/>
        <v>0</v>
      </c>
      <c r="N144" s="593">
        <f t="shared" si="29"/>
        <v>0</v>
      </c>
      <c r="O144" s="593">
        <f t="shared" si="29"/>
        <v>0</v>
      </c>
      <c r="P144" s="593">
        <f t="shared" si="29"/>
        <v>0</v>
      </c>
      <c r="Q144" s="593">
        <f t="shared" si="29"/>
        <v>0</v>
      </c>
      <c r="R144" s="631"/>
      <c r="S144" s="631"/>
      <c r="T144" s="631"/>
      <c r="U144" s="631"/>
      <c r="V144" s="384"/>
      <c r="W144" s="411"/>
      <c r="X144" s="471"/>
      <c r="Y144" s="387" t="e">
        <f>VLOOKUP(X144,'BASE DE DONNEE'!$A$4:$H$148,2,0)</f>
        <v>#N/A</v>
      </c>
      <c r="Z144" s="402"/>
      <c r="AA144" s="402"/>
      <c r="AB144" s="421"/>
      <c r="AC144" s="401" t="e">
        <f>VLOOKUP(X144,'BASE DE DONNEE'!$A$4:$H$148,3,0)</f>
        <v>#N/A</v>
      </c>
      <c r="AD144" s="468" t="e">
        <f t="shared" si="26"/>
        <v>#N/A</v>
      </c>
      <c r="AE144" s="469" t="e">
        <f>VLOOKUP(X144,'BASE DE DONNEE'!$A$4:$H$148,6,0)*#REF!/100</f>
        <v>#N/A</v>
      </c>
      <c r="AF144" s="469" t="e">
        <f>VLOOKUP(X144,'BASE DE DONNEE'!$A$4:$H$148,7,0)*#REF!/100</f>
        <v>#N/A</v>
      </c>
      <c r="AG144" s="469" t="e">
        <f>VLOOKUP(X144,'BASE DE DONNEE'!$A$4:$H$148,8,0)*#REF!/100</f>
        <v>#N/A</v>
      </c>
      <c r="AH144" s="470" t="e">
        <f t="shared" si="27"/>
        <v>#N/A</v>
      </c>
    </row>
    <row r="145" spans="2:34" ht="15.75" thickBot="1" x14ac:dyDescent="0.3">
      <c r="B145" s="630"/>
      <c r="C145" s="630"/>
      <c r="D145" s="630"/>
      <c r="E145" s="630"/>
      <c r="F145" s="630"/>
      <c r="G145" s="630"/>
      <c r="H145" s="630"/>
      <c r="I145" s="630"/>
      <c r="J145" s="630"/>
      <c r="K145" s="594"/>
      <c r="L145" s="594"/>
      <c r="M145" s="594"/>
      <c r="N145" s="594"/>
      <c r="O145" s="594"/>
      <c r="P145" s="594"/>
      <c r="Q145" s="594"/>
      <c r="R145" s="631"/>
      <c r="S145" s="631"/>
      <c r="T145" s="631"/>
      <c r="U145" s="631"/>
      <c r="V145" s="384"/>
      <c r="W145" s="411"/>
      <c r="X145" s="472"/>
      <c r="Y145" s="473" t="e">
        <f>VLOOKUP(X145,'BASE DE DONNEE'!$A$4:$H$148,2,0)</f>
        <v>#N/A</v>
      </c>
      <c r="Z145" s="415"/>
      <c r="AA145" s="415"/>
      <c r="AB145" s="422"/>
      <c r="AC145" s="474" t="e">
        <f>VLOOKUP(X145,'BASE DE DONNEE'!$A$4:$H$148,3,0)</f>
        <v>#N/A</v>
      </c>
      <c r="AD145" s="475" t="e">
        <f t="shared" si="26"/>
        <v>#N/A</v>
      </c>
      <c r="AE145" s="476" t="e">
        <f>VLOOKUP(X145,'BASE DE DONNEE'!$A$4:$H$148,6,0)*#REF!/100</f>
        <v>#N/A</v>
      </c>
      <c r="AF145" s="476" t="e">
        <f>VLOOKUP(X145,'BASE DE DONNEE'!$A$4:$H$148,7,0)*#REF!/100</f>
        <v>#N/A</v>
      </c>
      <c r="AG145" s="476" t="e">
        <f>VLOOKUP(X145,'BASE DE DONNEE'!$A$4:$H$148,8,0)*#REF!/100</f>
        <v>#N/A</v>
      </c>
      <c r="AH145" s="477" t="e">
        <f t="shared" si="27"/>
        <v>#N/A</v>
      </c>
    </row>
    <row r="146" spans="2:34" ht="16.5" thickTop="1" thickBot="1" x14ac:dyDescent="0.3">
      <c r="B146" s="626" t="s">
        <v>38</v>
      </c>
      <c r="C146" s="626"/>
      <c r="D146" s="626"/>
      <c r="E146" s="626"/>
      <c r="F146" s="626"/>
      <c r="G146" s="626"/>
      <c r="H146" s="626"/>
      <c r="I146" s="626"/>
      <c r="J146" s="626"/>
      <c r="K146" s="626"/>
      <c r="L146" s="626"/>
      <c r="M146" s="626"/>
      <c r="N146" s="626"/>
      <c r="O146" s="626"/>
      <c r="P146" s="626"/>
      <c r="Q146" s="632">
        <f>SUMIF(R6:R143,"&lt;&gt;#N/A")</f>
        <v>0</v>
      </c>
      <c r="R146" s="632"/>
      <c r="S146" s="632"/>
      <c r="T146" s="632"/>
      <c r="U146" s="632"/>
      <c r="V146" s="382"/>
      <c r="W146" s="652" t="s">
        <v>61</v>
      </c>
      <c r="X146" s="652"/>
      <c r="Y146" s="652"/>
      <c r="Z146" s="652"/>
      <c r="AA146" s="652"/>
      <c r="AB146" s="653">
        <f>SUMIF(AB6:AB145,"&lt;&gt;#N/A")</f>
        <v>0</v>
      </c>
      <c r="AC146" s="653"/>
      <c r="AD146" s="653"/>
      <c r="AE146" s="653"/>
      <c r="AF146" s="653"/>
      <c r="AG146" s="653"/>
      <c r="AH146" s="653"/>
    </row>
    <row r="147" spans="2:34" ht="15.75" thickBot="1" x14ac:dyDescent="0.3">
      <c r="B147" s="626"/>
      <c r="C147" s="626"/>
      <c r="D147" s="626"/>
      <c r="E147" s="626"/>
      <c r="F147" s="626"/>
      <c r="G147" s="626"/>
      <c r="H147" s="626"/>
      <c r="I147" s="626"/>
      <c r="J147" s="626"/>
      <c r="K147" s="626"/>
      <c r="L147" s="626"/>
      <c r="M147" s="626"/>
      <c r="N147" s="626"/>
      <c r="O147" s="626"/>
      <c r="P147" s="626"/>
      <c r="Q147" s="632"/>
      <c r="R147" s="632"/>
      <c r="S147" s="632"/>
      <c r="T147" s="632"/>
      <c r="U147" s="632"/>
      <c r="V147" s="382"/>
      <c r="W147" s="654" t="s">
        <v>55</v>
      </c>
      <c r="X147" s="654"/>
      <c r="Y147" s="654"/>
      <c r="Z147" s="654"/>
      <c r="AA147" s="654"/>
      <c r="AB147" s="654"/>
      <c r="AC147" s="654"/>
      <c r="AD147" s="657">
        <f>SUMIF(AD6:AD145,"&lt;&gt;#N/A")</f>
        <v>0</v>
      </c>
      <c r="AE147" s="657"/>
      <c r="AF147" s="657"/>
      <c r="AG147" s="657"/>
      <c r="AH147" s="657"/>
    </row>
    <row r="148" spans="2:34" ht="15.75" thickBot="1" x14ac:dyDescent="0.3">
      <c r="B148" s="626" t="s">
        <v>39</v>
      </c>
      <c r="C148" s="626"/>
      <c r="D148" s="626"/>
      <c r="E148" s="626"/>
      <c r="F148" s="626"/>
      <c r="G148" s="626"/>
      <c r="H148" s="626"/>
      <c r="I148" s="626"/>
      <c r="J148" s="626"/>
      <c r="K148" s="626"/>
      <c r="L148" s="626"/>
      <c r="M148" s="626"/>
      <c r="N148" s="626"/>
      <c r="O148" s="626"/>
      <c r="P148" s="626"/>
      <c r="Q148" s="626"/>
      <c r="R148" s="632">
        <f>SUMIF(S6:S143,"&lt;&gt;#N/A")</f>
        <v>0</v>
      </c>
      <c r="S148" s="632"/>
      <c r="T148" s="632"/>
      <c r="U148" s="632"/>
      <c r="V148" s="382"/>
      <c r="W148" s="654" t="s">
        <v>59</v>
      </c>
      <c r="X148" s="654"/>
      <c r="Y148" s="654"/>
      <c r="Z148" s="654"/>
      <c r="AA148" s="654"/>
      <c r="AB148" s="654"/>
      <c r="AC148" s="654"/>
      <c r="AD148" s="656">
        <f>SUMIF(AE6:AE145,"&lt;&gt;#N/A")</f>
        <v>0</v>
      </c>
      <c r="AE148" s="656"/>
      <c r="AF148" s="656"/>
      <c r="AG148" s="656"/>
      <c r="AH148" s="656"/>
    </row>
    <row r="149" spans="2:34" ht="15.75" thickBot="1" x14ac:dyDescent="0.3">
      <c r="B149" s="626"/>
      <c r="C149" s="626"/>
      <c r="D149" s="626"/>
      <c r="E149" s="626"/>
      <c r="F149" s="626"/>
      <c r="G149" s="626"/>
      <c r="H149" s="626"/>
      <c r="I149" s="626"/>
      <c r="J149" s="626"/>
      <c r="K149" s="626"/>
      <c r="L149" s="626"/>
      <c r="M149" s="626"/>
      <c r="N149" s="626"/>
      <c r="O149" s="626"/>
      <c r="P149" s="626"/>
      <c r="Q149" s="626"/>
      <c r="R149" s="632"/>
      <c r="S149" s="632"/>
      <c r="T149" s="632"/>
      <c r="U149" s="632"/>
      <c r="V149" s="382"/>
      <c r="W149" s="654" t="s">
        <v>58</v>
      </c>
      <c r="X149" s="654"/>
      <c r="Y149" s="654"/>
      <c r="Z149" s="654"/>
      <c r="AA149" s="654"/>
      <c r="AB149" s="654"/>
      <c r="AC149" s="654"/>
      <c r="AD149" s="654"/>
      <c r="AE149" s="655">
        <f>SUMIF(AF6:AF145,"&lt;&gt;#N/A")</f>
        <v>0</v>
      </c>
      <c r="AF149" s="655"/>
      <c r="AG149" s="655"/>
      <c r="AH149" s="655"/>
    </row>
    <row r="150" spans="2:34" ht="15.75" thickBot="1" x14ac:dyDescent="0.3">
      <c r="B150" s="626" t="s">
        <v>263</v>
      </c>
      <c r="C150" s="626"/>
      <c r="D150" s="626"/>
      <c r="E150" s="626"/>
      <c r="F150" s="626"/>
      <c r="G150" s="626"/>
      <c r="H150" s="626"/>
      <c r="I150" s="626"/>
      <c r="J150" s="626"/>
      <c r="K150" s="626"/>
      <c r="L150" s="626"/>
      <c r="M150" s="626"/>
      <c r="N150" s="626"/>
      <c r="O150" s="626"/>
      <c r="P150" s="626"/>
      <c r="Q150" s="626"/>
      <c r="R150" s="626"/>
      <c r="S150" s="628">
        <f>SUMIF(T6:T143,"&lt;&gt;#N/A")</f>
        <v>0</v>
      </c>
      <c r="T150" s="628"/>
      <c r="U150" s="628"/>
      <c r="V150" s="383"/>
      <c r="W150" s="654" t="s">
        <v>57</v>
      </c>
      <c r="X150" s="654"/>
      <c r="Y150" s="654"/>
      <c r="Z150" s="654"/>
      <c r="AA150" s="654"/>
      <c r="AB150" s="654"/>
      <c r="AC150" s="654"/>
      <c r="AD150" s="654"/>
      <c r="AE150" s="654"/>
      <c r="AF150" s="655">
        <f>SUMIF(AG6:AG145,"&lt;&gt;#N/A")</f>
        <v>0</v>
      </c>
      <c r="AG150" s="655"/>
      <c r="AH150" s="655"/>
    </row>
    <row r="151" spans="2:34" ht="15.75" thickBot="1" x14ac:dyDescent="0.3">
      <c r="B151" s="627"/>
      <c r="C151" s="627"/>
      <c r="D151" s="627"/>
      <c r="E151" s="627"/>
      <c r="F151" s="627"/>
      <c r="G151" s="627"/>
      <c r="H151" s="627"/>
      <c r="I151" s="627"/>
      <c r="J151" s="627"/>
      <c r="K151" s="627"/>
      <c r="L151" s="627"/>
      <c r="M151" s="627"/>
      <c r="N151" s="627"/>
      <c r="O151" s="627"/>
      <c r="P151" s="627"/>
      <c r="Q151" s="627"/>
      <c r="R151" s="627"/>
      <c r="S151" s="629"/>
      <c r="T151" s="629"/>
      <c r="U151" s="629"/>
      <c r="V151" s="383"/>
      <c r="W151" s="654" t="s">
        <v>56</v>
      </c>
      <c r="X151" s="654"/>
      <c r="Y151" s="654"/>
      <c r="Z151" s="654"/>
      <c r="AA151" s="654"/>
      <c r="AB151" s="654"/>
      <c r="AC151" s="654"/>
      <c r="AD151" s="654"/>
      <c r="AE151" s="654"/>
      <c r="AF151" s="654"/>
      <c r="AG151" s="656">
        <f>SUMIF(AH6:AH145,"&lt;&gt;#N/A")</f>
        <v>0</v>
      </c>
      <c r="AH151" s="656"/>
    </row>
    <row r="152" spans="2:34" ht="15.75" thickTop="1" x14ac:dyDescent="0.25"/>
  </sheetData>
  <mergeCells count="322">
    <mergeCell ref="AI64:AI65"/>
    <mergeCell ref="AI66:AI67"/>
    <mergeCell ref="AI68:AI69"/>
    <mergeCell ref="AI1:AY3"/>
    <mergeCell ref="AI7:AI8"/>
    <mergeCell ref="AI9:AI10"/>
    <mergeCell ref="AI11:AI12"/>
    <mergeCell ref="AI13:AI14"/>
    <mergeCell ref="AI15:AI16"/>
    <mergeCell ref="AI17:AI18"/>
    <mergeCell ref="AI19:AI20"/>
    <mergeCell ref="AI21:AI22"/>
    <mergeCell ref="AX4:AX6"/>
    <mergeCell ref="AY4:AY6"/>
    <mergeCell ref="AI4:AI6"/>
    <mergeCell ref="AJ4:AP5"/>
    <mergeCell ref="AQ4:AW5"/>
    <mergeCell ref="W146:AA146"/>
    <mergeCell ref="AB146:AH146"/>
    <mergeCell ref="W150:AE150"/>
    <mergeCell ref="AF150:AH150"/>
    <mergeCell ref="W151:AF151"/>
    <mergeCell ref="AG151:AH151"/>
    <mergeCell ref="W147:AC147"/>
    <mergeCell ref="AD147:AH147"/>
    <mergeCell ref="W148:AC148"/>
    <mergeCell ref="AD148:AH148"/>
    <mergeCell ref="W149:AD149"/>
    <mergeCell ref="AE149:AH149"/>
    <mergeCell ref="D126:G126"/>
    <mergeCell ref="D127:G127"/>
    <mergeCell ref="D128:G128"/>
    <mergeCell ref="D129:G129"/>
    <mergeCell ref="D130:G130"/>
    <mergeCell ref="D131:G131"/>
    <mergeCell ref="W1:AH2"/>
    <mergeCell ref="AD3:AD5"/>
    <mergeCell ref="AE3:AE5"/>
    <mergeCell ref="AF3:AF5"/>
    <mergeCell ref="AG3:AG5"/>
    <mergeCell ref="AH3:AH5"/>
    <mergeCell ref="W3:W5"/>
    <mergeCell ref="X3:X5"/>
    <mergeCell ref="Y3:Y5"/>
    <mergeCell ref="AA3:AA5"/>
    <mergeCell ref="AB3:AB5"/>
    <mergeCell ref="AC3:AC5"/>
    <mergeCell ref="Z3:Z5"/>
    <mergeCell ref="B150:R151"/>
    <mergeCell ref="S150:U151"/>
    <mergeCell ref="B144:J145"/>
    <mergeCell ref="R144:U145"/>
    <mergeCell ref="B146:P147"/>
    <mergeCell ref="Q146:U147"/>
    <mergeCell ref="B148:Q149"/>
    <mergeCell ref="R148:U149"/>
    <mergeCell ref="D133:G133"/>
    <mergeCell ref="D134:G134"/>
    <mergeCell ref="D135:G135"/>
    <mergeCell ref="D136:G136"/>
    <mergeCell ref="D137:G137"/>
    <mergeCell ref="D138:G138"/>
    <mergeCell ref="D115:G115"/>
    <mergeCell ref="D116:G116"/>
    <mergeCell ref="D117:G117"/>
    <mergeCell ref="D118:G118"/>
    <mergeCell ref="D119:G119"/>
    <mergeCell ref="D120:G120"/>
    <mergeCell ref="D121:G121"/>
    <mergeCell ref="D122:G122"/>
    <mergeCell ref="D123:G123"/>
    <mergeCell ref="D106:G106"/>
    <mergeCell ref="D107:G107"/>
    <mergeCell ref="D108:G108"/>
    <mergeCell ref="D109:G109"/>
    <mergeCell ref="D110:G110"/>
    <mergeCell ref="D111:G111"/>
    <mergeCell ref="D112:G112"/>
    <mergeCell ref="D113:G113"/>
    <mergeCell ref="D114:G114"/>
    <mergeCell ref="D97:G97"/>
    <mergeCell ref="D98:G98"/>
    <mergeCell ref="D99:G99"/>
    <mergeCell ref="D100:G100"/>
    <mergeCell ref="D101:G101"/>
    <mergeCell ref="D102:G102"/>
    <mergeCell ref="D103:G103"/>
    <mergeCell ref="D104:G104"/>
    <mergeCell ref="D105:G105"/>
    <mergeCell ref="D90:G90"/>
    <mergeCell ref="D91:G91"/>
    <mergeCell ref="D92:G92"/>
    <mergeCell ref="D84:G84"/>
    <mergeCell ref="D85:G85"/>
    <mergeCell ref="D93:G93"/>
    <mergeCell ref="D94:G94"/>
    <mergeCell ref="D95:G95"/>
    <mergeCell ref="D96:G96"/>
    <mergeCell ref="D45:G45"/>
    <mergeCell ref="D46:G46"/>
    <mergeCell ref="D47:G47"/>
    <mergeCell ref="D61:G61"/>
    <mergeCell ref="D62:G62"/>
    <mergeCell ref="D86:G86"/>
    <mergeCell ref="D87:G87"/>
    <mergeCell ref="D88:G88"/>
    <mergeCell ref="D89:G89"/>
    <mergeCell ref="U3:U5"/>
    <mergeCell ref="B1:U2"/>
    <mergeCell ref="B3:B5"/>
    <mergeCell ref="C3:C5"/>
    <mergeCell ref="D3:G5"/>
    <mergeCell ref="H3:H5"/>
    <mergeCell ref="I3:I5"/>
    <mergeCell ref="J3:J5"/>
    <mergeCell ref="K3:P4"/>
    <mergeCell ref="Q3:Q5"/>
    <mergeCell ref="R3:R5"/>
    <mergeCell ref="D50:G50"/>
    <mergeCell ref="D51:G51"/>
    <mergeCell ref="D52:G52"/>
    <mergeCell ref="D53:G53"/>
    <mergeCell ref="D54:G54"/>
    <mergeCell ref="D55:G55"/>
    <mergeCell ref="D56:G56"/>
    <mergeCell ref="S3:S5"/>
    <mergeCell ref="T3:T5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AI23:AI24"/>
    <mergeCell ref="AI25:AI26"/>
    <mergeCell ref="D139:G139"/>
    <mergeCell ref="D132:G132"/>
    <mergeCell ref="D71:G71"/>
    <mergeCell ref="D76:G76"/>
    <mergeCell ref="D77:G77"/>
    <mergeCell ref="D78:G78"/>
    <mergeCell ref="D79:G79"/>
    <mergeCell ref="D80:G80"/>
    <mergeCell ref="D81:G81"/>
    <mergeCell ref="D82:G82"/>
    <mergeCell ref="D83:G83"/>
    <mergeCell ref="D63:G63"/>
    <mergeCell ref="D64:G64"/>
    <mergeCell ref="D65:G65"/>
    <mergeCell ref="D66:G66"/>
    <mergeCell ref="D67:G67"/>
    <mergeCell ref="D140:G140"/>
    <mergeCell ref="D141:G141"/>
    <mergeCell ref="D142:G142"/>
    <mergeCell ref="D143:G143"/>
    <mergeCell ref="AI27:AI28"/>
    <mergeCell ref="AI29:AI30"/>
    <mergeCell ref="AI31:AI32"/>
    <mergeCell ref="AI33:AI34"/>
    <mergeCell ref="AI35:AI36"/>
    <mergeCell ref="AI37:AI38"/>
    <mergeCell ref="AI39:AI40"/>
    <mergeCell ref="AI41:AI42"/>
    <mergeCell ref="AI43:AI44"/>
    <mergeCell ref="D57:G57"/>
    <mergeCell ref="D58:G58"/>
    <mergeCell ref="D59:G59"/>
    <mergeCell ref="D60:G60"/>
    <mergeCell ref="D124:G124"/>
    <mergeCell ref="D125:G125"/>
    <mergeCell ref="D68:G68"/>
    <mergeCell ref="D69:G69"/>
    <mergeCell ref="D70:G70"/>
    <mergeCell ref="D48:G48"/>
    <mergeCell ref="D49:G49"/>
    <mergeCell ref="BD63:BR63"/>
    <mergeCell ref="BC64:BD64"/>
    <mergeCell ref="BE64:BR64"/>
    <mergeCell ref="BC1:BT2"/>
    <mergeCell ref="BC3:BC5"/>
    <mergeCell ref="BD3:BD5"/>
    <mergeCell ref="BE3:BE5"/>
    <mergeCell ref="BF3:BF5"/>
    <mergeCell ref="BG3:BL4"/>
    <mergeCell ref="BP3:BP5"/>
    <mergeCell ref="BR3:BR5"/>
    <mergeCell ref="BM3:BO4"/>
    <mergeCell ref="BQ3:BQ5"/>
    <mergeCell ref="AI45:AI46"/>
    <mergeCell ref="AI47:AI48"/>
    <mergeCell ref="AI49:AI50"/>
    <mergeCell ref="AI51:AI52"/>
    <mergeCell ref="AI53:AI54"/>
    <mergeCell ref="AI55:AI56"/>
    <mergeCell ref="AI57:AI58"/>
    <mergeCell ref="AI59:AI60"/>
    <mergeCell ref="AI62:AI63"/>
    <mergeCell ref="BC70:BJ70"/>
    <mergeCell ref="BK70:BR70"/>
    <mergeCell ref="BC71:BK71"/>
    <mergeCell ref="BL71:BR71"/>
    <mergeCell ref="BP76:BR76"/>
    <mergeCell ref="K144:K145"/>
    <mergeCell ref="L144:L145"/>
    <mergeCell ref="M144:M145"/>
    <mergeCell ref="N144:N145"/>
    <mergeCell ref="O144:O145"/>
    <mergeCell ref="P144:P145"/>
    <mergeCell ref="Q144:Q145"/>
    <mergeCell ref="AI70:AI71"/>
    <mergeCell ref="AI76:AK77"/>
    <mergeCell ref="AX70:AX71"/>
    <mergeCell ref="AY70:AY71"/>
    <mergeCell ref="BC65:BE65"/>
    <mergeCell ref="BF65:BR65"/>
    <mergeCell ref="BC66:BF66"/>
    <mergeCell ref="BG66:BR66"/>
    <mergeCell ref="BC67:BG67"/>
    <mergeCell ref="BH67:BR67"/>
    <mergeCell ref="BC68:BH68"/>
    <mergeCell ref="BI68:BR68"/>
    <mergeCell ref="BC69:BI69"/>
    <mergeCell ref="BJ69:BR69"/>
    <mergeCell ref="CT3:CT5"/>
    <mergeCell ref="CU3:CU5"/>
    <mergeCell ref="BW28:BX28"/>
    <mergeCell ref="BU29:BV29"/>
    <mergeCell ref="BW29:BX29"/>
    <mergeCell ref="BW25:BX25"/>
    <mergeCell ref="BW26:BX26"/>
    <mergeCell ref="BW27:BX27"/>
    <mergeCell ref="BW23:BX23"/>
    <mergeCell ref="BW24:BX24"/>
    <mergeCell ref="BU3:BY4"/>
    <mergeCell ref="BU6:BU7"/>
    <mergeCell ref="BV6:BV7"/>
    <mergeCell ref="BW6:BW7"/>
    <mergeCell ref="BX6:BX7"/>
    <mergeCell ref="DL1:DU2"/>
    <mergeCell ref="DL3:DL4"/>
    <mergeCell ref="DP3:DP4"/>
    <mergeCell ref="DO3:DO4"/>
    <mergeCell ref="CT35:DH35"/>
    <mergeCell ref="DI35:DK35"/>
    <mergeCell ref="DJ3:DJ5"/>
    <mergeCell ref="CZ3:DE4"/>
    <mergeCell ref="DF3:DF5"/>
    <mergeCell ref="CX3:CX5"/>
    <mergeCell ref="CT34:DF34"/>
    <mergeCell ref="DG34:DK34"/>
    <mergeCell ref="CT32:CY32"/>
    <mergeCell ref="DF32:DK32"/>
    <mergeCell ref="DK3:DK5"/>
    <mergeCell ref="CV3:CV5"/>
    <mergeCell ref="CT33:DE33"/>
    <mergeCell ref="CT1:DK2"/>
    <mergeCell ref="DF33:DK33"/>
    <mergeCell ref="CW3:CW5"/>
    <mergeCell ref="CY3:CY5"/>
    <mergeCell ref="DG3:DG5"/>
    <mergeCell ref="DH3:DH5"/>
    <mergeCell ref="DI3:DI5"/>
    <mergeCell ref="DL30:DO30"/>
    <mergeCell ref="DM3:DM4"/>
    <mergeCell ref="DN3:DN4"/>
    <mergeCell ref="DL35:DT35"/>
    <mergeCell ref="DL32:DQ32"/>
    <mergeCell ref="DR32:DU32"/>
    <mergeCell ref="DL33:DR33"/>
    <mergeCell ref="DS33:DU33"/>
    <mergeCell ref="DL34:DS34"/>
    <mergeCell ref="DT34:DU34"/>
    <mergeCell ref="DR31:DU31"/>
    <mergeCell ref="DP30:DU30"/>
    <mergeCell ref="DL31:DQ31"/>
    <mergeCell ref="DR3:DR4"/>
    <mergeCell ref="DS3:DS4"/>
    <mergeCell ref="DT3:DT4"/>
    <mergeCell ref="DU3:DU4"/>
    <mergeCell ref="DQ3:DQ4"/>
    <mergeCell ref="BC72:BL72"/>
    <mergeCell ref="BC73:BM73"/>
    <mergeCell ref="BC74:BN74"/>
    <mergeCell ref="BM72:BR72"/>
    <mergeCell ref="BN73:BR73"/>
    <mergeCell ref="BO74:BR74"/>
    <mergeCell ref="BC76:BO76"/>
    <mergeCell ref="BC75:BO75"/>
    <mergeCell ref="BP75:BR75"/>
  </mergeCells>
  <phoneticPr fontId="14" type="noConversion"/>
  <printOptions horizontalCentered="1" verticalCentered="1"/>
  <pageMargins left="0.11811023622047245" right="0.11811023622047245" top="0.19685039370078741" bottom="0.19685039370078741" header="0.31496062992125984" footer="0.31496062992125984"/>
  <pageSetup paperSize="9" scale="98" orientation="landscape" r:id="rId1"/>
  <colBreaks count="5" manualBreakCount="5">
    <brk id="22" max="1048575" man="1"/>
    <brk id="34" max="1048575" man="1"/>
    <brk id="54" max="1048575" man="1"/>
    <brk id="72" max="1048575" man="1"/>
    <brk id="97" max="1048575" man="1"/>
  </colBreak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1E60D4C-7F4A-4C04-B9B6-9A9BE0B87AAF}">
          <x14:formula1>
            <xm:f>'BASE DE DONNEE'!$R$111:$R$119</xm:f>
          </x14:formula1>
          <xm:sqref>Z1:AA1</xm:sqref>
        </x14:dataValidation>
        <x14:dataValidation type="list" allowBlank="1" showInputMessage="1" showErrorMessage="1" xr:uid="{D20B40CB-C342-435C-AF9A-BCF25A3C4E2C}">
          <x14:formula1>
            <xm:f>'BASE DE DONNEE'!$R$112:$R$120</xm:f>
          </x14:formula1>
          <xm:sqref>CV6:CV31</xm:sqref>
        </x14:dataValidation>
        <x14:dataValidation type="list" allowBlank="1" showInputMessage="1" showErrorMessage="1" xr:uid="{EFAEA2AA-A707-44A9-A6CA-058ED8560F7E}">
          <x14:formula1>
            <xm:f>'BASE DE DONNEE'!$R$111:$R$122</xm:f>
          </x14:formula1>
          <xm:sqref>H6:H143</xm:sqref>
        </x14:dataValidation>
        <x14:dataValidation type="list" allowBlank="1" showInputMessage="1" showErrorMessage="1" xr:uid="{8011513D-B62B-406B-8E22-DE891D3417CA}">
          <x14:formula1>
            <xm:f>'BASE DE DONNEE'!$S$111:$S$117</xm:f>
          </x14:formula1>
          <xm:sqref>I6:I143</xm:sqref>
        </x14:dataValidation>
        <x14:dataValidation type="list" allowBlank="1" showInputMessage="1" showErrorMessage="1" xr:uid="{A53C0980-6CFA-480A-9399-3398D5A96B81}">
          <x14:formula1>
            <xm:f>'BASE DE DONNEE'!$A$5:$A$148</xm:f>
          </x14:formula1>
          <xm:sqref>X6:X145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E73C4-8206-440A-8880-44D30D429285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35278-800E-4022-B946-8848C3414466}">
  <sheetPr codeName="Feuil5"/>
  <dimension ref="A1:BX432"/>
  <sheetViews>
    <sheetView view="pageLayout" topLeftCell="C74" zoomScaleNormal="100" workbookViewId="0">
      <selection activeCell="C79" sqref="C79:S102"/>
    </sheetView>
  </sheetViews>
  <sheetFormatPr baseColWidth="10" defaultColWidth="11.42578125" defaultRowHeight="15" x14ac:dyDescent="0.25"/>
  <cols>
    <col min="1" max="2" width="11.42578125" style="40"/>
    <col min="3" max="6" width="4.85546875" style="40" customWidth="1"/>
    <col min="7" max="7" width="10" style="40" customWidth="1"/>
    <col min="8" max="8" width="7.42578125" style="40" customWidth="1"/>
    <col min="9" max="15" width="4.85546875" style="40" customWidth="1"/>
    <col min="16" max="16" width="12.7109375" style="40" bestFit="1" customWidth="1"/>
    <col min="17" max="17" width="11.7109375" style="40" bestFit="1" customWidth="1"/>
    <col min="18" max="18" width="11.42578125" style="40"/>
    <col min="19" max="19" width="12.5703125" style="40" customWidth="1"/>
    <col min="20" max="21" width="11.42578125" style="40"/>
    <col min="22" max="25" width="4.85546875" style="40" customWidth="1"/>
    <col min="26" max="26" width="10" style="40" customWidth="1"/>
    <col min="27" max="27" width="7.42578125" style="40" customWidth="1"/>
    <col min="28" max="34" width="4.85546875" style="40" customWidth="1"/>
    <col min="35" max="35" width="11.5703125" style="40" bestFit="1" customWidth="1"/>
    <col min="36" max="36" width="11.7109375" style="40" bestFit="1" customWidth="1"/>
    <col min="37" max="37" width="11.42578125" style="40"/>
    <col min="38" max="38" width="12.5703125" style="40" customWidth="1"/>
    <col min="39" max="40" width="11.42578125" style="40"/>
    <col min="41" max="44" width="4.85546875" style="40" customWidth="1"/>
    <col min="45" max="45" width="10" style="40" customWidth="1"/>
    <col min="46" max="46" width="7.42578125" style="40" customWidth="1"/>
    <col min="47" max="53" width="4.85546875" style="40" customWidth="1"/>
    <col min="54" max="54" width="11.5703125" style="40" bestFit="1" customWidth="1"/>
    <col min="55" max="55" width="11.7109375" style="40" bestFit="1" customWidth="1"/>
    <col min="56" max="56" width="11.42578125" style="40"/>
    <col min="57" max="57" width="12.5703125" style="40" customWidth="1"/>
    <col min="58" max="59" width="11.42578125" style="40"/>
    <col min="60" max="63" width="4.85546875" style="40" customWidth="1"/>
    <col min="64" max="64" width="10" style="40" customWidth="1"/>
    <col min="65" max="65" width="7.42578125" style="40" customWidth="1"/>
    <col min="66" max="72" width="4.85546875" style="40" customWidth="1"/>
    <col min="73" max="73" width="11.7109375" style="40" bestFit="1" customWidth="1"/>
    <col min="74" max="74" width="11.42578125" style="40"/>
    <col min="75" max="76" width="12.5703125" style="40" customWidth="1"/>
    <col min="77" max="16384" width="11.42578125" style="40"/>
  </cols>
  <sheetData>
    <row r="1" spans="1:76" ht="16.5" customHeight="1" thickTop="1" x14ac:dyDescent="0.25">
      <c r="A1" s="576" t="s">
        <v>37</v>
      </c>
      <c r="B1" s="577"/>
      <c r="C1" s="577"/>
      <c r="D1" s="577"/>
      <c r="E1" s="577"/>
      <c r="F1" s="577"/>
      <c r="G1" s="577"/>
      <c r="H1" s="577"/>
      <c r="I1" s="577"/>
      <c r="J1" s="577"/>
      <c r="K1" s="577"/>
      <c r="L1" s="577"/>
      <c r="M1" s="577"/>
      <c r="N1" s="577"/>
      <c r="O1" s="577"/>
      <c r="P1" s="577"/>
      <c r="Q1" s="577"/>
      <c r="R1" s="577"/>
      <c r="S1" s="578"/>
      <c r="T1" s="576" t="s">
        <v>37</v>
      </c>
      <c r="U1" s="577"/>
      <c r="V1" s="577"/>
      <c r="W1" s="577"/>
      <c r="X1" s="577"/>
      <c r="Y1" s="577"/>
      <c r="Z1" s="577"/>
      <c r="AA1" s="577"/>
      <c r="AB1" s="577"/>
      <c r="AC1" s="577"/>
      <c r="AD1" s="577"/>
      <c r="AE1" s="577"/>
      <c r="AF1" s="577"/>
      <c r="AG1" s="577"/>
      <c r="AH1" s="577"/>
      <c r="AI1" s="577"/>
      <c r="AJ1" s="577"/>
      <c r="AK1" s="577"/>
      <c r="AL1" s="578"/>
      <c r="AM1" s="576" t="s">
        <v>37</v>
      </c>
      <c r="AN1" s="577"/>
      <c r="AO1" s="577"/>
      <c r="AP1" s="577"/>
      <c r="AQ1" s="577"/>
      <c r="AR1" s="577"/>
      <c r="AS1" s="577"/>
      <c r="AT1" s="577"/>
      <c r="AU1" s="577"/>
      <c r="AV1" s="577"/>
      <c r="AW1" s="577"/>
      <c r="AX1" s="577"/>
      <c r="AY1" s="577"/>
      <c r="AZ1" s="577"/>
      <c r="BA1" s="577"/>
      <c r="BB1" s="577"/>
      <c r="BC1" s="577"/>
      <c r="BD1" s="577"/>
      <c r="BE1" s="578"/>
      <c r="BF1" s="576" t="s">
        <v>37</v>
      </c>
      <c r="BG1" s="577"/>
      <c r="BH1" s="577"/>
      <c r="BI1" s="577"/>
      <c r="BJ1" s="577"/>
      <c r="BK1" s="577"/>
      <c r="BL1" s="577"/>
      <c r="BM1" s="577"/>
      <c r="BN1" s="577"/>
      <c r="BO1" s="577"/>
      <c r="BP1" s="577"/>
      <c r="BQ1" s="577"/>
      <c r="BR1" s="577"/>
      <c r="BS1" s="577"/>
      <c r="BT1" s="577"/>
      <c r="BU1" s="577"/>
      <c r="BV1" s="577"/>
      <c r="BW1" s="577"/>
      <c r="BX1" s="578"/>
    </row>
    <row r="2" spans="1:76" ht="16.5" customHeight="1" thickBot="1" x14ac:dyDescent="0.3">
      <c r="A2" s="531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  <c r="N2" s="532"/>
      <c r="O2" s="532"/>
      <c r="P2" s="532"/>
      <c r="Q2" s="532"/>
      <c r="R2" s="532"/>
      <c r="S2" s="533"/>
      <c r="T2" s="531"/>
      <c r="U2" s="532"/>
      <c r="V2" s="532"/>
      <c r="W2" s="532"/>
      <c r="X2" s="532"/>
      <c r="Y2" s="532"/>
      <c r="Z2" s="532"/>
      <c r="AA2" s="532"/>
      <c r="AB2" s="532"/>
      <c r="AC2" s="532"/>
      <c r="AD2" s="532"/>
      <c r="AE2" s="532"/>
      <c r="AF2" s="532"/>
      <c r="AG2" s="532"/>
      <c r="AH2" s="532"/>
      <c r="AI2" s="532"/>
      <c r="AJ2" s="532"/>
      <c r="AK2" s="532"/>
      <c r="AL2" s="533"/>
      <c r="AM2" s="531"/>
      <c r="AN2" s="532"/>
      <c r="AO2" s="532"/>
      <c r="AP2" s="532"/>
      <c r="AQ2" s="532"/>
      <c r="AR2" s="532"/>
      <c r="AS2" s="532"/>
      <c r="AT2" s="532"/>
      <c r="AU2" s="532"/>
      <c r="AV2" s="532"/>
      <c r="AW2" s="532"/>
      <c r="AX2" s="532"/>
      <c r="AY2" s="532"/>
      <c r="AZ2" s="532"/>
      <c r="BA2" s="532"/>
      <c r="BB2" s="532"/>
      <c r="BC2" s="532"/>
      <c r="BD2" s="532"/>
      <c r="BE2" s="533"/>
      <c r="BF2" s="531"/>
      <c r="BG2" s="532"/>
      <c r="BH2" s="532"/>
      <c r="BI2" s="532"/>
      <c r="BJ2" s="532"/>
      <c r="BK2" s="532"/>
      <c r="BL2" s="532"/>
      <c r="BM2" s="532"/>
      <c r="BN2" s="532"/>
      <c r="BO2" s="532"/>
      <c r="BP2" s="532"/>
      <c r="BQ2" s="532"/>
      <c r="BR2" s="532"/>
      <c r="BS2" s="532"/>
      <c r="BT2" s="532"/>
      <c r="BU2" s="532"/>
      <c r="BV2" s="532"/>
      <c r="BW2" s="532"/>
      <c r="BX2" s="533"/>
    </row>
    <row r="3" spans="1:76" ht="15.75" customHeight="1" thickBot="1" x14ac:dyDescent="0.3">
      <c r="A3" s="580" t="s">
        <v>0</v>
      </c>
      <c r="B3" s="580" t="s">
        <v>1</v>
      </c>
      <c r="C3" s="547" t="s">
        <v>2</v>
      </c>
      <c r="D3" s="548"/>
      <c r="E3" s="548"/>
      <c r="F3" s="618"/>
      <c r="G3" s="580" t="s">
        <v>34</v>
      </c>
      <c r="H3" s="857" t="s">
        <v>35</v>
      </c>
      <c r="I3" s="547" t="s">
        <v>3</v>
      </c>
      <c r="J3" s="548"/>
      <c r="K3" s="548"/>
      <c r="L3" s="548"/>
      <c r="M3" s="548"/>
      <c r="N3" s="618"/>
      <c r="O3" s="623" t="s">
        <v>136</v>
      </c>
      <c r="P3" s="582" t="s">
        <v>92</v>
      </c>
      <c r="Q3" s="583" t="s">
        <v>108</v>
      </c>
      <c r="R3" s="580" t="s">
        <v>63</v>
      </c>
      <c r="S3" s="569" t="s">
        <v>107</v>
      </c>
      <c r="T3" s="580" t="s">
        <v>0</v>
      </c>
      <c r="U3" s="580" t="s">
        <v>1</v>
      </c>
      <c r="V3" s="547" t="s">
        <v>2</v>
      </c>
      <c r="W3" s="548"/>
      <c r="X3" s="548"/>
      <c r="Y3" s="618"/>
      <c r="Z3" s="580" t="s">
        <v>34</v>
      </c>
      <c r="AA3" s="857" t="s">
        <v>35</v>
      </c>
      <c r="AB3" s="547" t="s">
        <v>3</v>
      </c>
      <c r="AC3" s="548"/>
      <c r="AD3" s="548"/>
      <c r="AE3" s="548"/>
      <c r="AF3" s="548"/>
      <c r="AG3" s="548"/>
      <c r="AH3" s="551" t="s">
        <v>136</v>
      </c>
      <c r="AI3" s="582" t="s">
        <v>92</v>
      </c>
      <c r="AJ3" s="583" t="s">
        <v>108</v>
      </c>
      <c r="AK3" s="580" t="s">
        <v>63</v>
      </c>
      <c r="AL3" s="569" t="s">
        <v>107</v>
      </c>
      <c r="AM3" s="580" t="s">
        <v>0</v>
      </c>
      <c r="AN3" s="580" t="s">
        <v>1</v>
      </c>
      <c r="AO3" s="547" t="s">
        <v>2</v>
      </c>
      <c r="AP3" s="548"/>
      <c r="AQ3" s="548"/>
      <c r="AR3" s="618"/>
      <c r="AS3" s="580" t="s">
        <v>34</v>
      </c>
      <c r="AT3" s="857" t="s">
        <v>35</v>
      </c>
      <c r="AU3" s="547" t="s">
        <v>3</v>
      </c>
      <c r="AV3" s="548"/>
      <c r="AW3" s="548"/>
      <c r="AX3" s="548"/>
      <c r="AY3" s="548"/>
      <c r="AZ3" s="618"/>
      <c r="BA3" s="623" t="s">
        <v>136</v>
      </c>
      <c r="BB3" s="582" t="s">
        <v>92</v>
      </c>
      <c r="BC3" s="583" t="s">
        <v>108</v>
      </c>
      <c r="BD3" s="580" t="s">
        <v>63</v>
      </c>
      <c r="BE3" s="569" t="s">
        <v>120</v>
      </c>
      <c r="BF3" s="580" t="s">
        <v>0</v>
      </c>
      <c r="BG3" s="580" t="s">
        <v>1</v>
      </c>
      <c r="BH3" s="547" t="s">
        <v>2</v>
      </c>
      <c r="BI3" s="548"/>
      <c r="BJ3" s="548"/>
      <c r="BK3" s="618"/>
      <c r="BL3" s="580" t="s">
        <v>34</v>
      </c>
      <c r="BM3" s="857" t="s">
        <v>35</v>
      </c>
      <c r="BN3" s="547" t="s">
        <v>3</v>
      </c>
      <c r="BO3" s="548"/>
      <c r="BP3" s="548"/>
      <c r="BQ3" s="548"/>
      <c r="BR3" s="548"/>
      <c r="BS3" s="548"/>
      <c r="BT3" s="551" t="s">
        <v>136</v>
      </c>
      <c r="BU3" s="582" t="s">
        <v>92</v>
      </c>
      <c r="BV3" s="583" t="s">
        <v>108</v>
      </c>
      <c r="BW3" s="580" t="s">
        <v>63</v>
      </c>
      <c r="BX3" s="569" t="s">
        <v>120</v>
      </c>
    </row>
    <row r="4" spans="1:76" ht="15.75" customHeight="1" thickBot="1" x14ac:dyDescent="0.3">
      <c r="A4" s="580"/>
      <c r="B4" s="580"/>
      <c r="C4" s="549"/>
      <c r="D4" s="619"/>
      <c r="E4" s="619"/>
      <c r="F4" s="620"/>
      <c r="G4" s="580"/>
      <c r="H4" s="857"/>
      <c r="I4" s="584"/>
      <c r="J4" s="621"/>
      <c r="K4" s="621"/>
      <c r="L4" s="621"/>
      <c r="M4" s="621"/>
      <c r="N4" s="622"/>
      <c r="O4" s="624"/>
      <c r="P4" s="582"/>
      <c r="Q4" s="583"/>
      <c r="R4" s="580"/>
      <c r="S4" s="569"/>
      <c r="T4" s="580"/>
      <c r="U4" s="580"/>
      <c r="V4" s="549"/>
      <c r="W4" s="619"/>
      <c r="X4" s="619"/>
      <c r="Y4" s="620"/>
      <c r="Z4" s="580"/>
      <c r="AA4" s="857"/>
      <c r="AB4" s="549"/>
      <c r="AC4" s="550"/>
      <c r="AD4" s="550"/>
      <c r="AE4" s="550"/>
      <c r="AF4" s="550"/>
      <c r="AG4" s="550"/>
      <c r="AH4" s="552"/>
      <c r="AI4" s="582"/>
      <c r="AJ4" s="583"/>
      <c r="AK4" s="580"/>
      <c r="AL4" s="569"/>
      <c r="AM4" s="580"/>
      <c r="AN4" s="580"/>
      <c r="AO4" s="549"/>
      <c r="AP4" s="619"/>
      <c r="AQ4" s="619"/>
      <c r="AR4" s="620"/>
      <c r="AS4" s="580"/>
      <c r="AT4" s="857"/>
      <c r="AU4" s="584"/>
      <c r="AV4" s="621"/>
      <c r="AW4" s="621"/>
      <c r="AX4" s="621"/>
      <c r="AY4" s="621"/>
      <c r="AZ4" s="622"/>
      <c r="BA4" s="624"/>
      <c r="BB4" s="582"/>
      <c r="BC4" s="583"/>
      <c r="BD4" s="580"/>
      <c r="BE4" s="569"/>
      <c r="BF4" s="580"/>
      <c r="BG4" s="580"/>
      <c r="BH4" s="549"/>
      <c r="BI4" s="619"/>
      <c r="BJ4" s="619"/>
      <c r="BK4" s="620"/>
      <c r="BL4" s="580"/>
      <c r="BM4" s="857"/>
      <c r="BN4" s="584"/>
      <c r="BO4" s="621"/>
      <c r="BP4" s="621"/>
      <c r="BQ4" s="621"/>
      <c r="BR4" s="621"/>
      <c r="BS4" s="621"/>
      <c r="BT4" s="552"/>
      <c r="BU4" s="582"/>
      <c r="BV4" s="583"/>
      <c r="BW4" s="580"/>
      <c r="BX4" s="569"/>
    </row>
    <row r="5" spans="1:76" ht="15.75" customHeight="1" thickBot="1" x14ac:dyDescent="0.3">
      <c r="A5" s="580"/>
      <c r="B5" s="580"/>
      <c r="C5" s="584"/>
      <c r="D5" s="621"/>
      <c r="E5" s="621"/>
      <c r="F5" s="620"/>
      <c r="G5" s="580"/>
      <c r="H5" s="857"/>
      <c r="I5" s="120">
        <v>10</v>
      </c>
      <c r="J5" s="120">
        <v>25</v>
      </c>
      <c r="K5" s="120">
        <v>50</v>
      </c>
      <c r="L5" s="120">
        <v>75</v>
      </c>
      <c r="M5" s="120">
        <v>1</v>
      </c>
      <c r="N5" s="121">
        <v>5</v>
      </c>
      <c r="O5" s="625"/>
      <c r="P5" s="582"/>
      <c r="Q5" s="583"/>
      <c r="R5" s="580"/>
      <c r="S5" s="569"/>
      <c r="T5" s="580"/>
      <c r="U5" s="580"/>
      <c r="V5" s="584"/>
      <c r="W5" s="621"/>
      <c r="X5" s="621"/>
      <c r="Y5" s="620"/>
      <c r="Z5" s="580"/>
      <c r="AA5" s="857"/>
      <c r="AB5" s="122">
        <v>10</v>
      </c>
      <c r="AC5" s="122">
        <v>25</v>
      </c>
      <c r="AD5" s="122">
        <v>50</v>
      </c>
      <c r="AE5" s="122">
        <v>75</v>
      </c>
      <c r="AF5" s="122">
        <v>1</v>
      </c>
      <c r="AG5" s="123">
        <v>5</v>
      </c>
      <c r="AH5" s="552"/>
      <c r="AI5" s="582"/>
      <c r="AJ5" s="583"/>
      <c r="AK5" s="580"/>
      <c r="AL5" s="569"/>
      <c r="AM5" s="580"/>
      <c r="AN5" s="580"/>
      <c r="AO5" s="584"/>
      <c r="AP5" s="621"/>
      <c r="AQ5" s="621"/>
      <c r="AR5" s="622"/>
      <c r="AS5" s="580"/>
      <c r="AT5" s="857"/>
      <c r="AU5" s="122">
        <v>10</v>
      </c>
      <c r="AV5" s="122">
        <v>25</v>
      </c>
      <c r="AW5" s="122">
        <v>50</v>
      </c>
      <c r="AX5" s="122">
        <v>75</v>
      </c>
      <c r="AY5" s="122">
        <v>1</v>
      </c>
      <c r="AZ5" s="121">
        <v>5</v>
      </c>
      <c r="BA5" s="625"/>
      <c r="BB5" s="582"/>
      <c r="BC5" s="583"/>
      <c r="BD5" s="580"/>
      <c r="BE5" s="569"/>
      <c r="BF5" s="580"/>
      <c r="BG5" s="580"/>
      <c r="BH5" s="584"/>
      <c r="BI5" s="621"/>
      <c r="BJ5" s="621"/>
      <c r="BK5" s="622"/>
      <c r="BL5" s="580"/>
      <c r="BM5" s="857"/>
      <c r="BN5" s="122">
        <v>10</v>
      </c>
      <c r="BO5" s="122">
        <v>25</v>
      </c>
      <c r="BP5" s="122">
        <v>50</v>
      </c>
      <c r="BQ5" s="122">
        <v>75</v>
      </c>
      <c r="BR5" s="122">
        <v>1</v>
      </c>
      <c r="BS5" s="124">
        <v>5</v>
      </c>
      <c r="BT5" s="553"/>
      <c r="BU5" s="582"/>
      <c r="BV5" s="583"/>
      <c r="BW5" s="580"/>
      <c r="BX5" s="569"/>
    </row>
    <row r="6" spans="1:76" x14ac:dyDescent="0.25">
      <c r="A6" s="232">
        <v>43500</v>
      </c>
      <c r="B6" s="28" t="s">
        <v>171</v>
      </c>
      <c r="C6" s="705"/>
      <c r="D6" s="878"/>
      <c r="E6" s="878"/>
      <c r="F6" s="84"/>
      <c r="H6" s="31"/>
      <c r="I6" s="28"/>
      <c r="J6" s="28"/>
      <c r="K6" s="28"/>
      <c r="L6" s="28"/>
      <c r="M6" s="28"/>
      <c r="N6" s="227"/>
      <c r="O6" s="79"/>
      <c r="P6" s="76"/>
      <c r="Q6" s="76"/>
      <c r="R6" s="83"/>
      <c r="S6" s="33"/>
      <c r="T6" s="232">
        <v>43512</v>
      </c>
      <c r="U6" s="28" t="s">
        <v>197</v>
      </c>
      <c r="V6" s="903" t="s">
        <v>198</v>
      </c>
      <c r="W6" s="878"/>
      <c r="X6" s="878"/>
      <c r="Y6" s="77">
        <f>(($AC$5*AC6)/100)+((AD6*$AD$5)/100)+(($AE$5*AE6)/100)+($AF$5*AF6)+($AG$5*AG6)</f>
        <v>1.5</v>
      </c>
      <c r="Z6" s="28" t="s">
        <v>121</v>
      </c>
      <c r="AA6" s="31"/>
      <c r="AB6" s="28"/>
      <c r="AC6" s="28">
        <v>2</v>
      </c>
      <c r="AD6" s="28">
        <v>2</v>
      </c>
      <c r="AE6" s="28"/>
      <c r="AF6" s="28"/>
      <c r="AG6" s="125"/>
      <c r="AH6" s="86">
        <f>(($AB$5*AB6)/100)+(($AC$5*AC6)/100)+(($AD$5*AD6)/100)+(($AE$5*AE6)/100)+($AF$5*AF6)+($AG$5*AG6)</f>
        <v>1.5</v>
      </c>
      <c r="AI6" s="91">
        <f>IF(Z6="CLIENT S+L",(Y6*3333.33+(VLOOKUP(AB6,'BASE DE DONNEE'!$I$220:$J$250,2,0)))-(Y6*3333.33+(VLOOKUP(AB6,'BASE DE DONNEE'!$I$220:$J$250,2,0)))*AA6,IF(Z6="CLIENT O","OFFERT",IF(Z6="CLIENT L",(VLOOKUP(AB6,'BASE DE DONNEE'!$I$220:$J$250,2,0))+(VLOOKUP(Y6,'BASE DE DONNEE'!$I$111:$P$192,2,0)),IF(Z6="CLIENT D",(Y6*3809.53+(VLOOKUP(AB6,'BASE DE DONNEE'!$I$220:$J$250,2,0))),IF(Z6="CLIENT S+D",(Y6*3809.53+(VLOOKUP(AB6,'BASE DE DONNEE'!$I$220:$J$250,2,0)))-(Y6*3809.53+(VLOOKUP(AB6,'BASE DE DONNEE'!$I$220:$J$250,2,0)))*AA6,IF(Z6="CLIENT S",VLOOKUP(AB6,'BASE DE DONNEE'!$I$220:$J$250,2,0))+VLOOKUP(Y6,'BASE DE DONNEE'!$I$111:$P$192,2,0)-((VLOOKUP(AB6,'BASE DE DONNEE'!$I$220:$J$250,2,0))+VLOOKUP(Y6,'BASE DE DONNEE'!$I$111:$P$192,2,0)*AA6))))))</f>
        <v>5238.1000000000004</v>
      </c>
      <c r="AJ6" s="91">
        <f>IF(Z6="CLIENT S+L",(AI6*0.05),IF(Z6="CLIENT S",(AI6*0.05),IF(Z6="CLIENT D",(AI6*5/100),IF(Z6="CLIENT L",(AI6*5)/100,IF(Z6="CLIENT S+D",(AI6*0.05),IF(Z6="CLIENT O",AI6))))))</f>
        <v>261.90499999999997</v>
      </c>
      <c r="AK6" s="91">
        <f>IF(Z6="CLIENT S+L",(AI6+AJ6),IF(Z6="CLIENT D",AI6+AJ6,IF(Z6="CLIENT S",(AI6+AJ6),IF(Z6="CLIENT L",AI6+AJ6,IF(Z6="CLIENT S+D",(AI6+AJ6),IF(Z6="CLIENT O",AJ6))))))</f>
        <v>5500.0050000000001</v>
      </c>
      <c r="AL6" s="33" t="s">
        <v>199</v>
      </c>
      <c r="AM6" s="25"/>
      <c r="AN6" s="28"/>
      <c r="AO6" s="705"/>
      <c r="AP6" s="878"/>
      <c r="AQ6" s="878"/>
      <c r="AR6" s="84">
        <f>(($AV$5*AV6)/100)+((AW6*$AW$5)/100)+(($AX$5*AX6)/100)+($AY$5*AY6)+($AZ$5*AZ6)</f>
        <v>0</v>
      </c>
      <c r="AS6" s="28"/>
      <c r="AT6" s="31"/>
      <c r="AU6" s="28"/>
      <c r="AV6" s="28"/>
      <c r="AW6" s="28"/>
      <c r="AX6" s="28"/>
      <c r="AY6" s="28"/>
      <c r="AZ6" s="126"/>
      <c r="BA6" s="89">
        <f>(($AU$5*AU6)/100)+(($AV$5*AV6)/100)+(($AW$5*AW6)/100)+(($AX$5*AX6)/100)+($AY$5*AY6)+($AZ$5*AZ6)</f>
        <v>0</v>
      </c>
      <c r="BB6" s="47">
        <f>IF(AS6="CLIENT S+L",(AR6*3333.33+(VLOOKUP(AU6,'BASE DE DONNEE'!$I$220:$J$250,2,0)))-((AR6*3333.33+(VLOOKUP(AU6,'BASE DE DONNEE'!$I$220:$J$250,2,0)))*AT6),IF(AS6="CLIENT O","OFFERT",IF(AS6="CLIENT L",(VLOOKUP(AU6,'BASE DE DONNEE'!$I$220:$J$250,2,0))+(VLOOKUP(AR6,'BASE DE DONNEE'!$I$111:$P$192,2,0)),IF(AS6="CLIENT D",(AR6*3809.53+(VLOOKUP(AU6,'BASE DE DONNEE'!$I$220:$J$250,2,0))),IF(AS6="CLIENT S+D",(AR6*3809.53+(VLOOKUP(AU6,'BASE DE DONNEE'!$I$220:$J$250,2,0)))-(AR6*3809.53+(VLOOKUP(AU6,'BASE DE DONNEE'!$I$220:$J$250,2,0)))*AT6,IF(AS6="CLIENT S",VLOOKUP(AU6,'BASE DE DONNEE'!$I$220:$J$250,2,0))+VLOOKUP(AR6,'BASE DE DONNEE'!$I$111:$P$192,2,0)-((VLOOKUP(AU6,'BASE DE DONNEE'!$I$220:$J$250,2,0))+VLOOKUP(AR6,'BASE DE DONNEE'!$I$111:$P$164,2,0)*AT6))))))</f>
        <v>0</v>
      </c>
      <c r="BC6" s="47" t="b">
        <f>IF(AS6="CLIENT S+L",(BB6*0.05),IF(AS6="CLIENT S",(BB6*0.05),IF(AS6="CLIENT D",(BB6*5/100),IF(AS6="CLIENT L",(BB6*5)/100,IF(AS6="CLIENT S+D",(BB6*0.05),IF(AS6="CLIENT O",BB6))))))</f>
        <v>0</v>
      </c>
      <c r="BD6" s="338" t="b">
        <f>IF(AS6="CLIENT S+L",(BB6+BC6),IF(AS6="CLIENT D",BB6+BC6,IF(AS6="CLIENT S",(BB6+BC6),IF(AS6="CLIENT L",BB6+BC6,IF(AS6="CLIENT S+D",(BB6+BC6),IF(AS6="CLIENT O",BC6))))))</f>
        <v>0</v>
      </c>
      <c r="BE6" s="33"/>
      <c r="BF6" s="25"/>
      <c r="BG6" s="28"/>
      <c r="BH6" s="705"/>
      <c r="BI6" s="878"/>
      <c r="BJ6" s="878"/>
      <c r="BK6" s="84">
        <f>(($BO$5*BO6)/100)+((BP6*$BP$5)/100)+(($BQ$5*BQ6)/100)+($BR$5*BR6)+($BS$5*BS6)</f>
        <v>0</v>
      </c>
      <c r="BL6" s="28"/>
      <c r="BM6" s="31"/>
      <c r="BN6" s="28"/>
      <c r="BO6" s="28"/>
      <c r="BP6" s="28"/>
      <c r="BQ6" s="28"/>
      <c r="BR6" s="28"/>
      <c r="BS6" s="28"/>
      <c r="BT6" s="90">
        <f>(($BN$5*BN6)/100)+(($BO$5*BO6)/100)+(($BP$5*BP6)/100)+(($BQ$5*BQ6)/100)+($BR$5*BR6)+($BS$5*BS6)</f>
        <v>0</v>
      </c>
      <c r="BU6" s="91">
        <f>IF(BL6="CLIENT S+L",(BK6*3333.33+(VLOOKUP(BN6,'BASE DE DONNEE'!$I$220:$J$250,2,0)))-((BK6*3333.33+(VLOOKUP(BN6,'BASE DE DONNEE'!$I$220:$J$250,2,0)))*BM6),IF(BL6="CLIENT O","OFFERT",IF(BL6="CLIENT L",(VLOOKUP(BN6,'BASE DE DONNEE'!$I$220:$J$250,2,0))+(VLOOKUP(BK6,'BASE DE DONNEE'!$I$111:$P$192,2,0)),IF(BL6="CLIENT D",(BK6*3809.53+(VLOOKUP(BN6,'BASE DE DONNEE'!$I$220:$J$250,2,0))),IF(BL6="CLIENT S+D",(BK6*3809.53+(VLOOKUP(BN6,'BASE DE DONNEE'!$I$220:$J$250,2,0)))-((BK6*3809.53+(VLOOKUP(BN6,'BASE DE DONNEE'!$I$220:$J$250,2,0)))*BM6),IF(BL6="CLIENT S",VLOOKUP(BN6,'BASE DE DONNEE'!$I$220:$J$250,2,0))+VLOOKUP(BK6,'BASE DE DONNEE'!$I$111:$P$192,2,0)-((VLOOKUP(BN6,'BASE DE DONNEE'!$I$220:$J$250,2,0))+VLOOKUP(BK6,'BASE DE DONNEE'!$I$111:$P$192,2,0)*BM6))))))</f>
        <v>0</v>
      </c>
      <c r="BV6" s="91" t="b">
        <f>IF(BL6="CLIENT S+L",(BU6*0.05),IF(BL6="CLIENT S",(BU6*0.05),IF(BL6="CLIENT D",(BU6*5/100),IF(BL6="CLIENT L",(BU6*5)/100,IF(BL6="CLIENT S+D",(BU6*0.05),IF(BL6="CLIENT O",BU6))))))</f>
        <v>0</v>
      </c>
      <c r="BW6" s="339" t="b">
        <f>IF(BL6="CLIENT S+L",(BU6+BV6),IF(BL6="CLIENT D",BU6+BV6,IF(BL6="CLIENT S",(BU6+BV6),IF(BL6="CLIENT L",BU6+BV6,IF(BL6="CLIENT S+D",(BU6+BV6),IF(BL6="CLIENT O",BV6))))))</f>
        <v>0</v>
      </c>
      <c r="BX6" s="33"/>
    </row>
    <row r="7" spans="1:76" x14ac:dyDescent="0.25">
      <c r="A7" s="233">
        <v>43500</v>
      </c>
      <c r="B7" s="29" t="s">
        <v>172</v>
      </c>
      <c r="C7" s="585"/>
      <c r="D7" s="704"/>
      <c r="E7" s="704"/>
      <c r="F7" s="77"/>
      <c r="G7" s="29"/>
      <c r="H7" s="42"/>
      <c r="I7" s="29"/>
      <c r="J7" s="29"/>
      <c r="K7" s="29"/>
      <c r="L7" s="29"/>
      <c r="M7" s="29"/>
      <c r="N7" s="130"/>
      <c r="O7" s="80"/>
      <c r="P7" s="76"/>
      <c r="Q7" s="76"/>
      <c r="R7" s="83"/>
      <c r="S7" s="34"/>
      <c r="T7" s="233">
        <v>43512</v>
      </c>
      <c r="U7" s="29" t="s">
        <v>200</v>
      </c>
      <c r="V7" s="585" t="s">
        <v>207</v>
      </c>
      <c r="W7" s="704"/>
      <c r="X7" s="704"/>
      <c r="Y7" s="77">
        <f t="shared" ref="Y7:Y36" si="0">(($AC$5*AC7)/100)+((AD7*$AD$5)/100)+(($AE$5*AE7)/100)+($AF$5*AF7)+($AG$5*AG7)</f>
        <v>2</v>
      </c>
      <c r="Z7" s="29" t="s">
        <v>121</v>
      </c>
      <c r="AA7" s="42"/>
      <c r="AB7" s="29"/>
      <c r="AC7" s="29">
        <v>1</v>
      </c>
      <c r="AD7" s="29">
        <v>2</v>
      </c>
      <c r="AE7" s="29">
        <v>1</v>
      </c>
      <c r="AF7" s="29"/>
      <c r="AG7" s="130"/>
      <c r="AH7" s="92">
        <f t="shared" ref="AH7:AH36" si="1">(($AB$5*AB7)/100)+(($AC$5*AC7)/100)+(($AD$5*AD7)/100)+(($AE$5*AE7)/100)+($AF$5*AF7)+($AG$5*AG7)</f>
        <v>2</v>
      </c>
      <c r="AI7" s="83">
        <f>IF(Z7="CLIENT S+L",(Y7*3333.33+(VLOOKUP(AB7,'BASE DE DONNEE'!$I$220:$J$250,2,0)))-(Y7*3333.33+(VLOOKUP(AB7,'BASE DE DONNEE'!$I$220:$J$250,2,0)))*AA7,IF(Z7="CLIENT O","OFFERT",IF(Z7="CLIENT L",(VLOOKUP(AB7,'BASE DE DONNEE'!$I$220:$J$250,2,0))+(VLOOKUP(Y7,'BASE DE DONNEE'!$I$111:$P$192,2,0)),IF(Z7="CLIENT D",(Y7*3809.53+(VLOOKUP(AB7,'BASE DE DONNEE'!$I$220:$J$250,2,0))),IF(Z7="CLIENT S+D",(Y7*3809.53+(VLOOKUP(AB7,'BASE DE DONNEE'!$I$220:$J$250,2,0)))-(Y7*3809.53+(VLOOKUP(AB7,'BASE DE DONNEE'!$I$220:$J$250,2,0)))*AA7,IF(Z7="CLIENT S",VLOOKUP(AB7,'BASE DE DONNEE'!$I$220:$J$250,2,0))+VLOOKUP(Y7,'BASE DE DONNEE'!$I$111:$P$192,2,0)-((VLOOKUP(AB7,'BASE DE DONNEE'!$I$220:$J$250,2,0))+VLOOKUP(Y7,'BASE DE DONNEE'!$I$111:$P$192,2,0)*AA7))))))</f>
        <v>6666.7</v>
      </c>
      <c r="AJ7" s="83">
        <f t="shared" ref="AJ7:AJ36" si="2">IF(Z7="CLIENT S+L",(AI7*0.05),IF(Z7="CLIENT S",(AI7*0.05),IF(Z7="CLIENT D",(AI7*5/100),IF(Z7="CLIENT L",(AI7*5)/100,IF(Z7="CLIENT S+D",(AI7*0.05),IF(Z7="CLIENT O",AI7))))))</f>
        <v>333.33499999999998</v>
      </c>
      <c r="AK7" s="83">
        <f t="shared" ref="AK7:AK36" si="3">IF(Z7="CLIENT S+L",(AI7+AJ7),IF(Z7="CLIENT D",AI7+AJ7,IF(Z7="CLIENT S",(AI7+AJ7),IF(Z7="CLIENT L",AI7+AJ7,IF(Z7="CLIENT S+D",(AI7+AJ7),IF(Z7="CLIENT O",AJ7))))))</f>
        <v>7000.0349999999999</v>
      </c>
      <c r="AL7" s="34" t="s">
        <v>152</v>
      </c>
      <c r="AM7" s="26"/>
      <c r="AN7" s="29"/>
      <c r="AO7" s="585"/>
      <c r="AP7" s="704"/>
      <c r="AQ7" s="704"/>
      <c r="AR7" s="77">
        <f t="shared" ref="AR7:AR36" si="4">(($AV$5*AV7)/100)+((AW7*$AW$5)/100)+(($AX$5*AX7)/100)+($AY$5*AY7)+($AZ$5*AZ7)</f>
        <v>0</v>
      </c>
      <c r="AS7" s="29"/>
      <c r="AT7" s="42"/>
      <c r="AU7" s="29"/>
      <c r="AV7" s="29"/>
      <c r="AW7" s="29"/>
      <c r="AX7" s="29"/>
      <c r="AY7" s="29"/>
      <c r="AZ7" s="129"/>
      <c r="BA7" s="93">
        <f t="shared" ref="BA7:BA36" si="5">(($AU$5*AU7)/100)+(($AV$5*AV7)/100)+(($AW$5*AW7)/100)+(($AX$5*AX7)/100)+($AY$5*AY7)+($AZ$5*AZ7)</f>
        <v>0</v>
      </c>
      <c r="BB7" s="41">
        <f>IF(AS7="CLIENT S+L",(AR7*3333.33+(VLOOKUP(AU7,'BASE DE DONNEE'!$I$220:$J$250,2,0)))-((AR7*3333.33+(VLOOKUP(AU7,'BASE DE DONNEE'!$I$220:$J$250,2,0)))*AT7),IF(AS7="CLIENT O","OFFERT",IF(AS7="CLIENT L",(VLOOKUP(AU7,'BASE DE DONNEE'!$I$220:$J$250,2,0))+(VLOOKUP(AR7,'BASE DE DONNEE'!$I$111:$P$192,2,0)),IF(AS7="CLIENT D",(AR7*3809.53+(VLOOKUP(AU7,'BASE DE DONNEE'!$I$220:$J$250,2,0))),IF(AS7="CLIENT S+D",(AR7*3809.53+(VLOOKUP(AU7,'BASE DE DONNEE'!$I$220:$J$250,2,0)))-(AR7*3809.53+(VLOOKUP(AU7,'BASE DE DONNEE'!$I$220:$J$250,2,0)))*AT7,IF(AS7="CLIENT S",VLOOKUP(AU7,'BASE DE DONNEE'!$I$220:$J$250,2,0))+VLOOKUP(AR7,'BASE DE DONNEE'!$I$111:$P$192,2,0)-((VLOOKUP(AU7,'BASE DE DONNEE'!$I$220:$J$250,2,0))+VLOOKUP(AR7,'BASE DE DONNEE'!$I$111:$P$164,2,0)*AT7))))))</f>
        <v>0</v>
      </c>
      <c r="BC7" s="41" t="b">
        <f t="shared" ref="BC7:BC36" si="6">IF(AS7="CLIENT S+L",(BB7*0.05),IF(AS7="CLIENT S",(BB7*0.05),IF(AS7="CLIENT D",(BB7*5/100),IF(AS7="CLIENT L",(BB7*5)/100,IF(AS7="CLIENT S+D",(BB7*0.05),IF(AS7="CLIENT O",BB7))))))</f>
        <v>0</v>
      </c>
      <c r="BD7" s="45" t="b">
        <f t="shared" ref="BD7:BD36" si="7">IF(AS7="CLIENT S+L",(BB7+BC7),IF(AS7="CLIENT D",BB7+BC7,IF(AS7="CLIENT S",(BB7+BC7),IF(AS7="CLIENT L",BB7+BC7,IF(AS7="CLIENT S+D",(BB7+BC7),IF(AS7="CLIENT O",BC7))))))</f>
        <v>0</v>
      </c>
      <c r="BE7" s="34"/>
      <c r="BF7" s="26"/>
      <c r="BG7" s="29"/>
      <c r="BH7" s="585"/>
      <c r="BI7" s="704"/>
      <c r="BJ7" s="704"/>
      <c r="BK7" s="77">
        <f t="shared" ref="BK7:BK36" si="8">(($BO$5*BO7)/100)+((BP7*$BP$5)/100)+(($BQ$5*BQ7)/100)+($BR$5*BR7)+($BS$5*BS7)</f>
        <v>0</v>
      </c>
      <c r="BL7" s="29"/>
      <c r="BM7" s="42"/>
      <c r="BN7" s="29"/>
      <c r="BO7" s="29"/>
      <c r="BP7" s="29"/>
      <c r="BQ7" s="29"/>
      <c r="BR7" s="29"/>
      <c r="BS7" s="29"/>
      <c r="BT7" s="94">
        <f t="shared" ref="BT7:BT36" si="9">(($BN$5*BN7)/100)+(($BO$5*BO7)/100)+(($BP$5*BP7)/100)+(($BQ$5*BQ7)/100)+($BR$5*BR7)+($BS$5*BS7)</f>
        <v>0</v>
      </c>
      <c r="BU7" s="83">
        <f>IF(BL7="CLIENT S+L",(BK7*3333.33+(VLOOKUP(BN7,'BASE DE DONNEE'!$I$220:$J$250,2,0)))-((BK7*3333.33+(VLOOKUP(BN7,'BASE DE DONNEE'!$I$220:$J$250,2,0)))*BM7),IF(BL7="CLIENT O","OFFERT",IF(BL7="CLIENT L",(VLOOKUP(BN7,'BASE DE DONNEE'!$I$220:$J$250,2,0))+(VLOOKUP(BK7,'BASE DE DONNEE'!$I$111:$P$192,2,0)),IF(BL7="CLIENT D",(BK7*3809.53+(VLOOKUP(BN7,'BASE DE DONNEE'!$I$220:$J$250,2,0))),IF(BL7="CLIENT S+D",(BK7*3809.53+(VLOOKUP(BN7,'BASE DE DONNEE'!$I$220:$J$250,2,0)))-((BK7*3809.53+(VLOOKUP(BN7,'BASE DE DONNEE'!$I$220:$J$250,2,0)))*BM7),IF(BL7="CLIENT S",VLOOKUP(BN7,'BASE DE DONNEE'!$I$220:$J$250,2,0))+VLOOKUP(BK7,'BASE DE DONNEE'!$I$111:$P$192,2,0)-((VLOOKUP(BN7,'BASE DE DONNEE'!$I$220:$J$250,2,0))+VLOOKUP(BK7,'BASE DE DONNEE'!$I$111:$P$192,2,0)*BM7))))))</f>
        <v>0</v>
      </c>
      <c r="BV7" s="83" t="b">
        <f t="shared" ref="BV7:BV36" si="10">IF(BL7="CLIENT S+L",(BU7*0.05),IF(BL7="CLIENT S",(BU7*0.05),IF(BL7="CLIENT D",(BU7*5/100),IF(BL7="CLIENT L",(BU7*5)/100,IF(BL7="CLIENT S+D",(BU7*0.05),IF(BL7="CLIENT O",BU7))))))</f>
        <v>0</v>
      </c>
      <c r="BW7" s="95" t="b">
        <f t="shared" ref="BW7:BW36" si="11">IF(BL7="CLIENT S+L",(BU7+BV7),IF(BL7="CLIENT D",BU7+BV7,IF(BL7="CLIENT S",(BU7+BV7),IF(BL7="CLIENT L",BU7+BV7,IF(BL7="CLIENT S+D",(BU7+BV7),IF(BL7="CLIENT O",BV7))))))</f>
        <v>0</v>
      </c>
      <c r="BX7" s="34"/>
    </row>
    <row r="8" spans="1:76" x14ac:dyDescent="0.25">
      <c r="A8" s="233">
        <v>43502</v>
      </c>
      <c r="B8" s="29" t="s">
        <v>173</v>
      </c>
      <c r="C8" s="585"/>
      <c r="D8" s="704"/>
      <c r="E8" s="704"/>
      <c r="F8" s="77"/>
      <c r="G8" s="29"/>
      <c r="H8" s="42"/>
      <c r="I8" s="29"/>
      <c r="J8" s="29"/>
      <c r="K8" s="29"/>
      <c r="L8" s="29"/>
      <c r="M8" s="29"/>
      <c r="N8" s="130"/>
      <c r="O8" s="80"/>
      <c r="P8" s="76"/>
      <c r="Q8" s="76"/>
      <c r="R8" s="83"/>
      <c r="S8" s="34"/>
      <c r="T8" s="233">
        <v>43512</v>
      </c>
      <c r="U8" s="29" t="s">
        <v>201</v>
      </c>
      <c r="V8" s="585" t="s">
        <v>208</v>
      </c>
      <c r="W8" s="704"/>
      <c r="X8" s="704"/>
      <c r="Y8" s="77">
        <f t="shared" si="0"/>
        <v>0.25</v>
      </c>
      <c r="Z8" s="29" t="s">
        <v>121</v>
      </c>
      <c r="AA8" s="42"/>
      <c r="AB8" s="29"/>
      <c r="AC8" s="29">
        <v>1</v>
      </c>
      <c r="AD8" s="29"/>
      <c r="AE8" s="29"/>
      <c r="AF8" s="29"/>
      <c r="AG8" s="130"/>
      <c r="AH8" s="92">
        <f t="shared" si="1"/>
        <v>0.25</v>
      </c>
      <c r="AI8" s="83">
        <f>IF(Z8="CLIENT S+L",(Y8*3333.33+(VLOOKUP(AB8,'BASE DE DONNEE'!$I$220:$J$250,2,0)))-(Y8*3333.33+(VLOOKUP(AB8,'BASE DE DONNEE'!$I$220:$J$250,2,0)))*AA8,IF(Z8="CLIENT O","OFFERT",IF(Z8="CLIENT L",(VLOOKUP(AB8,'BASE DE DONNEE'!$I$220:$J$250,2,0))+(VLOOKUP(Y8,'BASE DE DONNEE'!$I$111:$P$192,2,0)),IF(Z8="CLIENT D",(Y8*3809.53+(VLOOKUP(AB8,'BASE DE DONNEE'!$I$220:$J$250,2,0))),IF(Z8="CLIENT S+D",(Y8*3809.53+(VLOOKUP(AB8,'BASE DE DONNEE'!$I$220:$J$250,2,0)))-(Y8*3809.53+(VLOOKUP(AB8,'BASE DE DONNEE'!$I$220:$J$250,2,0)))*AA8,IF(Z8="CLIENT S",VLOOKUP(AB8,'BASE DE DONNEE'!$I$220:$J$250,2,0))+VLOOKUP(Y8,'BASE DE DONNEE'!$I$111:$P$192,2,0)-((VLOOKUP(AB8,'BASE DE DONNEE'!$I$220:$J$250,2,0))+VLOOKUP(Y8,'BASE DE DONNEE'!$I$111:$P$192,2,0)*AA8))))))</f>
        <v>952.4</v>
      </c>
      <c r="AJ8" s="83">
        <f t="shared" si="2"/>
        <v>47.62</v>
      </c>
      <c r="AK8" s="83">
        <f t="shared" si="3"/>
        <v>1000.02</v>
      </c>
      <c r="AL8" s="34" t="s">
        <v>152</v>
      </c>
      <c r="AM8" s="26"/>
      <c r="AN8" s="29"/>
      <c r="AO8" s="585"/>
      <c r="AP8" s="704"/>
      <c r="AQ8" s="704"/>
      <c r="AR8" s="77">
        <f t="shared" si="4"/>
        <v>0</v>
      </c>
      <c r="AS8" s="29"/>
      <c r="AT8" s="42"/>
      <c r="AU8" s="29"/>
      <c r="AV8" s="29"/>
      <c r="AW8" s="29"/>
      <c r="AX8" s="29"/>
      <c r="AY8" s="29"/>
      <c r="AZ8" s="129"/>
      <c r="BA8" s="93">
        <f t="shared" si="5"/>
        <v>0</v>
      </c>
      <c r="BB8" s="41">
        <f>IF(AS8="CLIENT S+L",(AR8*3333.33+(VLOOKUP(AU8,'BASE DE DONNEE'!$I$220:$J$250,2,0)))-((AR8*3333.33+(VLOOKUP(AU8,'BASE DE DONNEE'!$I$220:$J$250,2,0)))*AT8),IF(AS8="CLIENT O","OFFERT",IF(AS8="CLIENT L",(VLOOKUP(AU8,'BASE DE DONNEE'!$I$220:$J$250,2,0))+(VLOOKUP(AR8,'BASE DE DONNEE'!$I$111:$P$192,2,0)),IF(AS8="CLIENT D",(AR8*3809.53+(VLOOKUP(AU8,'BASE DE DONNEE'!$I$220:$J$250,2,0))),IF(AS8="CLIENT S+D",(AR8*3809.53+(VLOOKUP(AU8,'BASE DE DONNEE'!$I$220:$J$250,2,0)))-(AR8*3809.53+(VLOOKUP(AU8,'BASE DE DONNEE'!$I$220:$J$250,2,0)))*AT8,IF(AS8="CLIENT S",VLOOKUP(AU8,'BASE DE DONNEE'!$I$220:$J$250,2,0))+VLOOKUP(AR8,'BASE DE DONNEE'!$I$111:$P$192,2,0)-((VLOOKUP(AU8,'BASE DE DONNEE'!$I$220:$J$250,2,0))+VLOOKUP(AR8,'BASE DE DONNEE'!$I$111:$P$164,2,0)*AT8))))))</f>
        <v>0</v>
      </c>
      <c r="BC8" s="41" t="b">
        <f t="shared" si="6"/>
        <v>0</v>
      </c>
      <c r="BD8" s="45" t="b">
        <f t="shared" si="7"/>
        <v>0</v>
      </c>
      <c r="BE8" s="34"/>
      <c r="BF8" s="26"/>
      <c r="BG8" s="29"/>
      <c r="BH8" s="585"/>
      <c r="BI8" s="704"/>
      <c r="BJ8" s="704"/>
      <c r="BK8" s="77">
        <f t="shared" si="8"/>
        <v>0</v>
      </c>
      <c r="BL8" s="29"/>
      <c r="BM8" s="42"/>
      <c r="BN8" s="29"/>
      <c r="BO8" s="29"/>
      <c r="BP8" s="29"/>
      <c r="BQ8" s="29"/>
      <c r="BR8" s="29"/>
      <c r="BS8" s="29"/>
      <c r="BT8" s="94">
        <f t="shared" si="9"/>
        <v>0</v>
      </c>
      <c r="BU8" s="83">
        <f>IF(BL8="CLIENT S+L",(BK8*3333.33+(VLOOKUP(BN8,'BASE DE DONNEE'!$I$220:$J$250,2,0)))-((BK8*3333.33+(VLOOKUP(BN8,'BASE DE DONNEE'!$I$220:$J$250,2,0)))*BM8),IF(BL8="CLIENT O","OFFERT",IF(BL8="CLIENT L",(VLOOKUP(BN8,'BASE DE DONNEE'!$I$220:$J$250,2,0))+(VLOOKUP(BK8,'BASE DE DONNEE'!$I$111:$P$192,2,0)),IF(BL8="CLIENT D",(BK8*3809.53+(VLOOKUP(BN8,'BASE DE DONNEE'!$I$220:$J$250,2,0))),IF(BL8="CLIENT S+D",(BK8*3809.53+(VLOOKUP(BN8,'BASE DE DONNEE'!$I$220:$J$250,2,0)))-((BK8*3809.53+(VLOOKUP(BN8,'BASE DE DONNEE'!$I$220:$J$250,2,0)))*BM8),IF(BL8="CLIENT S",VLOOKUP(BN8,'BASE DE DONNEE'!$I$220:$J$250,2,0))+VLOOKUP(BK8,'BASE DE DONNEE'!$I$111:$P$192,2,0)-((VLOOKUP(BN8,'BASE DE DONNEE'!$I$220:$J$250,2,0))+VLOOKUP(BK8,'BASE DE DONNEE'!$I$111:$P$192,2,0)*BM8))))))</f>
        <v>0</v>
      </c>
      <c r="BV8" s="83" t="b">
        <f t="shared" si="10"/>
        <v>0</v>
      </c>
      <c r="BW8" s="95" t="b">
        <f t="shared" si="11"/>
        <v>0</v>
      </c>
      <c r="BX8" s="34"/>
    </row>
    <row r="9" spans="1:76" x14ac:dyDescent="0.25">
      <c r="A9" s="233">
        <v>43502</v>
      </c>
      <c r="B9" s="29" t="s">
        <v>174</v>
      </c>
      <c r="C9" s="585"/>
      <c r="D9" s="704"/>
      <c r="E9" s="704"/>
      <c r="F9" s="77"/>
      <c r="G9" s="29"/>
      <c r="H9" s="42"/>
      <c r="I9" s="29"/>
      <c r="J9" s="29"/>
      <c r="K9" s="29"/>
      <c r="L9" s="29"/>
      <c r="M9" s="29"/>
      <c r="N9" s="130"/>
      <c r="O9" s="80"/>
      <c r="P9" s="76"/>
      <c r="Q9" s="76"/>
      <c r="R9" s="83"/>
      <c r="S9" s="34"/>
      <c r="T9" s="233">
        <v>43512</v>
      </c>
      <c r="U9" s="29" t="s">
        <v>202</v>
      </c>
      <c r="V9" s="585" t="s">
        <v>209</v>
      </c>
      <c r="W9" s="704"/>
      <c r="X9" s="704"/>
      <c r="Y9" s="77">
        <f t="shared" si="0"/>
        <v>0.25</v>
      </c>
      <c r="Z9" s="29" t="s">
        <v>121</v>
      </c>
      <c r="AA9" s="42"/>
      <c r="AB9" s="29"/>
      <c r="AC9" s="29">
        <v>1</v>
      </c>
      <c r="AD9" s="29"/>
      <c r="AE9" s="29"/>
      <c r="AF9" s="29"/>
      <c r="AG9" s="132"/>
      <c r="AH9" s="92">
        <f t="shared" si="1"/>
        <v>0.25</v>
      </c>
      <c r="AI9" s="83">
        <f>IF(Z9="CLIENT S+L",(Y9*3333.33+(VLOOKUP(AB9,'BASE DE DONNEE'!$I$220:$J$250,2,0)))-(Y9*3333.33+(VLOOKUP(AB9,'BASE DE DONNEE'!$I$220:$J$250,2,0)))*AA9,IF(Z9="CLIENT O","OFFERT",IF(Z9="CLIENT L",(VLOOKUP(AB9,'BASE DE DONNEE'!$I$220:$J$250,2,0))+(VLOOKUP(Y9,'BASE DE DONNEE'!$I$111:$P$192,2,0)),IF(Z9="CLIENT D",(Y9*3809.53+(VLOOKUP(AB9,'BASE DE DONNEE'!$I$220:$J$250,2,0))),IF(Z9="CLIENT S+D",(Y9*3809.53+(VLOOKUP(AB9,'BASE DE DONNEE'!$I$220:$J$250,2,0)))-(Y9*3809.53+(VLOOKUP(AB9,'BASE DE DONNEE'!$I$220:$J$250,2,0)))*AA9,IF(Z9="CLIENT S",VLOOKUP(AB9,'BASE DE DONNEE'!$I$220:$J$250,2,0))+VLOOKUP(Y9,'BASE DE DONNEE'!$I$111:$P$192,2,0)-((VLOOKUP(AB9,'BASE DE DONNEE'!$I$220:$J$250,2,0))+VLOOKUP(Y9,'BASE DE DONNEE'!$I$111:$P$192,2,0)*AA9))))))</f>
        <v>952.4</v>
      </c>
      <c r="AJ9" s="83">
        <f t="shared" si="2"/>
        <v>47.62</v>
      </c>
      <c r="AK9" s="83">
        <f t="shared" si="3"/>
        <v>1000.02</v>
      </c>
      <c r="AL9" s="34" t="s">
        <v>152</v>
      </c>
      <c r="AM9" s="26"/>
      <c r="AN9" s="29"/>
      <c r="AO9" s="585"/>
      <c r="AP9" s="704"/>
      <c r="AQ9" s="704"/>
      <c r="AR9" s="77">
        <f t="shared" si="4"/>
        <v>0</v>
      </c>
      <c r="AS9" s="29"/>
      <c r="AT9" s="42"/>
      <c r="AU9" s="29"/>
      <c r="AV9" s="29"/>
      <c r="AW9" s="29"/>
      <c r="AX9" s="29"/>
      <c r="AY9" s="29"/>
      <c r="AZ9" s="129"/>
      <c r="BA9" s="93">
        <f t="shared" si="5"/>
        <v>0</v>
      </c>
      <c r="BB9" s="41">
        <f>IF(AS9="CLIENT S+L",(AR9*3333.33+(VLOOKUP(AU9,'BASE DE DONNEE'!$I$220:$J$250,2,0)))-((AR9*3333.33+(VLOOKUP(AU9,'BASE DE DONNEE'!$I$220:$J$250,2,0)))*AT9),IF(AS9="CLIENT O","OFFERT",IF(AS9="CLIENT L",(VLOOKUP(AU9,'BASE DE DONNEE'!$I$220:$J$250,2,0))+(VLOOKUP(AR9,'BASE DE DONNEE'!$I$111:$P$192,2,0)),IF(AS9="CLIENT D",(AR9*3809.53+(VLOOKUP(AU9,'BASE DE DONNEE'!$I$220:$J$250,2,0))),IF(AS9="CLIENT S+D",(AR9*3809.53+(VLOOKUP(AU9,'BASE DE DONNEE'!$I$220:$J$250,2,0)))-(AR9*3809.53+(VLOOKUP(AU9,'BASE DE DONNEE'!$I$220:$J$250,2,0)))*AT9,IF(AS9="CLIENT S",VLOOKUP(AU9,'BASE DE DONNEE'!$I$220:$J$250,2,0))+VLOOKUP(AR9,'BASE DE DONNEE'!$I$111:$P$192,2,0)-((VLOOKUP(AU9,'BASE DE DONNEE'!$I$220:$J$250,2,0))+VLOOKUP(AR9,'BASE DE DONNEE'!$I$111:$P$164,2,0)*AT9))))))</f>
        <v>0</v>
      </c>
      <c r="BC9" s="41" t="b">
        <f t="shared" si="6"/>
        <v>0</v>
      </c>
      <c r="BD9" s="45" t="b">
        <f t="shared" si="7"/>
        <v>0</v>
      </c>
      <c r="BE9" s="34"/>
      <c r="BF9" s="26"/>
      <c r="BG9" s="29"/>
      <c r="BH9" s="585"/>
      <c r="BI9" s="704"/>
      <c r="BJ9" s="704"/>
      <c r="BK9" s="77">
        <f t="shared" si="8"/>
        <v>0</v>
      </c>
      <c r="BL9" s="29"/>
      <c r="BM9" s="42"/>
      <c r="BN9" s="29"/>
      <c r="BO9" s="29"/>
      <c r="BP9" s="29"/>
      <c r="BQ9" s="29"/>
      <c r="BR9" s="29"/>
      <c r="BS9" s="29"/>
      <c r="BT9" s="94">
        <f t="shared" si="9"/>
        <v>0</v>
      </c>
      <c r="BU9" s="83">
        <f>IF(BL9="CLIENT S+L",(BK9*3333.33+(VLOOKUP(BN9,'BASE DE DONNEE'!$I$220:$J$250,2,0)))-((BK9*3333.33+(VLOOKUP(BN9,'BASE DE DONNEE'!$I$220:$J$250,2,0)))*BM9),IF(BL9="CLIENT O","OFFERT",IF(BL9="CLIENT L",(VLOOKUP(BN9,'BASE DE DONNEE'!$I$220:$J$250,2,0))+(VLOOKUP(BK9,'BASE DE DONNEE'!$I$111:$P$192,2,0)),IF(BL9="CLIENT D",(BK9*3809.53+(VLOOKUP(BN9,'BASE DE DONNEE'!$I$220:$J$250,2,0))),IF(BL9="CLIENT S+D",(BK9*3809.53+(VLOOKUP(BN9,'BASE DE DONNEE'!$I$220:$J$250,2,0)))-((BK9*3809.53+(VLOOKUP(BN9,'BASE DE DONNEE'!$I$220:$J$250,2,0)))*BM9),IF(BL9="CLIENT S",VLOOKUP(BN9,'BASE DE DONNEE'!$I$220:$J$250,2,0))+VLOOKUP(BK9,'BASE DE DONNEE'!$I$111:$P$192,2,0)-((VLOOKUP(BN9,'BASE DE DONNEE'!$I$220:$J$250,2,0))+VLOOKUP(BK9,'BASE DE DONNEE'!$I$111:$P$192,2,0)*BM9))))))</f>
        <v>0</v>
      </c>
      <c r="BV9" s="83" t="b">
        <f t="shared" si="10"/>
        <v>0</v>
      </c>
      <c r="BW9" s="95" t="b">
        <f t="shared" si="11"/>
        <v>0</v>
      </c>
      <c r="BX9" s="34"/>
    </row>
    <row r="10" spans="1:76" x14ac:dyDescent="0.25">
      <c r="A10" s="233">
        <v>43505</v>
      </c>
      <c r="B10" s="29" t="s">
        <v>175</v>
      </c>
      <c r="C10" s="904"/>
      <c r="D10" s="704"/>
      <c r="E10" s="704"/>
      <c r="F10" s="77"/>
      <c r="G10" s="29"/>
      <c r="H10" s="42"/>
      <c r="I10" s="29"/>
      <c r="J10" s="29"/>
      <c r="K10" s="29"/>
      <c r="L10" s="29"/>
      <c r="M10" s="29"/>
      <c r="N10" s="130"/>
      <c r="O10" s="80"/>
      <c r="P10" s="76"/>
      <c r="Q10" s="76"/>
      <c r="R10" s="83"/>
      <c r="S10" s="34"/>
      <c r="T10" s="233">
        <v>43512</v>
      </c>
      <c r="U10" s="29" t="s">
        <v>203</v>
      </c>
      <c r="V10" s="585" t="s">
        <v>210</v>
      </c>
      <c r="W10" s="704"/>
      <c r="X10" s="704"/>
      <c r="Y10" s="77">
        <f t="shared" si="0"/>
        <v>0.75</v>
      </c>
      <c r="Z10" s="29" t="s">
        <v>121</v>
      </c>
      <c r="AA10" s="42"/>
      <c r="AB10" s="29"/>
      <c r="AC10" s="29"/>
      <c r="AD10" s="29"/>
      <c r="AE10" s="29">
        <v>1</v>
      </c>
      <c r="AF10" s="29"/>
      <c r="AG10" s="130"/>
      <c r="AH10" s="92">
        <f t="shared" si="1"/>
        <v>0.75</v>
      </c>
      <c r="AI10" s="83">
        <f>IF(Z10="CLIENT S+L",(Y10*3333.33+(VLOOKUP(AB10,'BASE DE DONNEE'!$I$220:$J$250,2,0)))-(Y10*3333.33+(VLOOKUP(AB10,'BASE DE DONNEE'!$I$220:$J$250,2,0)))*AA10,IF(Z10="CLIENT O","OFFERT",IF(Z10="CLIENT L",(VLOOKUP(AB10,'BASE DE DONNEE'!$I$220:$J$250,2,0))+(VLOOKUP(Y10,'BASE DE DONNEE'!$I$111:$P$192,2,0)),IF(Z10="CLIENT D",(Y10*3809.53+(VLOOKUP(AB10,'BASE DE DONNEE'!$I$220:$J$250,2,0))),IF(Z10="CLIENT S+D",(Y10*3809.53+(VLOOKUP(AB10,'BASE DE DONNEE'!$I$220:$J$250,2,0)))-(Y10*3809.53+(VLOOKUP(AB10,'BASE DE DONNEE'!$I$220:$J$250,2,0)))*AA10,IF(Z10="CLIENT S",VLOOKUP(AB10,'BASE DE DONNEE'!$I$220:$J$250,2,0))+VLOOKUP(Y10,'BASE DE DONNEE'!$I$111:$P$192,2,0)-((VLOOKUP(AB10,'BASE DE DONNEE'!$I$220:$J$250,2,0))+VLOOKUP(Y10,'BASE DE DONNEE'!$I$111:$P$192,2,0)*AA10))))))</f>
        <v>2857.15</v>
      </c>
      <c r="AJ10" s="83">
        <f t="shared" si="2"/>
        <v>142.85749999999999</v>
      </c>
      <c r="AK10" s="83">
        <f t="shared" si="3"/>
        <v>3000.0075000000002</v>
      </c>
      <c r="AL10" s="34" t="s">
        <v>152</v>
      </c>
      <c r="AM10" s="26"/>
      <c r="AN10" s="29"/>
      <c r="AO10" s="585"/>
      <c r="AP10" s="704"/>
      <c r="AQ10" s="704"/>
      <c r="AR10" s="77">
        <f t="shared" si="4"/>
        <v>0</v>
      </c>
      <c r="AS10" s="29"/>
      <c r="AT10" s="42"/>
      <c r="AU10" s="29"/>
      <c r="AV10" s="29"/>
      <c r="AW10" s="29"/>
      <c r="AX10" s="29"/>
      <c r="AY10" s="29"/>
      <c r="AZ10" s="129"/>
      <c r="BA10" s="93">
        <f t="shared" si="5"/>
        <v>0</v>
      </c>
      <c r="BB10" s="41">
        <f>IF(AS10="CLIENT S+L",(AR10*3333.33+(VLOOKUP(AU10,'BASE DE DONNEE'!$I$220:$J$250,2,0)))-((AR10*3333.33+(VLOOKUP(AU10,'BASE DE DONNEE'!$I$220:$J$250,2,0)))*AT10),IF(AS10="CLIENT O","OFFERT",IF(AS10="CLIENT L",(VLOOKUP(AU10,'BASE DE DONNEE'!$I$220:$J$250,2,0))+(VLOOKUP(AR10,'BASE DE DONNEE'!$I$111:$P$192,2,0)),IF(AS10="CLIENT D",(AR10*3809.53+(VLOOKUP(AU10,'BASE DE DONNEE'!$I$220:$J$250,2,0))),IF(AS10="CLIENT S+D",(AR10*3809.53+(VLOOKUP(AU10,'BASE DE DONNEE'!$I$220:$J$250,2,0)))-(AR10*3809.53+(VLOOKUP(AU10,'BASE DE DONNEE'!$I$220:$J$250,2,0)))*AT10,IF(AS10="CLIENT S",VLOOKUP(AU10,'BASE DE DONNEE'!$I$220:$J$250,2,0))+VLOOKUP(AR10,'BASE DE DONNEE'!$I$111:$P$192,2,0)-((VLOOKUP(AU10,'BASE DE DONNEE'!$I$220:$J$250,2,0))+VLOOKUP(AR10,'BASE DE DONNEE'!$I$111:$P$164,2,0)*AT10))))))</f>
        <v>0</v>
      </c>
      <c r="BC10" s="41" t="b">
        <f t="shared" si="6"/>
        <v>0</v>
      </c>
      <c r="BD10" s="45" t="b">
        <f t="shared" si="7"/>
        <v>0</v>
      </c>
      <c r="BE10" s="34"/>
      <c r="BF10" s="26"/>
      <c r="BG10" s="29"/>
      <c r="BH10" s="585"/>
      <c r="BI10" s="704"/>
      <c r="BJ10" s="704"/>
      <c r="BK10" s="77">
        <f t="shared" si="8"/>
        <v>0</v>
      </c>
      <c r="BL10" s="29"/>
      <c r="BM10" s="42"/>
      <c r="BN10" s="29"/>
      <c r="BO10" s="29"/>
      <c r="BP10" s="29"/>
      <c r="BQ10" s="29"/>
      <c r="BR10" s="29"/>
      <c r="BS10" s="29"/>
      <c r="BT10" s="94">
        <f t="shared" si="9"/>
        <v>0</v>
      </c>
      <c r="BU10" s="83">
        <f>IF(BL10="CLIENT S+L",(BK10*3333.33+(VLOOKUP(BN10,'BASE DE DONNEE'!$I$220:$J$250,2,0)))-((BK10*3333.33+(VLOOKUP(BN10,'BASE DE DONNEE'!$I$220:$J$250,2,0)))*BM10),IF(BL10="CLIENT O","OFFERT",IF(BL10="CLIENT L",(VLOOKUP(BN10,'BASE DE DONNEE'!$I$220:$J$250,2,0))+(VLOOKUP(BK10,'BASE DE DONNEE'!$I$111:$P$192,2,0)),IF(BL10="CLIENT D",(BK10*3809.53+(VLOOKUP(BN10,'BASE DE DONNEE'!$I$220:$J$250,2,0))),IF(BL10="CLIENT S+D",(BK10*3809.53+(VLOOKUP(BN10,'BASE DE DONNEE'!$I$220:$J$250,2,0)))-((BK10*3809.53+(VLOOKUP(BN10,'BASE DE DONNEE'!$I$220:$J$250,2,0)))*BM10),IF(BL10="CLIENT S",VLOOKUP(BN10,'BASE DE DONNEE'!$I$220:$J$250,2,0))+VLOOKUP(BK10,'BASE DE DONNEE'!$I$111:$P$192,2,0)-((VLOOKUP(BN10,'BASE DE DONNEE'!$I$220:$J$250,2,0))+VLOOKUP(BK10,'BASE DE DONNEE'!$I$111:$P$192,2,0)*BM10))))))</f>
        <v>0</v>
      </c>
      <c r="BV10" s="83" t="b">
        <f t="shared" si="10"/>
        <v>0</v>
      </c>
      <c r="BW10" s="95" t="b">
        <f t="shared" si="11"/>
        <v>0</v>
      </c>
      <c r="BX10" s="34"/>
    </row>
    <row r="11" spans="1:76" x14ac:dyDescent="0.25">
      <c r="A11" s="233">
        <v>43505</v>
      </c>
      <c r="B11" s="29" t="s">
        <v>176</v>
      </c>
      <c r="C11" s="585"/>
      <c r="D11" s="704"/>
      <c r="E11" s="704"/>
      <c r="F11" s="77"/>
      <c r="G11" s="29"/>
      <c r="H11" s="42"/>
      <c r="I11" s="29"/>
      <c r="J11" s="29"/>
      <c r="K11" s="29"/>
      <c r="L11" s="29"/>
      <c r="M11" s="29"/>
      <c r="N11" s="130"/>
      <c r="O11" s="80"/>
      <c r="P11" s="76"/>
      <c r="Q11" s="76"/>
      <c r="R11" s="83"/>
      <c r="S11" s="34"/>
      <c r="T11" s="233">
        <v>43512</v>
      </c>
      <c r="U11" s="29" t="s">
        <v>204</v>
      </c>
      <c r="V11" s="585" t="s">
        <v>211</v>
      </c>
      <c r="W11" s="704"/>
      <c r="X11" s="704"/>
      <c r="Y11" s="77">
        <f t="shared" si="0"/>
        <v>0.25</v>
      </c>
      <c r="Z11" s="29" t="s">
        <v>121</v>
      </c>
      <c r="AA11" s="42"/>
      <c r="AB11" s="29"/>
      <c r="AC11" s="29">
        <v>1</v>
      </c>
      <c r="AD11" s="29"/>
      <c r="AE11" s="29"/>
      <c r="AF11" s="29"/>
      <c r="AG11" s="132"/>
      <c r="AH11" s="92">
        <f t="shared" si="1"/>
        <v>0.25</v>
      </c>
      <c r="AI11" s="83">
        <f>IF(Z11="CLIENT S+L",(Y11*3333.33+(VLOOKUP(AB11,'BASE DE DONNEE'!$I$220:$J$250,2,0)))-(Y11*3333.33+(VLOOKUP(AB11,'BASE DE DONNEE'!$I$220:$J$250,2,0)))*AA11,IF(Z11="CLIENT O","OFFERT",IF(Z11="CLIENT L",(VLOOKUP(AB11,'BASE DE DONNEE'!$I$220:$J$250,2,0))+(VLOOKUP(Y11,'BASE DE DONNEE'!$I$111:$P$192,2,0)),IF(Z11="CLIENT D",(Y11*3809.53+(VLOOKUP(AB11,'BASE DE DONNEE'!$I$220:$J$250,2,0))),IF(Z11="CLIENT S+D",(Y11*3809.53+(VLOOKUP(AB11,'BASE DE DONNEE'!$I$220:$J$250,2,0)))-(Y11*3809.53+(VLOOKUP(AB11,'BASE DE DONNEE'!$I$220:$J$250,2,0)))*AA11,IF(Z11="CLIENT S",VLOOKUP(AB11,'BASE DE DONNEE'!$I$220:$J$250,2,0))+VLOOKUP(Y11,'BASE DE DONNEE'!$I$111:$P$192,2,0)-((VLOOKUP(AB11,'BASE DE DONNEE'!$I$220:$J$250,2,0))+VLOOKUP(Y11,'BASE DE DONNEE'!$I$111:$P$192,2,0)*AA11))))))</f>
        <v>952.4</v>
      </c>
      <c r="AJ11" s="83">
        <f t="shared" si="2"/>
        <v>47.62</v>
      </c>
      <c r="AK11" s="83">
        <f t="shared" si="3"/>
        <v>1000.02</v>
      </c>
      <c r="AL11" s="34" t="s">
        <v>152</v>
      </c>
      <c r="AM11" s="26"/>
      <c r="AN11" s="29"/>
      <c r="AO11" s="585"/>
      <c r="AP11" s="704"/>
      <c r="AQ11" s="704"/>
      <c r="AR11" s="77">
        <f t="shared" si="4"/>
        <v>0</v>
      </c>
      <c r="AS11" s="29"/>
      <c r="AT11" s="42"/>
      <c r="AU11" s="29"/>
      <c r="AV11" s="29"/>
      <c r="AW11" s="29"/>
      <c r="AX11" s="29"/>
      <c r="AY11" s="29"/>
      <c r="AZ11" s="129"/>
      <c r="BA11" s="93">
        <f t="shared" si="5"/>
        <v>0</v>
      </c>
      <c r="BB11" s="41">
        <f>IF(AS11="CLIENT S+L",(AR11*3333.33+(VLOOKUP(AU11,'BASE DE DONNEE'!$I$220:$J$250,2,0)))-((AR11*3333.33+(VLOOKUP(AU11,'BASE DE DONNEE'!$I$220:$J$250,2,0)))*AT11),IF(AS11="CLIENT O","OFFERT",IF(AS11="CLIENT L",(VLOOKUP(AU11,'BASE DE DONNEE'!$I$220:$J$250,2,0))+(VLOOKUP(AR11,'BASE DE DONNEE'!$I$111:$P$192,2,0)),IF(AS11="CLIENT D",(AR11*3809.53+(VLOOKUP(AU11,'BASE DE DONNEE'!$I$220:$J$250,2,0))),IF(AS11="CLIENT S+D",(AR11*3809.53+(VLOOKUP(AU11,'BASE DE DONNEE'!$I$220:$J$250,2,0)))-(AR11*3809.53+(VLOOKUP(AU11,'BASE DE DONNEE'!$I$220:$J$250,2,0)))*AT11,IF(AS11="CLIENT S",VLOOKUP(AU11,'BASE DE DONNEE'!$I$220:$J$250,2,0))+VLOOKUP(AR11,'BASE DE DONNEE'!$I$111:$P$192,2,0)-((VLOOKUP(AU11,'BASE DE DONNEE'!$I$220:$J$250,2,0))+VLOOKUP(AR11,'BASE DE DONNEE'!$I$111:$P$164,2,0)*AT11))))))</f>
        <v>0</v>
      </c>
      <c r="BC11" s="41" t="b">
        <f t="shared" si="6"/>
        <v>0</v>
      </c>
      <c r="BD11" s="45" t="b">
        <f t="shared" si="7"/>
        <v>0</v>
      </c>
      <c r="BE11" s="34"/>
      <c r="BF11" s="26"/>
      <c r="BG11" s="29"/>
      <c r="BH11" s="585"/>
      <c r="BI11" s="704"/>
      <c r="BJ11" s="704"/>
      <c r="BK11" s="77">
        <f t="shared" si="8"/>
        <v>0</v>
      </c>
      <c r="BL11" s="29"/>
      <c r="BM11" s="42"/>
      <c r="BN11" s="29"/>
      <c r="BO11" s="29"/>
      <c r="BP11" s="29"/>
      <c r="BQ11" s="29"/>
      <c r="BR11" s="29"/>
      <c r="BS11" s="29"/>
      <c r="BT11" s="94">
        <f t="shared" si="9"/>
        <v>0</v>
      </c>
      <c r="BU11" s="83">
        <f>IF(BL11="CLIENT S+L",(BK11*3333.33+(VLOOKUP(BN11,'BASE DE DONNEE'!$I$220:$J$250,2,0)))-((BK11*3333.33+(VLOOKUP(BN11,'BASE DE DONNEE'!$I$220:$J$250,2,0)))*BM11),IF(BL11="CLIENT O","OFFERT",IF(BL11="CLIENT L",(VLOOKUP(BN11,'BASE DE DONNEE'!$I$220:$J$250,2,0))+(VLOOKUP(BK11,'BASE DE DONNEE'!$I$111:$P$192,2,0)),IF(BL11="CLIENT D",(BK11*3809.53+(VLOOKUP(BN11,'BASE DE DONNEE'!$I$220:$J$250,2,0))),IF(BL11="CLIENT S+D",(BK11*3809.53+(VLOOKUP(BN11,'BASE DE DONNEE'!$I$220:$J$250,2,0)))-((BK11*3809.53+(VLOOKUP(BN11,'BASE DE DONNEE'!$I$220:$J$250,2,0)))*BM11),IF(BL11="CLIENT S",VLOOKUP(BN11,'BASE DE DONNEE'!$I$220:$J$250,2,0))+VLOOKUP(BK11,'BASE DE DONNEE'!$I$111:$P$192,2,0)-((VLOOKUP(BN11,'BASE DE DONNEE'!$I$220:$J$250,2,0))+VLOOKUP(BK11,'BASE DE DONNEE'!$I$111:$P$192,2,0)*BM11))))))</f>
        <v>0</v>
      </c>
      <c r="BV11" s="83" t="b">
        <f t="shared" si="10"/>
        <v>0</v>
      </c>
      <c r="BW11" s="95" t="b">
        <f t="shared" si="11"/>
        <v>0</v>
      </c>
      <c r="BX11" s="34"/>
    </row>
    <row r="12" spans="1:76" x14ac:dyDescent="0.25">
      <c r="A12" s="233">
        <v>43505</v>
      </c>
      <c r="B12" s="29" t="s">
        <v>177</v>
      </c>
      <c r="C12" s="585"/>
      <c r="D12" s="704"/>
      <c r="E12" s="704"/>
      <c r="F12" s="77"/>
      <c r="G12" s="29"/>
      <c r="H12" s="42"/>
      <c r="I12" s="29"/>
      <c r="J12" s="29"/>
      <c r="K12" s="29"/>
      <c r="L12" s="29"/>
      <c r="M12" s="29"/>
      <c r="N12" s="130"/>
      <c r="O12" s="80"/>
      <c r="P12" s="76"/>
      <c r="Q12" s="76"/>
      <c r="R12" s="83"/>
      <c r="S12" s="34"/>
      <c r="T12" s="233">
        <v>43512</v>
      </c>
      <c r="U12" s="29" t="s">
        <v>205</v>
      </c>
      <c r="V12" s="585" t="s">
        <v>212</v>
      </c>
      <c r="W12" s="704"/>
      <c r="X12" s="704"/>
      <c r="Y12" s="77">
        <f t="shared" si="0"/>
        <v>1</v>
      </c>
      <c r="Z12" s="29" t="s">
        <v>121</v>
      </c>
      <c r="AA12" s="42"/>
      <c r="AB12" s="29"/>
      <c r="AC12" s="29"/>
      <c r="AD12" s="29">
        <v>2</v>
      </c>
      <c r="AE12" s="29"/>
      <c r="AF12" s="29"/>
      <c r="AG12" s="130"/>
      <c r="AH12" s="92">
        <f t="shared" si="1"/>
        <v>1</v>
      </c>
      <c r="AI12" s="83">
        <f>IF(Z12="CLIENT S+L",(Y12*3333.33+(VLOOKUP(AB12,'BASE DE DONNEE'!$I$220:$J$250,2,0)))-(Y12*3333.33+(VLOOKUP(AB12,'BASE DE DONNEE'!$I$220:$J$250,2,0)))*AA12,IF(Z12="CLIENT O","OFFERT",IF(Z12="CLIENT L",(VLOOKUP(AB12,'BASE DE DONNEE'!$I$220:$J$250,2,0))+(VLOOKUP(Y12,'BASE DE DONNEE'!$I$111:$P$192,2,0)),IF(Z12="CLIENT D",(Y12*3809.53+(VLOOKUP(AB12,'BASE DE DONNEE'!$I$220:$J$250,2,0))),IF(Z12="CLIENT S+D",(Y12*3809.53+(VLOOKUP(AB12,'BASE DE DONNEE'!$I$220:$J$250,2,0)))-(Y12*3809.53+(VLOOKUP(AB12,'BASE DE DONNEE'!$I$220:$J$250,2,0)))*AA12,IF(Z12="CLIENT S",VLOOKUP(AB12,'BASE DE DONNEE'!$I$220:$J$250,2,0))+VLOOKUP(Y12,'BASE DE DONNEE'!$I$111:$P$192,2,0)-((VLOOKUP(AB12,'BASE DE DONNEE'!$I$220:$J$250,2,0))+VLOOKUP(Y12,'BASE DE DONNEE'!$I$111:$P$192,2,0)*AA12))))))</f>
        <v>3333.33</v>
      </c>
      <c r="AJ12" s="83">
        <f t="shared" si="2"/>
        <v>166.66650000000001</v>
      </c>
      <c r="AK12" s="83">
        <f t="shared" si="3"/>
        <v>3499.9964999999997</v>
      </c>
      <c r="AL12" s="34" t="s">
        <v>152</v>
      </c>
      <c r="AM12" s="26"/>
      <c r="AN12" s="29"/>
      <c r="AO12" s="585"/>
      <c r="AP12" s="704"/>
      <c r="AQ12" s="704"/>
      <c r="AR12" s="77">
        <f t="shared" si="4"/>
        <v>0</v>
      </c>
      <c r="AS12" s="29"/>
      <c r="AT12" s="42"/>
      <c r="AU12" s="29"/>
      <c r="AV12" s="29"/>
      <c r="AW12" s="29"/>
      <c r="AX12" s="29"/>
      <c r="AY12" s="29"/>
      <c r="AZ12" s="129"/>
      <c r="BA12" s="93">
        <f t="shared" si="5"/>
        <v>0</v>
      </c>
      <c r="BB12" s="41">
        <f>IF(AS12="CLIENT S+L",(AR12*3333.33+(VLOOKUP(AU12,'BASE DE DONNEE'!$I$220:$J$250,2,0)))-((AR12*3333.33+(VLOOKUP(AU12,'BASE DE DONNEE'!$I$220:$J$250,2,0)))*AT12),IF(AS12="CLIENT O","OFFERT",IF(AS12="CLIENT L",(VLOOKUP(AU12,'BASE DE DONNEE'!$I$220:$J$250,2,0))+(VLOOKUP(AR12,'BASE DE DONNEE'!$I$111:$P$192,2,0)),IF(AS12="CLIENT D",(AR12*3809.53+(VLOOKUP(AU12,'BASE DE DONNEE'!$I$220:$J$250,2,0))),IF(AS12="CLIENT S+D",(AR12*3809.53+(VLOOKUP(AU12,'BASE DE DONNEE'!$I$220:$J$250,2,0)))-(AR12*3809.53+(VLOOKUP(AU12,'BASE DE DONNEE'!$I$220:$J$250,2,0)))*AT12,IF(AS12="CLIENT S",VLOOKUP(AU12,'BASE DE DONNEE'!$I$220:$J$250,2,0))+VLOOKUP(AR12,'BASE DE DONNEE'!$I$111:$P$192,2,0)-((VLOOKUP(AU12,'BASE DE DONNEE'!$I$220:$J$250,2,0))+VLOOKUP(AR12,'BASE DE DONNEE'!$I$111:$P$164,2,0)*AT12))))))</f>
        <v>0</v>
      </c>
      <c r="BC12" s="41" t="b">
        <f t="shared" si="6"/>
        <v>0</v>
      </c>
      <c r="BD12" s="45" t="b">
        <f t="shared" si="7"/>
        <v>0</v>
      </c>
      <c r="BE12" s="34"/>
      <c r="BF12" s="26"/>
      <c r="BG12" s="29"/>
      <c r="BH12" s="585"/>
      <c r="BI12" s="704"/>
      <c r="BJ12" s="704"/>
      <c r="BK12" s="77">
        <f t="shared" si="8"/>
        <v>0</v>
      </c>
      <c r="BL12" s="29"/>
      <c r="BM12" s="42"/>
      <c r="BN12" s="29"/>
      <c r="BO12" s="29"/>
      <c r="BP12" s="29"/>
      <c r="BQ12" s="29"/>
      <c r="BR12" s="29"/>
      <c r="BS12" s="29"/>
      <c r="BT12" s="94">
        <f t="shared" si="9"/>
        <v>0</v>
      </c>
      <c r="BU12" s="83">
        <f>IF(BL12="CLIENT S+L",(BK12*3333.33+(VLOOKUP(BN12,'BASE DE DONNEE'!$I$220:$J$250,2,0)))-((BK12*3333.33+(VLOOKUP(BN12,'BASE DE DONNEE'!$I$220:$J$250,2,0)))*BM12),IF(BL12="CLIENT O","OFFERT",IF(BL12="CLIENT L",(VLOOKUP(BN12,'BASE DE DONNEE'!$I$220:$J$250,2,0))+(VLOOKUP(BK12,'BASE DE DONNEE'!$I$111:$P$192,2,0)),IF(BL12="CLIENT D",(BK12*3809.53+(VLOOKUP(BN12,'BASE DE DONNEE'!$I$220:$J$250,2,0))),IF(BL12="CLIENT S+D",(BK12*3809.53+(VLOOKUP(BN12,'BASE DE DONNEE'!$I$220:$J$250,2,0)))-((BK12*3809.53+(VLOOKUP(BN12,'BASE DE DONNEE'!$I$220:$J$250,2,0)))*BM12),IF(BL12="CLIENT S",VLOOKUP(BN12,'BASE DE DONNEE'!$I$220:$J$250,2,0))+VLOOKUP(BK12,'BASE DE DONNEE'!$I$111:$P$192,2,0)-((VLOOKUP(BN12,'BASE DE DONNEE'!$I$220:$J$250,2,0))+VLOOKUP(BK12,'BASE DE DONNEE'!$I$111:$P$192,2,0)*BM12))))))</f>
        <v>0</v>
      </c>
      <c r="BV12" s="83" t="b">
        <f t="shared" si="10"/>
        <v>0</v>
      </c>
      <c r="BW12" s="95" t="b">
        <f t="shared" si="11"/>
        <v>0</v>
      </c>
      <c r="BX12" s="34"/>
    </row>
    <row r="13" spans="1:76" x14ac:dyDescent="0.25">
      <c r="A13" s="233">
        <v>43505</v>
      </c>
      <c r="B13" s="29" t="s">
        <v>178</v>
      </c>
      <c r="C13" s="585"/>
      <c r="D13" s="704"/>
      <c r="E13" s="704"/>
      <c r="F13" s="77"/>
      <c r="G13" s="29"/>
      <c r="H13" s="42"/>
      <c r="I13" s="29"/>
      <c r="J13" s="29"/>
      <c r="K13" s="29"/>
      <c r="L13" s="29"/>
      <c r="M13" s="29"/>
      <c r="N13" s="130"/>
      <c r="O13" s="80"/>
      <c r="P13" s="76"/>
      <c r="Q13" s="76"/>
      <c r="R13" s="83"/>
      <c r="S13" s="34"/>
      <c r="T13" s="233">
        <v>43512</v>
      </c>
      <c r="U13" s="29" t="s">
        <v>206</v>
      </c>
      <c r="V13" s="585" t="s">
        <v>213</v>
      </c>
      <c r="W13" s="704"/>
      <c r="X13" s="704"/>
      <c r="Y13" s="77">
        <f t="shared" si="0"/>
        <v>0.5</v>
      </c>
      <c r="Z13" s="29" t="s">
        <v>121</v>
      </c>
      <c r="AA13" s="42"/>
      <c r="AB13" s="29"/>
      <c r="AC13" s="29"/>
      <c r="AD13" s="29">
        <v>1</v>
      </c>
      <c r="AE13" s="29"/>
      <c r="AF13" s="29"/>
      <c r="AG13" s="132"/>
      <c r="AH13" s="92">
        <f t="shared" si="1"/>
        <v>0.5</v>
      </c>
      <c r="AI13" s="83">
        <f>IF(Z13="CLIENT S+L",(Y13*3333.33+(VLOOKUP(AB13,'BASE DE DONNEE'!$I$220:$J$250,2,0)))-(Y13*3333.33+(VLOOKUP(AB13,'BASE DE DONNEE'!$I$220:$J$250,2,0)))*AA13,IF(Z13="CLIENT O","OFFERT",IF(Z13="CLIENT L",(VLOOKUP(AB13,'BASE DE DONNEE'!$I$220:$J$250,2,0))+(VLOOKUP(Y13,'BASE DE DONNEE'!$I$111:$P$192,2,0)),IF(Z13="CLIENT D",(Y13*3809.53+(VLOOKUP(AB13,'BASE DE DONNEE'!$I$220:$J$250,2,0))),IF(Z13="CLIENT S+D",(Y13*3809.53+(VLOOKUP(AB13,'BASE DE DONNEE'!$I$220:$J$250,2,0)))-(Y13*3809.53+(VLOOKUP(AB13,'BASE DE DONNEE'!$I$220:$J$250,2,0)))*AA13,IF(Z13="CLIENT S",VLOOKUP(AB13,'BASE DE DONNEE'!$I$220:$J$250,2,0))+VLOOKUP(Y13,'BASE DE DONNEE'!$I$111:$P$192,2,0)-((VLOOKUP(AB13,'BASE DE DONNEE'!$I$220:$J$250,2,0))+VLOOKUP(Y13,'BASE DE DONNEE'!$I$111:$P$192,2,0)*AA13))))))</f>
        <v>1904.77</v>
      </c>
      <c r="AJ13" s="83">
        <f t="shared" si="2"/>
        <v>95.238500000000002</v>
      </c>
      <c r="AK13" s="83">
        <f t="shared" si="3"/>
        <v>2000.0084999999999</v>
      </c>
      <c r="AL13" s="34" t="s">
        <v>152</v>
      </c>
      <c r="AM13" s="26"/>
      <c r="AN13" s="29"/>
      <c r="AO13" s="585"/>
      <c r="AP13" s="704"/>
      <c r="AQ13" s="704"/>
      <c r="AR13" s="77">
        <f t="shared" si="4"/>
        <v>0</v>
      </c>
      <c r="AS13" s="29"/>
      <c r="AT13" s="42"/>
      <c r="AU13" s="29"/>
      <c r="AV13" s="29"/>
      <c r="AW13" s="29"/>
      <c r="AX13" s="29"/>
      <c r="AY13" s="29"/>
      <c r="AZ13" s="129"/>
      <c r="BA13" s="93">
        <f t="shared" si="5"/>
        <v>0</v>
      </c>
      <c r="BB13" s="41">
        <f>IF(AS13="CLIENT S+L",(AR13*3333.33+(VLOOKUP(AU13,'BASE DE DONNEE'!$I$220:$J$250,2,0)))-((AR13*3333.33+(VLOOKUP(AU13,'BASE DE DONNEE'!$I$220:$J$250,2,0)))*AT13),IF(AS13="CLIENT O","OFFERT",IF(AS13="CLIENT L",(VLOOKUP(AU13,'BASE DE DONNEE'!$I$220:$J$250,2,0))+(VLOOKUP(AR13,'BASE DE DONNEE'!$I$111:$P$192,2,0)),IF(AS13="CLIENT D",(AR13*3809.53+(VLOOKUP(AU13,'BASE DE DONNEE'!$I$220:$J$250,2,0))),IF(AS13="CLIENT S+D",(AR13*3809.53+(VLOOKUP(AU13,'BASE DE DONNEE'!$I$220:$J$250,2,0)))-(AR13*3809.53+(VLOOKUP(AU13,'BASE DE DONNEE'!$I$220:$J$250,2,0)))*AT13,IF(AS13="CLIENT S",VLOOKUP(AU13,'BASE DE DONNEE'!$I$220:$J$250,2,0))+VLOOKUP(AR13,'BASE DE DONNEE'!$I$111:$P$192,2,0)-((VLOOKUP(AU13,'BASE DE DONNEE'!$I$220:$J$250,2,0))+VLOOKUP(AR13,'BASE DE DONNEE'!$I$111:$P$164,2,0)*AT13))))))</f>
        <v>0</v>
      </c>
      <c r="BC13" s="41" t="b">
        <f t="shared" si="6"/>
        <v>0</v>
      </c>
      <c r="BD13" s="45" t="b">
        <f t="shared" si="7"/>
        <v>0</v>
      </c>
      <c r="BE13" s="34"/>
      <c r="BF13" s="26"/>
      <c r="BG13" s="29"/>
      <c r="BH13" s="585"/>
      <c r="BI13" s="704"/>
      <c r="BJ13" s="704"/>
      <c r="BK13" s="77">
        <f t="shared" si="8"/>
        <v>0</v>
      </c>
      <c r="BL13" s="29"/>
      <c r="BM13" s="42"/>
      <c r="BN13" s="29"/>
      <c r="BO13" s="29"/>
      <c r="BP13" s="29"/>
      <c r="BQ13" s="29"/>
      <c r="BR13" s="29"/>
      <c r="BS13" s="29"/>
      <c r="BT13" s="94">
        <f t="shared" si="9"/>
        <v>0</v>
      </c>
      <c r="BU13" s="83">
        <f>IF(BL13="CLIENT S+L",(BK13*3333.33+(VLOOKUP(BN13,'BASE DE DONNEE'!$I$220:$J$250,2,0)))-((BK13*3333.33+(VLOOKUP(BN13,'BASE DE DONNEE'!$I$220:$J$250,2,0)))*BM13),IF(BL13="CLIENT O","OFFERT",IF(BL13="CLIENT L",(VLOOKUP(BN13,'BASE DE DONNEE'!$I$220:$J$250,2,0))+(VLOOKUP(BK13,'BASE DE DONNEE'!$I$111:$P$192,2,0)),IF(BL13="CLIENT D",(BK13*3809.53+(VLOOKUP(BN13,'BASE DE DONNEE'!$I$220:$J$250,2,0))),IF(BL13="CLIENT S+D",(BK13*3809.53+(VLOOKUP(BN13,'BASE DE DONNEE'!$I$220:$J$250,2,0)))-((BK13*3809.53+(VLOOKUP(BN13,'BASE DE DONNEE'!$I$220:$J$250,2,0)))*BM13),IF(BL13="CLIENT S",VLOOKUP(BN13,'BASE DE DONNEE'!$I$220:$J$250,2,0))+VLOOKUP(BK13,'BASE DE DONNEE'!$I$111:$P$192,2,0)-((VLOOKUP(BN13,'BASE DE DONNEE'!$I$220:$J$250,2,0))+VLOOKUP(BK13,'BASE DE DONNEE'!$I$111:$P$192,2,0)*BM13))))))</f>
        <v>0</v>
      </c>
      <c r="BV13" s="83" t="b">
        <f t="shared" si="10"/>
        <v>0</v>
      </c>
      <c r="BW13" s="95" t="b">
        <f t="shared" si="11"/>
        <v>0</v>
      </c>
      <c r="BX13" s="34"/>
    </row>
    <row r="14" spans="1:76" x14ac:dyDescent="0.25">
      <c r="A14" s="233">
        <v>43505</v>
      </c>
      <c r="B14" s="29" t="s">
        <v>179</v>
      </c>
      <c r="C14" s="585"/>
      <c r="D14" s="704"/>
      <c r="E14" s="704"/>
      <c r="F14" s="77"/>
      <c r="G14" s="29"/>
      <c r="H14" s="42"/>
      <c r="I14" s="29"/>
      <c r="J14" s="29"/>
      <c r="K14" s="29"/>
      <c r="L14" s="29"/>
      <c r="M14" s="29"/>
      <c r="N14" s="130"/>
      <c r="O14" s="80"/>
      <c r="P14" s="76"/>
      <c r="Q14" s="76"/>
      <c r="R14" s="83"/>
      <c r="S14" s="34"/>
      <c r="T14" s="233">
        <v>43512</v>
      </c>
      <c r="U14" s="29" t="s">
        <v>214</v>
      </c>
      <c r="V14" s="904" t="s">
        <v>161</v>
      </c>
      <c r="W14" s="704"/>
      <c r="X14" s="704"/>
      <c r="Y14" s="77">
        <f t="shared" si="0"/>
        <v>1</v>
      </c>
      <c r="Z14" s="29" t="s">
        <v>121</v>
      </c>
      <c r="AA14" s="42"/>
      <c r="AB14" s="29"/>
      <c r="AC14" s="29">
        <v>1</v>
      </c>
      <c r="AD14" s="29"/>
      <c r="AE14" s="29">
        <v>1</v>
      </c>
      <c r="AF14" s="29"/>
      <c r="AG14" s="130"/>
      <c r="AH14" s="92">
        <f t="shared" si="1"/>
        <v>1</v>
      </c>
      <c r="AI14" s="83">
        <f>IF(Z14="CLIENT S+L",(Y14*3333.33+(VLOOKUP(AB14,'BASE DE DONNEE'!$I$220:$J$250,2,0)))-(Y14*3333.33+(VLOOKUP(AB14,'BASE DE DONNEE'!$I$220:$J$250,2,0)))*AA14,IF(Z14="CLIENT O","OFFERT",IF(Z14="CLIENT L",(VLOOKUP(AB14,'BASE DE DONNEE'!$I$220:$J$250,2,0))+(VLOOKUP(Y14,'BASE DE DONNEE'!$I$111:$P$192,2,0)),IF(Z14="CLIENT D",(Y14*3809.53+(VLOOKUP(AB14,'BASE DE DONNEE'!$I$220:$J$250,2,0))),IF(Z14="CLIENT S+D",(Y14*3809.53+(VLOOKUP(AB14,'BASE DE DONNEE'!$I$220:$J$250,2,0)))-(Y14*3809.53+(VLOOKUP(AB14,'BASE DE DONNEE'!$I$220:$J$250,2,0)))*AA14,IF(Z14="CLIENT S",VLOOKUP(AB14,'BASE DE DONNEE'!$I$220:$J$250,2,0))+VLOOKUP(Y14,'BASE DE DONNEE'!$I$111:$P$192,2,0)-((VLOOKUP(AB14,'BASE DE DONNEE'!$I$220:$J$250,2,0))+VLOOKUP(Y14,'BASE DE DONNEE'!$I$111:$P$192,2,0)*AA14))))))</f>
        <v>3333.33</v>
      </c>
      <c r="AJ14" s="83">
        <f t="shared" si="2"/>
        <v>166.66650000000001</v>
      </c>
      <c r="AK14" s="83">
        <f t="shared" si="3"/>
        <v>3499.9964999999997</v>
      </c>
      <c r="AL14" s="34" t="s">
        <v>152</v>
      </c>
      <c r="AM14" s="26"/>
      <c r="AN14" s="29"/>
      <c r="AO14" s="585"/>
      <c r="AP14" s="704"/>
      <c r="AQ14" s="704"/>
      <c r="AR14" s="77">
        <f t="shared" si="4"/>
        <v>0</v>
      </c>
      <c r="AS14" s="29"/>
      <c r="AT14" s="42"/>
      <c r="AU14" s="29"/>
      <c r="AV14" s="29"/>
      <c r="AW14" s="29"/>
      <c r="AX14" s="29"/>
      <c r="AY14" s="29"/>
      <c r="AZ14" s="129"/>
      <c r="BA14" s="93">
        <f t="shared" si="5"/>
        <v>0</v>
      </c>
      <c r="BB14" s="41">
        <f>IF(AS14="CLIENT S+L",(AR14*3333.33+(VLOOKUP(AU14,'BASE DE DONNEE'!$I$220:$J$250,2,0)))-((AR14*3333.33+(VLOOKUP(AU14,'BASE DE DONNEE'!$I$220:$J$250,2,0)))*AT14),IF(AS14="CLIENT O","OFFERT",IF(AS14="CLIENT L",(VLOOKUP(AU14,'BASE DE DONNEE'!$I$220:$J$250,2,0))+(VLOOKUP(AR14,'BASE DE DONNEE'!$I$111:$P$192,2,0)),IF(AS14="CLIENT D",(AR14*3809.53+(VLOOKUP(AU14,'BASE DE DONNEE'!$I$220:$J$250,2,0))),IF(AS14="CLIENT S+D",(AR14*3809.53+(VLOOKUP(AU14,'BASE DE DONNEE'!$I$220:$J$250,2,0)))-(AR14*3809.53+(VLOOKUP(AU14,'BASE DE DONNEE'!$I$220:$J$250,2,0)))*AT14,IF(AS14="CLIENT S",VLOOKUP(AU14,'BASE DE DONNEE'!$I$220:$J$250,2,0))+VLOOKUP(AR14,'BASE DE DONNEE'!$I$111:$P$192,2,0)-((VLOOKUP(AU14,'BASE DE DONNEE'!$I$220:$J$250,2,0))+VLOOKUP(AR14,'BASE DE DONNEE'!$I$111:$P$164,2,0)*AT14))))))</f>
        <v>0</v>
      </c>
      <c r="BC14" s="41" t="b">
        <f t="shared" si="6"/>
        <v>0</v>
      </c>
      <c r="BD14" s="45" t="b">
        <f t="shared" si="7"/>
        <v>0</v>
      </c>
      <c r="BE14" s="34"/>
      <c r="BF14" s="26"/>
      <c r="BG14" s="29"/>
      <c r="BH14" s="585"/>
      <c r="BI14" s="704"/>
      <c r="BJ14" s="704"/>
      <c r="BK14" s="77">
        <f t="shared" si="8"/>
        <v>0</v>
      </c>
      <c r="BL14" s="29"/>
      <c r="BM14" s="42"/>
      <c r="BN14" s="29"/>
      <c r="BO14" s="29"/>
      <c r="BP14" s="29"/>
      <c r="BQ14" s="29"/>
      <c r="BR14" s="29"/>
      <c r="BS14" s="29"/>
      <c r="BT14" s="94">
        <f t="shared" si="9"/>
        <v>0</v>
      </c>
      <c r="BU14" s="83">
        <f>IF(BL14="CLIENT S+L",(BK14*3333.33+(VLOOKUP(BN14,'BASE DE DONNEE'!$I$220:$J$250,2,0)))-((BK14*3333.33+(VLOOKUP(BN14,'BASE DE DONNEE'!$I$220:$J$250,2,0)))*BM14),IF(BL14="CLIENT O","OFFERT",IF(BL14="CLIENT L",(VLOOKUP(BN14,'BASE DE DONNEE'!$I$220:$J$250,2,0))+(VLOOKUP(BK14,'BASE DE DONNEE'!$I$111:$P$192,2,0)),IF(BL14="CLIENT D",(BK14*3809.53+(VLOOKUP(BN14,'BASE DE DONNEE'!$I$220:$J$250,2,0))),IF(BL14="CLIENT S+D",(BK14*3809.53+(VLOOKUP(BN14,'BASE DE DONNEE'!$I$220:$J$250,2,0)))-((BK14*3809.53+(VLOOKUP(BN14,'BASE DE DONNEE'!$I$220:$J$250,2,0)))*BM14),IF(BL14="CLIENT S",VLOOKUP(BN14,'BASE DE DONNEE'!$I$220:$J$250,2,0))+VLOOKUP(BK14,'BASE DE DONNEE'!$I$111:$P$192,2,0)-((VLOOKUP(BN14,'BASE DE DONNEE'!$I$220:$J$250,2,0))+VLOOKUP(BK14,'BASE DE DONNEE'!$I$111:$P$192,2,0)*BM14))))))</f>
        <v>0</v>
      </c>
      <c r="BV14" s="83" t="b">
        <f t="shared" si="10"/>
        <v>0</v>
      </c>
      <c r="BW14" s="95" t="b">
        <f t="shared" si="11"/>
        <v>0</v>
      </c>
      <c r="BX14" s="34"/>
    </row>
    <row r="15" spans="1:76" x14ac:dyDescent="0.25">
      <c r="A15" s="233">
        <v>43506</v>
      </c>
      <c r="B15" s="29" t="s">
        <v>180</v>
      </c>
      <c r="C15" s="905"/>
      <c r="D15" s="704"/>
      <c r="E15" s="704"/>
      <c r="F15" s="77"/>
      <c r="G15" s="29"/>
      <c r="H15" s="42"/>
      <c r="I15" s="29"/>
      <c r="J15" s="29"/>
      <c r="K15" s="29"/>
      <c r="L15" s="29"/>
      <c r="M15" s="29"/>
      <c r="N15" s="130"/>
      <c r="O15" s="80"/>
      <c r="P15" s="76"/>
      <c r="Q15" s="76"/>
      <c r="R15" s="83"/>
      <c r="S15" s="34"/>
      <c r="T15" s="233">
        <v>43512</v>
      </c>
      <c r="U15" s="29" t="s">
        <v>215</v>
      </c>
      <c r="V15" s="585" t="s">
        <v>220</v>
      </c>
      <c r="W15" s="704"/>
      <c r="X15" s="704"/>
      <c r="Y15" s="77">
        <f t="shared" si="0"/>
        <v>1</v>
      </c>
      <c r="Z15" s="29" t="s">
        <v>121</v>
      </c>
      <c r="AA15" s="42"/>
      <c r="AB15" s="29"/>
      <c r="AC15" s="29"/>
      <c r="AD15" s="29">
        <v>2</v>
      </c>
      <c r="AE15" s="29"/>
      <c r="AF15" s="29"/>
      <c r="AG15" s="133"/>
      <c r="AH15" s="92">
        <f t="shared" si="1"/>
        <v>1</v>
      </c>
      <c r="AI15" s="83">
        <f>IF(Z15="CLIENT S+L",(Y15*3333.33+(VLOOKUP(AB15,'BASE DE DONNEE'!$I$220:$J$250,2,0)))-(Y15*3333.33+(VLOOKUP(AB15,'BASE DE DONNEE'!$I$220:$J$250,2,0)))*AA15,IF(Z15="CLIENT O","OFFERT",IF(Z15="CLIENT L",(VLOOKUP(AB15,'BASE DE DONNEE'!$I$220:$J$250,2,0))+(VLOOKUP(Y15,'BASE DE DONNEE'!$I$111:$P$192,2,0)),IF(Z15="CLIENT D",(Y15*3809.53+(VLOOKUP(AB15,'BASE DE DONNEE'!$I$220:$J$250,2,0))),IF(Z15="CLIENT S+D",(Y15*3809.53+(VLOOKUP(AB15,'BASE DE DONNEE'!$I$220:$J$250,2,0)))-(Y15*3809.53+(VLOOKUP(AB15,'BASE DE DONNEE'!$I$220:$J$250,2,0)))*AA15,IF(Z15="CLIENT S",VLOOKUP(AB15,'BASE DE DONNEE'!$I$220:$J$250,2,0))+VLOOKUP(Y15,'BASE DE DONNEE'!$I$111:$P$192,2,0)-((VLOOKUP(AB15,'BASE DE DONNEE'!$I$220:$J$250,2,0))+VLOOKUP(Y15,'BASE DE DONNEE'!$I$111:$P$192,2,0)*AA15))))))</f>
        <v>3333.33</v>
      </c>
      <c r="AJ15" s="83">
        <f t="shared" si="2"/>
        <v>166.66650000000001</v>
      </c>
      <c r="AK15" s="83">
        <f t="shared" si="3"/>
        <v>3499.9964999999997</v>
      </c>
      <c r="AL15" s="34" t="s">
        <v>152</v>
      </c>
      <c r="AM15" s="26"/>
      <c r="AN15" s="29"/>
      <c r="AO15" s="585"/>
      <c r="AP15" s="704"/>
      <c r="AQ15" s="704"/>
      <c r="AR15" s="77">
        <f t="shared" si="4"/>
        <v>0</v>
      </c>
      <c r="AS15" s="29"/>
      <c r="AT15" s="42"/>
      <c r="AU15" s="29"/>
      <c r="AV15" s="29"/>
      <c r="AW15" s="29"/>
      <c r="AX15" s="29"/>
      <c r="AY15" s="29"/>
      <c r="AZ15" s="129"/>
      <c r="BA15" s="93">
        <f t="shared" si="5"/>
        <v>0</v>
      </c>
      <c r="BB15" s="41">
        <f>IF(AS15="CLIENT S+L",(AR15*3333.33+(VLOOKUP(AU15,'BASE DE DONNEE'!$I$220:$J$250,2,0)))-((AR15*3333.33+(VLOOKUP(AU15,'BASE DE DONNEE'!$I$220:$J$250,2,0)))*AT15),IF(AS15="CLIENT O","OFFERT",IF(AS15="CLIENT L",(VLOOKUP(AU15,'BASE DE DONNEE'!$I$220:$J$250,2,0))+(VLOOKUP(AR15,'BASE DE DONNEE'!$I$111:$P$192,2,0)),IF(AS15="CLIENT D",(AR15*3809.53+(VLOOKUP(AU15,'BASE DE DONNEE'!$I$220:$J$250,2,0))),IF(AS15="CLIENT S+D",(AR15*3809.53+(VLOOKUP(AU15,'BASE DE DONNEE'!$I$220:$J$250,2,0)))-(AR15*3809.53+(VLOOKUP(AU15,'BASE DE DONNEE'!$I$220:$J$250,2,0)))*AT15,IF(AS15="CLIENT S",VLOOKUP(AU15,'BASE DE DONNEE'!$I$220:$J$250,2,0))+VLOOKUP(AR15,'BASE DE DONNEE'!$I$111:$P$192,2,0)-((VLOOKUP(AU15,'BASE DE DONNEE'!$I$220:$J$250,2,0))+VLOOKUP(AR15,'BASE DE DONNEE'!$I$111:$P$164,2,0)*AT15))))))</f>
        <v>0</v>
      </c>
      <c r="BC15" s="41" t="b">
        <f t="shared" si="6"/>
        <v>0</v>
      </c>
      <c r="BD15" s="45" t="b">
        <f t="shared" si="7"/>
        <v>0</v>
      </c>
      <c r="BE15" s="34"/>
      <c r="BF15" s="26"/>
      <c r="BG15" s="29"/>
      <c r="BH15" s="585"/>
      <c r="BI15" s="704"/>
      <c r="BJ15" s="704"/>
      <c r="BK15" s="77">
        <f t="shared" si="8"/>
        <v>0</v>
      </c>
      <c r="BL15" s="29"/>
      <c r="BM15" s="42"/>
      <c r="BN15" s="29"/>
      <c r="BO15" s="29"/>
      <c r="BP15" s="29"/>
      <c r="BQ15" s="29"/>
      <c r="BR15" s="29"/>
      <c r="BS15" s="29"/>
      <c r="BT15" s="94">
        <f t="shared" si="9"/>
        <v>0</v>
      </c>
      <c r="BU15" s="83">
        <f>IF(BL15="CLIENT S+L",(BK15*3333.33+(VLOOKUP(BN15,'BASE DE DONNEE'!$I$220:$J$250,2,0)))-((BK15*3333.33+(VLOOKUP(BN15,'BASE DE DONNEE'!$I$220:$J$250,2,0)))*BM15),IF(BL15="CLIENT O","OFFERT",IF(BL15="CLIENT L",(VLOOKUP(BN15,'BASE DE DONNEE'!$I$220:$J$250,2,0))+(VLOOKUP(BK15,'BASE DE DONNEE'!$I$111:$P$192,2,0)),IF(BL15="CLIENT D",(BK15*3809.53+(VLOOKUP(BN15,'BASE DE DONNEE'!$I$220:$J$250,2,0))),IF(BL15="CLIENT S+D",(BK15*3809.53+(VLOOKUP(BN15,'BASE DE DONNEE'!$I$220:$J$250,2,0)))-((BK15*3809.53+(VLOOKUP(BN15,'BASE DE DONNEE'!$I$220:$J$250,2,0)))*BM15),IF(BL15="CLIENT S",VLOOKUP(BN15,'BASE DE DONNEE'!$I$220:$J$250,2,0))+VLOOKUP(BK15,'BASE DE DONNEE'!$I$111:$P$192,2,0)-((VLOOKUP(BN15,'BASE DE DONNEE'!$I$220:$J$250,2,0))+VLOOKUP(BK15,'BASE DE DONNEE'!$I$111:$P$192,2,0)*BM15))))))</f>
        <v>0</v>
      </c>
      <c r="BV15" s="83" t="b">
        <f t="shared" si="10"/>
        <v>0</v>
      </c>
      <c r="BW15" s="95" t="b">
        <f t="shared" si="11"/>
        <v>0</v>
      </c>
      <c r="BX15" s="34"/>
    </row>
    <row r="16" spans="1:76" x14ac:dyDescent="0.25">
      <c r="A16" s="233">
        <v>43506</v>
      </c>
      <c r="B16" s="29" t="s">
        <v>181</v>
      </c>
      <c r="C16" s="904"/>
      <c r="D16" s="704"/>
      <c r="E16" s="704"/>
      <c r="F16" s="77"/>
      <c r="G16" s="29"/>
      <c r="H16" s="42"/>
      <c r="I16" s="29"/>
      <c r="J16" s="29"/>
      <c r="K16" s="29"/>
      <c r="L16" s="29"/>
      <c r="M16" s="29"/>
      <c r="N16" s="130"/>
      <c r="O16" s="80"/>
      <c r="P16" s="76"/>
      <c r="Q16" s="76"/>
      <c r="R16" s="83"/>
      <c r="S16" s="34"/>
      <c r="T16" s="233">
        <v>43512</v>
      </c>
      <c r="U16" s="29" t="s">
        <v>216</v>
      </c>
      <c r="V16" s="585" t="s">
        <v>221</v>
      </c>
      <c r="W16" s="704"/>
      <c r="X16" s="704"/>
      <c r="Y16" s="77">
        <f t="shared" si="0"/>
        <v>0.25</v>
      </c>
      <c r="Z16" s="29" t="s">
        <v>130</v>
      </c>
      <c r="AA16" s="42"/>
      <c r="AB16" s="29"/>
      <c r="AC16" s="29">
        <v>1</v>
      </c>
      <c r="AD16" s="29"/>
      <c r="AE16" s="29"/>
      <c r="AF16" s="29"/>
      <c r="AG16" s="130"/>
      <c r="AH16" s="92">
        <f t="shared" si="1"/>
        <v>0.25</v>
      </c>
      <c r="AI16" s="83" t="str">
        <f>IF(Z16="CLIENT S+L",(Y16*3333.33+(VLOOKUP(AB16,'BASE DE DONNEE'!$I$220:$J$250,2,0)))-(Y16*3333.33+(VLOOKUP(AB16,'BASE DE DONNEE'!$I$220:$J$250,2,0)))*AA16,IF(Z16="CLIENT O","OFFERT",IF(Z16="CLIENT L",(VLOOKUP(AB16,'BASE DE DONNEE'!$I$220:$J$250,2,0))+(VLOOKUP(Y16,'BASE DE DONNEE'!$I$111:$P$192,2,0)),IF(Z16="CLIENT D",(Y16*3809.53+(VLOOKUP(AB16,'BASE DE DONNEE'!$I$220:$J$250,2,0))),IF(Z16="CLIENT S+D",(Y16*3809.53+(VLOOKUP(AB16,'BASE DE DONNEE'!$I$220:$J$250,2,0)))-(Y16*3809.53+(VLOOKUP(AB16,'BASE DE DONNEE'!$I$220:$J$250,2,0)))*AA16,IF(Z16="CLIENT S",VLOOKUP(AB16,'BASE DE DONNEE'!$I$220:$J$250,2,0))+VLOOKUP(Y16,'BASE DE DONNEE'!$I$111:$P$192,2,0)-((VLOOKUP(AB16,'BASE DE DONNEE'!$I$220:$J$250,2,0))+VLOOKUP(Y16,'BASE DE DONNEE'!$I$111:$P$192,2,0)*AA16))))))</f>
        <v>OFFERT</v>
      </c>
      <c r="AJ16" s="83" t="str">
        <f t="shared" si="2"/>
        <v>OFFERT</v>
      </c>
      <c r="AK16" s="83" t="str">
        <f t="shared" si="3"/>
        <v>OFFERT</v>
      </c>
      <c r="AL16" s="34" t="s">
        <v>226</v>
      </c>
      <c r="AM16" s="26"/>
      <c r="AN16" s="29"/>
      <c r="AO16" s="585"/>
      <c r="AP16" s="704"/>
      <c r="AQ16" s="704"/>
      <c r="AR16" s="77">
        <f t="shared" si="4"/>
        <v>0</v>
      </c>
      <c r="AS16" s="29"/>
      <c r="AT16" s="42"/>
      <c r="AU16" s="29"/>
      <c r="AV16" s="29"/>
      <c r="AW16" s="29"/>
      <c r="AX16" s="29"/>
      <c r="AY16" s="29"/>
      <c r="AZ16" s="129"/>
      <c r="BA16" s="93">
        <f t="shared" si="5"/>
        <v>0</v>
      </c>
      <c r="BB16" s="41">
        <f>IF(AS16="CLIENT S+L",(AR16*3333.33+(VLOOKUP(AU16,'BASE DE DONNEE'!$I$220:$J$250,2,0)))-((AR16*3333.33+(VLOOKUP(AU16,'BASE DE DONNEE'!$I$220:$J$250,2,0)))*AT16),IF(AS16="CLIENT O","OFFERT",IF(AS16="CLIENT L",(VLOOKUP(AU16,'BASE DE DONNEE'!$I$220:$J$250,2,0))+(VLOOKUP(AR16,'BASE DE DONNEE'!$I$111:$P$192,2,0)),IF(AS16="CLIENT D",(AR16*3809.53+(VLOOKUP(AU16,'BASE DE DONNEE'!$I$220:$J$250,2,0))),IF(AS16="CLIENT S+D",(AR16*3809.53+(VLOOKUP(AU16,'BASE DE DONNEE'!$I$220:$J$250,2,0)))-(AR16*3809.53+(VLOOKUP(AU16,'BASE DE DONNEE'!$I$220:$J$250,2,0)))*AT16,IF(AS16="CLIENT S",VLOOKUP(AU16,'BASE DE DONNEE'!$I$220:$J$250,2,0))+VLOOKUP(AR16,'BASE DE DONNEE'!$I$111:$P$192,2,0)-((VLOOKUP(AU16,'BASE DE DONNEE'!$I$220:$J$250,2,0))+VLOOKUP(AR16,'BASE DE DONNEE'!$I$111:$P$164,2,0)*AT16))))))</f>
        <v>0</v>
      </c>
      <c r="BC16" s="41" t="b">
        <f t="shared" si="6"/>
        <v>0</v>
      </c>
      <c r="BD16" s="45" t="b">
        <f t="shared" si="7"/>
        <v>0</v>
      </c>
      <c r="BE16" s="34"/>
      <c r="BF16" s="26"/>
      <c r="BG16" s="29"/>
      <c r="BH16" s="585"/>
      <c r="BI16" s="704"/>
      <c r="BJ16" s="704"/>
      <c r="BK16" s="77">
        <f t="shared" si="8"/>
        <v>0</v>
      </c>
      <c r="BL16" s="29"/>
      <c r="BM16" s="42"/>
      <c r="BN16" s="29"/>
      <c r="BO16" s="29"/>
      <c r="BP16" s="29"/>
      <c r="BQ16" s="29"/>
      <c r="BR16" s="29"/>
      <c r="BS16" s="29"/>
      <c r="BT16" s="94">
        <f t="shared" si="9"/>
        <v>0</v>
      </c>
      <c r="BU16" s="83">
        <f>IF(BL16="CLIENT S+L",(BK16*3333.33+(VLOOKUP(BN16,'BASE DE DONNEE'!$I$220:$J$250,2,0)))-((BK16*3333.33+(VLOOKUP(BN16,'BASE DE DONNEE'!$I$220:$J$250,2,0)))*BM16),IF(BL16="CLIENT O","OFFERT",IF(BL16="CLIENT L",(VLOOKUP(BN16,'BASE DE DONNEE'!$I$220:$J$250,2,0))+(VLOOKUP(BK16,'BASE DE DONNEE'!$I$111:$P$192,2,0)),IF(BL16="CLIENT D",(BK16*3809.53+(VLOOKUP(BN16,'BASE DE DONNEE'!$I$220:$J$250,2,0))),IF(BL16="CLIENT S+D",(BK16*3809.53+(VLOOKUP(BN16,'BASE DE DONNEE'!$I$220:$J$250,2,0)))-((BK16*3809.53+(VLOOKUP(BN16,'BASE DE DONNEE'!$I$220:$J$250,2,0)))*BM16),IF(BL16="CLIENT S",VLOOKUP(BN16,'BASE DE DONNEE'!$I$220:$J$250,2,0))+VLOOKUP(BK16,'BASE DE DONNEE'!$I$111:$P$192,2,0)-((VLOOKUP(BN16,'BASE DE DONNEE'!$I$220:$J$250,2,0))+VLOOKUP(BK16,'BASE DE DONNEE'!$I$111:$P$192,2,0)*BM16))))))</f>
        <v>0</v>
      </c>
      <c r="BV16" s="83" t="b">
        <f t="shared" si="10"/>
        <v>0</v>
      </c>
      <c r="BW16" s="95" t="b">
        <f t="shared" si="11"/>
        <v>0</v>
      </c>
      <c r="BX16" s="34"/>
    </row>
    <row r="17" spans="1:76" x14ac:dyDescent="0.25">
      <c r="A17" s="233">
        <v>43506</v>
      </c>
      <c r="B17" s="29" t="s">
        <v>182</v>
      </c>
      <c r="C17" s="905"/>
      <c r="D17" s="704"/>
      <c r="E17" s="704"/>
      <c r="F17" s="77"/>
      <c r="G17" s="29"/>
      <c r="H17" s="42"/>
      <c r="I17" s="29"/>
      <c r="J17" s="29"/>
      <c r="K17" s="29"/>
      <c r="L17" s="29"/>
      <c r="M17" s="29"/>
      <c r="N17" s="130"/>
      <c r="O17" s="80"/>
      <c r="P17" s="76"/>
      <c r="Q17" s="76"/>
      <c r="R17" s="83"/>
      <c r="S17" s="34"/>
      <c r="T17" s="233">
        <v>43512</v>
      </c>
      <c r="U17" s="29" t="s">
        <v>217</v>
      </c>
      <c r="V17" s="585" t="s">
        <v>222</v>
      </c>
      <c r="W17" s="704"/>
      <c r="X17" s="704"/>
      <c r="Y17" s="77">
        <f t="shared" si="0"/>
        <v>0.75</v>
      </c>
      <c r="Z17" s="29" t="s">
        <v>130</v>
      </c>
      <c r="AA17" s="42"/>
      <c r="AB17" s="29"/>
      <c r="AC17" s="29">
        <v>1</v>
      </c>
      <c r="AD17" s="29">
        <v>1</v>
      </c>
      <c r="AE17" s="29"/>
      <c r="AF17" s="29"/>
      <c r="AG17" s="134"/>
      <c r="AH17" s="92">
        <f t="shared" si="1"/>
        <v>0.75</v>
      </c>
      <c r="AI17" s="83" t="str">
        <f>IF(Z17="CLIENT S+L",(Y17*3333.33+(VLOOKUP(AB17,'BASE DE DONNEE'!$I$220:$J$250,2,0)))-(Y17*3333.33+(VLOOKUP(AB17,'BASE DE DONNEE'!$I$220:$J$250,2,0)))*AA17,IF(Z17="CLIENT O","OFFERT",IF(Z17="CLIENT L",(VLOOKUP(AB17,'BASE DE DONNEE'!$I$220:$J$250,2,0))+(VLOOKUP(Y17,'BASE DE DONNEE'!$I$111:$P$192,2,0)),IF(Z17="CLIENT D",(Y17*3809.53+(VLOOKUP(AB17,'BASE DE DONNEE'!$I$220:$J$250,2,0))),IF(Z17="CLIENT S+D",(Y17*3809.53+(VLOOKUP(AB17,'BASE DE DONNEE'!$I$220:$J$250,2,0)))-(Y17*3809.53+(VLOOKUP(AB17,'BASE DE DONNEE'!$I$220:$J$250,2,0)))*AA17,IF(Z17="CLIENT S",VLOOKUP(AB17,'BASE DE DONNEE'!$I$220:$J$250,2,0))+VLOOKUP(Y17,'BASE DE DONNEE'!$I$111:$P$192,2,0)-((VLOOKUP(AB17,'BASE DE DONNEE'!$I$220:$J$250,2,0))+VLOOKUP(Y17,'BASE DE DONNEE'!$I$111:$P$192,2,0)*AA17))))))</f>
        <v>OFFERT</v>
      </c>
      <c r="AJ17" s="83" t="str">
        <f t="shared" si="2"/>
        <v>OFFERT</v>
      </c>
      <c r="AK17" s="83" t="str">
        <f t="shared" si="3"/>
        <v>OFFERT</v>
      </c>
      <c r="AL17" s="34" t="s">
        <v>226</v>
      </c>
      <c r="AM17" s="26"/>
      <c r="AN17" s="29"/>
      <c r="AO17" s="585"/>
      <c r="AP17" s="704"/>
      <c r="AQ17" s="704"/>
      <c r="AR17" s="77">
        <f t="shared" si="4"/>
        <v>0</v>
      </c>
      <c r="AS17" s="29"/>
      <c r="AT17" s="42"/>
      <c r="AU17" s="29"/>
      <c r="AV17" s="29"/>
      <c r="AW17" s="29"/>
      <c r="AX17" s="29"/>
      <c r="AY17" s="29"/>
      <c r="AZ17" s="129"/>
      <c r="BA17" s="93">
        <f t="shared" si="5"/>
        <v>0</v>
      </c>
      <c r="BB17" s="41">
        <f>IF(AS17="CLIENT S+L",(AR17*3333.33+(VLOOKUP(AU17,'BASE DE DONNEE'!$I$220:$J$250,2,0)))-((AR17*3333.33+(VLOOKUP(AU17,'BASE DE DONNEE'!$I$220:$J$250,2,0)))*AT17),IF(AS17="CLIENT O","OFFERT",IF(AS17="CLIENT L",(VLOOKUP(AU17,'BASE DE DONNEE'!$I$220:$J$250,2,0))+(VLOOKUP(AR17,'BASE DE DONNEE'!$I$111:$P$192,2,0)),IF(AS17="CLIENT D",(AR17*3809.53+(VLOOKUP(AU17,'BASE DE DONNEE'!$I$220:$J$250,2,0))),IF(AS17="CLIENT S+D",(AR17*3809.53+(VLOOKUP(AU17,'BASE DE DONNEE'!$I$220:$J$250,2,0)))-(AR17*3809.53+(VLOOKUP(AU17,'BASE DE DONNEE'!$I$220:$J$250,2,0)))*AT17,IF(AS17="CLIENT S",VLOOKUP(AU17,'BASE DE DONNEE'!$I$220:$J$250,2,0))+VLOOKUP(AR17,'BASE DE DONNEE'!$I$111:$P$192,2,0)-((VLOOKUP(AU17,'BASE DE DONNEE'!$I$220:$J$250,2,0))+VLOOKUP(AR17,'BASE DE DONNEE'!$I$111:$P$164,2,0)*AT17))))))</f>
        <v>0</v>
      </c>
      <c r="BC17" s="41" t="b">
        <f t="shared" si="6"/>
        <v>0</v>
      </c>
      <c r="BD17" s="45" t="b">
        <f t="shared" si="7"/>
        <v>0</v>
      </c>
      <c r="BE17" s="34"/>
      <c r="BF17" s="26"/>
      <c r="BG17" s="29"/>
      <c r="BH17" s="585"/>
      <c r="BI17" s="704"/>
      <c r="BJ17" s="704"/>
      <c r="BK17" s="77">
        <f t="shared" si="8"/>
        <v>0</v>
      </c>
      <c r="BL17" s="29"/>
      <c r="BM17" s="42"/>
      <c r="BN17" s="29"/>
      <c r="BO17" s="29"/>
      <c r="BP17" s="29"/>
      <c r="BQ17" s="29"/>
      <c r="BR17" s="29"/>
      <c r="BS17" s="29"/>
      <c r="BT17" s="94">
        <f t="shared" si="9"/>
        <v>0</v>
      </c>
      <c r="BU17" s="83">
        <f>IF(BL17="CLIENT S+L",(BK17*3333.33+(VLOOKUP(BN17,'BASE DE DONNEE'!$I$220:$J$250,2,0)))-((BK17*3333.33+(VLOOKUP(BN17,'BASE DE DONNEE'!$I$220:$J$250,2,0)))*BM17),IF(BL17="CLIENT O","OFFERT",IF(BL17="CLIENT L",(VLOOKUP(BN17,'BASE DE DONNEE'!$I$220:$J$250,2,0))+(VLOOKUP(BK17,'BASE DE DONNEE'!$I$111:$P$192,2,0)),IF(BL17="CLIENT D",(BK17*3809.53+(VLOOKUP(BN17,'BASE DE DONNEE'!$I$220:$J$250,2,0))),IF(BL17="CLIENT S+D",(BK17*3809.53+(VLOOKUP(BN17,'BASE DE DONNEE'!$I$220:$J$250,2,0)))-((BK17*3809.53+(VLOOKUP(BN17,'BASE DE DONNEE'!$I$220:$J$250,2,0)))*BM17),IF(BL17="CLIENT S",VLOOKUP(BN17,'BASE DE DONNEE'!$I$220:$J$250,2,0))+VLOOKUP(BK17,'BASE DE DONNEE'!$I$111:$P$192,2,0)-((VLOOKUP(BN17,'BASE DE DONNEE'!$I$220:$J$250,2,0))+VLOOKUP(BK17,'BASE DE DONNEE'!$I$111:$P$192,2,0)*BM17))))))</f>
        <v>0</v>
      </c>
      <c r="BV17" s="83" t="b">
        <f t="shared" si="10"/>
        <v>0</v>
      </c>
      <c r="BW17" s="95" t="b">
        <f t="shared" si="11"/>
        <v>0</v>
      </c>
      <c r="BX17" s="34"/>
    </row>
    <row r="18" spans="1:76" x14ac:dyDescent="0.25">
      <c r="A18" s="233">
        <v>43506</v>
      </c>
      <c r="B18" s="29" t="s">
        <v>183</v>
      </c>
      <c r="C18" s="585"/>
      <c r="D18" s="704"/>
      <c r="E18" s="704"/>
      <c r="F18" s="77"/>
      <c r="G18" s="29"/>
      <c r="H18" s="42"/>
      <c r="I18" s="29"/>
      <c r="J18" s="29"/>
      <c r="K18" s="29"/>
      <c r="L18" s="29"/>
      <c r="M18" s="29"/>
      <c r="N18" s="130"/>
      <c r="O18" s="80"/>
      <c r="P18" s="76"/>
      <c r="Q18" s="76"/>
      <c r="R18" s="83"/>
      <c r="S18" s="34"/>
      <c r="T18" s="233">
        <v>43512</v>
      </c>
      <c r="U18" s="29" t="s">
        <v>218</v>
      </c>
      <c r="V18" s="585" t="s">
        <v>223</v>
      </c>
      <c r="W18" s="704"/>
      <c r="X18" s="704"/>
      <c r="Y18" s="77">
        <f t="shared" si="0"/>
        <v>0.25</v>
      </c>
      <c r="Z18" s="29" t="s">
        <v>130</v>
      </c>
      <c r="AA18" s="42"/>
      <c r="AB18" s="29"/>
      <c r="AC18" s="29">
        <v>1</v>
      </c>
      <c r="AD18" s="29"/>
      <c r="AE18" s="29"/>
      <c r="AF18" s="29"/>
      <c r="AG18" s="130"/>
      <c r="AH18" s="92">
        <f t="shared" si="1"/>
        <v>0.25</v>
      </c>
      <c r="AI18" s="83" t="str">
        <f>IF(Z18="CLIENT S+L",(Y18*3333.33+(VLOOKUP(AB18,'BASE DE DONNEE'!$I$220:$J$250,2,0)))-(Y18*3333.33+(VLOOKUP(AB18,'BASE DE DONNEE'!$I$220:$J$250,2,0)))*AA18,IF(Z18="CLIENT O","OFFERT",IF(Z18="CLIENT L",(VLOOKUP(AB18,'BASE DE DONNEE'!$I$220:$J$250,2,0))+(VLOOKUP(Y18,'BASE DE DONNEE'!$I$111:$P$192,2,0)),IF(Z18="CLIENT D",(Y18*3809.53+(VLOOKUP(AB18,'BASE DE DONNEE'!$I$220:$J$250,2,0))),IF(Z18="CLIENT S+D",(Y18*3809.53+(VLOOKUP(AB18,'BASE DE DONNEE'!$I$220:$J$250,2,0)))-(Y18*3809.53+(VLOOKUP(AB18,'BASE DE DONNEE'!$I$220:$J$250,2,0)))*AA18,IF(Z18="CLIENT S",VLOOKUP(AB18,'BASE DE DONNEE'!$I$220:$J$250,2,0))+VLOOKUP(Y18,'BASE DE DONNEE'!$I$111:$P$192,2,0)-((VLOOKUP(AB18,'BASE DE DONNEE'!$I$220:$J$250,2,0))+VLOOKUP(Y18,'BASE DE DONNEE'!$I$111:$P$192,2,0)*AA18))))))</f>
        <v>OFFERT</v>
      </c>
      <c r="AJ18" s="83" t="str">
        <f t="shared" si="2"/>
        <v>OFFERT</v>
      </c>
      <c r="AK18" s="83" t="str">
        <f t="shared" si="3"/>
        <v>OFFERT</v>
      </c>
      <c r="AL18" s="34" t="s">
        <v>226</v>
      </c>
      <c r="AM18" s="26"/>
      <c r="AN18" s="29"/>
      <c r="AO18" s="585"/>
      <c r="AP18" s="704"/>
      <c r="AQ18" s="704"/>
      <c r="AR18" s="77">
        <f t="shared" si="4"/>
        <v>0</v>
      </c>
      <c r="AS18" s="29"/>
      <c r="AT18" s="42"/>
      <c r="AU18" s="29"/>
      <c r="AV18" s="29"/>
      <c r="AW18" s="29"/>
      <c r="AX18" s="29"/>
      <c r="AY18" s="29"/>
      <c r="AZ18" s="129"/>
      <c r="BA18" s="93">
        <f t="shared" si="5"/>
        <v>0</v>
      </c>
      <c r="BB18" s="41">
        <f>IF(AS18="CLIENT S+L",(AR18*3333.33+(VLOOKUP(AU18,'BASE DE DONNEE'!$I$220:$J$250,2,0)))-((AR18*3333.33+(VLOOKUP(AU18,'BASE DE DONNEE'!$I$220:$J$250,2,0)))*AT18),IF(AS18="CLIENT O","OFFERT",IF(AS18="CLIENT L",(VLOOKUP(AU18,'BASE DE DONNEE'!$I$220:$J$250,2,0))+(VLOOKUP(AR18,'BASE DE DONNEE'!$I$111:$P$192,2,0)),IF(AS18="CLIENT D",(AR18*3809.53+(VLOOKUP(AU18,'BASE DE DONNEE'!$I$220:$J$250,2,0))),IF(AS18="CLIENT S+D",(AR18*3809.53+(VLOOKUP(AU18,'BASE DE DONNEE'!$I$220:$J$250,2,0)))-(AR18*3809.53+(VLOOKUP(AU18,'BASE DE DONNEE'!$I$220:$J$250,2,0)))*AT18,IF(AS18="CLIENT S",VLOOKUP(AU18,'BASE DE DONNEE'!$I$220:$J$250,2,0))+VLOOKUP(AR18,'BASE DE DONNEE'!$I$111:$P$192,2,0)-((VLOOKUP(AU18,'BASE DE DONNEE'!$I$220:$J$250,2,0))+VLOOKUP(AR18,'BASE DE DONNEE'!$I$111:$P$164,2,0)*AT18))))))</f>
        <v>0</v>
      </c>
      <c r="BC18" s="41" t="b">
        <f t="shared" si="6"/>
        <v>0</v>
      </c>
      <c r="BD18" s="45" t="b">
        <f t="shared" si="7"/>
        <v>0</v>
      </c>
      <c r="BE18" s="34"/>
      <c r="BF18" s="26"/>
      <c r="BG18" s="29"/>
      <c r="BH18" s="585"/>
      <c r="BI18" s="704"/>
      <c r="BJ18" s="704"/>
      <c r="BK18" s="77">
        <f t="shared" si="8"/>
        <v>0</v>
      </c>
      <c r="BL18" s="29"/>
      <c r="BM18" s="42"/>
      <c r="BN18" s="29"/>
      <c r="BO18" s="29"/>
      <c r="BP18" s="29"/>
      <c r="BQ18" s="29"/>
      <c r="BR18" s="29"/>
      <c r="BS18" s="29"/>
      <c r="BT18" s="94">
        <f t="shared" si="9"/>
        <v>0</v>
      </c>
      <c r="BU18" s="83">
        <f>IF(BL18="CLIENT S+L",(BK18*3333.33+(VLOOKUP(BN18,'BASE DE DONNEE'!$I$220:$J$250,2,0)))-((BK18*3333.33+(VLOOKUP(BN18,'BASE DE DONNEE'!$I$220:$J$250,2,0)))*BM18),IF(BL18="CLIENT O","OFFERT",IF(BL18="CLIENT L",(VLOOKUP(BN18,'BASE DE DONNEE'!$I$220:$J$250,2,0))+(VLOOKUP(BK18,'BASE DE DONNEE'!$I$111:$P$192,2,0)),IF(BL18="CLIENT D",(BK18*3809.53+(VLOOKUP(BN18,'BASE DE DONNEE'!$I$220:$J$250,2,0))),IF(BL18="CLIENT S+D",(BK18*3809.53+(VLOOKUP(BN18,'BASE DE DONNEE'!$I$220:$J$250,2,0)))-((BK18*3809.53+(VLOOKUP(BN18,'BASE DE DONNEE'!$I$220:$J$250,2,0)))*BM18),IF(BL18="CLIENT S",VLOOKUP(BN18,'BASE DE DONNEE'!$I$220:$J$250,2,0))+VLOOKUP(BK18,'BASE DE DONNEE'!$I$111:$P$192,2,0)-((VLOOKUP(BN18,'BASE DE DONNEE'!$I$220:$J$250,2,0))+VLOOKUP(BK18,'BASE DE DONNEE'!$I$111:$P$192,2,0)*BM18))))))</f>
        <v>0</v>
      </c>
      <c r="BV18" s="83" t="b">
        <f t="shared" si="10"/>
        <v>0</v>
      </c>
      <c r="BW18" s="95" t="b">
        <f t="shared" si="11"/>
        <v>0</v>
      </c>
      <c r="BX18" s="34"/>
    </row>
    <row r="19" spans="1:76" x14ac:dyDescent="0.25">
      <c r="A19" s="233">
        <v>43508</v>
      </c>
      <c r="B19" s="29" t="s">
        <v>184</v>
      </c>
      <c r="C19" s="585"/>
      <c r="D19" s="704"/>
      <c r="E19" s="704"/>
      <c r="F19" s="77"/>
      <c r="G19" s="29"/>
      <c r="H19" s="42"/>
      <c r="I19" s="29"/>
      <c r="J19" s="29"/>
      <c r="K19" s="29"/>
      <c r="L19" s="29"/>
      <c r="M19" s="29"/>
      <c r="N19" s="130"/>
      <c r="O19" s="80"/>
      <c r="P19" s="76"/>
      <c r="Q19" s="76"/>
      <c r="R19" s="83"/>
      <c r="S19" s="34"/>
      <c r="T19" s="233">
        <v>43512</v>
      </c>
      <c r="U19" s="29" t="s">
        <v>219</v>
      </c>
      <c r="V19" s="585" t="s">
        <v>9</v>
      </c>
      <c r="W19" s="704"/>
      <c r="X19" s="704"/>
      <c r="Y19" s="77">
        <f t="shared" si="0"/>
        <v>1</v>
      </c>
      <c r="Z19" s="29" t="s">
        <v>109</v>
      </c>
      <c r="AA19" s="42"/>
      <c r="AB19" s="29"/>
      <c r="AC19" s="29">
        <v>4</v>
      </c>
      <c r="AD19" s="29"/>
      <c r="AE19" s="29"/>
      <c r="AF19" s="29"/>
      <c r="AG19" s="133"/>
      <c r="AH19" s="92">
        <f t="shared" si="1"/>
        <v>1</v>
      </c>
      <c r="AI19" s="83">
        <f>IF(Z19="CLIENT S+L",(Y19*3333.33+(VLOOKUP(AB19,'BASE DE DONNEE'!$I$220:$J$250,2,0)))-(Y19*3333.33+(VLOOKUP(AB19,'BASE DE DONNEE'!$I$220:$J$250,2,0)))*AA19,IF(Z19="CLIENT O","OFFERT",IF(Z19="CLIENT L",(VLOOKUP(AB19,'BASE DE DONNEE'!$I$220:$J$250,2,0))+(VLOOKUP(Y19,'BASE DE DONNEE'!$I$111:$P$192,2,0)),IF(Z19="CLIENT D",(Y19*3809.53+(VLOOKUP(AB19,'BASE DE DONNEE'!$I$220:$J$250,2,0))),IF(Z19="CLIENT S+D",(Y19*3809.53+(VLOOKUP(AB19,'BASE DE DONNEE'!$I$220:$J$250,2,0)))-(Y19*3809.53+(VLOOKUP(AB19,'BASE DE DONNEE'!$I$220:$J$250,2,0)))*AA19,IF(Z19="CLIENT S",VLOOKUP(AB19,'BASE DE DONNEE'!$I$220:$J$250,2,0))+VLOOKUP(Y19,'BASE DE DONNEE'!$I$111:$P$192,2,0)-((VLOOKUP(AB19,'BASE DE DONNEE'!$I$220:$J$250,2,0))+VLOOKUP(Y19,'BASE DE DONNEE'!$I$111:$P$192,2,0)*AA19))))))</f>
        <v>3809.53</v>
      </c>
      <c r="AJ19" s="83">
        <f t="shared" si="2"/>
        <v>190.47650000000002</v>
      </c>
      <c r="AK19" s="83">
        <f t="shared" si="3"/>
        <v>4000.0065000000004</v>
      </c>
      <c r="AL19" s="34" t="s">
        <v>152</v>
      </c>
      <c r="AM19" s="26"/>
      <c r="AN19" s="29"/>
      <c r="AO19" s="585"/>
      <c r="AP19" s="704"/>
      <c r="AQ19" s="704"/>
      <c r="AR19" s="77">
        <f t="shared" si="4"/>
        <v>0</v>
      </c>
      <c r="AS19" s="29"/>
      <c r="AT19" s="42"/>
      <c r="AU19" s="29"/>
      <c r="AV19" s="29"/>
      <c r="AW19" s="29"/>
      <c r="AX19" s="29"/>
      <c r="AY19" s="29"/>
      <c r="AZ19" s="129"/>
      <c r="BA19" s="93">
        <f t="shared" si="5"/>
        <v>0</v>
      </c>
      <c r="BB19" s="41">
        <f>IF(AS19="CLIENT S+L",(AR19*3333.33+(VLOOKUP(AU19,'BASE DE DONNEE'!$I$220:$J$250,2,0)))-((AR19*3333.33+(VLOOKUP(AU19,'BASE DE DONNEE'!$I$220:$J$250,2,0)))*AT19),IF(AS19="CLIENT O","OFFERT",IF(AS19="CLIENT L",(VLOOKUP(AU19,'BASE DE DONNEE'!$I$220:$J$250,2,0))+(VLOOKUP(AR19,'BASE DE DONNEE'!$I$111:$P$192,2,0)),IF(AS19="CLIENT D",(AR19*3809.53+(VLOOKUP(AU19,'BASE DE DONNEE'!$I$220:$J$250,2,0))),IF(AS19="CLIENT S+D",(AR19*3809.53+(VLOOKUP(AU19,'BASE DE DONNEE'!$I$220:$J$250,2,0)))-(AR19*3809.53+(VLOOKUP(AU19,'BASE DE DONNEE'!$I$220:$J$250,2,0)))*AT19,IF(AS19="CLIENT S",VLOOKUP(AU19,'BASE DE DONNEE'!$I$220:$J$250,2,0))+VLOOKUP(AR19,'BASE DE DONNEE'!$I$111:$P$192,2,0)-((VLOOKUP(AU19,'BASE DE DONNEE'!$I$220:$J$250,2,0))+VLOOKUP(AR19,'BASE DE DONNEE'!$I$111:$P$164,2,0)*AT19))))))</f>
        <v>0</v>
      </c>
      <c r="BC19" s="41" t="b">
        <f t="shared" si="6"/>
        <v>0</v>
      </c>
      <c r="BD19" s="45" t="b">
        <f t="shared" si="7"/>
        <v>0</v>
      </c>
      <c r="BE19" s="34"/>
      <c r="BF19" s="26"/>
      <c r="BG19" s="29"/>
      <c r="BH19" s="585"/>
      <c r="BI19" s="704"/>
      <c r="BJ19" s="704"/>
      <c r="BK19" s="77">
        <f t="shared" si="8"/>
        <v>0</v>
      </c>
      <c r="BL19" s="29"/>
      <c r="BM19" s="42"/>
      <c r="BN19" s="29"/>
      <c r="BO19" s="29"/>
      <c r="BP19" s="29"/>
      <c r="BQ19" s="29"/>
      <c r="BR19" s="29"/>
      <c r="BS19" s="29"/>
      <c r="BT19" s="94">
        <f t="shared" si="9"/>
        <v>0</v>
      </c>
      <c r="BU19" s="83">
        <f>IF(BL19="CLIENT S+L",(BK19*3333.33+(VLOOKUP(BN19,'BASE DE DONNEE'!$I$220:$J$250,2,0)))-((BK19*3333.33+(VLOOKUP(BN19,'BASE DE DONNEE'!$I$220:$J$250,2,0)))*BM19),IF(BL19="CLIENT O","OFFERT",IF(BL19="CLIENT L",(VLOOKUP(BN19,'BASE DE DONNEE'!$I$220:$J$250,2,0))+(VLOOKUP(BK19,'BASE DE DONNEE'!$I$111:$P$192,2,0)),IF(BL19="CLIENT D",(BK19*3809.53+(VLOOKUP(BN19,'BASE DE DONNEE'!$I$220:$J$250,2,0))),IF(BL19="CLIENT S+D",(BK19*3809.53+(VLOOKUP(BN19,'BASE DE DONNEE'!$I$220:$J$250,2,0)))-((BK19*3809.53+(VLOOKUP(BN19,'BASE DE DONNEE'!$I$220:$J$250,2,0)))*BM19),IF(BL19="CLIENT S",VLOOKUP(BN19,'BASE DE DONNEE'!$I$220:$J$250,2,0))+VLOOKUP(BK19,'BASE DE DONNEE'!$I$111:$P$192,2,0)-((VLOOKUP(BN19,'BASE DE DONNEE'!$I$220:$J$250,2,0))+VLOOKUP(BK19,'BASE DE DONNEE'!$I$111:$P$192,2,0)*BM19))))))</f>
        <v>0</v>
      </c>
      <c r="BV19" s="83" t="b">
        <f t="shared" si="10"/>
        <v>0</v>
      </c>
      <c r="BW19" s="95" t="b">
        <f t="shared" si="11"/>
        <v>0</v>
      </c>
      <c r="BX19" s="34"/>
    </row>
    <row r="20" spans="1:76" x14ac:dyDescent="0.25">
      <c r="A20" s="233">
        <v>43508</v>
      </c>
      <c r="B20" s="29" t="s">
        <v>185</v>
      </c>
      <c r="C20" s="585"/>
      <c r="D20" s="704"/>
      <c r="E20" s="704"/>
      <c r="F20" s="77"/>
      <c r="G20" s="29"/>
      <c r="H20" s="42"/>
      <c r="I20" s="29"/>
      <c r="J20" s="29"/>
      <c r="K20" s="29"/>
      <c r="L20" s="29"/>
      <c r="M20" s="29"/>
      <c r="N20" s="130"/>
      <c r="O20" s="80"/>
      <c r="P20" s="76"/>
      <c r="Q20" s="76"/>
      <c r="R20" s="83"/>
      <c r="S20" s="34"/>
      <c r="T20" s="233">
        <v>43512</v>
      </c>
      <c r="U20" s="29" t="s">
        <v>160</v>
      </c>
      <c r="V20" s="585" t="s">
        <v>224</v>
      </c>
      <c r="W20" s="704"/>
      <c r="X20" s="704"/>
      <c r="Y20" s="77">
        <f t="shared" si="0"/>
        <v>10</v>
      </c>
      <c r="Z20" s="29" t="s">
        <v>121</v>
      </c>
      <c r="AA20" s="42"/>
      <c r="AB20" s="29"/>
      <c r="AC20" s="29"/>
      <c r="AD20" s="29"/>
      <c r="AE20" s="29"/>
      <c r="AF20" s="29"/>
      <c r="AG20" s="130">
        <v>2</v>
      </c>
      <c r="AH20" s="92">
        <f t="shared" si="1"/>
        <v>10</v>
      </c>
      <c r="AI20" s="83">
        <f>IF(Z20="CLIENT S+L",(Y20*3333.33+(VLOOKUP(AB20,'BASE DE DONNEE'!$I$220:$J$250,2,0)))-(Y20*3333.33+(VLOOKUP(AB20,'BASE DE DONNEE'!$I$220:$J$250,2,0)))*AA20,IF(Z20="CLIENT O","OFFERT",IF(Z20="CLIENT L",(VLOOKUP(AB20,'BASE DE DONNEE'!$I$220:$J$250,2,0))+(VLOOKUP(Y20,'BASE DE DONNEE'!$I$111:$P$192,2,0)),IF(Z20="CLIENT D",(Y20*3809.53+(VLOOKUP(AB20,'BASE DE DONNEE'!$I$220:$J$250,2,0))),IF(Z20="CLIENT S+D",(Y20*3809.53+(VLOOKUP(AB20,'BASE DE DONNEE'!$I$220:$J$250,2,0)))-(Y20*3809.53+(VLOOKUP(AB20,'BASE DE DONNEE'!$I$220:$J$250,2,0)))*AA20,IF(Z20="CLIENT S",VLOOKUP(AB20,'BASE DE DONNEE'!$I$220:$J$250,2,0))+VLOOKUP(Y20,'BASE DE DONNEE'!$I$111:$P$192,2,0)-((VLOOKUP(AB20,'BASE DE DONNEE'!$I$220:$J$250,2,0))+VLOOKUP(Y20,'BASE DE DONNEE'!$I$111:$P$192,2,0)*AA20))))))</f>
        <v>33333.33</v>
      </c>
      <c r="AJ20" s="83">
        <f t="shared" si="2"/>
        <v>1666.6665000000003</v>
      </c>
      <c r="AK20" s="83">
        <f t="shared" si="3"/>
        <v>34999.996500000001</v>
      </c>
      <c r="AL20" s="34" t="s">
        <v>225</v>
      </c>
      <c r="AM20" s="26"/>
      <c r="AN20" s="29"/>
      <c r="AO20" s="585"/>
      <c r="AP20" s="704"/>
      <c r="AQ20" s="704"/>
      <c r="AR20" s="77">
        <f t="shared" si="4"/>
        <v>0</v>
      </c>
      <c r="AS20" s="29"/>
      <c r="AT20" s="42"/>
      <c r="AU20" s="29"/>
      <c r="AV20" s="29"/>
      <c r="AW20" s="29"/>
      <c r="AX20" s="29"/>
      <c r="AY20" s="29"/>
      <c r="AZ20" s="129"/>
      <c r="BA20" s="93">
        <f t="shared" si="5"/>
        <v>0</v>
      </c>
      <c r="BB20" s="41">
        <f>IF(AS20="CLIENT S+L",(AR20*3333.33+(VLOOKUP(AU20,'BASE DE DONNEE'!$I$220:$J$250,2,0)))-((AR20*3333.33+(VLOOKUP(AU20,'BASE DE DONNEE'!$I$220:$J$250,2,0)))*AT20),IF(AS20="CLIENT O","OFFERT",IF(AS20="CLIENT L",(VLOOKUP(AU20,'BASE DE DONNEE'!$I$220:$J$250,2,0))+(VLOOKUP(AR20,'BASE DE DONNEE'!$I$111:$P$192,2,0)),IF(AS20="CLIENT D",(AR20*3809.53+(VLOOKUP(AU20,'BASE DE DONNEE'!$I$220:$J$250,2,0))),IF(AS20="CLIENT S+D",(AR20*3809.53+(VLOOKUP(AU20,'BASE DE DONNEE'!$I$220:$J$250,2,0)))-(AR20*3809.53+(VLOOKUP(AU20,'BASE DE DONNEE'!$I$220:$J$250,2,0)))*AT20,IF(AS20="CLIENT S",VLOOKUP(AU20,'BASE DE DONNEE'!$I$220:$J$250,2,0))+VLOOKUP(AR20,'BASE DE DONNEE'!$I$111:$P$192,2,0)-((VLOOKUP(AU20,'BASE DE DONNEE'!$I$220:$J$250,2,0))+VLOOKUP(AR20,'BASE DE DONNEE'!$I$111:$P$164,2,0)*AT20))))))</f>
        <v>0</v>
      </c>
      <c r="BC20" s="41" t="b">
        <f t="shared" si="6"/>
        <v>0</v>
      </c>
      <c r="BD20" s="45" t="b">
        <f t="shared" si="7"/>
        <v>0</v>
      </c>
      <c r="BE20" s="34"/>
      <c r="BF20" s="26"/>
      <c r="BG20" s="29"/>
      <c r="BH20" s="585"/>
      <c r="BI20" s="704"/>
      <c r="BJ20" s="704"/>
      <c r="BK20" s="77">
        <f t="shared" si="8"/>
        <v>0</v>
      </c>
      <c r="BL20" s="29"/>
      <c r="BM20" s="42"/>
      <c r="BN20" s="29"/>
      <c r="BO20" s="29"/>
      <c r="BP20" s="29"/>
      <c r="BQ20" s="29"/>
      <c r="BR20" s="29"/>
      <c r="BS20" s="29"/>
      <c r="BT20" s="94">
        <f t="shared" si="9"/>
        <v>0</v>
      </c>
      <c r="BU20" s="83">
        <f>IF(BL20="CLIENT S+L",(BK20*3333.33+(VLOOKUP(BN20,'BASE DE DONNEE'!$I$220:$J$250,2,0)))-((BK20*3333.33+(VLOOKUP(BN20,'BASE DE DONNEE'!$I$220:$J$250,2,0)))*BM20),IF(BL20="CLIENT O","OFFERT",IF(BL20="CLIENT L",(VLOOKUP(BN20,'BASE DE DONNEE'!$I$220:$J$250,2,0))+(VLOOKUP(BK20,'BASE DE DONNEE'!$I$111:$P$192,2,0)),IF(BL20="CLIENT D",(BK20*3809.53+(VLOOKUP(BN20,'BASE DE DONNEE'!$I$220:$J$250,2,0))),IF(BL20="CLIENT S+D",(BK20*3809.53+(VLOOKUP(BN20,'BASE DE DONNEE'!$I$220:$J$250,2,0)))-((BK20*3809.53+(VLOOKUP(BN20,'BASE DE DONNEE'!$I$220:$J$250,2,0)))*BM20),IF(BL20="CLIENT S",VLOOKUP(BN20,'BASE DE DONNEE'!$I$220:$J$250,2,0))+VLOOKUP(BK20,'BASE DE DONNEE'!$I$111:$P$192,2,0)-((VLOOKUP(BN20,'BASE DE DONNEE'!$I$220:$J$250,2,0))+VLOOKUP(BK20,'BASE DE DONNEE'!$I$111:$P$192,2,0)*BM20))))))</f>
        <v>0</v>
      </c>
      <c r="BV20" s="83" t="b">
        <f t="shared" si="10"/>
        <v>0</v>
      </c>
      <c r="BW20" s="95" t="b">
        <f t="shared" si="11"/>
        <v>0</v>
      </c>
      <c r="BX20" s="34"/>
    </row>
    <row r="21" spans="1:76" x14ac:dyDescent="0.25">
      <c r="A21" s="233">
        <v>43508</v>
      </c>
      <c r="B21" s="29" t="s">
        <v>186</v>
      </c>
      <c r="C21" s="585"/>
      <c r="D21" s="704"/>
      <c r="E21" s="704"/>
      <c r="F21" s="77"/>
      <c r="G21" s="29"/>
      <c r="H21" s="42"/>
      <c r="I21" s="29"/>
      <c r="J21" s="29"/>
      <c r="K21" s="29"/>
      <c r="L21" s="29"/>
      <c r="M21" s="29"/>
      <c r="N21" s="130"/>
      <c r="O21" s="80"/>
      <c r="P21" s="76"/>
      <c r="Q21" s="76"/>
      <c r="R21" s="83"/>
      <c r="S21" s="34"/>
      <c r="T21" s="233">
        <v>43512</v>
      </c>
      <c r="U21" s="29" t="s">
        <v>194</v>
      </c>
      <c r="V21" s="585" t="s">
        <v>10</v>
      </c>
      <c r="W21" s="704"/>
      <c r="X21" s="704"/>
      <c r="Y21" s="77">
        <f t="shared" si="0"/>
        <v>2.25</v>
      </c>
      <c r="Z21" s="29" t="s">
        <v>109</v>
      </c>
      <c r="AA21" s="42"/>
      <c r="AB21" s="29"/>
      <c r="AC21" s="29">
        <v>5</v>
      </c>
      <c r="AD21" s="29">
        <v>2</v>
      </c>
      <c r="AE21" s="29"/>
      <c r="AF21" s="29"/>
      <c r="AG21" s="130"/>
      <c r="AH21" s="92">
        <f t="shared" si="1"/>
        <v>2.25</v>
      </c>
      <c r="AI21" s="83">
        <f>IF(Z21="CLIENT S+L",(Y21*3333.33+(VLOOKUP(AB21,'BASE DE DONNEE'!$I$220:$J$250,2,0)))-(Y21*3333.33+(VLOOKUP(AB21,'BASE DE DONNEE'!$I$220:$J$250,2,0)))*AA21,IF(Z21="CLIENT O","OFFERT",IF(Z21="CLIENT L",(VLOOKUP(AB21,'BASE DE DONNEE'!$I$220:$J$250,2,0))+(VLOOKUP(Y21,'BASE DE DONNEE'!$I$111:$P$192,2,0)),IF(Z21="CLIENT D",(Y21*3809.53+(VLOOKUP(AB21,'BASE DE DONNEE'!$I$220:$J$250,2,0))),IF(Z21="CLIENT S+D",(Y21*3809.53+(VLOOKUP(AB21,'BASE DE DONNEE'!$I$220:$J$250,2,0)))-(Y21*3809.53+(VLOOKUP(AB21,'BASE DE DONNEE'!$I$220:$J$250,2,0)))*AA21,IF(Z21="CLIENT S",VLOOKUP(AB21,'BASE DE DONNEE'!$I$220:$J$250,2,0))+VLOOKUP(Y21,'BASE DE DONNEE'!$I$111:$P$192,2,0)-((VLOOKUP(AB21,'BASE DE DONNEE'!$I$220:$J$250,2,0))+VLOOKUP(Y21,'BASE DE DONNEE'!$I$111:$P$192,2,0)*AA21))))))</f>
        <v>8571.442500000001</v>
      </c>
      <c r="AJ21" s="83">
        <f t="shared" si="2"/>
        <v>428.57212500000009</v>
      </c>
      <c r="AK21" s="83">
        <f t="shared" si="3"/>
        <v>9000.0146250000016</v>
      </c>
      <c r="AL21" s="34" t="s">
        <v>152</v>
      </c>
      <c r="AM21" s="26"/>
      <c r="AN21" s="29"/>
      <c r="AO21" s="585"/>
      <c r="AP21" s="704"/>
      <c r="AQ21" s="704"/>
      <c r="AR21" s="77">
        <f t="shared" si="4"/>
        <v>0</v>
      </c>
      <c r="AS21" s="29"/>
      <c r="AT21" s="42"/>
      <c r="AU21" s="29"/>
      <c r="AV21" s="29"/>
      <c r="AW21" s="29"/>
      <c r="AX21" s="29"/>
      <c r="AY21" s="29"/>
      <c r="AZ21" s="129"/>
      <c r="BA21" s="93">
        <f t="shared" si="5"/>
        <v>0</v>
      </c>
      <c r="BB21" s="41">
        <f>IF(AS21="CLIENT S+L",(AR21*3333.33+(VLOOKUP(AU21,'BASE DE DONNEE'!$I$220:$J$250,2,0)))-((AR21*3333.33+(VLOOKUP(AU21,'BASE DE DONNEE'!$I$220:$J$250,2,0)))*AT21),IF(AS21="CLIENT O","OFFERT",IF(AS21="CLIENT L",(VLOOKUP(AU21,'BASE DE DONNEE'!$I$220:$J$250,2,0))+(VLOOKUP(AR21,'BASE DE DONNEE'!$I$111:$P$192,2,0)),IF(AS21="CLIENT D",(AR21*3809.53+(VLOOKUP(AU21,'BASE DE DONNEE'!$I$220:$J$250,2,0))),IF(AS21="CLIENT S+D",(AR21*3809.53+(VLOOKUP(AU21,'BASE DE DONNEE'!$I$220:$J$250,2,0)))-(AR21*3809.53+(VLOOKUP(AU21,'BASE DE DONNEE'!$I$220:$J$250,2,0)))*AT21,IF(AS21="CLIENT S",VLOOKUP(AU21,'BASE DE DONNEE'!$I$220:$J$250,2,0))+VLOOKUP(AR21,'BASE DE DONNEE'!$I$111:$P$192,2,0)-((VLOOKUP(AU21,'BASE DE DONNEE'!$I$220:$J$250,2,0))+VLOOKUP(AR21,'BASE DE DONNEE'!$I$111:$P$164,2,0)*AT21))))))</f>
        <v>0</v>
      </c>
      <c r="BC21" s="41" t="b">
        <f t="shared" si="6"/>
        <v>0</v>
      </c>
      <c r="BD21" s="45" t="b">
        <f t="shared" si="7"/>
        <v>0</v>
      </c>
      <c r="BE21" s="34"/>
      <c r="BF21" s="26"/>
      <c r="BG21" s="29"/>
      <c r="BH21" s="585"/>
      <c r="BI21" s="704"/>
      <c r="BJ21" s="704"/>
      <c r="BK21" s="77">
        <f t="shared" si="8"/>
        <v>0</v>
      </c>
      <c r="BL21" s="29"/>
      <c r="BM21" s="42"/>
      <c r="BN21" s="29"/>
      <c r="BO21" s="29"/>
      <c r="BP21" s="29"/>
      <c r="BQ21" s="29"/>
      <c r="BR21" s="29"/>
      <c r="BS21" s="29"/>
      <c r="BT21" s="94">
        <f t="shared" si="9"/>
        <v>0</v>
      </c>
      <c r="BU21" s="83">
        <f>IF(BL21="CLIENT S+L",(BK21*3333.33+(VLOOKUP(BN21,'BASE DE DONNEE'!$I$220:$J$250,2,0)))-((BK21*3333.33+(VLOOKUP(BN21,'BASE DE DONNEE'!$I$220:$J$250,2,0)))*BM21),IF(BL21="CLIENT O","OFFERT",IF(BL21="CLIENT L",(VLOOKUP(BN21,'BASE DE DONNEE'!$I$220:$J$250,2,0))+(VLOOKUP(BK21,'BASE DE DONNEE'!$I$111:$P$192,2,0)),IF(BL21="CLIENT D",(BK21*3809.53+(VLOOKUP(BN21,'BASE DE DONNEE'!$I$220:$J$250,2,0))),IF(BL21="CLIENT S+D",(BK21*3809.53+(VLOOKUP(BN21,'BASE DE DONNEE'!$I$220:$J$250,2,0)))-((BK21*3809.53+(VLOOKUP(BN21,'BASE DE DONNEE'!$I$220:$J$250,2,0)))*BM21),IF(BL21="CLIENT S",VLOOKUP(BN21,'BASE DE DONNEE'!$I$220:$J$250,2,0))+VLOOKUP(BK21,'BASE DE DONNEE'!$I$111:$P$192,2,0)-((VLOOKUP(BN21,'BASE DE DONNEE'!$I$220:$J$250,2,0))+VLOOKUP(BK21,'BASE DE DONNEE'!$I$111:$P$192,2,0)*BM21))))))</f>
        <v>0</v>
      </c>
      <c r="BV21" s="83" t="b">
        <f t="shared" si="10"/>
        <v>0</v>
      </c>
      <c r="BW21" s="95" t="b">
        <f t="shared" si="11"/>
        <v>0</v>
      </c>
      <c r="BX21" s="34"/>
    </row>
    <row r="22" spans="1:76" x14ac:dyDescent="0.25">
      <c r="A22" s="233">
        <v>43508</v>
      </c>
      <c r="B22" s="29" t="s">
        <v>187</v>
      </c>
      <c r="C22" s="585"/>
      <c r="D22" s="704"/>
      <c r="E22" s="704"/>
      <c r="F22" s="77"/>
      <c r="G22" s="29"/>
      <c r="H22" s="42"/>
      <c r="I22" s="29"/>
      <c r="J22" s="29"/>
      <c r="K22" s="29"/>
      <c r="L22" s="29"/>
      <c r="M22" s="29"/>
      <c r="N22" s="130"/>
      <c r="O22" s="80"/>
      <c r="P22" s="76"/>
      <c r="Q22" s="76"/>
      <c r="R22" s="83"/>
      <c r="S22" s="34"/>
      <c r="T22" s="26"/>
      <c r="U22" s="29"/>
      <c r="V22" s="585"/>
      <c r="W22" s="704"/>
      <c r="X22" s="704"/>
      <c r="Y22" s="77">
        <f t="shared" si="0"/>
        <v>0</v>
      </c>
      <c r="Z22" s="29"/>
      <c r="AA22" s="42"/>
      <c r="AB22" s="29"/>
      <c r="AC22" s="29"/>
      <c r="AD22" s="29"/>
      <c r="AE22" s="29"/>
      <c r="AF22" s="29"/>
      <c r="AG22" s="130"/>
      <c r="AH22" s="92">
        <f t="shared" si="1"/>
        <v>0</v>
      </c>
      <c r="AI22" s="83">
        <f>IF(Z22="CLIENT S+L",(Y22*3333.33+(VLOOKUP(AB22,'BASE DE DONNEE'!$I$220:$J$250,2,0)))-(Y22*3333.33+(VLOOKUP(AB22,'BASE DE DONNEE'!$I$220:$J$250,2,0)))*AA22,IF(Z22="CLIENT O","OFFERT",IF(Z22="CLIENT L",(VLOOKUP(AB22,'BASE DE DONNEE'!$I$220:$J$250,2,0))+(VLOOKUP(Y22,'BASE DE DONNEE'!$I$111:$P$192,2,0)),IF(Z22="CLIENT D",(Y22*3809.53+(VLOOKUP(AB22,'BASE DE DONNEE'!$I$220:$J$250,2,0))),IF(Z22="CLIENT S+D",(Y22*3809.53+(VLOOKUP(AB22,'BASE DE DONNEE'!$I$220:$J$250,2,0)))-(Y22*3809.53+(VLOOKUP(AB22,'BASE DE DONNEE'!$I$220:$J$250,2,0)))*AA22,IF(Z22="CLIENT S",VLOOKUP(AB22,'BASE DE DONNEE'!$I$220:$J$250,2,0))+VLOOKUP(Y22,'BASE DE DONNEE'!$I$111:$P$192,2,0)-((VLOOKUP(AB22,'BASE DE DONNEE'!$I$220:$J$250,2,0))+VLOOKUP(Y22,'BASE DE DONNEE'!$I$111:$P$192,2,0)*AA22))))))</f>
        <v>0</v>
      </c>
      <c r="AJ22" s="83" t="b">
        <f t="shared" si="2"/>
        <v>0</v>
      </c>
      <c r="AK22" s="83" t="b">
        <f t="shared" si="3"/>
        <v>0</v>
      </c>
      <c r="AL22" s="34"/>
      <c r="AM22" s="26"/>
      <c r="AN22" s="29"/>
      <c r="AO22" s="585"/>
      <c r="AP22" s="704"/>
      <c r="AQ22" s="704"/>
      <c r="AR22" s="77">
        <f t="shared" si="4"/>
        <v>0</v>
      </c>
      <c r="AS22" s="29"/>
      <c r="AT22" s="42"/>
      <c r="AU22" s="29"/>
      <c r="AV22" s="29"/>
      <c r="AW22" s="29"/>
      <c r="AX22" s="29"/>
      <c r="AY22" s="29"/>
      <c r="AZ22" s="129"/>
      <c r="BA22" s="93">
        <f t="shared" si="5"/>
        <v>0</v>
      </c>
      <c r="BB22" s="41">
        <f>IF(AS22="CLIENT S+L",(AR22*3333.33+(VLOOKUP(AU22,'BASE DE DONNEE'!$I$220:$J$250,2,0)))-((AR22*3333.33+(VLOOKUP(AU22,'BASE DE DONNEE'!$I$220:$J$250,2,0)))*AT22),IF(AS22="CLIENT O","OFFERT",IF(AS22="CLIENT L",(VLOOKUP(AU22,'BASE DE DONNEE'!$I$220:$J$250,2,0))+(VLOOKUP(AR22,'BASE DE DONNEE'!$I$111:$P$192,2,0)),IF(AS22="CLIENT D",(AR22*3809.53+(VLOOKUP(AU22,'BASE DE DONNEE'!$I$220:$J$250,2,0))),IF(AS22="CLIENT S+D",(AR22*3809.53+(VLOOKUP(AU22,'BASE DE DONNEE'!$I$220:$J$250,2,0)))-(AR22*3809.53+(VLOOKUP(AU22,'BASE DE DONNEE'!$I$220:$J$250,2,0)))*AT22,IF(AS22="CLIENT S",VLOOKUP(AU22,'BASE DE DONNEE'!$I$220:$J$250,2,0))+VLOOKUP(AR22,'BASE DE DONNEE'!$I$111:$P$192,2,0)-((VLOOKUP(AU22,'BASE DE DONNEE'!$I$220:$J$250,2,0))+VLOOKUP(AR22,'BASE DE DONNEE'!$I$111:$P$164,2,0)*AT22))))))</f>
        <v>0</v>
      </c>
      <c r="BC22" s="41" t="b">
        <f t="shared" si="6"/>
        <v>0</v>
      </c>
      <c r="BD22" s="45" t="b">
        <f t="shared" si="7"/>
        <v>0</v>
      </c>
      <c r="BE22" s="34"/>
      <c r="BF22" s="26"/>
      <c r="BG22" s="29"/>
      <c r="BH22" s="585"/>
      <c r="BI22" s="704"/>
      <c r="BJ22" s="704"/>
      <c r="BK22" s="77">
        <f t="shared" si="8"/>
        <v>0</v>
      </c>
      <c r="BL22" s="29"/>
      <c r="BM22" s="42"/>
      <c r="BN22" s="29"/>
      <c r="BO22" s="29"/>
      <c r="BP22" s="29"/>
      <c r="BQ22" s="29"/>
      <c r="BR22" s="29"/>
      <c r="BS22" s="29"/>
      <c r="BT22" s="94">
        <f t="shared" si="9"/>
        <v>0</v>
      </c>
      <c r="BU22" s="83">
        <f>IF(BL22="CLIENT S+L",(BK22*3333.33+(VLOOKUP(BN22,'BASE DE DONNEE'!$I$220:$J$250,2,0)))-((BK22*3333.33+(VLOOKUP(BN22,'BASE DE DONNEE'!$I$220:$J$250,2,0)))*BM22),IF(BL22="CLIENT O","OFFERT",IF(BL22="CLIENT L",(VLOOKUP(BN22,'BASE DE DONNEE'!$I$220:$J$250,2,0))+(VLOOKUP(BK22,'BASE DE DONNEE'!$I$111:$P$192,2,0)),IF(BL22="CLIENT D",(BK22*3809.53+(VLOOKUP(BN22,'BASE DE DONNEE'!$I$220:$J$250,2,0))),IF(BL22="CLIENT S+D",(BK22*3809.53+(VLOOKUP(BN22,'BASE DE DONNEE'!$I$220:$J$250,2,0)))-((BK22*3809.53+(VLOOKUP(BN22,'BASE DE DONNEE'!$I$220:$J$250,2,0)))*BM22),IF(BL22="CLIENT S",VLOOKUP(BN22,'BASE DE DONNEE'!$I$220:$J$250,2,0))+VLOOKUP(BK22,'BASE DE DONNEE'!$I$111:$P$192,2,0)-((VLOOKUP(BN22,'BASE DE DONNEE'!$I$220:$J$250,2,0))+VLOOKUP(BK22,'BASE DE DONNEE'!$I$111:$P$192,2,0)*BM22))))))</f>
        <v>0</v>
      </c>
      <c r="BV22" s="83" t="b">
        <f t="shared" si="10"/>
        <v>0</v>
      </c>
      <c r="BW22" s="95" t="b">
        <f t="shared" si="11"/>
        <v>0</v>
      </c>
      <c r="BX22" s="34"/>
    </row>
    <row r="23" spans="1:76" x14ac:dyDescent="0.25">
      <c r="A23" s="233">
        <v>43508</v>
      </c>
      <c r="B23" s="29" t="s">
        <v>188</v>
      </c>
      <c r="C23" s="585"/>
      <c r="D23" s="704"/>
      <c r="E23" s="704"/>
      <c r="F23" s="77"/>
      <c r="G23" s="29"/>
      <c r="H23" s="42"/>
      <c r="I23" s="29"/>
      <c r="J23" s="29"/>
      <c r="K23" s="29"/>
      <c r="L23" s="29"/>
      <c r="M23" s="29"/>
      <c r="N23" s="130"/>
      <c r="O23" s="80"/>
      <c r="P23" s="76"/>
      <c r="Q23" s="76"/>
      <c r="R23" s="83"/>
      <c r="S23" s="34"/>
      <c r="T23" s="26"/>
      <c r="U23" s="29"/>
      <c r="V23" s="585"/>
      <c r="W23" s="704"/>
      <c r="X23" s="704"/>
      <c r="Y23" s="77">
        <f t="shared" si="0"/>
        <v>0</v>
      </c>
      <c r="Z23" s="29"/>
      <c r="AA23" s="42"/>
      <c r="AB23" s="29"/>
      <c r="AC23" s="29"/>
      <c r="AD23" s="29"/>
      <c r="AE23" s="29"/>
      <c r="AF23" s="29"/>
      <c r="AG23" s="130"/>
      <c r="AH23" s="92">
        <f t="shared" si="1"/>
        <v>0</v>
      </c>
      <c r="AI23" s="83">
        <f>IF(Z23="CLIENT S+L",(Y23*3333.33+(VLOOKUP(AB23,'BASE DE DONNEE'!$I$220:$J$250,2,0)))-(Y23*3333.33+(VLOOKUP(AB23,'BASE DE DONNEE'!$I$220:$J$250,2,0)))*AA23,IF(Z23="CLIENT O","OFFERT",IF(Z23="CLIENT L",(VLOOKUP(AB23,'BASE DE DONNEE'!$I$220:$J$250,2,0))+(VLOOKUP(Y23,'BASE DE DONNEE'!$I$111:$P$192,2,0)),IF(Z23="CLIENT D",(Y23*3809.53+(VLOOKUP(AB23,'BASE DE DONNEE'!$I$220:$J$250,2,0))),IF(Z23="CLIENT S+D",(Y23*3809.53+(VLOOKUP(AB23,'BASE DE DONNEE'!$I$220:$J$250,2,0)))-(Y23*3809.53+(VLOOKUP(AB23,'BASE DE DONNEE'!$I$220:$J$250,2,0)))*AA23,IF(Z23="CLIENT S",VLOOKUP(AB23,'BASE DE DONNEE'!$I$220:$J$250,2,0))+VLOOKUP(Y23,'BASE DE DONNEE'!$I$111:$P$192,2,0)-((VLOOKUP(AB23,'BASE DE DONNEE'!$I$220:$J$250,2,0))+VLOOKUP(Y23,'BASE DE DONNEE'!$I$111:$P$192,2,0)*AA23))))))</f>
        <v>0</v>
      </c>
      <c r="AJ23" s="83" t="b">
        <f t="shared" si="2"/>
        <v>0</v>
      </c>
      <c r="AK23" s="83" t="b">
        <f t="shared" si="3"/>
        <v>0</v>
      </c>
      <c r="AL23" s="34"/>
      <c r="AM23" s="26"/>
      <c r="AN23" s="29"/>
      <c r="AO23" s="585"/>
      <c r="AP23" s="704"/>
      <c r="AQ23" s="704"/>
      <c r="AR23" s="77">
        <f t="shared" si="4"/>
        <v>0</v>
      </c>
      <c r="AS23" s="29"/>
      <c r="AT23" s="42"/>
      <c r="AU23" s="29"/>
      <c r="AV23" s="29"/>
      <c r="AW23" s="29"/>
      <c r="AX23" s="29"/>
      <c r="AY23" s="29"/>
      <c r="AZ23" s="129"/>
      <c r="BA23" s="93">
        <f t="shared" si="5"/>
        <v>0</v>
      </c>
      <c r="BB23" s="41">
        <f>IF(AS23="CLIENT S+L",(AR23*3333.33+(VLOOKUP(AU23,'BASE DE DONNEE'!$I$220:$J$250,2,0)))-((AR23*3333.33+(VLOOKUP(AU23,'BASE DE DONNEE'!$I$220:$J$250,2,0)))*AT23),IF(AS23="CLIENT O","OFFERT",IF(AS23="CLIENT L",(VLOOKUP(AU23,'BASE DE DONNEE'!$I$220:$J$250,2,0))+(VLOOKUP(AR23,'BASE DE DONNEE'!$I$111:$P$192,2,0)),IF(AS23="CLIENT D",(AR23*3809.53+(VLOOKUP(AU23,'BASE DE DONNEE'!$I$220:$J$250,2,0))),IF(AS23="CLIENT S+D",(AR23*3809.53+(VLOOKUP(AU23,'BASE DE DONNEE'!$I$220:$J$250,2,0)))-(AR23*3809.53+(VLOOKUP(AU23,'BASE DE DONNEE'!$I$220:$J$250,2,0)))*AT23,IF(AS23="CLIENT S",VLOOKUP(AU23,'BASE DE DONNEE'!$I$220:$J$250,2,0))+VLOOKUP(AR23,'BASE DE DONNEE'!$I$111:$P$192,2,0)-((VLOOKUP(AU23,'BASE DE DONNEE'!$I$220:$J$250,2,0))+VLOOKUP(AR23,'BASE DE DONNEE'!$I$111:$P$164,2,0)*AT23))))))</f>
        <v>0</v>
      </c>
      <c r="BC23" s="41" t="b">
        <f t="shared" si="6"/>
        <v>0</v>
      </c>
      <c r="BD23" s="45" t="b">
        <f t="shared" si="7"/>
        <v>0</v>
      </c>
      <c r="BE23" s="34"/>
      <c r="BF23" s="26"/>
      <c r="BG23" s="29"/>
      <c r="BH23" s="585"/>
      <c r="BI23" s="704"/>
      <c r="BJ23" s="704"/>
      <c r="BK23" s="77">
        <f t="shared" si="8"/>
        <v>0</v>
      </c>
      <c r="BL23" s="29"/>
      <c r="BM23" s="42"/>
      <c r="BN23" s="29"/>
      <c r="BO23" s="29"/>
      <c r="BP23" s="29"/>
      <c r="BQ23" s="29"/>
      <c r="BR23" s="29"/>
      <c r="BS23" s="29"/>
      <c r="BT23" s="94">
        <f t="shared" si="9"/>
        <v>0</v>
      </c>
      <c r="BU23" s="83">
        <f>IF(BL23="CLIENT S+L",(BK23*3333.33+(VLOOKUP(BN23,'BASE DE DONNEE'!$I$220:$J$250,2,0)))-((BK23*3333.33+(VLOOKUP(BN23,'BASE DE DONNEE'!$I$220:$J$250,2,0)))*BM23),IF(BL23="CLIENT O","OFFERT",IF(BL23="CLIENT L",(VLOOKUP(BN23,'BASE DE DONNEE'!$I$220:$J$250,2,0))+(VLOOKUP(BK23,'BASE DE DONNEE'!$I$111:$P$192,2,0)),IF(BL23="CLIENT D",(BK23*3809.53+(VLOOKUP(BN23,'BASE DE DONNEE'!$I$220:$J$250,2,0))),IF(BL23="CLIENT S+D",(BK23*3809.53+(VLOOKUP(BN23,'BASE DE DONNEE'!$I$220:$J$250,2,0)))-((BK23*3809.53+(VLOOKUP(BN23,'BASE DE DONNEE'!$I$220:$J$250,2,0)))*BM23),IF(BL23="CLIENT S",VLOOKUP(BN23,'BASE DE DONNEE'!$I$220:$J$250,2,0))+VLOOKUP(BK23,'BASE DE DONNEE'!$I$111:$P$192,2,0)-((VLOOKUP(BN23,'BASE DE DONNEE'!$I$220:$J$250,2,0))+VLOOKUP(BK23,'BASE DE DONNEE'!$I$111:$P$192,2,0)*BM23))))))</f>
        <v>0</v>
      </c>
      <c r="BV23" s="83" t="b">
        <f t="shared" si="10"/>
        <v>0</v>
      </c>
      <c r="BW23" s="95" t="b">
        <f t="shared" si="11"/>
        <v>0</v>
      </c>
      <c r="BX23" s="34"/>
    </row>
    <row r="24" spans="1:76" x14ac:dyDescent="0.25">
      <c r="A24" s="233">
        <v>43508</v>
      </c>
      <c r="B24" s="29" t="s">
        <v>189</v>
      </c>
      <c r="C24" s="905"/>
      <c r="D24" s="704"/>
      <c r="E24" s="704"/>
      <c r="F24" s="77"/>
      <c r="G24" s="29"/>
      <c r="H24" s="42"/>
      <c r="I24" s="29"/>
      <c r="J24" s="29"/>
      <c r="K24" s="29"/>
      <c r="L24" s="29"/>
      <c r="M24" s="29"/>
      <c r="N24" s="130"/>
      <c r="O24" s="80"/>
      <c r="P24" s="76"/>
      <c r="Q24" s="76"/>
      <c r="R24" s="83"/>
      <c r="S24" s="34"/>
      <c r="T24" s="26"/>
      <c r="U24" s="29"/>
      <c r="V24" s="585"/>
      <c r="W24" s="704"/>
      <c r="X24" s="704"/>
      <c r="Y24" s="77">
        <f t="shared" si="0"/>
        <v>0</v>
      </c>
      <c r="Z24" s="29"/>
      <c r="AA24" s="42"/>
      <c r="AB24" s="29"/>
      <c r="AC24" s="29"/>
      <c r="AD24" s="29"/>
      <c r="AE24" s="29"/>
      <c r="AF24" s="29"/>
      <c r="AG24" s="130"/>
      <c r="AH24" s="92">
        <f t="shared" si="1"/>
        <v>0</v>
      </c>
      <c r="AI24" s="83">
        <f>IF(Z24="CLIENT S+L",(Y24*3333.33+(VLOOKUP(AB24,'BASE DE DONNEE'!$I$220:$J$250,2,0)))-(Y24*3333.33+(VLOOKUP(AB24,'BASE DE DONNEE'!$I$220:$J$250,2,0)))*AA24,IF(Z24="CLIENT O","OFFERT",IF(Z24="CLIENT L",(VLOOKUP(AB24,'BASE DE DONNEE'!$I$220:$J$250,2,0))+(VLOOKUP(Y24,'BASE DE DONNEE'!$I$111:$P$192,2,0)),IF(Z24="CLIENT D",(Y24*3809.53+(VLOOKUP(AB24,'BASE DE DONNEE'!$I$220:$J$250,2,0))),IF(Z24="CLIENT S+D",(Y24*3809.53+(VLOOKUP(AB24,'BASE DE DONNEE'!$I$220:$J$250,2,0)))-(Y24*3809.53+(VLOOKUP(AB24,'BASE DE DONNEE'!$I$220:$J$250,2,0)))*AA24,IF(Z24="CLIENT S",VLOOKUP(AB24,'BASE DE DONNEE'!$I$220:$J$250,2,0))+VLOOKUP(Y24,'BASE DE DONNEE'!$I$111:$P$192,2,0)-((VLOOKUP(AB24,'BASE DE DONNEE'!$I$220:$J$250,2,0))+VLOOKUP(Y24,'BASE DE DONNEE'!$I$111:$P$192,2,0)*AA24))))))</f>
        <v>0</v>
      </c>
      <c r="AJ24" s="83" t="b">
        <f t="shared" si="2"/>
        <v>0</v>
      </c>
      <c r="AK24" s="83" t="b">
        <f t="shared" si="3"/>
        <v>0</v>
      </c>
      <c r="AL24" s="34"/>
      <c r="AM24" s="26"/>
      <c r="AN24" s="29"/>
      <c r="AO24" s="585"/>
      <c r="AP24" s="704"/>
      <c r="AQ24" s="704"/>
      <c r="AR24" s="77">
        <f t="shared" si="4"/>
        <v>0</v>
      </c>
      <c r="AS24" s="29"/>
      <c r="AT24" s="42"/>
      <c r="AU24" s="29"/>
      <c r="AV24" s="29"/>
      <c r="AW24" s="29"/>
      <c r="AX24" s="29"/>
      <c r="AY24" s="29"/>
      <c r="AZ24" s="129"/>
      <c r="BA24" s="93">
        <f t="shared" si="5"/>
        <v>0</v>
      </c>
      <c r="BB24" s="41">
        <f>IF(AS24="CLIENT S+L",(AR24*3333.33+(VLOOKUP(AU24,'BASE DE DONNEE'!$I$220:$J$250,2,0)))-((AR24*3333.33+(VLOOKUP(AU24,'BASE DE DONNEE'!$I$220:$J$250,2,0)))*AT24),IF(AS24="CLIENT O","OFFERT",IF(AS24="CLIENT L",(VLOOKUP(AU24,'BASE DE DONNEE'!$I$220:$J$250,2,0))+(VLOOKUP(AR24,'BASE DE DONNEE'!$I$111:$P$192,2,0)),IF(AS24="CLIENT D",(AR24*3809.53+(VLOOKUP(AU24,'BASE DE DONNEE'!$I$220:$J$250,2,0))),IF(AS24="CLIENT S+D",(AR24*3809.53+(VLOOKUP(AU24,'BASE DE DONNEE'!$I$220:$J$250,2,0)))-(AR24*3809.53+(VLOOKUP(AU24,'BASE DE DONNEE'!$I$220:$J$250,2,0)))*AT24,IF(AS24="CLIENT S",VLOOKUP(AU24,'BASE DE DONNEE'!$I$220:$J$250,2,0))+VLOOKUP(AR24,'BASE DE DONNEE'!$I$111:$P$192,2,0)-((VLOOKUP(AU24,'BASE DE DONNEE'!$I$220:$J$250,2,0))+VLOOKUP(AR24,'BASE DE DONNEE'!$I$111:$P$164,2,0)*AT24))))))</f>
        <v>0</v>
      </c>
      <c r="BC24" s="41" t="b">
        <f t="shared" si="6"/>
        <v>0</v>
      </c>
      <c r="BD24" s="45" t="b">
        <f t="shared" si="7"/>
        <v>0</v>
      </c>
      <c r="BE24" s="34"/>
      <c r="BF24" s="26"/>
      <c r="BG24" s="29"/>
      <c r="BH24" s="585"/>
      <c r="BI24" s="704"/>
      <c r="BJ24" s="704"/>
      <c r="BK24" s="77">
        <f t="shared" si="8"/>
        <v>0</v>
      </c>
      <c r="BL24" s="29"/>
      <c r="BM24" s="42"/>
      <c r="BN24" s="29"/>
      <c r="BO24" s="29"/>
      <c r="BP24" s="29"/>
      <c r="BQ24" s="29"/>
      <c r="BR24" s="29"/>
      <c r="BS24" s="29"/>
      <c r="BT24" s="94">
        <f t="shared" si="9"/>
        <v>0</v>
      </c>
      <c r="BU24" s="83">
        <f>IF(BL24="CLIENT S+L",(BK24*3333.33+(VLOOKUP(BN24,'BASE DE DONNEE'!$I$220:$J$250,2,0)))-((BK24*3333.33+(VLOOKUP(BN24,'BASE DE DONNEE'!$I$220:$J$250,2,0)))*BM24),IF(BL24="CLIENT O","OFFERT",IF(BL24="CLIENT L",(VLOOKUP(BN24,'BASE DE DONNEE'!$I$220:$J$250,2,0))+(VLOOKUP(BK24,'BASE DE DONNEE'!$I$111:$P$192,2,0)),IF(BL24="CLIENT D",(BK24*3809.53+(VLOOKUP(BN24,'BASE DE DONNEE'!$I$220:$J$250,2,0))),IF(BL24="CLIENT S+D",(BK24*3809.53+(VLOOKUP(BN24,'BASE DE DONNEE'!$I$220:$J$250,2,0)))-((BK24*3809.53+(VLOOKUP(BN24,'BASE DE DONNEE'!$I$220:$J$250,2,0)))*BM24),IF(BL24="CLIENT S",VLOOKUP(BN24,'BASE DE DONNEE'!$I$220:$J$250,2,0))+VLOOKUP(BK24,'BASE DE DONNEE'!$I$111:$P$192,2,0)-((VLOOKUP(BN24,'BASE DE DONNEE'!$I$220:$J$250,2,0))+VLOOKUP(BK24,'BASE DE DONNEE'!$I$111:$P$192,2,0)*BM24))))))</f>
        <v>0</v>
      </c>
      <c r="BV24" s="83" t="b">
        <f t="shared" si="10"/>
        <v>0</v>
      </c>
      <c r="BW24" s="95" t="b">
        <f t="shared" si="11"/>
        <v>0</v>
      </c>
      <c r="BX24" s="34"/>
    </row>
    <row r="25" spans="1:76" x14ac:dyDescent="0.25">
      <c r="A25" s="233">
        <v>43508</v>
      </c>
      <c r="B25" s="29" t="s">
        <v>190</v>
      </c>
      <c r="C25" s="905"/>
      <c r="D25" s="704"/>
      <c r="E25" s="704"/>
      <c r="F25" s="77"/>
      <c r="G25" s="29"/>
      <c r="H25" s="42"/>
      <c r="I25" s="29"/>
      <c r="J25" s="29"/>
      <c r="K25" s="29"/>
      <c r="L25" s="29"/>
      <c r="M25" s="29"/>
      <c r="N25" s="130"/>
      <c r="O25" s="80"/>
      <c r="P25" s="76"/>
      <c r="Q25" s="76"/>
      <c r="R25" s="83"/>
      <c r="S25" s="34"/>
      <c r="T25" s="26"/>
      <c r="U25" s="29"/>
      <c r="V25" s="585"/>
      <c r="W25" s="704"/>
      <c r="X25" s="704"/>
      <c r="Y25" s="77">
        <f t="shared" si="0"/>
        <v>0</v>
      </c>
      <c r="Z25" s="29"/>
      <c r="AA25" s="42"/>
      <c r="AB25" s="29"/>
      <c r="AC25" s="29"/>
      <c r="AD25" s="29"/>
      <c r="AE25" s="29"/>
      <c r="AF25" s="29"/>
      <c r="AG25" s="130"/>
      <c r="AH25" s="92">
        <f t="shared" si="1"/>
        <v>0</v>
      </c>
      <c r="AI25" s="83">
        <f>IF(Z25="CLIENT S+L",(Y25*3333.33+(VLOOKUP(AB25,'BASE DE DONNEE'!$I$220:$J$250,2,0)))-(Y25*3333.33+(VLOOKUP(AB25,'BASE DE DONNEE'!$I$220:$J$250,2,0)))*AA25,IF(Z25="CLIENT O","OFFERT",IF(Z25="CLIENT L",(VLOOKUP(AB25,'BASE DE DONNEE'!$I$220:$J$250,2,0))+(VLOOKUP(Y25,'BASE DE DONNEE'!$I$111:$P$192,2,0)),IF(Z25="CLIENT D",(Y25*3809.53+(VLOOKUP(AB25,'BASE DE DONNEE'!$I$220:$J$250,2,0))),IF(Z25="CLIENT S+D",(Y25*3809.53+(VLOOKUP(AB25,'BASE DE DONNEE'!$I$220:$J$250,2,0)))-(Y25*3809.53+(VLOOKUP(AB25,'BASE DE DONNEE'!$I$220:$J$250,2,0)))*AA25,IF(Z25="CLIENT S",VLOOKUP(AB25,'BASE DE DONNEE'!$I$220:$J$250,2,0))+VLOOKUP(Y25,'BASE DE DONNEE'!$I$111:$P$192,2,0)-((VLOOKUP(AB25,'BASE DE DONNEE'!$I$220:$J$250,2,0))+VLOOKUP(Y25,'BASE DE DONNEE'!$I$111:$P$192,2,0)*AA25))))))</f>
        <v>0</v>
      </c>
      <c r="AJ25" s="83" t="b">
        <f t="shared" si="2"/>
        <v>0</v>
      </c>
      <c r="AK25" s="83" t="b">
        <f t="shared" si="3"/>
        <v>0</v>
      </c>
      <c r="AL25" s="34"/>
      <c r="AM25" s="26"/>
      <c r="AN25" s="29"/>
      <c r="AO25" s="585"/>
      <c r="AP25" s="704"/>
      <c r="AQ25" s="704"/>
      <c r="AR25" s="77">
        <f t="shared" si="4"/>
        <v>0</v>
      </c>
      <c r="AS25" s="29"/>
      <c r="AT25" s="42"/>
      <c r="AU25" s="29"/>
      <c r="AV25" s="29"/>
      <c r="AW25" s="29"/>
      <c r="AX25" s="29"/>
      <c r="AY25" s="29"/>
      <c r="AZ25" s="129"/>
      <c r="BA25" s="93">
        <f t="shared" si="5"/>
        <v>0</v>
      </c>
      <c r="BB25" s="41">
        <f>IF(AS25="CLIENT S+L",(AR25*3333.33+(VLOOKUP(AU25,'BASE DE DONNEE'!$I$220:$J$250,2,0)))-((AR25*3333.33+(VLOOKUP(AU25,'BASE DE DONNEE'!$I$220:$J$250,2,0)))*AT25),IF(AS25="CLIENT O","OFFERT",IF(AS25="CLIENT L",(VLOOKUP(AU25,'BASE DE DONNEE'!$I$220:$J$250,2,0))+(VLOOKUP(AR25,'BASE DE DONNEE'!$I$111:$P$192,2,0)),IF(AS25="CLIENT D",(AR25*3809.53+(VLOOKUP(AU25,'BASE DE DONNEE'!$I$220:$J$250,2,0))),IF(AS25="CLIENT S+D",(AR25*3809.53+(VLOOKUP(AU25,'BASE DE DONNEE'!$I$220:$J$250,2,0)))-(AR25*3809.53+(VLOOKUP(AU25,'BASE DE DONNEE'!$I$220:$J$250,2,0)))*AT25,IF(AS25="CLIENT S",VLOOKUP(AU25,'BASE DE DONNEE'!$I$220:$J$250,2,0))+VLOOKUP(AR25,'BASE DE DONNEE'!$I$111:$P$192,2,0)-((VLOOKUP(AU25,'BASE DE DONNEE'!$I$220:$J$250,2,0))+VLOOKUP(AR25,'BASE DE DONNEE'!$I$111:$P$164,2,0)*AT25))))))</f>
        <v>0</v>
      </c>
      <c r="BC25" s="41" t="b">
        <f t="shared" si="6"/>
        <v>0</v>
      </c>
      <c r="BD25" s="45" t="b">
        <f t="shared" si="7"/>
        <v>0</v>
      </c>
      <c r="BE25" s="34"/>
      <c r="BF25" s="26"/>
      <c r="BG25" s="29"/>
      <c r="BH25" s="585"/>
      <c r="BI25" s="704"/>
      <c r="BJ25" s="704"/>
      <c r="BK25" s="77">
        <f t="shared" si="8"/>
        <v>0</v>
      </c>
      <c r="BL25" s="29"/>
      <c r="BM25" s="42"/>
      <c r="BN25" s="29"/>
      <c r="BO25" s="29"/>
      <c r="BP25" s="29"/>
      <c r="BQ25" s="29"/>
      <c r="BR25" s="29"/>
      <c r="BS25" s="29"/>
      <c r="BT25" s="94">
        <f t="shared" si="9"/>
        <v>0</v>
      </c>
      <c r="BU25" s="83">
        <f>IF(BL25="CLIENT S+L",(BK25*3333.33+(VLOOKUP(BN25,'BASE DE DONNEE'!$I$220:$J$250,2,0)))-((BK25*3333.33+(VLOOKUP(BN25,'BASE DE DONNEE'!$I$220:$J$250,2,0)))*BM25),IF(BL25="CLIENT O","OFFERT",IF(BL25="CLIENT L",(VLOOKUP(BN25,'BASE DE DONNEE'!$I$220:$J$250,2,0))+(VLOOKUP(BK25,'BASE DE DONNEE'!$I$111:$P$192,2,0)),IF(BL25="CLIENT D",(BK25*3809.53+(VLOOKUP(BN25,'BASE DE DONNEE'!$I$220:$J$250,2,0))),IF(BL25="CLIENT S+D",(BK25*3809.53+(VLOOKUP(BN25,'BASE DE DONNEE'!$I$220:$J$250,2,0)))-((BK25*3809.53+(VLOOKUP(BN25,'BASE DE DONNEE'!$I$220:$J$250,2,0)))*BM25),IF(BL25="CLIENT S",VLOOKUP(BN25,'BASE DE DONNEE'!$I$220:$J$250,2,0))+VLOOKUP(BK25,'BASE DE DONNEE'!$I$111:$P$192,2,0)-((VLOOKUP(BN25,'BASE DE DONNEE'!$I$220:$J$250,2,0))+VLOOKUP(BK25,'BASE DE DONNEE'!$I$111:$P$192,2,0)*BM25))))))</f>
        <v>0</v>
      </c>
      <c r="BV25" s="83" t="b">
        <f t="shared" si="10"/>
        <v>0</v>
      </c>
      <c r="BW25" s="95" t="b">
        <f t="shared" si="11"/>
        <v>0</v>
      </c>
      <c r="BX25" s="34"/>
    </row>
    <row r="26" spans="1:76" x14ac:dyDescent="0.25">
      <c r="A26" s="233">
        <v>43508</v>
      </c>
      <c r="B26" s="29" t="s">
        <v>191</v>
      </c>
      <c r="C26" s="585"/>
      <c r="D26" s="704"/>
      <c r="E26" s="704"/>
      <c r="F26" s="77"/>
      <c r="G26" s="29"/>
      <c r="H26" s="42"/>
      <c r="I26" s="29"/>
      <c r="J26" s="29"/>
      <c r="K26" s="29"/>
      <c r="L26" s="29"/>
      <c r="M26" s="29"/>
      <c r="N26" s="130"/>
      <c r="O26" s="80"/>
      <c r="P26" s="76"/>
      <c r="Q26" s="76"/>
      <c r="R26" s="83"/>
      <c r="S26" s="34"/>
      <c r="T26" s="26"/>
      <c r="U26" s="29"/>
      <c r="V26" s="585"/>
      <c r="W26" s="704"/>
      <c r="X26" s="704"/>
      <c r="Y26" s="77">
        <f t="shared" si="0"/>
        <v>0</v>
      </c>
      <c r="Z26" s="29"/>
      <c r="AA26" s="42"/>
      <c r="AB26" s="29"/>
      <c r="AC26" s="29"/>
      <c r="AD26" s="29"/>
      <c r="AE26" s="29"/>
      <c r="AF26" s="29"/>
      <c r="AG26" s="130"/>
      <c r="AH26" s="92">
        <f t="shared" si="1"/>
        <v>0</v>
      </c>
      <c r="AI26" s="83">
        <f>IF(Z26="CLIENT S+L",(Y26*3333.33+(VLOOKUP(AB26,'BASE DE DONNEE'!$I$220:$J$250,2,0)))-(Y26*3333.33+(VLOOKUP(AB26,'BASE DE DONNEE'!$I$220:$J$250,2,0)))*AA26,IF(Z26="CLIENT O","OFFERT",IF(Z26="CLIENT L",(VLOOKUP(AB26,'BASE DE DONNEE'!$I$220:$J$250,2,0))+(VLOOKUP(Y26,'BASE DE DONNEE'!$I$111:$P$192,2,0)),IF(Z26="CLIENT D",(Y26*3809.53+(VLOOKUP(AB26,'BASE DE DONNEE'!$I$220:$J$250,2,0))),IF(Z26="CLIENT S+D",(Y26*3809.53+(VLOOKUP(AB26,'BASE DE DONNEE'!$I$220:$J$250,2,0)))-(Y26*3809.53+(VLOOKUP(AB26,'BASE DE DONNEE'!$I$220:$J$250,2,0)))*AA26,IF(Z26="CLIENT S",VLOOKUP(AB26,'BASE DE DONNEE'!$I$220:$J$250,2,0))+VLOOKUP(Y26,'BASE DE DONNEE'!$I$111:$P$192,2,0)-((VLOOKUP(AB26,'BASE DE DONNEE'!$I$220:$J$250,2,0))+VLOOKUP(Y26,'BASE DE DONNEE'!$I$111:$P$192,2,0)*AA26))))))</f>
        <v>0</v>
      </c>
      <c r="AJ26" s="83" t="b">
        <f t="shared" si="2"/>
        <v>0</v>
      </c>
      <c r="AK26" s="83" t="b">
        <f t="shared" si="3"/>
        <v>0</v>
      </c>
      <c r="AL26" s="34"/>
      <c r="AM26" s="26"/>
      <c r="AN26" s="29"/>
      <c r="AO26" s="585"/>
      <c r="AP26" s="704"/>
      <c r="AQ26" s="704"/>
      <c r="AR26" s="77">
        <f t="shared" si="4"/>
        <v>0</v>
      </c>
      <c r="AS26" s="29"/>
      <c r="AT26" s="42"/>
      <c r="AU26" s="29"/>
      <c r="AV26" s="29"/>
      <c r="AW26" s="29"/>
      <c r="AX26" s="29"/>
      <c r="AY26" s="29"/>
      <c r="AZ26" s="129"/>
      <c r="BA26" s="93">
        <f t="shared" si="5"/>
        <v>0</v>
      </c>
      <c r="BB26" s="41">
        <f>IF(AS26="CLIENT S+L",(AR26*3333.33+(VLOOKUP(AU26,'BASE DE DONNEE'!$I$220:$J$250,2,0)))-((AR26*3333.33+(VLOOKUP(AU26,'BASE DE DONNEE'!$I$220:$J$250,2,0)))*AT26),IF(AS26="CLIENT O","OFFERT",IF(AS26="CLIENT L",(VLOOKUP(AU26,'BASE DE DONNEE'!$I$220:$J$250,2,0))+(VLOOKUP(AR26,'BASE DE DONNEE'!$I$111:$P$192,2,0)),IF(AS26="CLIENT D",(AR26*3809.53+(VLOOKUP(AU26,'BASE DE DONNEE'!$I$220:$J$250,2,0))),IF(AS26="CLIENT S+D",(AR26*3809.53+(VLOOKUP(AU26,'BASE DE DONNEE'!$I$220:$J$250,2,0)))-(AR26*3809.53+(VLOOKUP(AU26,'BASE DE DONNEE'!$I$220:$J$250,2,0)))*AT26,IF(AS26="CLIENT S",VLOOKUP(AU26,'BASE DE DONNEE'!$I$220:$J$250,2,0))+VLOOKUP(AR26,'BASE DE DONNEE'!$I$111:$P$192,2,0)-((VLOOKUP(AU26,'BASE DE DONNEE'!$I$220:$J$250,2,0))+VLOOKUP(AR26,'BASE DE DONNEE'!$I$111:$P$164,2,0)*AT26))))))</f>
        <v>0</v>
      </c>
      <c r="BC26" s="41" t="b">
        <f t="shared" si="6"/>
        <v>0</v>
      </c>
      <c r="BD26" s="45" t="b">
        <f t="shared" si="7"/>
        <v>0</v>
      </c>
      <c r="BE26" s="34"/>
      <c r="BF26" s="26"/>
      <c r="BG26" s="29"/>
      <c r="BH26" s="585"/>
      <c r="BI26" s="704"/>
      <c r="BJ26" s="704"/>
      <c r="BK26" s="77">
        <f t="shared" si="8"/>
        <v>0</v>
      </c>
      <c r="BL26" s="29"/>
      <c r="BM26" s="42"/>
      <c r="BN26" s="29"/>
      <c r="BO26" s="29"/>
      <c r="BP26" s="29"/>
      <c r="BQ26" s="29"/>
      <c r="BR26" s="29"/>
      <c r="BS26" s="29"/>
      <c r="BT26" s="94">
        <f t="shared" si="9"/>
        <v>0</v>
      </c>
      <c r="BU26" s="83">
        <f>IF(BL26="CLIENT S+L",(BK26*3333.33+(VLOOKUP(BN26,'BASE DE DONNEE'!$I$220:$J$250,2,0)))-((BK26*3333.33+(VLOOKUP(BN26,'BASE DE DONNEE'!$I$220:$J$250,2,0)))*BM26),IF(BL26="CLIENT O","OFFERT",IF(BL26="CLIENT L",(VLOOKUP(BN26,'BASE DE DONNEE'!$I$220:$J$250,2,0))+(VLOOKUP(BK26,'BASE DE DONNEE'!$I$111:$P$192,2,0)),IF(BL26="CLIENT D",(BK26*3809.53+(VLOOKUP(BN26,'BASE DE DONNEE'!$I$220:$J$250,2,0))),IF(BL26="CLIENT S+D",(BK26*3809.53+(VLOOKUP(BN26,'BASE DE DONNEE'!$I$220:$J$250,2,0)))-((BK26*3809.53+(VLOOKUP(BN26,'BASE DE DONNEE'!$I$220:$J$250,2,0)))*BM26),IF(BL26="CLIENT S",VLOOKUP(BN26,'BASE DE DONNEE'!$I$220:$J$250,2,0))+VLOOKUP(BK26,'BASE DE DONNEE'!$I$111:$P$192,2,0)-((VLOOKUP(BN26,'BASE DE DONNEE'!$I$220:$J$250,2,0))+VLOOKUP(BK26,'BASE DE DONNEE'!$I$111:$P$192,2,0)*BM26))))))</f>
        <v>0</v>
      </c>
      <c r="BV26" s="83" t="b">
        <f t="shared" si="10"/>
        <v>0</v>
      </c>
      <c r="BW26" s="95" t="b">
        <f t="shared" si="11"/>
        <v>0</v>
      </c>
      <c r="BX26" s="34"/>
    </row>
    <row r="27" spans="1:76" x14ac:dyDescent="0.25">
      <c r="A27" s="233">
        <v>43508</v>
      </c>
      <c r="B27" s="29" t="s">
        <v>192</v>
      </c>
      <c r="C27" s="585"/>
      <c r="D27" s="704"/>
      <c r="E27" s="704"/>
      <c r="F27" s="77"/>
      <c r="G27" s="29"/>
      <c r="H27" s="42"/>
      <c r="I27" s="29"/>
      <c r="J27" s="29"/>
      <c r="K27" s="29"/>
      <c r="L27" s="29"/>
      <c r="M27" s="29"/>
      <c r="N27" s="130"/>
      <c r="O27" s="80"/>
      <c r="P27" s="76"/>
      <c r="Q27" s="76"/>
      <c r="R27" s="83"/>
      <c r="S27" s="34"/>
      <c r="T27" s="26"/>
      <c r="U27" s="29"/>
      <c r="V27" s="585"/>
      <c r="W27" s="704"/>
      <c r="X27" s="704"/>
      <c r="Y27" s="77">
        <f t="shared" si="0"/>
        <v>0</v>
      </c>
      <c r="Z27" s="29"/>
      <c r="AA27" s="42"/>
      <c r="AB27" s="29"/>
      <c r="AC27" s="29"/>
      <c r="AD27" s="29"/>
      <c r="AE27" s="29"/>
      <c r="AF27" s="29"/>
      <c r="AG27" s="130"/>
      <c r="AH27" s="92">
        <f t="shared" si="1"/>
        <v>0</v>
      </c>
      <c r="AI27" s="83">
        <f>IF(Z27="CLIENT S+L",(Y27*3333.33+(VLOOKUP(AB27,'BASE DE DONNEE'!$I$220:$J$250,2,0)))-(Y27*3333.33+(VLOOKUP(AB27,'BASE DE DONNEE'!$I$220:$J$250,2,0)))*AA27,IF(Z27="CLIENT O","OFFERT",IF(Z27="CLIENT L",(VLOOKUP(AB27,'BASE DE DONNEE'!$I$220:$J$250,2,0))+(VLOOKUP(Y27,'BASE DE DONNEE'!$I$111:$P$192,2,0)),IF(Z27="CLIENT D",(Y27*3809.53+(VLOOKUP(AB27,'BASE DE DONNEE'!$I$220:$J$250,2,0))),IF(Z27="CLIENT S+D",(Y27*3809.53+(VLOOKUP(AB27,'BASE DE DONNEE'!$I$220:$J$250,2,0)))-(Y27*3809.53+(VLOOKUP(AB27,'BASE DE DONNEE'!$I$220:$J$250,2,0)))*AA27,IF(Z27="CLIENT S",VLOOKUP(AB27,'BASE DE DONNEE'!$I$220:$J$250,2,0))+VLOOKUP(Y27,'BASE DE DONNEE'!$I$111:$P$192,2,0)-((VLOOKUP(AB27,'BASE DE DONNEE'!$I$220:$J$250,2,0))+VLOOKUP(Y27,'BASE DE DONNEE'!$I$111:$P$192,2,0)*AA27))))))</f>
        <v>0</v>
      </c>
      <c r="AJ27" s="83" t="b">
        <f t="shared" si="2"/>
        <v>0</v>
      </c>
      <c r="AK27" s="83" t="b">
        <f t="shared" si="3"/>
        <v>0</v>
      </c>
      <c r="AL27" s="34"/>
      <c r="AM27" s="26"/>
      <c r="AN27" s="29"/>
      <c r="AO27" s="585"/>
      <c r="AP27" s="704"/>
      <c r="AQ27" s="704"/>
      <c r="AR27" s="77">
        <f t="shared" si="4"/>
        <v>0</v>
      </c>
      <c r="AS27" s="29"/>
      <c r="AT27" s="42"/>
      <c r="AU27" s="29"/>
      <c r="AV27" s="29"/>
      <c r="AW27" s="29"/>
      <c r="AX27" s="29"/>
      <c r="AY27" s="29"/>
      <c r="AZ27" s="129"/>
      <c r="BA27" s="93">
        <f t="shared" si="5"/>
        <v>0</v>
      </c>
      <c r="BB27" s="41">
        <f>IF(AS27="CLIENT S+L",(AR27*3333.33+(VLOOKUP(AU27,'BASE DE DONNEE'!$I$220:$J$250,2,0)))-((AR27*3333.33+(VLOOKUP(AU27,'BASE DE DONNEE'!$I$220:$J$250,2,0)))*AT27),IF(AS27="CLIENT O","OFFERT",IF(AS27="CLIENT L",(VLOOKUP(AU27,'BASE DE DONNEE'!$I$220:$J$250,2,0))+(VLOOKUP(AR27,'BASE DE DONNEE'!$I$111:$P$192,2,0)),IF(AS27="CLIENT D",(AR27*3809.53+(VLOOKUP(AU27,'BASE DE DONNEE'!$I$220:$J$250,2,0))),IF(AS27="CLIENT S+D",(AR27*3809.53+(VLOOKUP(AU27,'BASE DE DONNEE'!$I$220:$J$250,2,0)))-(AR27*3809.53+(VLOOKUP(AU27,'BASE DE DONNEE'!$I$220:$J$250,2,0)))*AT27,IF(AS27="CLIENT S",VLOOKUP(AU27,'BASE DE DONNEE'!$I$220:$J$250,2,0))+VLOOKUP(AR27,'BASE DE DONNEE'!$I$111:$P$192,2,0)-((VLOOKUP(AU27,'BASE DE DONNEE'!$I$220:$J$250,2,0))+VLOOKUP(AR27,'BASE DE DONNEE'!$I$111:$P$164,2,0)*AT27))))))</f>
        <v>0</v>
      </c>
      <c r="BC27" s="41" t="b">
        <f t="shared" si="6"/>
        <v>0</v>
      </c>
      <c r="BD27" s="45" t="b">
        <f t="shared" si="7"/>
        <v>0</v>
      </c>
      <c r="BE27" s="34"/>
      <c r="BF27" s="26"/>
      <c r="BG27" s="29"/>
      <c r="BH27" s="585"/>
      <c r="BI27" s="704"/>
      <c r="BJ27" s="704"/>
      <c r="BK27" s="77">
        <f t="shared" si="8"/>
        <v>0</v>
      </c>
      <c r="BL27" s="29"/>
      <c r="BM27" s="42"/>
      <c r="BN27" s="29"/>
      <c r="BO27" s="29"/>
      <c r="BP27" s="29"/>
      <c r="BQ27" s="29"/>
      <c r="BR27" s="29"/>
      <c r="BS27" s="29"/>
      <c r="BT27" s="94">
        <f t="shared" si="9"/>
        <v>0</v>
      </c>
      <c r="BU27" s="83">
        <f>IF(BL27="CLIENT S+L",(BK27*3333.33+(VLOOKUP(BN27,'BASE DE DONNEE'!$I$220:$J$250,2,0)))-((BK27*3333.33+(VLOOKUP(BN27,'BASE DE DONNEE'!$I$220:$J$250,2,0)))*BM27),IF(BL27="CLIENT O","OFFERT",IF(BL27="CLIENT L",(VLOOKUP(BN27,'BASE DE DONNEE'!$I$220:$J$250,2,0))+(VLOOKUP(BK27,'BASE DE DONNEE'!$I$111:$P$192,2,0)),IF(BL27="CLIENT D",(BK27*3809.53+(VLOOKUP(BN27,'BASE DE DONNEE'!$I$220:$J$250,2,0))),IF(BL27="CLIENT S+D",(BK27*3809.53+(VLOOKUP(BN27,'BASE DE DONNEE'!$I$220:$J$250,2,0)))-((BK27*3809.53+(VLOOKUP(BN27,'BASE DE DONNEE'!$I$220:$J$250,2,0)))*BM27),IF(BL27="CLIENT S",VLOOKUP(BN27,'BASE DE DONNEE'!$I$220:$J$250,2,0))+VLOOKUP(BK27,'BASE DE DONNEE'!$I$111:$P$192,2,0)-((VLOOKUP(BN27,'BASE DE DONNEE'!$I$220:$J$250,2,0))+VLOOKUP(BK27,'BASE DE DONNEE'!$I$111:$P$192,2,0)*BM27))))))</f>
        <v>0</v>
      </c>
      <c r="BV27" s="83" t="b">
        <f t="shared" si="10"/>
        <v>0</v>
      </c>
      <c r="BW27" s="95" t="b">
        <f t="shared" si="11"/>
        <v>0</v>
      </c>
      <c r="BX27" s="34"/>
    </row>
    <row r="28" spans="1:76" x14ac:dyDescent="0.25">
      <c r="A28" s="233">
        <v>43508</v>
      </c>
      <c r="B28" s="29" t="s">
        <v>193</v>
      </c>
      <c r="C28" s="585"/>
      <c r="D28" s="704"/>
      <c r="E28" s="704"/>
      <c r="F28" s="77"/>
      <c r="G28" s="29"/>
      <c r="H28" s="42"/>
      <c r="I28" s="29"/>
      <c r="J28" s="29"/>
      <c r="K28" s="29"/>
      <c r="L28" s="29"/>
      <c r="M28" s="29"/>
      <c r="N28" s="130"/>
      <c r="O28" s="80"/>
      <c r="P28" s="76"/>
      <c r="Q28" s="76"/>
      <c r="R28" s="83"/>
      <c r="S28" s="34"/>
      <c r="T28" s="26"/>
      <c r="U28" s="29"/>
      <c r="V28" s="585"/>
      <c r="W28" s="704"/>
      <c r="X28" s="704"/>
      <c r="Y28" s="77">
        <f t="shared" si="0"/>
        <v>0</v>
      </c>
      <c r="Z28" s="29"/>
      <c r="AA28" s="42"/>
      <c r="AB28" s="29"/>
      <c r="AC28" s="29"/>
      <c r="AD28" s="29"/>
      <c r="AE28" s="29"/>
      <c r="AF28" s="29"/>
      <c r="AG28" s="130"/>
      <c r="AH28" s="92">
        <f t="shared" si="1"/>
        <v>0</v>
      </c>
      <c r="AI28" s="83">
        <f>IF(Z28="CLIENT S+L",(Y28*3333.33+(VLOOKUP(AB28,'BASE DE DONNEE'!$I$220:$J$250,2,0)))-(Y28*3333.33+(VLOOKUP(AB28,'BASE DE DONNEE'!$I$220:$J$250,2,0)))*AA28,IF(Z28="CLIENT O","OFFERT",IF(Z28="CLIENT L",(VLOOKUP(AB28,'BASE DE DONNEE'!$I$220:$J$250,2,0))+(VLOOKUP(Y28,'BASE DE DONNEE'!$I$111:$P$192,2,0)),IF(Z28="CLIENT D",(Y28*3809.53+(VLOOKUP(AB28,'BASE DE DONNEE'!$I$220:$J$250,2,0))),IF(Z28="CLIENT S+D",(Y28*3809.53+(VLOOKUP(AB28,'BASE DE DONNEE'!$I$220:$J$250,2,0)))-(Y28*3809.53+(VLOOKUP(AB28,'BASE DE DONNEE'!$I$220:$J$250,2,0)))*AA28,IF(Z28="CLIENT S",VLOOKUP(AB28,'BASE DE DONNEE'!$I$220:$J$250,2,0))+VLOOKUP(Y28,'BASE DE DONNEE'!$I$111:$P$192,2,0)-((VLOOKUP(AB28,'BASE DE DONNEE'!$I$220:$J$250,2,0))+VLOOKUP(Y28,'BASE DE DONNEE'!$I$111:$P$192,2,0)*AA28))))))</f>
        <v>0</v>
      </c>
      <c r="AJ28" s="83" t="b">
        <f t="shared" si="2"/>
        <v>0</v>
      </c>
      <c r="AK28" s="83" t="b">
        <f t="shared" si="3"/>
        <v>0</v>
      </c>
      <c r="AL28" s="34"/>
      <c r="AM28" s="26"/>
      <c r="AN28" s="29"/>
      <c r="AO28" s="585"/>
      <c r="AP28" s="704"/>
      <c r="AQ28" s="704"/>
      <c r="AR28" s="77">
        <f t="shared" si="4"/>
        <v>0</v>
      </c>
      <c r="AS28" s="29"/>
      <c r="AT28" s="42"/>
      <c r="AU28" s="29"/>
      <c r="AV28" s="29"/>
      <c r="AW28" s="29"/>
      <c r="AX28" s="29"/>
      <c r="AY28" s="29"/>
      <c r="AZ28" s="129"/>
      <c r="BA28" s="93">
        <f t="shared" si="5"/>
        <v>0</v>
      </c>
      <c r="BB28" s="41">
        <f>IF(AS28="CLIENT S+L",(AR28*3333.33+(VLOOKUP(AU28,'BASE DE DONNEE'!$I$220:$J$250,2,0)))-((AR28*3333.33+(VLOOKUP(AU28,'BASE DE DONNEE'!$I$220:$J$250,2,0)))*AT28),IF(AS28="CLIENT O","OFFERT",IF(AS28="CLIENT L",(VLOOKUP(AU28,'BASE DE DONNEE'!$I$220:$J$250,2,0))+(VLOOKUP(AR28,'BASE DE DONNEE'!$I$111:$P$192,2,0)),IF(AS28="CLIENT D",(AR28*3809.53+(VLOOKUP(AU28,'BASE DE DONNEE'!$I$220:$J$250,2,0))),IF(AS28="CLIENT S+D",(AR28*3809.53+(VLOOKUP(AU28,'BASE DE DONNEE'!$I$220:$J$250,2,0)))-(AR28*3809.53+(VLOOKUP(AU28,'BASE DE DONNEE'!$I$220:$J$250,2,0)))*AT28,IF(AS28="CLIENT S",VLOOKUP(AU28,'BASE DE DONNEE'!$I$220:$J$250,2,0))+VLOOKUP(AR28,'BASE DE DONNEE'!$I$111:$P$192,2,0)-((VLOOKUP(AU28,'BASE DE DONNEE'!$I$220:$J$250,2,0))+VLOOKUP(AR28,'BASE DE DONNEE'!$I$111:$P$164,2,0)*AT28))))))</f>
        <v>0</v>
      </c>
      <c r="BC28" s="41" t="b">
        <f t="shared" si="6"/>
        <v>0</v>
      </c>
      <c r="BD28" s="45" t="b">
        <f t="shared" si="7"/>
        <v>0</v>
      </c>
      <c r="BE28" s="34"/>
      <c r="BF28" s="26"/>
      <c r="BG28" s="29"/>
      <c r="BH28" s="585"/>
      <c r="BI28" s="704"/>
      <c r="BJ28" s="704"/>
      <c r="BK28" s="77">
        <f t="shared" si="8"/>
        <v>0</v>
      </c>
      <c r="BL28" s="29"/>
      <c r="BM28" s="42"/>
      <c r="BN28" s="29"/>
      <c r="BO28" s="29"/>
      <c r="BP28" s="29"/>
      <c r="BQ28" s="29"/>
      <c r="BR28" s="29"/>
      <c r="BS28" s="29"/>
      <c r="BT28" s="94">
        <f t="shared" si="9"/>
        <v>0</v>
      </c>
      <c r="BU28" s="83">
        <f>IF(BL28="CLIENT S+L",(BK28*3333.33+(VLOOKUP(BN28,'BASE DE DONNEE'!$I$220:$J$250,2,0)))-((BK28*3333.33+(VLOOKUP(BN28,'BASE DE DONNEE'!$I$220:$J$250,2,0)))*BM28),IF(BL28="CLIENT O","OFFERT",IF(BL28="CLIENT L",(VLOOKUP(BN28,'BASE DE DONNEE'!$I$220:$J$250,2,0))+(VLOOKUP(BK28,'BASE DE DONNEE'!$I$111:$P$192,2,0)),IF(BL28="CLIENT D",(BK28*3809.53+(VLOOKUP(BN28,'BASE DE DONNEE'!$I$220:$J$250,2,0))),IF(BL28="CLIENT S+D",(BK28*3809.53+(VLOOKUP(BN28,'BASE DE DONNEE'!$I$220:$J$250,2,0)))-((BK28*3809.53+(VLOOKUP(BN28,'BASE DE DONNEE'!$I$220:$J$250,2,0)))*BM28),IF(BL28="CLIENT S",VLOOKUP(BN28,'BASE DE DONNEE'!$I$220:$J$250,2,0))+VLOOKUP(BK28,'BASE DE DONNEE'!$I$111:$P$192,2,0)-((VLOOKUP(BN28,'BASE DE DONNEE'!$I$220:$J$250,2,0))+VLOOKUP(BK28,'BASE DE DONNEE'!$I$111:$P$192,2,0)*BM28))))))</f>
        <v>0</v>
      </c>
      <c r="BV28" s="83" t="b">
        <f t="shared" si="10"/>
        <v>0</v>
      </c>
      <c r="BW28" s="95" t="b">
        <f t="shared" si="11"/>
        <v>0</v>
      </c>
      <c r="BX28" s="34"/>
    </row>
    <row r="29" spans="1:76" x14ac:dyDescent="0.25">
      <c r="A29" s="233">
        <v>43508</v>
      </c>
      <c r="B29" s="29" t="s">
        <v>194</v>
      </c>
      <c r="C29" s="585"/>
      <c r="D29" s="704"/>
      <c r="E29" s="704"/>
      <c r="F29" s="77"/>
      <c r="G29" s="29"/>
      <c r="H29" s="42"/>
      <c r="I29" s="29"/>
      <c r="J29" s="29"/>
      <c r="K29" s="29"/>
      <c r="L29" s="29"/>
      <c r="M29" s="29"/>
      <c r="N29" s="130"/>
      <c r="O29" s="80"/>
      <c r="P29" s="76"/>
      <c r="Q29" s="76"/>
      <c r="R29" s="83"/>
      <c r="S29" s="34"/>
      <c r="T29" s="26"/>
      <c r="U29" s="29"/>
      <c r="V29" s="585"/>
      <c r="W29" s="704"/>
      <c r="X29" s="704"/>
      <c r="Y29" s="77">
        <f t="shared" si="0"/>
        <v>0</v>
      </c>
      <c r="Z29" s="29"/>
      <c r="AA29" s="42"/>
      <c r="AB29" s="29"/>
      <c r="AC29" s="29"/>
      <c r="AD29" s="29"/>
      <c r="AE29" s="29"/>
      <c r="AF29" s="29"/>
      <c r="AG29" s="130"/>
      <c r="AH29" s="92">
        <f t="shared" si="1"/>
        <v>0</v>
      </c>
      <c r="AI29" s="83">
        <f>IF(Z29="CLIENT S+L",(Y29*3333.33+(VLOOKUP(AB29,'BASE DE DONNEE'!$I$220:$J$250,2,0)))-(Y29*3333.33+(VLOOKUP(AB29,'BASE DE DONNEE'!$I$220:$J$250,2,0)))*AA29,IF(Z29="CLIENT O","OFFERT",IF(Z29="CLIENT L",(VLOOKUP(AB29,'BASE DE DONNEE'!$I$220:$J$250,2,0))+(VLOOKUP(Y29,'BASE DE DONNEE'!$I$111:$P$192,2,0)),IF(Z29="CLIENT D",(Y29*3809.53+(VLOOKUP(AB29,'BASE DE DONNEE'!$I$220:$J$250,2,0))),IF(Z29="CLIENT S+D",(Y29*3809.53+(VLOOKUP(AB29,'BASE DE DONNEE'!$I$220:$J$250,2,0)))-(Y29*3809.53+(VLOOKUP(AB29,'BASE DE DONNEE'!$I$220:$J$250,2,0)))*AA29,IF(Z29="CLIENT S",VLOOKUP(AB29,'BASE DE DONNEE'!$I$220:$J$250,2,0))+VLOOKUP(Y29,'BASE DE DONNEE'!$I$111:$P$192,2,0)-((VLOOKUP(AB29,'BASE DE DONNEE'!$I$220:$J$250,2,0))+VLOOKUP(Y29,'BASE DE DONNEE'!$I$111:$P$192,2,0)*AA29))))))</f>
        <v>0</v>
      </c>
      <c r="AJ29" s="83" t="b">
        <f t="shared" si="2"/>
        <v>0</v>
      </c>
      <c r="AK29" s="83" t="b">
        <f t="shared" si="3"/>
        <v>0</v>
      </c>
      <c r="AL29" s="34"/>
      <c r="AM29" s="26"/>
      <c r="AN29" s="29"/>
      <c r="AO29" s="585"/>
      <c r="AP29" s="704"/>
      <c r="AQ29" s="704"/>
      <c r="AR29" s="77">
        <f t="shared" si="4"/>
        <v>0</v>
      </c>
      <c r="AS29" s="29"/>
      <c r="AT29" s="42"/>
      <c r="AU29" s="29"/>
      <c r="AV29" s="29"/>
      <c r="AW29" s="29"/>
      <c r="AX29" s="29"/>
      <c r="AY29" s="29"/>
      <c r="AZ29" s="129"/>
      <c r="BA29" s="93">
        <f t="shared" si="5"/>
        <v>0</v>
      </c>
      <c r="BB29" s="41">
        <f>IF(AS29="CLIENT S+L",(AR29*3333.33+(VLOOKUP(AU29,'BASE DE DONNEE'!$I$220:$J$250,2,0)))-((AR29*3333.33+(VLOOKUP(AU29,'BASE DE DONNEE'!$I$220:$J$250,2,0)))*AT29),IF(AS29="CLIENT O","OFFERT",IF(AS29="CLIENT L",(VLOOKUP(AU29,'BASE DE DONNEE'!$I$220:$J$250,2,0))+(VLOOKUP(AR29,'BASE DE DONNEE'!$I$111:$P$192,2,0)),IF(AS29="CLIENT D",(AR29*3809.53+(VLOOKUP(AU29,'BASE DE DONNEE'!$I$220:$J$250,2,0))),IF(AS29="CLIENT S+D",(AR29*3809.53+(VLOOKUP(AU29,'BASE DE DONNEE'!$I$220:$J$250,2,0)))-(AR29*3809.53+(VLOOKUP(AU29,'BASE DE DONNEE'!$I$220:$J$250,2,0)))*AT29,IF(AS29="CLIENT S",VLOOKUP(AU29,'BASE DE DONNEE'!$I$220:$J$250,2,0))+VLOOKUP(AR29,'BASE DE DONNEE'!$I$111:$P$192,2,0)-((VLOOKUP(AU29,'BASE DE DONNEE'!$I$220:$J$250,2,0))+VLOOKUP(AR29,'BASE DE DONNEE'!$I$111:$P$164,2,0)*AT29))))))</f>
        <v>0</v>
      </c>
      <c r="BC29" s="41" t="b">
        <f t="shared" si="6"/>
        <v>0</v>
      </c>
      <c r="BD29" s="45" t="b">
        <f t="shared" si="7"/>
        <v>0</v>
      </c>
      <c r="BE29" s="34"/>
      <c r="BF29" s="26"/>
      <c r="BG29" s="29"/>
      <c r="BH29" s="585"/>
      <c r="BI29" s="704"/>
      <c r="BJ29" s="704"/>
      <c r="BK29" s="77">
        <f t="shared" si="8"/>
        <v>0</v>
      </c>
      <c r="BL29" s="29"/>
      <c r="BM29" s="42"/>
      <c r="BN29" s="29"/>
      <c r="BO29" s="29"/>
      <c r="BP29" s="29"/>
      <c r="BQ29" s="29"/>
      <c r="BR29" s="29"/>
      <c r="BS29" s="29"/>
      <c r="BT29" s="94">
        <f t="shared" si="9"/>
        <v>0</v>
      </c>
      <c r="BU29" s="83">
        <f>IF(BL29="CLIENT S+L",(BK29*3333.33+(VLOOKUP(BN29,'BASE DE DONNEE'!$I$220:$J$250,2,0)))-((BK29*3333.33+(VLOOKUP(BN29,'BASE DE DONNEE'!$I$220:$J$250,2,0)))*BM29),IF(BL29="CLIENT O","OFFERT",IF(BL29="CLIENT L",(VLOOKUP(BN29,'BASE DE DONNEE'!$I$220:$J$250,2,0))+(VLOOKUP(BK29,'BASE DE DONNEE'!$I$111:$P$192,2,0)),IF(BL29="CLIENT D",(BK29*3809.53+(VLOOKUP(BN29,'BASE DE DONNEE'!$I$220:$J$250,2,0))),IF(BL29="CLIENT S+D",(BK29*3809.53+(VLOOKUP(BN29,'BASE DE DONNEE'!$I$220:$J$250,2,0)))-((BK29*3809.53+(VLOOKUP(BN29,'BASE DE DONNEE'!$I$220:$J$250,2,0)))*BM29),IF(BL29="CLIENT S",VLOOKUP(BN29,'BASE DE DONNEE'!$I$220:$J$250,2,0))+VLOOKUP(BK29,'BASE DE DONNEE'!$I$111:$P$192,2,0)-((VLOOKUP(BN29,'BASE DE DONNEE'!$I$220:$J$250,2,0))+VLOOKUP(BK29,'BASE DE DONNEE'!$I$111:$P$192,2,0)*BM29))))))</f>
        <v>0</v>
      </c>
      <c r="BV29" s="83" t="b">
        <f t="shared" si="10"/>
        <v>0</v>
      </c>
      <c r="BW29" s="95" t="b">
        <f t="shared" si="11"/>
        <v>0</v>
      </c>
      <c r="BX29" s="34"/>
    </row>
    <row r="30" spans="1:76" x14ac:dyDescent="0.25">
      <c r="A30" s="233">
        <v>43508</v>
      </c>
      <c r="B30" s="29" t="s">
        <v>195</v>
      </c>
      <c r="C30" s="585"/>
      <c r="D30" s="704"/>
      <c r="E30" s="704"/>
      <c r="F30" s="77"/>
      <c r="G30" s="29"/>
      <c r="H30" s="42"/>
      <c r="I30" s="29"/>
      <c r="J30" s="29"/>
      <c r="K30" s="29"/>
      <c r="L30" s="29"/>
      <c r="M30" s="29"/>
      <c r="N30" s="130"/>
      <c r="O30" s="80"/>
      <c r="P30" s="76"/>
      <c r="Q30" s="76"/>
      <c r="R30" s="83"/>
      <c r="S30" s="34"/>
      <c r="T30" s="26"/>
      <c r="U30" s="29"/>
      <c r="V30" s="585"/>
      <c r="W30" s="704"/>
      <c r="X30" s="704"/>
      <c r="Y30" s="77">
        <f t="shared" si="0"/>
        <v>0</v>
      </c>
      <c r="Z30" s="29"/>
      <c r="AA30" s="42"/>
      <c r="AB30" s="29"/>
      <c r="AC30" s="29"/>
      <c r="AD30" s="29"/>
      <c r="AE30" s="29"/>
      <c r="AF30" s="29"/>
      <c r="AG30" s="130"/>
      <c r="AH30" s="92">
        <f t="shared" si="1"/>
        <v>0</v>
      </c>
      <c r="AI30" s="83">
        <f>IF(Z30="CLIENT S+L",(Y30*3333.33+(VLOOKUP(AB30,'BASE DE DONNEE'!$I$220:$J$250,2,0)))-(Y30*3333.33+(VLOOKUP(AB30,'BASE DE DONNEE'!$I$220:$J$250,2,0)))*AA30,IF(Z30="CLIENT O","OFFERT",IF(Z30="CLIENT L",(VLOOKUP(AB30,'BASE DE DONNEE'!$I$220:$J$250,2,0))+(VLOOKUP(Y30,'BASE DE DONNEE'!$I$111:$P$192,2,0)),IF(Z30="CLIENT D",(Y30*3809.53+(VLOOKUP(AB30,'BASE DE DONNEE'!$I$220:$J$250,2,0))),IF(Z30="CLIENT S+D",(Y30*3809.53+(VLOOKUP(AB30,'BASE DE DONNEE'!$I$220:$J$250,2,0)))-(Y30*3809.53+(VLOOKUP(AB30,'BASE DE DONNEE'!$I$220:$J$250,2,0)))*AA30,IF(Z30="CLIENT S",VLOOKUP(AB30,'BASE DE DONNEE'!$I$220:$J$250,2,0))+VLOOKUP(Y30,'BASE DE DONNEE'!$I$111:$P$192,2,0)-((VLOOKUP(AB30,'BASE DE DONNEE'!$I$220:$J$250,2,0))+VLOOKUP(Y30,'BASE DE DONNEE'!$I$111:$P$192,2,0)*AA30))))))</f>
        <v>0</v>
      </c>
      <c r="AJ30" s="83" t="b">
        <f t="shared" si="2"/>
        <v>0</v>
      </c>
      <c r="AK30" s="83" t="b">
        <f t="shared" si="3"/>
        <v>0</v>
      </c>
      <c r="AL30" s="34"/>
      <c r="AM30" s="26"/>
      <c r="AN30" s="29"/>
      <c r="AO30" s="585"/>
      <c r="AP30" s="704"/>
      <c r="AQ30" s="704"/>
      <c r="AR30" s="77">
        <f t="shared" si="4"/>
        <v>0</v>
      </c>
      <c r="AS30" s="29"/>
      <c r="AT30" s="42"/>
      <c r="AU30" s="29"/>
      <c r="AV30" s="29"/>
      <c r="AW30" s="29"/>
      <c r="AX30" s="29"/>
      <c r="AY30" s="29"/>
      <c r="AZ30" s="129"/>
      <c r="BA30" s="93">
        <f t="shared" si="5"/>
        <v>0</v>
      </c>
      <c r="BB30" s="41">
        <f>IF(AS30="CLIENT S+L",(AR30*3333.33+(VLOOKUP(AU30,'BASE DE DONNEE'!$I$220:$J$250,2,0)))-((AR30*3333.33+(VLOOKUP(AU30,'BASE DE DONNEE'!$I$220:$J$250,2,0)))*AT30),IF(AS30="CLIENT O","OFFERT",IF(AS30="CLIENT L",(VLOOKUP(AU30,'BASE DE DONNEE'!$I$220:$J$250,2,0))+(VLOOKUP(AR30,'BASE DE DONNEE'!$I$111:$P$192,2,0)),IF(AS30="CLIENT D",(AR30*3809.53+(VLOOKUP(AU30,'BASE DE DONNEE'!$I$220:$J$250,2,0))),IF(AS30="CLIENT S+D",(AR30*3809.53+(VLOOKUP(AU30,'BASE DE DONNEE'!$I$220:$J$250,2,0)))-(AR30*3809.53+(VLOOKUP(AU30,'BASE DE DONNEE'!$I$220:$J$250,2,0)))*AT30,IF(AS30="CLIENT S",VLOOKUP(AU30,'BASE DE DONNEE'!$I$220:$J$250,2,0))+VLOOKUP(AR30,'BASE DE DONNEE'!$I$111:$P$192,2,0)-((VLOOKUP(AU30,'BASE DE DONNEE'!$I$220:$J$250,2,0))+VLOOKUP(AR30,'BASE DE DONNEE'!$I$111:$P$164,2,0)*AT30))))))</f>
        <v>0</v>
      </c>
      <c r="BC30" s="41" t="b">
        <f t="shared" si="6"/>
        <v>0</v>
      </c>
      <c r="BD30" s="45" t="b">
        <f t="shared" si="7"/>
        <v>0</v>
      </c>
      <c r="BE30" s="34"/>
      <c r="BF30" s="26"/>
      <c r="BG30" s="29"/>
      <c r="BH30" s="585"/>
      <c r="BI30" s="704"/>
      <c r="BJ30" s="704"/>
      <c r="BK30" s="77">
        <f t="shared" si="8"/>
        <v>0</v>
      </c>
      <c r="BL30" s="29"/>
      <c r="BM30" s="42"/>
      <c r="BN30" s="29"/>
      <c r="BO30" s="29"/>
      <c r="BP30" s="29"/>
      <c r="BQ30" s="29"/>
      <c r="BR30" s="29"/>
      <c r="BS30" s="29"/>
      <c r="BT30" s="94">
        <f t="shared" si="9"/>
        <v>0</v>
      </c>
      <c r="BU30" s="83">
        <f>IF(BL30="CLIENT S+L",(BK30*3333.33+(VLOOKUP(BN30,'BASE DE DONNEE'!$I$220:$J$250,2,0)))-((BK30*3333.33+(VLOOKUP(BN30,'BASE DE DONNEE'!$I$220:$J$250,2,0)))*BM30),IF(BL30="CLIENT O","OFFERT",IF(BL30="CLIENT L",(VLOOKUP(BN30,'BASE DE DONNEE'!$I$220:$J$250,2,0))+(VLOOKUP(BK30,'BASE DE DONNEE'!$I$111:$P$192,2,0)),IF(BL30="CLIENT D",(BK30*3809.53+(VLOOKUP(BN30,'BASE DE DONNEE'!$I$220:$J$250,2,0))),IF(BL30="CLIENT S+D",(BK30*3809.53+(VLOOKUP(BN30,'BASE DE DONNEE'!$I$220:$J$250,2,0)))-((BK30*3809.53+(VLOOKUP(BN30,'BASE DE DONNEE'!$I$220:$J$250,2,0)))*BM30),IF(BL30="CLIENT S",VLOOKUP(BN30,'BASE DE DONNEE'!$I$220:$J$250,2,0))+VLOOKUP(BK30,'BASE DE DONNEE'!$I$111:$P$192,2,0)-((VLOOKUP(BN30,'BASE DE DONNEE'!$I$220:$J$250,2,0))+VLOOKUP(BK30,'BASE DE DONNEE'!$I$111:$P$192,2,0)*BM30))))))</f>
        <v>0</v>
      </c>
      <c r="BV30" s="83" t="b">
        <f t="shared" si="10"/>
        <v>0</v>
      </c>
      <c r="BW30" s="95" t="b">
        <f t="shared" si="11"/>
        <v>0</v>
      </c>
      <c r="BX30" s="34"/>
    </row>
    <row r="31" spans="1:76" x14ac:dyDescent="0.25">
      <c r="A31" s="233">
        <v>43508</v>
      </c>
      <c r="B31" s="29" t="s">
        <v>159</v>
      </c>
      <c r="C31" s="585"/>
      <c r="D31" s="704"/>
      <c r="E31" s="704"/>
      <c r="F31" s="77"/>
      <c r="G31" s="29"/>
      <c r="H31" s="42"/>
      <c r="I31" s="29"/>
      <c r="J31" s="29"/>
      <c r="K31" s="29"/>
      <c r="L31" s="29"/>
      <c r="M31" s="29"/>
      <c r="N31" s="130"/>
      <c r="O31" s="80"/>
      <c r="P31" s="76"/>
      <c r="Q31" s="76"/>
      <c r="R31" s="83"/>
      <c r="S31" s="34"/>
      <c r="T31" s="26"/>
      <c r="U31" s="29"/>
      <c r="V31" s="585"/>
      <c r="W31" s="704"/>
      <c r="X31" s="704"/>
      <c r="Y31" s="77">
        <f t="shared" si="0"/>
        <v>0</v>
      </c>
      <c r="Z31" s="29"/>
      <c r="AA31" s="42"/>
      <c r="AB31" s="29"/>
      <c r="AC31" s="29"/>
      <c r="AD31" s="29"/>
      <c r="AE31" s="29"/>
      <c r="AF31" s="29"/>
      <c r="AG31" s="130"/>
      <c r="AH31" s="92">
        <f t="shared" si="1"/>
        <v>0</v>
      </c>
      <c r="AI31" s="83">
        <f>IF(Z31="CLIENT S+L",(Y31*3333.33+(VLOOKUP(AB31,'BASE DE DONNEE'!$I$220:$J$250,2,0)))-(Y31*3333.33+(VLOOKUP(AB31,'BASE DE DONNEE'!$I$220:$J$250,2,0)))*AA31,IF(Z31="CLIENT O","OFFERT",IF(Z31="CLIENT L",(VLOOKUP(AB31,'BASE DE DONNEE'!$I$220:$J$250,2,0))+(VLOOKUP(Y31,'BASE DE DONNEE'!$I$111:$P$192,2,0)),IF(Z31="CLIENT D",(Y31*3809.53+(VLOOKUP(AB31,'BASE DE DONNEE'!$I$220:$J$250,2,0))),IF(Z31="CLIENT S+D",(Y31*3809.53+(VLOOKUP(AB31,'BASE DE DONNEE'!$I$220:$J$250,2,0)))-(Y31*3809.53+(VLOOKUP(AB31,'BASE DE DONNEE'!$I$220:$J$250,2,0)))*AA31,IF(Z31="CLIENT S",VLOOKUP(AB31,'BASE DE DONNEE'!$I$220:$J$250,2,0))+VLOOKUP(Y31,'BASE DE DONNEE'!$I$111:$P$192,2,0)-((VLOOKUP(AB31,'BASE DE DONNEE'!$I$220:$J$250,2,0))+VLOOKUP(Y31,'BASE DE DONNEE'!$I$111:$P$192,2,0)*AA31))))))</f>
        <v>0</v>
      </c>
      <c r="AJ31" s="83" t="b">
        <f t="shared" si="2"/>
        <v>0</v>
      </c>
      <c r="AK31" s="83" t="b">
        <f t="shared" si="3"/>
        <v>0</v>
      </c>
      <c r="AL31" s="34"/>
      <c r="AM31" s="26"/>
      <c r="AN31" s="29"/>
      <c r="AO31" s="585"/>
      <c r="AP31" s="704"/>
      <c r="AQ31" s="704"/>
      <c r="AR31" s="77">
        <f t="shared" si="4"/>
        <v>0</v>
      </c>
      <c r="AS31" s="29"/>
      <c r="AT31" s="42"/>
      <c r="AU31" s="29"/>
      <c r="AV31" s="29"/>
      <c r="AW31" s="29"/>
      <c r="AX31" s="29"/>
      <c r="AY31" s="29"/>
      <c r="AZ31" s="129"/>
      <c r="BA31" s="93">
        <f t="shared" si="5"/>
        <v>0</v>
      </c>
      <c r="BB31" s="41">
        <f>IF(AS31="CLIENT S+L",(AR31*3333.33+(VLOOKUP(AU31,'BASE DE DONNEE'!$I$220:$J$250,2,0)))-((AR31*3333.33+(VLOOKUP(AU31,'BASE DE DONNEE'!$I$220:$J$250,2,0)))*AT31),IF(AS31="CLIENT O","OFFERT",IF(AS31="CLIENT L",(VLOOKUP(AU31,'BASE DE DONNEE'!$I$220:$J$250,2,0))+(VLOOKUP(AR31,'BASE DE DONNEE'!$I$111:$P$192,2,0)),IF(AS31="CLIENT D",(AR31*3809.53+(VLOOKUP(AU31,'BASE DE DONNEE'!$I$220:$J$250,2,0))),IF(AS31="CLIENT S+D",(AR31*3809.53+(VLOOKUP(AU31,'BASE DE DONNEE'!$I$220:$J$250,2,0)))-(AR31*3809.53+(VLOOKUP(AU31,'BASE DE DONNEE'!$I$220:$J$250,2,0)))*AT31,IF(AS31="CLIENT S",VLOOKUP(AU31,'BASE DE DONNEE'!$I$220:$J$250,2,0))+VLOOKUP(AR31,'BASE DE DONNEE'!$I$111:$P$192,2,0)-((VLOOKUP(AU31,'BASE DE DONNEE'!$I$220:$J$250,2,0))+VLOOKUP(AR31,'BASE DE DONNEE'!$I$111:$P$164,2,0)*AT31))))))</f>
        <v>0</v>
      </c>
      <c r="BC31" s="41" t="b">
        <f t="shared" si="6"/>
        <v>0</v>
      </c>
      <c r="BD31" s="45" t="b">
        <f t="shared" si="7"/>
        <v>0</v>
      </c>
      <c r="BE31" s="34"/>
      <c r="BF31" s="26"/>
      <c r="BG31" s="29"/>
      <c r="BH31" s="585"/>
      <c r="BI31" s="704"/>
      <c r="BJ31" s="704"/>
      <c r="BK31" s="77">
        <f t="shared" si="8"/>
        <v>0</v>
      </c>
      <c r="BL31" s="29"/>
      <c r="BM31" s="42"/>
      <c r="BN31" s="29"/>
      <c r="BO31" s="29"/>
      <c r="BP31" s="29"/>
      <c r="BQ31" s="29"/>
      <c r="BR31" s="29"/>
      <c r="BS31" s="29"/>
      <c r="BT31" s="94">
        <f t="shared" si="9"/>
        <v>0</v>
      </c>
      <c r="BU31" s="83">
        <f>IF(BL31="CLIENT S+L",(BK31*3333.33+(VLOOKUP(BN31,'BASE DE DONNEE'!$I$220:$J$250,2,0)))-((BK31*3333.33+(VLOOKUP(BN31,'BASE DE DONNEE'!$I$220:$J$250,2,0)))*BM31),IF(BL31="CLIENT O","OFFERT",IF(BL31="CLIENT L",(VLOOKUP(BN31,'BASE DE DONNEE'!$I$220:$J$250,2,0))+(VLOOKUP(BK31,'BASE DE DONNEE'!$I$111:$P$192,2,0)),IF(BL31="CLIENT D",(BK31*3809.53+(VLOOKUP(BN31,'BASE DE DONNEE'!$I$220:$J$250,2,0))),IF(BL31="CLIENT S+D",(BK31*3809.53+(VLOOKUP(BN31,'BASE DE DONNEE'!$I$220:$J$250,2,0)))-((BK31*3809.53+(VLOOKUP(BN31,'BASE DE DONNEE'!$I$220:$J$250,2,0)))*BM31),IF(BL31="CLIENT S",VLOOKUP(BN31,'BASE DE DONNEE'!$I$220:$J$250,2,0))+VLOOKUP(BK31,'BASE DE DONNEE'!$I$111:$P$192,2,0)-((VLOOKUP(BN31,'BASE DE DONNEE'!$I$220:$J$250,2,0))+VLOOKUP(BK31,'BASE DE DONNEE'!$I$111:$P$192,2,0)*BM31))))))</f>
        <v>0</v>
      </c>
      <c r="BV31" s="83" t="b">
        <f t="shared" si="10"/>
        <v>0</v>
      </c>
      <c r="BW31" s="95" t="b">
        <f t="shared" si="11"/>
        <v>0</v>
      </c>
      <c r="BX31" s="34"/>
    </row>
    <row r="32" spans="1:76" ht="15.75" thickBot="1" x14ac:dyDescent="0.3">
      <c r="A32" s="234">
        <v>43508</v>
      </c>
      <c r="B32" s="30" t="s">
        <v>196</v>
      </c>
      <c r="C32" s="585"/>
      <c r="D32" s="704"/>
      <c r="E32" s="704"/>
      <c r="F32" s="78"/>
      <c r="G32" s="30"/>
      <c r="H32" s="43"/>
      <c r="I32" s="30"/>
      <c r="J32" s="30"/>
      <c r="K32" s="30"/>
      <c r="L32" s="30"/>
      <c r="M32" s="30"/>
      <c r="N32" s="228"/>
      <c r="O32" s="81"/>
      <c r="P32" s="76"/>
      <c r="Q32" s="76"/>
      <c r="R32" s="83"/>
      <c r="S32" s="35"/>
      <c r="T32" s="27"/>
      <c r="U32" s="30"/>
      <c r="V32" s="585"/>
      <c r="W32" s="704"/>
      <c r="X32" s="704"/>
      <c r="Y32" s="77">
        <f t="shared" si="0"/>
        <v>0</v>
      </c>
      <c r="Z32" s="30"/>
      <c r="AA32" s="43"/>
      <c r="AB32" s="30"/>
      <c r="AC32" s="30"/>
      <c r="AD32" s="30"/>
      <c r="AE32" s="30"/>
      <c r="AF32" s="30"/>
      <c r="AG32" s="130"/>
      <c r="AH32" s="92">
        <f t="shared" si="1"/>
        <v>0</v>
      </c>
      <c r="AI32" s="83">
        <f>IF(Z32="CLIENT S+L",(Y32*3333.33+(VLOOKUP(AB32,'BASE DE DONNEE'!$I$220:$J$250,2,0)))-(Y32*3333.33+(VLOOKUP(AB32,'BASE DE DONNEE'!$I$220:$J$250,2,0)))*AA32,IF(Z32="CLIENT O","OFFERT",IF(Z32="CLIENT L",(VLOOKUP(AB32,'BASE DE DONNEE'!$I$220:$J$250,2,0))+(VLOOKUP(Y32,'BASE DE DONNEE'!$I$111:$P$192,2,0)),IF(Z32="CLIENT D",(Y32*3809.53+(VLOOKUP(AB32,'BASE DE DONNEE'!$I$220:$J$250,2,0))),IF(Z32="CLIENT S+D",(Y32*3809.53+(VLOOKUP(AB32,'BASE DE DONNEE'!$I$220:$J$250,2,0)))-(Y32*3809.53+(VLOOKUP(AB32,'BASE DE DONNEE'!$I$220:$J$250,2,0)))*AA32,IF(Z32="CLIENT S",VLOOKUP(AB32,'BASE DE DONNEE'!$I$220:$J$250,2,0))+VLOOKUP(Y32,'BASE DE DONNEE'!$I$111:$P$192,2,0)-((VLOOKUP(AB32,'BASE DE DONNEE'!$I$220:$J$250,2,0))+VLOOKUP(Y32,'BASE DE DONNEE'!$I$111:$P$192,2,0)*AA32))))))</f>
        <v>0</v>
      </c>
      <c r="AJ32" s="83" t="b">
        <f t="shared" si="2"/>
        <v>0</v>
      </c>
      <c r="AK32" s="83" t="b">
        <f t="shared" si="3"/>
        <v>0</v>
      </c>
      <c r="AL32" s="35"/>
      <c r="AM32" s="27"/>
      <c r="AN32" s="30"/>
      <c r="AO32" s="585"/>
      <c r="AP32" s="704"/>
      <c r="AQ32" s="704"/>
      <c r="AR32" s="77">
        <f t="shared" si="4"/>
        <v>0</v>
      </c>
      <c r="AS32" s="30"/>
      <c r="AT32" s="43"/>
      <c r="AU32" s="30"/>
      <c r="AV32" s="30"/>
      <c r="AW32" s="30"/>
      <c r="AX32" s="30"/>
      <c r="AY32" s="30"/>
      <c r="AZ32" s="129"/>
      <c r="BA32" s="93">
        <f t="shared" si="5"/>
        <v>0</v>
      </c>
      <c r="BB32" s="41">
        <f>IF(AS32="CLIENT S+L",(AR32*3333.33+(VLOOKUP(AU32,'BASE DE DONNEE'!$I$220:$J$250,2,0)))-((AR32*3333.33+(VLOOKUP(AU32,'BASE DE DONNEE'!$I$220:$J$250,2,0)))*AT32),IF(AS32="CLIENT O","OFFERT",IF(AS32="CLIENT L",(VLOOKUP(AU32,'BASE DE DONNEE'!$I$220:$J$250,2,0))+(VLOOKUP(AR32,'BASE DE DONNEE'!$I$111:$P$192,2,0)),IF(AS32="CLIENT D",(AR32*3809.53+(VLOOKUP(AU32,'BASE DE DONNEE'!$I$220:$J$250,2,0))),IF(AS32="CLIENT S+D",(AR32*3809.53+(VLOOKUP(AU32,'BASE DE DONNEE'!$I$220:$J$250,2,0)))-(AR32*3809.53+(VLOOKUP(AU32,'BASE DE DONNEE'!$I$220:$J$250,2,0)))*AT32,IF(AS32="CLIENT S",VLOOKUP(AU32,'BASE DE DONNEE'!$I$220:$J$250,2,0))+VLOOKUP(AR32,'BASE DE DONNEE'!$I$111:$P$192,2,0)-((VLOOKUP(AU32,'BASE DE DONNEE'!$I$220:$J$250,2,0))+VLOOKUP(AR32,'BASE DE DONNEE'!$I$111:$P$164,2,0)*AT32))))))</f>
        <v>0</v>
      </c>
      <c r="BC32" s="41" t="b">
        <f t="shared" si="6"/>
        <v>0</v>
      </c>
      <c r="BD32" s="45" t="b">
        <f t="shared" si="7"/>
        <v>0</v>
      </c>
      <c r="BE32" s="35"/>
      <c r="BF32" s="27"/>
      <c r="BG32" s="30"/>
      <c r="BH32" s="585"/>
      <c r="BI32" s="704"/>
      <c r="BJ32" s="704"/>
      <c r="BK32" s="77">
        <f t="shared" si="8"/>
        <v>0</v>
      </c>
      <c r="BL32" s="30"/>
      <c r="BM32" s="43"/>
      <c r="BN32" s="30"/>
      <c r="BO32" s="30"/>
      <c r="BP32" s="30"/>
      <c r="BQ32" s="30"/>
      <c r="BR32" s="30"/>
      <c r="BS32" s="30"/>
      <c r="BT32" s="94">
        <f t="shared" si="9"/>
        <v>0</v>
      </c>
      <c r="BU32" s="83">
        <f>IF(BL32="CLIENT S+L",(BK32*3333.33+(VLOOKUP(BN32,'BASE DE DONNEE'!$I$220:$J$250,2,0)))-((BK32*3333.33+(VLOOKUP(BN32,'BASE DE DONNEE'!$I$220:$J$250,2,0)))*BM32),IF(BL32="CLIENT O","OFFERT",IF(BL32="CLIENT L",(VLOOKUP(BN32,'BASE DE DONNEE'!$I$220:$J$250,2,0))+(VLOOKUP(BK32,'BASE DE DONNEE'!$I$111:$P$192,2,0)),IF(BL32="CLIENT D",(BK32*3809.53+(VLOOKUP(BN32,'BASE DE DONNEE'!$I$220:$J$250,2,0))),IF(BL32="CLIENT S+D",(BK32*3809.53+(VLOOKUP(BN32,'BASE DE DONNEE'!$I$220:$J$250,2,0)))-((BK32*3809.53+(VLOOKUP(BN32,'BASE DE DONNEE'!$I$220:$J$250,2,0)))*BM32),IF(BL32="CLIENT S",VLOOKUP(BN32,'BASE DE DONNEE'!$I$220:$J$250,2,0))+VLOOKUP(BK32,'BASE DE DONNEE'!$I$111:$P$192,2,0)-((VLOOKUP(BN32,'BASE DE DONNEE'!$I$220:$J$250,2,0))+VLOOKUP(BK32,'BASE DE DONNEE'!$I$111:$P$192,2,0)*BM32))))))</f>
        <v>0</v>
      </c>
      <c r="BV32" s="83" t="b">
        <f t="shared" si="10"/>
        <v>0</v>
      </c>
      <c r="BW32" s="95" t="b">
        <f t="shared" si="11"/>
        <v>0</v>
      </c>
      <c r="BX32" s="35"/>
    </row>
    <row r="33" spans="1:76" ht="16.5" thickTop="1" thickBot="1" x14ac:dyDescent="0.3">
      <c r="A33" s="906" t="s">
        <v>131</v>
      </c>
      <c r="B33" s="907"/>
      <c r="C33" s="907"/>
      <c r="D33" s="907"/>
      <c r="E33" s="907"/>
      <c r="F33" s="907"/>
      <c r="G33" s="907"/>
      <c r="H33" s="908"/>
      <c r="I33" s="46">
        <f t="shared" ref="I33:O33" si="12">SUM(I6:I32)+SUM(AB6:AB36)+SUM(AU6:AU36)+SUM(BN6:BN36)</f>
        <v>0</v>
      </c>
      <c r="J33" s="46">
        <f t="shared" si="12"/>
        <v>19</v>
      </c>
      <c r="K33" s="46">
        <f t="shared" si="12"/>
        <v>12</v>
      </c>
      <c r="L33" s="46">
        <f t="shared" si="12"/>
        <v>3</v>
      </c>
      <c r="M33" s="46">
        <f t="shared" si="12"/>
        <v>0</v>
      </c>
      <c r="N33" s="48">
        <f t="shared" si="12"/>
        <v>2</v>
      </c>
      <c r="O33" s="256">
        <f t="shared" si="12"/>
        <v>23</v>
      </c>
      <c r="P33" s="909"/>
      <c r="Q33" s="910"/>
      <c r="R33" s="910"/>
      <c r="S33" s="911"/>
      <c r="T33" s="27"/>
      <c r="U33" s="30"/>
      <c r="V33" s="585"/>
      <c r="W33" s="704"/>
      <c r="X33" s="704"/>
      <c r="Y33" s="77">
        <f t="shared" si="0"/>
        <v>0</v>
      </c>
      <c r="Z33" s="30"/>
      <c r="AA33" s="43"/>
      <c r="AB33" s="30"/>
      <c r="AC33" s="30"/>
      <c r="AD33" s="30"/>
      <c r="AE33" s="30"/>
      <c r="AF33" s="30"/>
      <c r="AG33" s="134"/>
      <c r="AH33" s="92">
        <f t="shared" si="1"/>
        <v>0</v>
      </c>
      <c r="AI33" s="83">
        <f>IF(Z33="CLIENT S+L",(Y33*3333.33+(VLOOKUP(AB33,'BASE DE DONNEE'!$I$220:$J$250,2,0)))-(Y33*3333.33+(VLOOKUP(AB33,'BASE DE DONNEE'!$I$220:$J$250,2,0)))*AA33,IF(Z33="CLIENT O","OFFERT",IF(Z33="CLIENT L",(VLOOKUP(AB33,'BASE DE DONNEE'!$I$220:$J$250,2,0))+(VLOOKUP(Y33,'BASE DE DONNEE'!$I$111:$P$192,2,0)),IF(Z33="CLIENT D",(Y33*3809.53+(VLOOKUP(AB33,'BASE DE DONNEE'!$I$220:$J$250,2,0))),IF(Z33="CLIENT S+D",(Y33*3809.53+(VLOOKUP(AB33,'BASE DE DONNEE'!$I$220:$J$250,2,0)))-(Y33*3809.53+(VLOOKUP(AB33,'BASE DE DONNEE'!$I$220:$J$250,2,0)))*AA33,IF(Z33="CLIENT S",VLOOKUP(AB33,'BASE DE DONNEE'!$I$220:$J$250,2,0))+VLOOKUP(Y33,'BASE DE DONNEE'!$I$111:$P$192,2,0)-((VLOOKUP(AB33,'BASE DE DONNEE'!$I$220:$J$250,2,0))+VLOOKUP(Y33,'BASE DE DONNEE'!$I$111:$P$192,2,0)*AA33))))))</f>
        <v>0</v>
      </c>
      <c r="AJ33" s="83" t="b">
        <f t="shared" si="2"/>
        <v>0</v>
      </c>
      <c r="AK33" s="83" t="b">
        <f t="shared" si="3"/>
        <v>0</v>
      </c>
      <c r="AL33" s="35"/>
      <c r="AM33" s="27"/>
      <c r="AN33" s="30"/>
      <c r="AO33" s="585"/>
      <c r="AP33" s="704"/>
      <c r="AQ33" s="704"/>
      <c r="AR33" s="77">
        <f t="shared" si="4"/>
        <v>0</v>
      </c>
      <c r="AS33" s="30"/>
      <c r="AT33" s="43"/>
      <c r="AU33" s="30"/>
      <c r="AV33" s="30"/>
      <c r="AW33" s="30"/>
      <c r="AX33" s="30"/>
      <c r="AY33" s="30"/>
      <c r="AZ33" s="129"/>
      <c r="BA33" s="93">
        <f t="shared" si="5"/>
        <v>0</v>
      </c>
      <c r="BB33" s="41">
        <f>IF(AS33="CLIENT S+L",(AR33*3333.33+(VLOOKUP(AU33,'BASE DE DONNEE'!$I$220:$J$250,2,0)))-((AR33*3333.33+(VLOOKUP(AU33,'BASE DE DONNEE'!$I$220:$J$250,2,0)))*AT33),IF(AS33="CLIENT O","OFFERT",IF(AS33="CLIENT L",(VLOOKUP(AU33,'BASE DE DONNEE'!$I$220:$J$250,2,0))+(VLOOKUP(AR33,'BASE DE DONNEE'!$I$111:$P$192,2,0)),IF(AS33="CLIENT D",(AR33*3809.53+(VLOOKUP(AU33,'BASE DE DONNEE'!$I$220:$J$250,2,0))),IF(AS33="CLIENT S+D",(AR33*3809.53+(VLOOKUP(AU33,'BASE DE DONNEE'!$I$220:$J$250,2,0)))-(AR33*3809.53+(VLOOKUP(AU33,'BASE DE DONNEE'!$I$220:$J$250,2,0)))*AT33,IF(AS33="CLIENT S",VLOOKUP(AU33,'BASE DE DONNEE'!$I$220:$J$250,2,0))+VLOOKUP(AR33,'BASE DE DONNEE'!$I$111:$P$192,2,0)-((VLOOKUP(AU33,'BASE DE DONNEE'!$I$220:$J$250,2,0))+VLOOKUP(AR33,'BASE DE DONNEE'!$I$111:$P$164,2,0)*AT33))))))</f>
        <v>0</v>
      </c>
      <c r="BC33" s="41" t="b">
        <f t="shared" si="6"/>
        <v>0</v>
      </c>
      <c r="BD33" s="45" t="b">
        <f t="shared" si="7"/>
        <v>0</v>
      </c>
      <c r="BE33" s="35"/>
      <c r="BF33" s="27"/>
      <c r="BG33" s="30"/>
      <c r="BH33" s="585"/>
      <c r="BI33" s="704"/>
      <c r="BJ33" s="704"/>
      <c r="BK33" s="77">
        <f t="shared" si="8"/>
        <v>0</v>
      </c>
      <c r="BL33" s="30"/>
      <c r="BM33" s="43"/>
      <c r="BN33" s="30"/>
      <c r="BO33" s="30"/>
      <c r="BP33" s="30"/>
      <c r="BQ33" s="30"/>
      <c r="BR33" s="30"/>
      <c r="BS33" s="30"/>
      <c r="BT33" s="94">
        <f t="shared" si="9"/>
        <v>0</v>
      </c>
      <c r="BU33" s="83">
        <f>IF(BL33="CLIENT S+L",(BK33*3333.33+(VLOOKUP(BN33,'BASE DE DONNEE'!$I$220:$J$250,2,0)))-((BK33*3333.33+(VLOOKUP(BN33,'BASE DE DONNEE'!$I$220:$J$250,2,0)))*BM33),IF(BL33="CLIENT O","OFFERT",IF(BL33="CLIENT L",(VLOOKUP(BN33,'BASE DE DONNEE'!$I$220:$J$250,2,0))+(VLOOKUP(BK33,'BASE DE DONNEE'!$I$111:$P$192,2,0)),IF(BL33="CLIENT D",(BK33*3809.53+(VLOOKUP(BN33,'BASE DE DONNEE'!$I$220:$J$250,2,0))),IF(BL33="CLIENT S+D",(BK33*3809.53+(VLOOKUP(BN33,'BASE DE DONNEE'!$I$220:$J$250,2,0)))-((BK33*3809.53+(VLOOKUP(BN33,'BASE DE DONNEE'!$I$220:$J$250,2,0)))*BM33),IF(BL33="CLIENT S",VLOOKUP(BN33,'BASE DE DONNEE'!$I$220:$J$250,2,0))+VLOOKUP(BK33,'BASE DE DONNEE'!$I$111:$P$192,2,0)-((VLOOKUP(BN33,'BASE DE DONNEE'!$I$220:$J$250,2,0))+VLOOKUP(BK33,'BASE DE DONNEE'!$I$111:$P$192,2,0)*BM33))))))</f>
        <v>0</v>
      </c>
      <c r="BV33" s="83" t="b">
        <f t="shared" si="10"/>
        <v>0</v>
      </c>
      <c r="BW33" s="95" t="b">
        <f t="shared" si="11"/>
        <v>0</v>
      </c>
      <c r="BX33" s="35"/>
    </row>
    <row r="34" spans="1:76" ht="15.75" thickBot="1" x14ac:dyDescent="0.3">
      <c r="A34" s="854" t="s">
        <v>38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6"/>
      <c r="O34" s="559">
        <f>SUM(P6:P32)+SUM(AI6:AI36)+SUM(BB6:BB36)+SUM(BU6:BU36)</f>
        <v>75238.212500000009</v>
      </c>
      <c r="P34" s="560"/>
      <c r="Q34" s="560"/>
      <c r="R34" s="560"/>
      <c r="S34" s="562"/>
      <c r="T34" s="27"/>
      <c r="U34" s="30"/>
      <c r="V34" s="585"/>
      <c r="W34" s="704"/>
      <c r="X34" s="704"/>
      <c r="Y34" s="77">
        <f t="shared" si="0"/>
        <v>0</v>
      </c>
      <c r="Z34" s="30"/>
      <c r="AA34" s="43"/>
      <c r="AB34" s="30"/>
      <c r="AC34" s="30"/>
      <c r="AD34" s="30"/>
      <c r="AE34" s="30"/>
      <c r="AF34" s="30"/>
      <c r="AG34" s="130"/>
      <c r="AH34" s="92">
        <f t="shared" si="1"/>
        <v>0</v>
      </c>
      <c r="AI34" s="83">
        <f>IF(Z34="CLIENT S+L",(Y34*3333.33+(VLOOKUP(AB34,'BASE DE DONNEE'!$I$220:$J$250,2,0)))-(Y34*3333.33+(VLOOKUP(AB34,'BASE DE DONNEE'!$I$220:$J$250,2,0)))*AA34,IF(Z34="CLIENT O","OFFERT",IF(Z34="CLIENT L",(VLOOKUP(AB34,'BASE DE DONNEE'!$I$220:$J$250,2,0))+(VLOOKUP(Y34,'BASE DE DONNEE'!$I$111:$P$192,2,0)),IF(Z34="CLIENT D",(Y34*3809.53+(VLOOKUP(AB34,'BASE DE DONNEE'!$I$220:$J$250,2,0))),IF(Z34="CLIENT S+D",(Y34*3809.53+(VLOOKUP(AB34,'BASE DE DONNEE'!$I$220:$J$250,2,0)))-(Y34*3809.53+(VLOOKUP(AB34,'BASE DE DONNEE'!$I$220:$J$250,2,0)))*AA34,IF(Z34="CLIENT S",VLOOKUP(AB34,'BASE DE DONNEE'!$I$220:$J$250,2,0))+VLOOKUP(Y34,'BASE DE DONNEE'!$I$111:$P$192,2,0)-((VLOOKUP(AB34,'BASE DE DONNEE'!$I$220:$J$250,2,0))+VLOOKUP(Y34,'BASE DE DONNEE'!$I$111:$P$192,2,0)*AA34))))))</f>
        <v>0</v>
      </c>
      <c r="AJ34" s="83" t="b">
        <f t="shared" si="2"/>
        <v>0</v>
      </c>
      <c r="AK34" s="83" t="b">
        <f t="shared" si="3"/>
        <v>0</v>
      </c>
      <c r="AL34" s="35"/>
      <c r="AM34" s="27"/>
      <c r="AN34" s="30"/>
      <c r="AO34" s="585"/>
      <c r="AP34" s="704"/>
      <c r="AQ34" s="704"/>
      <c r="AR34" s="77">
        <f t="shared" si="4"/>
        <v>0</v>
      </c>
      <c r="AS34" s="30"/>
      <c r="AT34" s="43"/>
      <c r="AU34" s="30"/>
      <c r="AV34" s="30"/>
      <c r="AW34" s="30"/>
      <c r="AX34" s="30"/>
      <c r="AY34" s="30"/>
      <c r="AZ34" s="129"/>
      <c r="BA34" s="93">
        <f t="shared" si="5"/>
        <v>0</v>
      </c>
      <c r="BB34" s="41">
        <f>IF(AS34="CLIENT S+L",(AR34*3333.33+(VLOOKUP(AU34,'BASE DE DONNEE'!$I$220:$J$250,2,0)))-((AR34*3333.33+(VLOOKUP(AU34,'BASE DE DONNEE'!$I$220:$J$250,2,0)))*AT34),IF(AS34="CLIENT O","OFFERT",IF(AS34="CLIENT L",(VLOOKUP(AU34,'BASE DE DONNEE'!$I$220:$J$250,2,0))+(VLOOKUP(AR34,'BASE DE DONNEE'!$I$111:$P$192,2,0)),IF(AS34="CLIENT D",(AR34*3809.53+(VLOOKUP(AU34,'BASE DE DONNEE'!$I$220:$J$250,2,0))),IF(AS34="CLIENT S+D",(AR34*3809.53+(VLOOKUP(AU34,'BASE DE DONNEE'!$I$220:$J$250,2,0)))-(AR34*3809.53+(VLOOKUP(AU34,'BASE DE DONNEE'!$I$220:$J$250,2,0)))*AT34,IF(AS34="CLIENT S",VLOOKUP(AU34,'BASE DE DONNEE'!$I$220:$J$250,2,0))+VLOOKUP(AR34,'BASE DE DONNEE'!$I$111:$P$192,2,0)-((VLOOKUP(AU34,'BASE DE DONNEE'!$I$220:$J$250,2,0))+VLOOKUP(AR34,'BASE DE DONNEE'!$I$111:$P$164,2,0)*AT34))))))</f>
        <v>0</v>
      </c>
      <c r="BC34" s="41" t="b">
        <f t="shared" si="6"/>
        <v>0</v>
      </c>
      <c r="BD34" s="45" t="b">
        <f t="shared" si="7"/>
        <v>0</v>
      </c>
      <c r="BE34" s="35"/>
      <c r="BF34" s="27"/>
      <c r="BG34" s="30"/>
      <c r="BH34" s="585"/>
      <c r="BI34" s="704"/>
      <c r="BJ34" s="704"/>
      <c r="BK34" s="77">
        <f t="shared" si="8"/>
        <v>0</v>
      </c>
      <c r="BL34" s="30"/>
      <c r="BM34" s="43"/>
      <c r="BN34" s="30"/>
      <c r="BO34" s="30"/>
      <c r="BP34" s="30"/>
      <c r="BQ34" s="30"/>
      <c r="BR34" s="30"/>
      <c r="BS34" s="30"/>
      <c r="BT34" s="94">
        <f t="shared" si="9"/>
        <v>0</v>
      </c>
      <c r="BU34" s="83">
        <f>IF(BL34="CLIENT S+L",(BK34*3333.33+(VLOOKUP(BN34,'BASE DE DONNEE'!$I$220:$J$250,2,0)))-((BK34*3333.33+(VLOOKUP(BN34,'BASE DE DONNEE'!$I$220:$J$250,2,0)))*BM34),IF(BL34="CLIENT O","OFFERT",IF(BL34="CLIENT L",(VLOOKUP(BN34,'BASE DE DONNEE'!$I$220:$J$250,2,0))+(VLOOKUP(BK34,'BASE DE DONNEE'!$I$111:$P$192,2,0)),IF(BL34="CLIENT D",(BK34*3809.53+(VLOOKUP(BN34,'BASE DE DONNEE'!$I$220:$J$250,2,0))),IF(BL34="CLIENT S+D",(BK34*3809.53+(VLOOKUP(BN34,'BASE DE DONNEE'!$I$220:$J$250,2,0)))-((BK34*3809.53+(VLOOKUP(BN34,'BASE DE DONNEE'!$I$220:$J$250,2,0)))*BM34),IF(BL34="CLIENT S",VLOOKUP(BN34,'BASE DE DONNEE'!$I$220:$J$250,2,0))+VLOOKUP(BK34,'BASE DE DONNEE'!$I$111:$P$192,2,0)-((VLOOKUP(BN34,'BASE DE DONNEE'!$I$220:$J$250,2,0))+VLOOKUP(BK34,'BASE DE DONNEE'!$I$111:$P$192,2,0)*BM34))))))</f>
        <v>0</v>
      </c>
      <c r="BV34" s="83" t="b">
        <f t="shared" si="10"/>
        <v>0</v>
      </c>
      <c r="BW34" s="95" t="b">
        <f t="shared" si="11"/>
        <v>0</v>
      </c>
      <c r="BX34" s="35"/>
    </row>
    <row r="35" spans="1:76" ht="15.75" thickBot="1" x14ac:dyDescent="0.3">
      <c r="A35" s="912" t="s">
        <v>39</v>
      </c>
      <c r="B35" s="913"/>
      <c r="C35" s="913"/>
      <c r="D35" s="913"/>
      <c r="E35" s="913"/>
      <c r="F35" s="913"/>
      <c r="G35" s="913"/>
      <c r="H35" s="913"/>
      <c r="I35" s="913"/>
      <c r="J35" s="913"/>
      <c r="K35" s="913"/>
      <c r="L35" s="913"/>
      <c r="M35" s="913"/>
      <c r="N35" s="914"/>
      <c r="O35" s="914"/>
      <c r="P35" s="559">
        <f>SUM(Q6:Q32)+SUM(AJ6:AJ36)+SUM(BC6:BC36)+SUM(BV6:BV36)</f>
        <v>3761.9106250000004</v>
      </c>
      <c r="Q35" s="560"/>
      <c r="R35" s="560"/>
      <c r="S35" s="562"/>
      <c r="T35" s="27"/>
      <c r="U35" s="30"/>
      <c r="V35" s="585"/>
      <c r="W35" s="704"/>
      <c r="X35" s="704"/>
      <c r="Y35" s="77">
        <f t="shared" si="0"/>
        <v>0</v>
      </c>
      <c r="Z35" s="30"/>
      <c r="AA35" s="43"/>
      <c r="AB35" s="30"/>
      <c r="AC35" s="30"/>
      <c r="AD35" s="30"/>
      <c r="AE35" s="30"/>
      <c r="AF35" s="30"/>
      <c r="AG35" s="134"/>
      <c r="AH35" s="92">
        <f t="shared" si="1"/>
        <v>0</v>
      </c>
      <c r="AI35" s="83">
        <f>IF(Z35="CLIENT S+L",(Y35*3333.33+(VLOOKUP(AB35,'BASE DE DONNEE'!$I$220:$J$250,2,0)))-(Y35*3333.33+(VLOOKUP(AB35,'BASE DE DONNEE'!$I$220:$J$250,2,0)))*AA35,IF(Z35="CLIENT O","OFFERT",IF(Z35="CLIENT L",(VLOOKUP(AB35,'BASE DE DONNEE'!$I$220:$J$250,2,0))+(VLOOKUP(Y35,'BASE DE DONNEE'!$I$111:$P$192,2,0)),IF(Z35="CLIENT D",(Y35*3809.53+(VLOOKUP(AB35,'BASE DE DONNEE'!$I$220:$J$250,2,0))),IF(Z35="CLIENT S+D",(Y35*3809.53+(VLOOKUP(AB35,'BASE DE DONNEE'!$I$220:$J$250,2,0)))-(Y35*3809.53+(VLOOKUP(AB35,'BASE DE DONNEE'!$I$220:$J$250,2,0)))*AA35,IF(Z35="CLIENT S",VLOOKUP(AB35,'BASE DE DONNEE'!$I$220:$J$250,2,0))+VLOOKUP(Y35,'BASE DE DONNEE'!$I$111:$P$192,2,0)-((VLOOKUP(AB35,'BASE DE DONNEE'!$I$220:$J$250,2,0))+VLOOKUP(Y35,'BASE DE DONNEE'!$I$111:$P$192,2,0)*AA35))))))</f>
        <v>0</v>
      </c>
      <c r="AJ35" s="83" t="b">
        <f t="shared" si="2"/>
        <v>0</v>
      </c>
      <c r="AK35" s="83" t="b">
        <f t="shared" si="3"/>
        <v>0</v>
      </c>
      <c r="AL35" s="35"/>
      <c r="AM35" s="27"/>
      <c r="AN35" s="30"/>
      <c r="AO35" s="585"/>
      <c r="AP35" s="704"/>
      <c r="AQ35" s="704"/>
      <c r="AR35" s="77">
        <f t="shared" si="4"/>
        <v>0</v>
      </c>
      <c r="AS35" s="30"/>
      <c r="AT35" s="43"/>
      <c r="AU35" s="30"/>
      <c r="AV35" s="30"/>
      <c r="AW35" s="30"/>
      <c r="AX35" s="30"/>
      <c r="AY35" s="30"/>
      <c r="AZ35" s="129"/>
      <c r="BA35" s="93">
        <f t="shared" si="5"/>
        <v>0</v>
      </c>
      <c r="BB35" s="41">
        <f>IF(AS35="CLIENT S+L",(AR35*3333.33+(VLOOKUP(AU35,'BASE DE DONNEE'!$I$220:$J$250,2,0)))-((AR35*3333.33+(VLOOKUP(AU35,'BASE DE DONNEE'!$I$220:$J$250,2,0)))*AT35),IF(AS35="CLIENT O","OFFERT",IF(AS35="CLIENT L",(VLOOKUP(AU35,'BASE DE DONNEE'!$I$220:$J$250,2,0))+(VLOOKUP(AR35,'BASE DE DONNEE'!$I$111:$P$192,2,0)),IF(AS35="CLIENT D",(AR35*3809.53+(VLOOKUP(AU35,'BASE DE DONNEE'!$I$220:$J$250,2,0))),IF(AS35="CLIENT S+D",(AR35*3809.53+(VLOOKUP(AU35,'BASE DE DONNEE'!$I$220:$J$250,2,0)))-(AR35*3809.53+(VLOOKUP(AU35,'BASE DE DONNEE'!$I$220:$J$250,2,0)))*AT35,IF(AS35="CLIENT S",VLOOKUP(AU35,'BASE DE DONNEE'!$I$220:$J$250,2,0))+VLOOKUP(AR35,'BASE DE DONNEE'!$I$111:$P$192,2,0)-((VLOOKUP(AU35,'BASE DE DONNEE'!$I$220:$J$250,2,0))+VLOOKUP(AR35,'BASE DE DONNEE'!$I$111:$P$164,2,0)*AT35))))))</f>
        <v>0</v>
      </c>
      <c r="BC35" s="41" t="b">
        <f t="shared" si="6"/>
        <v>0</v>
      </c>
      <c r="BD35" s="45" t="b">
        <f t="shared" si="7"/>
        <v>0</v>
      </c>
      <c r="BE35" s="35"/>
      <c r="BF35" s="27"/>
      <c r="BG35" s="30"/>
      <c r="BH35" s="585"/>
      <c r="BI35" s="704"/>
      <c r="BJ35" s="704"/>
      <c r="BK35" s="77">
        <f t="shared" si="8"/>
        <v>0</v>
      </c>
      <c r="BL35" s="30"/>
      <c r="BM35" s="43"/>
      <c r="BN35" s="30"/>
      <c r="BO35" s="30"/>
      <c r="BP35" s="30"/>
      <c r="BQ35" s="30"/>
      <c r="BR35" s="30"/>
      <c r="BS35" s="30"/>
      <c r="BT35" s="94">
        <f t="shared" si="9"/>
        <v>0</v>
      </c>
      <c r="BU35" s="83">
        <f>IF(BL35="CLIENT S+L",(BK35*3333.33+(VLOOKUP(BN35,'BASE DE DONNEE'!$I$220:$J$250,2,0)))-((BK35*3333.33+(VLOOKUP(BN35,'BASE DE DONNEE'!$I$220:$J$250,2,0)))*BM35),IF(BL35="CLIENT O","OFFERT",IF(BL35="CLIENT L",(VLOOKUP(BN35,'BASE DE DONNEE'!$I$220:$J$250,2,0))+(VLOOKUP(BK35,'BASE DE DONNEE'!$I$111:$P$192,2,0)),IF(BL35="CLIENT D",(BK35*3809.53+(VLOOKUP(BN35,'BASE DE DONNEE'!$I$220:$J$250,2,0))),IF(BL35="CLIENT S+D",(BK35*3809.53+(VLOOKUP(BN35,'BASE DE DONNEE'!$I$220:$J$250,2,0)))-((BK35*3809.53+(VLOOKUP(BN35,'BASE DE DONNEE'!$I$220:$J$250,2,0)))*BM35),IF(BL35="CLIENT S",VLOOKUP(BN35,'BASE DE DONNEE'!$I$220:$J$250,2,0))+VLOOKUP(BK35,'BASE DE DONNEE'!$I$111:$P$192,2,0)-((VLOOKUP(BN35,'BASE DE DONNEE'!$I$220:$J$250,2,0))+VLOOKUP(BK35,'BASE DE DONNEE'!$I$111:$P$192,2,0)*BM35))))))</f>
        <v>0</v>
      </c>
      <c r="BV35" s="83" t="b">
        <f t="shared" si="10"/>
        <v>0</v>
      </c>
      <c r="BW35" s="95" t="b">
        <f t="shared" si="11"/>
        <v>0</v>
      </c>
      <c r="BX35" s="35"/>
    </row>
    <row r="36" spans="1:76" ht="15.75" thickBot="1" x14ac:dyDescent="0.3">
      <c r="A36" s="848" t="s">
        <v>40</v>
      </c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50"/>
      <c r="Q36" s="851">
        <f>SUM(R6:R32)+SUM(AK6:AK36)+SUM(BD6:BD36)+SUM(BW6:BW36)</f>
        <v>79000.123124999998</v>
      </c>
      <c r="R36" s="852"/>
      <c r="S36" s="853"/>
      <c r="T36" s="59"/>
      <c r="U36" s="60"/>
      <c r="V36" s="699"/>
      <c r="W36" s="701"/>
      <c r="X36" s="701"/>
      <c r="Y36" s="82">
        <f t="shared" si="0"/>
        <v>0</v>
      </c>
      <c r="Z36" s="60"/>
      <c r="AA36" s="61"/>
      <c r="AB36" s="60"/>
      <c r="AC36" s="60"/>
      <c r="AD36" s="60"/>
      <c r="AE36" s="60"/>
      <c r="AF36" s="60"/>
      <c r="AG36" s="135"/>
      <c r="AH36" s="97">
        <f t="shared" si="1"/>
        <v>0</v>
      </c>
      <c r="AI36" s="98">
        <f>IF(Z36="CLIENT S+L",(Y36*3333.33+(VLOOKUP(AB36,'BASE DE DONNEE'!$I$220:$J$250,2,0)))-(Y36*3333.33+(VLOOKUP(AB36,'BASE DE DONNEE'!$I$220:$J$250,2,0)))*AA36,IF(Z36="CLIENT O","OFFERT",IF(Z36="CLIENT L",(VLOOKUP(AB36,'BASE DE DONNEE'!$I$220:$J$250,2,0))+(VLOOKUP(Y36,'BASE DE DONNEE'!$I$111:$P$192,2,0)),IF(Z36="CLIENT D",(Y36*3809.53+(VLOOKUP(AB36,'BASE DE DONNEE'!$I$220:$J$250,2,0))),IF(Z36="CLIENT S+D",(Y36*3809.53+(VLOOKUP(AB36,'BASE DE DONNEE'!$I$220:$J$250,2,0)))-(Y36*3809.53+(VLOOKUP(AB36,'BASE DE DONNEE'!$I$220:$J$250,2,0)))*AA36,IF(Z36="CLIENT S",VLOOKUP(AB36,'BASE DE DONNEE'!$I$220:$J$250,2,0))+VLOOKUP(Y36,'BASE DE DONNEE'!$I$111:$P$192,2,0)-((VLOOKUP(AB36,'BASE DE DONNEE'!$I$220:$J$250,2,0))+VLOOKUP(Y36,'BASE DE DONNEE'!$I$111:$P$192,2,0)*AA36))))))</f>
        <v>0</v>
      </c>
      <c r="AJ36" s="98" t="b">
        <f t="shared" si="2"/>
        <v>0</v>
      </c>
      <c r="AK36" s="98" t="b">
        <f t="shared" si="3"/>
        <v>0</v>
      </c>
      <c r="AL36" s="62"/>
      <c r="AM36" s="59"/>
      <c r="AN36" s="60"/>
      <c r="AO36" s="699"/>
      <c r="AP36" s="701"/>
      <c r="AQ36" s="701"/>
      <c r="AR36" s="82">
        <f t="shared" si="4"/>
        <v>0</v>
      </c>
      <c r="AS36" s="60"/>
      <c r="AT36" s="61"/>
      <c r="AU36" s="60"/>
      <c r="AV36" s="60"/>
      <c r="AW36" s="60"/>
      <c r="AX36" s="60"/>
      <c r="AY36" s="60"/>
      <c r="AZ36" s="136"/>
      <c r="BA36" s="99">
        <f t="shared" si="5"/>
        <v>0</v>
      </c>
      <c r="BB36" s="49">
        <f>IF(AS36="CLIENT S+L",(AR36*3333.33+(VLOOKUP(AU36,'BASE DE DONNEE'!$I$220:$J$250,2,0)))-((AR36*3333.33+(VLOOKUP(AU36,'BASE DE DONNEE'!$I$220:$J$250,2,0)))*AT36),IF(AS36="CLIENT O","OFFERT",IF(AS36="CLIENT L",(VLOOKUP(AU36,'BASE DE DONNEE'!$I$220:$J$250,2,0))+(VLOOKUP(AR36,'BASE DE DONNEE'!$I$111:$P$192,2,0)),IF(AS36="CLIENT D",(AR36*3809.53+(VLOOKUP(AU36,'BASE DE DONNEE'!$I$220:$J$250,2,0))),IF(AS36="CLIENT S+D",(AR36*3809.53+(VLOOKUP(AU36,'BASE DE DONNEE'!$I$220:$J$250,2,0)))-(AR36*3809.53+(VLOOKUP(AU36,'BASE DE DONNEE'!$I$220:$J$250,2,0)))*AT36,IF(AS36="CLIENT S",VLOOKUP(AU36,'BASE DE DONNEE'!$I$220:$J$250,2,0))+VLOOKUP(AR36,'BASE DE DONNEE'!$I$111:$P$192,2,0)-((VLOOKUP(AU36,'BASE DE DONNEE'!$I$220:$J$250,2,0))+VLOOKUP(AR36,'BASE DE DONNEE'!$I$111:$P$164,2,0)*AT36))))))</f>
        <v>0</v>
      </c>
      <c r="BC36" s="49" t="b">
        <f t="shared" si="6"/>
        <v>0</v>
      </c>
      <c r="BD36" s="100" t="b">
        <f t="shared" si="7"/>
        <v>0</v>
      </c>
      <c r="BE36" s="62"/>
      <c r="BF36" s="59"/>
      <c r="BG36" s="60"/>
      <c r="BH36" s="699"/>
      <c r="BI36" s="701"/>
      <c r="BJ36" s="701"/>
      <c r="BK36" s="82">
        <f t="shared" si="8"/>
        <v>0</v>
      </c>
      <c r="BL36" s="60"/>
      <c r="BM36" s="61"/>
      <c r="BN36" s="60"/>
      <c r="BO36" s="60"/>
      <c r="BP36" s="60"/>
      <c r="BQ36" s="60"/>
      <c r="BR36" s="60"/>
      <c r="BS36" s="60"/>
      <c r="BT36" s="101">
        <f t="shared" si="9"/>
        <v>0</v>
      </c>
      <c r="BU36" s="98">
        <f>IF(BL36="CLIENT S+L",(BK36*3333.33+(VLOOKUP(BN36,'BASE DE DONNEE'!$I$220:$J$250,2,0)))-((BK36*3333.33+(VLOOKUP(BN36,'BASE DE DONNEE'!$I$220:$J$250,2,0)))*BM36),IF(BL36="CLIENT O","OFFERT",IF(BL36="CLIENT L",(VLOOKUP(BN36,'BASE DE DONNEE'!$I$220:$J$250,2,0))+(VLOOKUP(BK36,'BASE DE DONNEE'!$I$111:$P$192,2,0)),IF(BL36="CLIENT D",(BK36*3809.53+(VLOOKUP(BN36,'BASE DE DONNEE'!$I$220:$J$250,2,0))),IF(BL36="CLIENT S+D",(BK36*3809.53+(VLOOKUP(BN36,'BASE DE DONNEE'!$I$220:$J$250,2,0)))-((BK36*3809.53+(VLOOKUP(BN36,'BASE DE DONNEE'!$I$220:$J$250,2,0)))*BM36),IF(BL36="CLIENT S",VLOOKUP(BN36,'BASE DE DONNEE'!$I$220:$J$250,2,0))+VLOOKUP(BK36,'BASE DE DONNEE'!$I$111:$P$192,2,0)-((VLOOKUP(BN36,'BASE DE DONNEE'!$I$220:$J$250,2,0))+VLOOKUP(BK36,'BASE DE DONNEE'!$I$111:$P$192,2,0)*BM36))))))</f>
        <v>0</v>
      </c>
      <c r="BV36" s="98" t="b">
        <f t="shared" si="10"/>
        <v>0</v>
      </c>
      <c r="BW36" s="102" t="b">
        <f t="shared" si="11"/>
        <v>0</v>
      </c>
      <c r="BX36" s="62"/>
    </row>
    <row r="37" spans="1:76" ht="16.5" thickTop="1" thickBot="1" x14ac:dyDescent="0.3">
      <c r="A37" s="264"/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305"/>
      <c r="R37" s="305"/>
      <c r="S37" s="306"/>
      <c r="T37" s="307"/>
      <c r="U37" s="171"/>
      <c r="V37" s="262"/>
      <c r="W37" s="262"/>
      <c r="X37" s="262"/>
      <c r="Y37" s="308"/>
      <c r="Z37" s="171"/>
      <c r="AA37" s="309"/>
      <c r="AB37" s="171"/>
      <c r="AC37" s="171"/>
      <c r="AD37" s="171"/>
      <c r="AE37" s="171"/>
      <c r="AF37" s="171"/>
      <c r="AG37" s="310"/>
      <c r="AH37" s="311"/>
      <c r="AI37" s="312"/>
      <c r="AJ37" s="312"/>
      <c r="AK37" s="312"/>
      <c r="AL37" s="313"/>
      <c r="AM37" s="307"/>
      <c r="AN37" s="171"/>
      <c r="AO37" s="262"/>
      <c r="AP37" s="262"/>
      <c r="AQ37" s="262"/>
      <c r="AR37" s="308"/>
      <c r="AS37" s="171"/>
      <c r="AT37" s="309"/>
      <c r="AU37" s="171"/>
      <c r="AV37" s="171"/>
      <c r="AW37" s="171"/>
      <c r="AX37" s="171"/>
      <c r="AY37" s="171"/>
      <c r="AZ37" s="314"/>
      <c r="BA37" s="315"/>
      <c r="BB37" s="316"/>
      <c r="BC37" s="316"/>
      <c r="BD37" s="316"/>
      <c r="BE37" s="313"/>
      <c r="BF37" s="171"/>
      <c r="BG37" s="171"/>
      <c r="BH37" s="262"/>
      <c r="BI37" s="262"/>
      <c r="BJ37" s="262"/>
      <c r="BK37" s="308"/>
      <c r="BL37" s="171"/>
      <c r="BM37" s="309"/>
      <c r="BN37" s="171"/>
      <c r="BO37" s="171"/>
      <c r="BP37" s="171"/>
      <c r="BQ37" s="171"/>
      <c r="BR37" s="171"/>
      <c r="BS37" s="171"/>
      <c r="BT37" s="317"/>
      <c r="BU37" s="312"/>
      <c r="BV37" s="312"/>
      <c r="BW37" s="312"/>
      <c r="BX37" s="171"/>
    </row>
    <row r="38" spans="1:76" ht="16.5" customHeight="1" thickTop="1" x14ac:dyDescent="0.25">
      <c r="A38" s="576" t="s">
        <v>133</v>
      </c>
      <c r="B38" s="577"/>
      <c r="C38" s="577"/>
      <c r="D38" s="577"/>
      <c r="E38" s="577"/>
      <c r="F38" s="577"/>
      <c r="G38" s="577"/>
      <c r="H38" s="577"/>
      <c r="I38" s="577"/>
      <c r="J38" s="577"/>
      <c r="K38" s="577"/>
      <c r="L38" s="577"/>
      <c r="M38" s="577"/>
      <c r="N38" s="577"/>
      <c r="O38" s="577"/>
      <c r="P38" s="577"/>
      <c r="Q38" s="577"/>
      <c r="R38" s="577"/>
      <c r="S38" s="578"/>
      <c r="T38" s="528" t="s">
        <v>133</v>
      </c>
      <c r="U38" s="529"/>
      <c r="V38" s="529"/>
      <c r="W38" s="529"/>
      <c r="X38" s="529"/>
      <c r="Y38" s="529"/>
      <c r="Z38" s="529"/>
      <c r="AA38" s="529"/>
      <c r="AB38" s="529"/>
      <c r="AC38" s="529"/>
      <c r="AD38" s="529"/>
      <c r="AE38" s="529"/>
      <c r="AF38" s="529"/>
      <c r="AG38" s="529"/>
      <c r="AH38" s="529"/>
      <c r="AI38" s="529"/>
      <c r="AJ38" s="529"/>
      <c r="AK38" s="529"/>
      <c r="AL38" s="530"/>
      <c r="AM38" s="528" t="s">
        <v>133</v>
      </c>
      <c r="AN38" s="529"/>
      <c r="AO38" s="529"/>
      <c r="AP38" s="529"/>
      <c r="AQ38" s="529"/>
      <c r="AR38" s="529"/>
      <c r="AS38" s="529"/>
      <c r="AT38" s="529"/>
      <c r="AU38" s="529"/>
      <c r="AV38" s="529"/>
      <c r="AW38" s="529"/>
      <c r="AX38" s="529"/>
      <c r="AY38" s="529"/>
      <c r="AZ38" s="529"/>
      <c r="BA38" s="529"/>
      <c r="BB38" s="529"/>
      <c r="BC38" s="529"/>
      <c r="BD38" s="529"/>
      <c r="BE38" s="530"/>
    </row>
    <row r="39" spans="1:76" ht="16.5" customHeight="1" thickBot="1" x14ac:dyDescent="0.3">
      <c r="A39" s="531"/>
      <c r="B39" s="532"/>
      <c r="C39" s="532"/>
      <c r="D39" s="532"/>
      <c r="E39" s="532"/>
      <c r="F39" s="532"/>
      <c r="G39" s="532"/>
      <c r="H39" s="532"/>
      <c r="I39" s="532"/>
      <c r="J39" s="532"/>
      <c r="K39" s="532"/>
      <c r="L39" s="532"/>
      <c r="M39" s="532"/>
      <c r="N39" s="532"/>
      <c r="O39" s="532"/>
      <c r="P39" s="532"/>
      <c r="Q39" s="532"/>
      <c r="R39" s="532"/>
      <c r="S39" s="533"/>
      <c r="T39" s="531"/>
      <c r="U39" s="532"/>
      <c r="V39" s="532"/>
      <c r="W39" s="532"/>
      <c r="X39" s="532"/>
      <c r="Y39" s="532"/>
      <c r="Z39" s="532"/>
      <c r="AA39" s="532"/>
      <c r="AB39" s="532"/>
      <c r="AC39" s="532"/>
      <c r="AD39" s="532"/>
      <c r="AE39" s="532"/>
      <c r="AF39" s="532"/>
      <c r="AG39" s="532"/>
      <c r="AH39" s="532"/>
      <c r="AI39" s="532"/>
      <c r="AJ39" s="532"/>
      <c r="AK39" s="532"/>
      <c r="AL39" s="533"/>
      <c r="AM39" s="531"/>
      <c r="AN39" s="532"/>
      <c r="AO39" s="532"/>
      <c r="AP39" s="532"/>
      <c r="AQ39" s="532"/>
      <c r="AR39" s="532"/>
      <c r="AS39" s="532"/>
      <c r="AT39" s="532"/>
      <c r="AU39" s="532"/>
      <c r="AV39" s="532"/>
      <c r="AW39" s="532"/>
      <c r="AX39" s="532"/>
      <c r="AY39" s="532"/>
      <c r="AZ39" s="532"/>
      <c r="BA39" s="532"/>
      <c r="BB39" s="532"/>
      <c r="BC39" s="532"/>
      <c r="BD39" s="532"/>
      <c r="BE39" s="533"/>
    </row>
    <row r="40" spans="1:76" ht="15.75" customHeight="1" thickBot="1" x14ac:dyDescent="0.3">
      <c r="A40" s="580" t="s">
        <v>0</v>
      </c>
      <c r="B40" s="547" t="s">
        <v>146</v>
      </c>
      <c r="C40" s="548"/>
      <c r="D40" s="875"/>
      <c r="E40" s="570" t="s">
        <v>34</v>
      </c>
      <c r="F40" s="618"/>
      <c r="G40" s="580" t="s">
        <v>132</v>
      </c>
      <c r="H40" s="857" t="s">
        <v>35</v>
      </c>
      <c r="I40" s="580" t="s">
        <v>3</v>
      </c>
      <c r="J40" s="580"/>
      <c r="K40" s="580"/>
      <c r="L40" s="580"/>
      <c r="M40" s="580"/>
      <c r="N40" s="858" t="s">
        <v>77</v>
      </c>
      <c r="O40" s="623"/>
      <c r="P40" s="582" t="s">
        <v>92</v>
      </c>
      <c r="Q40" s="583" t="s">
        <v>134</v>
      </c>
      <c r="R40" s="580" t="s">
        <v>63</v>
      </c>
      <c r="S40" s="569" t="s">
        <v>107</v>
      </c>
      <c r="T40" s="580" t="s">
        <v>0</v>
      </c>
      <c r="U40" s="547" t="s">
        <v>146</v>
      </c>
      <c r="V40" s="548"/>
      <c r="W40" s="548"/>
      <c r="X40" s="570" t="s">
        <v>34</v>
      </c>
      <c r="Y40" s="618"/>
      <c r="Z40" s="580" t="s">
        <v>132</v>
      </c>
      <c r="AA40" s="857" t="s">
        <v>35</v>
      </c>
      <c r="AB40" s="580" t="s">
        <v>3</v>
      </c>
      <c r="AC40" s="580"/>
      <c r="AD40" s="580"/>
      <c r="AE40" s="580"/>
      <c r="AF40" s="580"/>
      <c r="AG40" s="858" t="s">
        <v>77</v>
      </c>
      <c r="AH40" s="623"/>
      <c r="AI40" s="582" t="s">
        <v>92</v>
      </c>
      <c r="AJ40" s="583" t="s">
        <v>134</v>
      </c>
      <c r="AK40" s="580" t="s">
        <v>63</v>
      </c>
      <c r="AL40" s="569" t="s">
        <v>107</v>
      </c>
      <c r="AM40" s="580" t="s">
        <v>0</v>
      </c>
      <c r="AN40" s="547" t="s">
        <v>146</v>
      </c>
      <c r="AO40" s="548"/>
      <c r="AP40" s="548"/>
      <c r="AQ40" s="547" t="s">
        <v>34</v>
      </c>
      <c r="AR40" s="618"/>
      <c r="AS40" s="580" t="s">
        <v>132</v>
      </c>
      <c r="AT40" s="857" t="s">
        <v>35</v>
      </c>
      <c r="AU40" s="580" t="s">
        <v>3</v>
      </c>
      <c r="AV40" s="580"/>
      <c r="AW40" s="580"/>
      <c r="AX40" s="580"/>
      <c r="AY40" s="580"/>
      <c r="AZ40" s="858" t="s">
        <v>77</v>
      </c>
      <c r="BA40" s="623"/>
      <c r="BB40" s="582" t="s">
        <v>92</v>
      </c>
      <c r="BC40" s="583" t="s">
        <v>108</v>
      </c>
      <c r="BD40" s="580" t="s">
        <v>63</v>
      </c>
      <c r="BE40" s="569" t="s">
        <v>120</v>
      </c>
    </row>
    <row r="41" spans="1:76" ht="15.75" customHeight="1" thickBot="1" x14ac:dyDescent="0.3">
      <c r="A41" s="580"/>
      <c r="B41" s="549"/>
      <c r="C41" s="550"/>
      <c r="D41" s="876"/>
      <c r="E41" s="571"/>
      <c r="F41" s="620"/>
      <c r="G41" s="580"/>
      <c r="H41" s="857"/>
      <c r="I41" s="580"/>
      <c r="J41" s="580"/>
      <c r="K41" s="580"/>
      <c r="L41" s="580"/>
      <c r="M41" s="580"/>
      <c r="N41" s="859"/>
      <c r="O41" s="624"/>
      <c r="P41" s="582"/>
      <c r="Q41" s="583"/>
      <c r="R41" s="580"/>
      <c r="S41" s="569"/>
      <c r="T41" s="580"/>
      <c r="U41" s="549"/>
      <c r="V41" s="550"/>
      <c r="W41" s="550"/>
      <c r="X41" s="571"/>
      <c r="Y41" s="620"/>
      <c r="Z41" s="580"/>
      <c r="AA41" s="857"/>
      <c r="AB41" s="580"/>
      <c r="AC41" s="580"/>
      <c r="AD41" s="580"/>
      <c r="AE41" s="580"/>
      <c r="AF41" s="580"/>
      <c r="AG41" s="859"/>
      <c r="AH41" s="624"/>
      <c r="AI41" s="582"/>
      <c r="AJ41" s="583"/>
      <c r="AK41" s="580"/>
      <c r="AL41" s="569"/>
      <c r="AM41" s="580"/>
      <c r="AN41" s="549"/>
      <c r="AO41" s="550"/>
      <c r="AP41" s="550"/>
      <c r="AQ41" s="549"/>
      <c r="AR41" s="620"/>
      <c r="AS41" s="580"/>
      <c r="AT41" s="857"/>
      <c r="AU41" s="580"/>
      <c r="AV41" s="580"/>
      <c r="AW41" s="580"/>
      <c r="AX41" s="580"/>
      <c r="AY41" s="580"/>
      <c r="AZ41" s="859"/>
      <c r="BA41" s="624"/>
      <c r="BB41" s="582"/>
      <c r="BC41" s="583"/>
      <c r="BD41" s="580"/>
      <c r="BE41" s="569"/>
    </row>
    <row r="42" spans="1:76" ht="15.75" customHeight="1" thickBot="1" x14ac:dyDescent="0.3">
      <c r="A42" s="580"/>
      <c r="B42" s="584"/>
      <c r="C42" s="621"/>
      <c r="D42" s="877"/>
      <c r="E42" s="572"/>
      <c r="F42" s="622"/>
      <c r="G42" s="580"/>
      <c r="H42" s="857"/>
      <c r="I42" s="122"/>
      <c r="J42" s="122"/>
      <c r="K42" s="122"/>
      <c r="L42" s="122"/>
      <c r="M42" s="122"/>
      <c r="N42" s="860"/>
      <c r="O42" s="625"/>
      <c r="P42" s="582"/>
      <c r="Q42" s="583"/>
      <c r="R42" s="580"/>
      <c r="S42" s="569"/>
      <c r="T42" s="580"/>
      <c r="U42" s="584"/>
      <c r="V42" s="621"/>
      <c r="W42" s="621"/>
      <c r="X42" s="572"/>
      <c r="Y42" s="622"/>
      <c r="Z42" s="580"/>
      <c r="AA42" s="857"/>
      <c r="AB42" s="122"/>
      <c r="AC42" s="122"/>
      <c r="AD42" s="122"/>
      <c r="AE42" s="122"/>
      <c r="AF42" s="122"/>
      <c r="AG42" s="860"/>
      <c r="AH42" s="625"/>
      <c r="AI42" s="582"/>
      <c r="AJ42" s="583"/>
      <c r="AK42" s="580"/>
      <c r="AL42" s="569"/>
      <c r="AM42" s="580"/>
      <c r="AN42" s="549"/>
      <c r="AO42" s="550"/>
      <c r="AP42" s="550"/>
      <c r="AQ42" s="584"/>
      <c r="AR42" s="622"/>
      <c r="AS42" s="580"/>
      <c r="AT42" s="857"/>
      <c r="AU42" s="122"/>
      <c r="AV42" s="122"/>
      <c r="AW42" s="122"/>
      <c r="AX42" s="122"/>
      <c r="AY42" s="122"/>
      <c r="AZ42" s="860"/>
      <c r="BA42" s="625"/>
      <c r="BB42" s="582"/>
      <c r="BC42" s="583"/>
      <c r="BD42" s="554"/>
      <c r="BE42" s="569"/>
    </row>
    <row r="43" spans="1:76" x14ac:dyDescent="0.25">
      <c r="A43" s="25"/>
      <c r="B43" s="705"/>
      <c r="C43" s="878"/>
      <c r="D43" s="706"/>
      <c r="E43" s="705"/>
      <c r="F43" s="706"/>
      <c r="H43" s="31"/>
      <c r="I43" s="28"/>
      <c r="J43" s="28"/>
      <c r="K43" s="28"/>
      <c r="L43" s="28"/>
      <c r="M43" s="28"/>
      <c r="N43" s="37"/>
      <c r="O43" s="138">
        <f>((I43*$I$42)/100)+(($J$42*J43)/100)+((K43*$K$42)/100)+($L$42*L43)+($M$42*M43)</f>
        <v>0</v>
      </c>
      <c r="P43" s="139"/>
      <c r="Q43" s="139"/>
      <c r="R43" s="131"/>
      <c r="S43" s="33"/>
      <c r="T43" s="25"/>
      <c r="U43" s="705"/>
      <c r="V43" s="878"/>
      <c r="W43" s="878"/>
      <c r="X43" s="705"/>
      <c r="Y43" s="706"/>
      <c r="Z43" s="28"/>
      <c r="AA43" s="31"/>
      <c r="AB43" s="28"/>
      <c r="AC43" s="28"/>
      <c r="AD43" s="28"/>
      <c r="AE43" s="28"/>
      <c r="AF43" s="28"/>
      <c r="AG43" s="140"/>
      <c r="AH43" s="141">
        <f>(($AB$42*AB43)/100)+(($AC$42*AC43)/100)+(($AD$42*AD43)/100)+($AE$42*AE43)+($AF$42*AF43)</f>
        <v>0</v>
      </c>
      <c r="AI43" s="142"/>
      <c r="AJ43" s="128"/>
      <c r="AK43" s="128"/>
      <c r="AL43" s="33"/>
      <c r="AM43" s="25"/>
      <c r="AN43" s="705"/>
      <c r="AO43" s="878"/>
      <c r="AP43" s="878"/>
      <c r="AQ43" s="705"/>
      <c r="AR43" s="706"/>
      <c r="AS43" s="28"/>
      <c r="AT43" s="28"/>
      <c r="AU43" s="28"/>
      <c r="AV43" s="28"/>
      <c r="AW43" s="28"/>
      <c r="AX43" s="28"/>
      <c r="AY43" s="28"/>
      <c r="AZ43" s="140"/>
      <c r="BA43" s="141">
        <f>(($AU$42*AU43)/100)+(($AV$42*AV43)/100)+(($AW$42*AW43)/100)+($AX$42*AX43)+($AY$42*AY43)</f>
        <v>0</v>
      </c>
      <c r="BB43" s="142"/>
      <c r="BC43" s="128"/>
      <c r="BD43" s="127"/>
      <c r="BE43" s="33"/>
    </row>
    <row r="44" spans="1:76" x14ac:dyDescent="0.25">
      <c r="A44" s="26"/>
      <c r="B44" s="585"/>
      <c r="C44" s="704"/>
      <c r="D44" s="586"/>
      <c r="E44" s="688"/>
      <c r="F44" s="688"/>
      <c r="G44" s="29"/>
      <c r="H44" s="32"/>
      <c r="I44" s="29"/>
      <c r="J44" s="29"/>
      <c r="K44" s="29"/>
      <c r="L44" s="29"/>
      <c r="M44" s="29"/>
      <c r="N44" s="38"/>
      <c r="O44" s="143">
        <f t="shared" ref="O44:O69" si="13">((I44*$I$5)/100)+(($J$5*J44)/100)+((K44*$K$5)/100)+($L$5*L44)+($M$5*M44)</f>
        <v>0</v>
      </c>
      <c r="P44" s="139"/>
      <c r="Q44" s="139"/>
      <c r="R44" s="131"/>
      <c r="S44" s="34"/>
      <c r="T44" s="26"/>
      <c r="U44" s="585"/>
      <c r="V44" s="704"/>
      <c r="W44" s="704"/>
      <c r="X44" s="585"/>
      <c r="Y44" s="586"/>
      <c r="Z44" s="29"/>
      <c r="AA44" s="42"/>
      <c r="AB44" s="29"/>
      <c r="AC44" s="29"/>
      <c r="AD44" s="29"/>
      <c r="AE44" s="29"/>
      <c r="AF44" s="29"/>
      <c r="AG44" s="144"/>
      <c r="AH44" s="145">
        <f t="shared" ref="AH44:AH73" si="14">(($AB$42*AB44)/100)+(($AC$42*AC44)/100)+(($AD$42*AD44)/100)+($AE$42*AE44)+($AF$42*AF44)</f>
        <v>0</v>
      </c>
      <c r="AI44" s="142"/>
      <c r="AJ44" s="131"/>
      <c r="AK44" s="131"/>
      <c r="AL44" s="34"/>
      <c r="AM44" s="26"/>
      <c r="AN44" s="585"/>
      <c r="AO44" s="704"/>
      <c r="AP44" s="704"/>
      <c r="AQ44" s="585"/>
      <c r="AR44" s="586"/>
      <c r="AS44" s="29"/>
      <c r="AT44" s="29"/>
      <c r="AU44" s="29"/>
      <c r="AV44" s="29"/>
      <c r="AW44" s="29"/>
      <c r="AX44" s="29"/>
      <c r="AY44" s="29"/>
      <c r="AZ44" s="144"/>
      <c r="BA44" s="145">
        <f t="shared" ref="BA44:BA73" si="15">(($AU$42*AU44)/100)+(($AV$42*AV44)/100)+(($AW$42*AW44)/100)+($AX$42*AX44)+($AY$42*AY44)</f>
        <v>0</v>
      </c>
      <c r="BB44" s="142"/>
      <c r="BC44" s="131"/>
      <c r="BD44" s="131"/>
      <c r="BE44" s="34"/>
    </row>
    <row r="45" spans="1:76" x14ac:dyDescent="0.25">
      <c r="A45" s="26"/>
      <c r="B45" s="585"/>
      <c r="C45" s="704"/>
      <c r="D45" s="586"/>
      <c r="E45" s="688"/>
      <c r="F45" s="688"/>
      <c r="G45" s="29"/>
      <c r="H45" s="29"/>
      <c r="I45" s="29"/>
      <c r="J45" s="29"/>
      <c r="K45" s="29"/>
      <c r="L45" s="29"/>
      <c r="M45" s="29"/>
      <c r="N45" s="38"/>
      <c r="O45" s="143">
        <f t="shared" si="13"/>
        <v>0</v>
      </c>
      <c r="P45" s="139"/>
      <c r="Q45" s="139"/>
      <c r="R45" s="131"/>
      <c r="S45" s="34"/>
      <c r="T45" s="26"/>
      <c r="U45" s="585"/>
      <c r="V45" s="704"/>
      <c r="W45" s="704"/>
      <c r="X45" s="585"/>
      <c r="Y45" s="586"/>
      <c r="Z45" s="29"/>
      <c r="AA45" s="42"/>
      <c r="AB45" s="29"/>
      <c r="AC45" s="29"/>
      <c r="AD45" s="29"/>
      <c r="AE45" s="29"/>
      <c r="AF45" s="29"/>
      <c r="AG45" s="144"/>
      <c r="AH45" s="145">
        <f t="shared" si="14"/>
        <v>0</v>
      </c>
      <c r="AI45" s="142"/>
      <c r="AJ45" s="131"/>
      <c r="AK45" s="131"/>
      <c r="AL45" s="34"/>
      <c r="AM45" s="26"/>
      <c r="AN45" s="585"/>
      <c r="AO45" s="704"/>
      <c r="AP45" s="704"/>
      <c r="AQ45" s="585"/>
      <c r="AR45" s="586"/>
      <c r="AS45" s="29"/>
      <c r="AT45" s="29"/>
      <c r="AU45" s="29"/>
      <c r="AV45" s="29"/>
      <c r="AW45" s="29"/>
      <c r="AX45" s="29"/>
      <c r="AY45" s="29"/>
      <c r="AZ45" s="144"/>
      <c r="BA45" s="145">
        <f t="shared" si="15"/>
        <v>0</v>
      </c>
      <c r="BB45" s="142"/>
      <c r="BC45" s="131"/>
      <c r="BD45" s="131"/>
      <c r="BE45" s="34"/>
    </row>
    <row r="46" spans="1:76" x14ac:dyDescent="0.25">
      <c r="A46" s="26"/>
      <c r="B46" s="585"/>
      <c r="C46" s="704"/>
      <c r="D46" s="586"/>
      <c r="E46" s="688"/>
      <c r="F46" s="688"/>
      <c r="G46" s="29"/>
      <c r="H46" s="29"/>
      <c r="I46" s="29"/>
      <c r="J46" s="29"/>
      <c r="K46" s="29"/>
      <c r="L46" s="29"/>
      <c r="M46" s="29"/>
      <c r="N46" s="38"/>
      <c r="O46" s="143">
        <f t="shared" si="13"/>
        <v>0</v>
      </c>
      <c r="P46" s="139"/>
      <c r="Q46" s="139"/>
      <c r="R46" s="131"/>
      <c r="S46" s="34"/>
      <c r="T46" s="26"/>
      <c r="U46" s="585"/>
      <c r="V46" s="704"/>
      <c r="W46" s="704"/>
      <c r="X46" s="585"/>
      <c r="Y46" s="586"/>
      <c r="Z46" s="29"/>
      <c r="AA46" s="42"/>
      <c r="AB46" s="29"/>
      <c r="AC46" s="29"/>
      <c r="AD46" s="29"/>
      <c r="AE46" s="29"/>
      <c r="AF46" s="29"/>
      <c r="AG46" s="144"/>
      <c r="AH46" s="145">
        <f t="shared" si="14"/>
        <v>0</v>
      </c>
      <c r="AI46" s="142"/>
      <c r="AJ46" s="131"/>
      <c r="AK46" s="131"/>
      <c r="AL46" s="34"/>
      <c r="AM46" s="26"/>
      <c r="AN46" s="585"/>
      <c r="AO46" s="704"/>
      <c r="AP46" s="704"/>
      <c r="AQ46" s="585"/>
      <c r="AR46" s="586"/>
      <c r="AS46" s="29"/>
      <c r="AT46" s="29"/>
      <c r="AU46" s="29"/>
      <c r="AV46" s="29"/>
      <c r="AW46" s="29"/>
      <c r="AX46" s="29"/>
      <c r="AY46" s="29"/>
      <c r="AZ46" s="144"/>
      <c r="BA46" s="145">
        <f t="shared" si="15"/>
        <v>0</v>
      </c>
      <c r="BB46" s="142"/>
      <c r="BC46" s="131"/>
      <c r="BD46" s="131"/>
      <c r="BE46" s="34"/>
    </row>
    <row r="47" spans="1:76" x14ac:dyDescent="0.25">
      <c r="A47" s="26"/>
      <c r="B47" s="585"/>
      <c r="C47" s="704"/>
      <c r="D47" s="586"/>
      <c r="E47" s="688"/>
      <c r="F47" s="688"/>
      <c r="G47" s="29"/>
      <c r="H47" s="29"/>
      <c r="I47" s="29"/>
      <c r="J47" s="29"/>
      <c r="K47" s="29"/>
      <c r="L47" s="29"/>
      <c r="M47" s="29"/>
      <c r="N47" s="38"/>
      <c r="O47" s="143">
        <f t="shared" si="13"/>
        <v>0</v>
      </c>
      <c r="P47" s="139"/>
      <c r="Q47" s="139"/>
      <c r="R47" s="131"/>
      <c r="S47" s="34"/>
      <c r="T47" s="26"/>
      <c r="U47" s="585"/>
      <c r="V47" s="704"/>
      <c r="W47" s="704"/>
      <c r="X47" s="585"/>
      <c r="Y47" s="586"/>
      <c r="Z47" s="29"/>
      <c r="AA47" s="42"/>
      <c r="AB47" s="29"/>
      <c r="AC47" s="29"/>
      <c r="AD47" s="29"/>
      <c r="AE47" s="29"/>
      <c r="AF47" s="29"/>
      <c r="AG47" s="144"/>
      <c r="AH47" s="145">
        <f t="shared" si="14"/>
        <v>0</v>
      </c>
      <c r="AI47" s="142"/>
      <c r="AJ47" s="131"/>
      <c r="AK47" s="131"/>
      <c r="AL47" s="34"/>
      <c r="AM47" s="26"/>
      <c r="AN47" s="585"/>
      <c r="AO47" s="704"/>
      <c r="AP47" s="704"/>
      <c r="AQ47" s="585"/>
      <c r="AR47" s="586"/>
      <c r="AS47" s="29"/>
      <c r="AT47" s="29"/>
      <c r="AU47" s="29"/>
      <c r="AV47" s="29"/>
      <c r="AW47" s="29"/>
      <c r="AX47" s="29"/>
      <c r="AY47" s="29"/>
      <c r="AZ47" s="144"/>
      <c r="BA47" s="145">
        <f t="shared" si="15"/>
        <v>0</v>
      </c>
      <c r="BB47" s="142"/>
      <c r="BC47" s="131"/>
      <c r="BD47" s="131"/>
      <c r="BE47" s="34"/>
    </row>
    <row r="48" spans="1:76" x14ac:dyDescent="0.25">
      <c r="A48" s="26"/>
      <c r="B48" s="585"/>
      <c r="C48" s="704"/>
      <c r="D48" s="586"/>
      <c r="E48" s="688"/>
      <c r="F48" s="688"/>
      <c r="G48" s="29"/>
      <c r="H48" s="29"/>
      <c r="I48" s="29"/>
      <c r="J48" s="29"/>
      <c r="K48" s="29"/>
      <c r="L48" s="29"/>
      <c r="M48" s="29"/>
      <c r="N48" s="38"/>
      <c r="O48" s="143">
        <f t="shared" si="13"/>
        <v>0</v>
      </c>
      <c r="P48" s="139"/>
      <c r="Q48" s="139"/>
      <c r="R48" s="131"/>
      <c r="S48" s="34"/>
      <c r="T48" s="26"/>
      <c r="U48" s="585"/>
      <c r="V48" s="704"/>
      <c r="W48" s="704"/>
      <c r="X48" s="585"/>
      <c r="Y48" s="586"/>
      <c r="Z48" s="29"/>
      <c r="AA48" s="42"/>
      <c r="AB48" s="29"/>
      <c r="AC48" s="29"/>
      <c r="AD48" s="29"/>
      <c r="AE48" s="29"/>
      <c r="AF48" s="29"/>
      <c r="AG48" s="144"/>
      <c r="AH48" s="145">
        <f t="shared" si="14"/>
        <v>0</v>
      </c>
      <c r="AI48" s="142"/>
      <c r="AJ48" s="131"/>
      <c r="AK48" s="131"/>
      <c r="AL48" s="34"/>
      <c r="AM48" s="26"/>
      <c r="AN48" s="585"/>
      <c r="AO48" s="704"/>
      <c r="AP48" s="704"/>
      <c r="AQ48" s="585"/>
      <c r="AR48" s="586"/>
      <c r="AS48" s="29"/>
      <c r="AT48" s="29"/>
      <c r="AU48" s="29"/>
      <c r="AV48" s="29"/>
      <c r="AW48" s="29"/>
      <c r="AX48" s="29"/>
      <c r="AY48" s="29"/>
      <c r="AZ48" s="144"/>
      <c r="BA48" s="145">
        <f t="shared" si="15"/>
        <v>0</v>
      </c>
      <c r="BB48" s="142"/>
      <c r="BC48" s="131"/>
      <c r="BD48" s="131"/>
      <c r="BE48" s="34"/>
    </row>
    <row r="49" spans="1:57" x14ac:dyDescent="0.25">
      <c r="A49" s="26"/>
      <c r="B49" s="585"/>
      <c r="C49" s="704"/>
      <c r="D49" s="586"/>
      <c r="E49" s="688"/>
      <c r="F49" s="688"/>
      <c r="G49" s="29"/>
      <c r="H49" s="29"/>
      <c r="I49" s="29"/>
      <c r="J49" s="29"/>
      <c r="K49" s="29"/>
      <c r="L49" s="29"/>
      <c r="M49" s="29"/>
      <c r="N49" s="38"/>
      <c r="O49" s="143">
        <f t="shared" si="13"/>
        <v>0</v>
      </c>
      <c r="P49" s="139"/>
      <c r="Q49" s="139"/>
      <c r="R49" s="131"/>
      <c r="S49" s="34"/>
      <c r="T49" s="26"/>
      <c r="U49" s="585"/>
      <c r="V49" s="704"/>
      <c r="W49" s="704"/>
      <c r="X49" s="585"/>
      <c r="Y49" s="586"/>
      <c r="Z49" s="29"/>
      <c r="AA49" s="42"/>
      <c r="AB49" s="29"/>
      <c r="AC49" s="29"/>
      <c r="AD49" s="29"/>
      <c r="AE49" s="29"/>
      <c r="AF49" s="29"/>
      <c r="AG49" s="144"/>
      <c r="AH49" s="145">
        <f t="shared" si="14"/>
        <v>0</v>
      </c>
      <c r="AI49" s="142"/>
      <c r="AJ49" s="131"/>
      <c r="AK49" s="131"/>
      <c r="AL49" s="34"/>
      <c r="AM49" s="26"/>
      <c r="AN49" s="585"/>
      <c r="AO49" s="704"/>
      <c r="AP49" s="704"/>
      <c r="AQ49" s="585"/>
      <c r="AR49" s="586"/>
      <c r="AS49" s="29"/>
      <c r="AT49" s="29"/>
      <c r="AU49" s="29"/>
      <c r="AV49" s="29"/>
      <c r="AW49" s="29"/>
      <c r="AX49" s="29"/>
      <c r="AY49" s="29"/>
      <c r="AZ49" s="144"/>
      <c r="BA49" s="145">
        <f t="shared" si="15"/>
        <v>0</v>
      </c>
      <c r="BB49" s="142"/>
      <c r="BC49" s="131"/>
      <c r="BD49" s="131"/>
      <c r="BE49" s="34"/>
    </row>
    <row r="50" spans="1:57" x14ac:dyDescent="0.25">
      <c r="A50" s="26"/>
      <c r="B50" s="585"/>
      <c r="C50" s="704"/>
      <c r="D50" s="586"/>
      <c r="E50" s="688"/>
      <c r="F50" s="688"/>
      <c r="G50" s="29"/>
      <c r="H50" s="29"/>
      <c r="I50" s="29"/>
      <c r="J50" s="29"/>
      <c r="K50" s="29"/>
      <c r="L50" s="29"/>
      <c r="M50" s="29"/>
      <c r="N50" s="38"/>
      <c r="O50" s="143">
        <f t="shared" si="13"/>
        <v>0</v>
      </c>
      <c r="P50" s="139"/>
      <c r="Q50" s="139"/>
      <c r="R50" s="131"/>
      <c r="S50" s="34"/>
      <c r="T50" s="26"/>
      <c r="U50" s="585"/>
      <c r="V50" s="704"/>
      <c r="W50" s="704"/>
      <c r="X50" s="585"/>
      <c r="Y50" s="586"/>
      <c r="Z50" s="29"/>
      <c r="AA50" s="42"/>
      <c r="AB50" s="29"/>
      <c r="AC50" s="29"/>
      <c r="AD50" s="29"/>
      <c r="AE50" s="29"/>
      <c r="AF50" s="29"/>
      <c r="AG50" s="144"/>
      <c r="AH50" s="145">
        <f t="shared" si="14"/>
        <v>0</v>
      </c>
      <c r="AI50" s="142"/>
      <c r="AJ50" s="131"/>
      <c r="AK50" s="131"/>
      <c r="AL50" s="34"/>
      <c r="AM50" s="26"/>
      <c r="AN50" s="585"/>
      <c r="AO50" s="704"/>
      <c r="AP50" s="704"/>
      <c r="AQ50" s="585"/>
      <c r="AR50" s="586"/>
      <c r="AS50" s="29"/>
      <c r="AT50" s="29"/>
      <c r="AU50" s="29"/>
      <c r="AV50" s="29"/>
      <c r="AW50" s="29"/>
      <c r="AX50" s="29"/>
      <c r="AY50" s="29"/>
      <c r="AZ50" s="144"/>
      <c r="BA50" s="145">
        <f t="shared" si="15"/>
        <v>0</v>
      </c>
      <c r="BB50" s="142"/>
      <c r="BC50" s="131"/>
      <c r="BD50" s="131"/>
      <c r="BE50" s="34"/>
    </row>
    <row r="51" spans="1:57" x14ac:dyDescent="0.25">
      <c r="A51" s="26"/>
      <c r="B51" s="585"/>
      <c r="C51" s="704"/>
      <c r="D51" s="586"/>
      <c r="E51" s="688"/>
      <c r="F51" s="688"/>
      <c r="G51" s="29"/>
      <c r="H51" s="29"/>
      <c r="I51" s="29"/>
      <c r="J51" s="29"/>
      <c r="K51" s="29"/>
      <c r="L51" s="29"/>
      <c r="M51" s="29"/>
      <c r="N51" s="38"/>
      <c r="O51" s="143">
        <f t="shared" si="13"/>
        <v>0</v>
      </c>
      <c r="P51" s="139"/>
      <c r="Q51" s="139"/>
      <c r="R51" s="131"/>
      <c r="S51" s="34"/>
      <c r="T51" s="26"/>
      <c r="U51" s="585"/>
      <c r="V51" s="704"/>
      <c r="W51" s="704"/>
      <c r="X51" s="585"/>
      <c r="Y51" s="586"/>
      <c r="Z51" s="29"/>
      <c r="AA51" s="42"/>
      <c r="AB51" s="29"/>
      <c r="AC51" s="29"/>
      <c r="AD51" s="29"/>
      <c r="AE51" s="29"/>
      <c r="AF51" s="29"/>
      <c r="AG51" s="144"/>
      <c r="AH51" s="145">
        <f t="shared" si="14"/>
        <v>0</v>
      </c>
      <c r="AI51" s="142"/>
      <c r="AJ51" s="131"/>
      <c r="AK51" s="131"/>
      <c r="AL51" s="34"/>
      <c r="AM51" s="26"/>
      <c r="AN51" s="585"/>
      <c r="AO51" s="704"/>
      <c r="AP51" s="704"/>
      <c r="AQ51" s="585"/>
      <c r="AR51" s="586"/>
      <c r="AS51" s="29"/>
      <c r="AT51" s="29"/>
      <c r="AU51" s="29"/>
      <c r="AV51" s="29"/>
      <c r="AW51" s="29"/>
      <c r="AX51" s="29"/>
      <c r="AY51" s="29"/>
      <c r="AZ51" s="144"/>
      <c r="BA51" s="145">
        <f t="shared" si="15"/>
        <v>0</v>
      </c>
      <c r="BB51" s="142"/>
      <c r="BC51" s="131"/>
      <c r="BD51" s="131"/>
      <c r="BE51" s="34"/>
    </row>
    <row r="52" spans="1:57" x14ac:dyDescent="0.25">
      <c r="A52" s="26"/>
      <c r="B52" s="585"/>
      <c r="C52" s="704"/>
      <c r="D52" s="586"/>
      <c r="E52" s="688"/>
      <c r="F52" s="688"/>
      <c r="G52" s="29"/>
      <c r="H52" s="29"/>
      <c r="I52" s="29"/>
      <c r="J52" s="29"/>
      <c r="K52" s="29"/>
      <c r="L52" s="29"/>
      <c r="M52" s="29"/>
      <c r="N52" s="38"/>
      <c r="O52" s="143">
        <f t="shared" si="13"/>
        <v>0</v>
      </c>
      <c r="P52" s="139"/>
      <c r="Q52" s="139"/>
      <c r="R52" s="131"/>
      <c r="S52" s="34"/>
      <c r="T52" s="26"/>
      <c r="U52" s="585"/>
      <c r="V52" s="704"/>
      <c r="W52" s="704"/>
      <c r="X52" s="585"/>
      <c r="Y52" s="586"/>
      <c r="Z52" s="29"/>
      <c r="AA52" s="42"/>
      <c r="AB52" s="29"/>
      <c r="AC52" s="29"/>
      <c r="AD52" s="29"/>
      <c r="AE52" s="29"/>
      <c r="AF52" s="29"/>
      <c r="AG52" s="144"/>
      <c r="AH52" s="145">
        <f t="shared" si="14"/>
        <v>0</v>
      </c>
      <c r="AI52" s="142"/>
      <c r="AJ52" s="131"/>
      <c r="AK52" s="131"/>
      <c r="AL52" s="34"/>
      <c r="AM52" s="26"/>
      <c r="AN52" s="585"/>
      <c r="AO52" s="704"/>
      <c r="AP52" s="704"/>
      <c r="AQ52" s="585"/>
      <c r="AR52" s="586"/>
      <c r="AS52" s="29"/>
      <c r="AT52" s="29"/>
      <c r="AU52" s="29"/>
      <c r="AV52" s="29"/>
      <c r="AW52" s="29"/>
      <c r="AX52" s="29"/>
      <c r="AY52" s="29"/>
      <c r="AZ52" s="144"/>
      <c r="BA52" s="145">
        <f t="shared" si="15"/>
        <v>0</v>
      </c>
      <c r="BB52" s="142"/>
      <c r="BC52" s="131"/>
      <c r="BD52" s="131"/>
      <c r="BE52" s="34"/>
    </row>
    <row r="53" spans="1:57" x14ac:dyDescent="0.25">
      <c r="A53" s="26"/>
      <c r="B53" s="585"/>
      <c r="C53" s="704"/>
      <c r="D53" s="586"/>
      <c r="E53" s="688"/>
      <c r="F53" s="688"/>
      <c r="G53" s="29"/>
      <c r="H53" s="29"/>
      <c r="I53" s="29"/>
      <c r="J53" s="29"/>
      <c r="K53" s="29"/>
      <c r="L53" s="29"/>
      <c r="M53" s="29"/>
      <c r="N53" s="38"/>
      <c r="O53" s="143">
        <f t="shared" si="13"/>
        <v>0</v>
      </c>
      <c r="P53" s="139"/>
      <c r="Q53" s="139"/>
      <c r="R53" s="131"/>
      <c r="S53" s="34"/>
      <c r="T53" s="26"/>
      <c r="U53" s="585"/>
      <c r="V53" s="704"/>
      <c r="W53" s="704"/>
      <c r="X53" s="585"/>
      <c r="Y53" s="586"/>
      <c r="Z53" s="29"/>
      <c r="AA53" s="42"/>
      <c r="AB53" s="29"/>
      <c r="AC53" s="29"/>
      <c r="AD53" s="29"/>
      <c r="AE53" s="29"/>
      <c r="AF53" s="29"/>
      <c r="AG53" s="144"/>
      <c r="AH53" s="145">
        <f t="shared" si="14"/>
        <v>0</v>
      </c>
      <c r="AI53" s="142"/>
      <c r="AJ53" s="131"/>
      <c r="AK53" s="131"/>
      <c r="AL53" s="34"/>
      <c r="AM53" s="26"/>
      <c r="AN53" s="585"/>
      <c r="AO53" s="704"/>
      <c r="AP53" s="704"/>
      <c r="AQ53" s="585"/>
      <c r="AR53" s="586"/>
      <c r="AS53" s="29"/>
      <c r="AT53" s="29"/>
      <c r="AU53" s="29"/>
      <c r="AV53" s="29"/>
      <c r="AW53" s="29"/>
      <c r="AX53" s="29"/>
      <c r="AY53" s="29"/>
      <c r="AZ53" s="144"/>
      <c r="BA53" s="145">
        <f t="shared" si="15"/>
        <v>0</v>
      </c>
      <c r="BB53" s="142"/>
      <c r="BC53" s="131"/>
      <c r="BD53" s="131"/>
      <c r="BE53" s="34"/>
    </row>
    <row r="54" spans="1:57" x14ac:dyDescent="0.25">
      <c r="A54" s="26"/>
      <c r="B54" s="585"/>
      <c r="C54" s="704"/>
      <c r="D54" s="586"/>
      <c r="E54" s="688"/>
      <c r="F54" s="688"/>
      <c r="G54" s="29"/>
      <c r="H54" s="29"/>
      <c r="I54" s="29"/>
      <c r="J54" s="29"/>
      <c r="K54" s="29"/>
      <c r="L54" s="29"/>
      <c r="M54" s="29"/>
      <c r="N54" s="38"/>
      <c r="O54" s="143">
        <f t="shared" si="13"/>
        <v>0</v>
      </c>
      <c r="P54" s="139"/>
      <c r="Q54" s="139"/>
      <c r="R54" s="131"/>
      <c r="S54" s="34"/>
      <c r="T54" s="26"/>
      <c r="U54" s="585"/>
      <c r="V54" s="704"/>
      <c r="W54" s="704"/>
      <c r="X54" s="585"/>
      <c r="Y54" s="586"/>
      <c r="Z54" s="29"/>
      <c r="AA54" s="42"/>
      <c r="AB54" s="29"/>
      <c r="AC54" s="29"/>
      <c r="AD54" s="29"/>
      <c r="AE54" s="29"/>
      <c r="AF54" s="29"/>
      <c r="AG54" s="144"/>
      <c r="AH54" s="145">
        <f t="shared" si="14"/>
        <v>0</v>
      </c>
      <c r="AI54" s="142"/>
      <c r="AJ54" s="131"/>
      <c r="AK54" s="131"/>
      <c r="AL54" s="34"/>
      <c r="AM54" s="26"/>
      <c r="AN54" s="585"/>
      <c r="AO54" s="704"/>
      <c r="AP54" s="704"/>
      <c r="AQ54" s="585"/>
      <c r="AR54" s="586"/>
      <c r="AS54" s="29"/>
      <c r="AT54" s="29"/>
      <c r="AU54" s="29"/>
      <c r="AV54" s="29"/>
      <c r="AW54" s="29"/>
      <c r="AX54" s="29"/>
      <c r="AY54" s="29"/>
      <c r="AZ54" s="144"/>
      <c r="BA54" s="145">
        <f t="shared" si="15"/>
        <v>0</v>
      </c>
      <c r="BB54" s="142"/>
      <c r="BC54" s="131"/>
      <c r="BD54" s="131"/>
      <c r="BE54" s="34"/>
    </row>
    <row r="55" spans="1:57" x14ac:dyDescent="0.25">
      <c r="A55" s="26"/>
      <c r="B55" s="585"/>
      <c r="C55" s="704"/>
      <c r="D55" s="586"/>
      <c r="E55" s="688"/>
      <c r="F55" s="688"/>
      <c r="G55" s="29"/>
      <c r="H55" s="29"/>
      <c r="I55" s="29"/>
      <c r="J55" s="29"/>
      <c r="K55" s="29"/>
      <c r="L55" s="29"/>
      <c r="M55" s="29"/>
      <c r="N55" s="38"/>
      <c r="O55" s="143">
        <f t="shared" si="13"/>
        <v>0</v>
      </c>
      <c r="P55" s="139"/>
      <c r="Q55" s="139"/>
      <c r="R55" s="131"/>
      <c r="S55" s="34"/>
      <c r="T55" s="26"/>
      <c r="U55" s="585"/>
      <c r="V55" s="704"/>
      <c r="W55" s="704"/>
      <c r="X55" s="585"/>
      <c r="Y55" s="586"/>
      <c r="Z55" s="29"/>
      <c r="AA55" s="42"/>
      <c r="AB55" s="29"/>
      <c r="AC55" s="29"/>
      <c r="AD55" s="29"/>
      <c r="AE55" s="29"/>
      <c r="AF55" s="29"/>
      <c r="AG55" s="144"/>
      <c r="AH55" s="145">
        <f t="shared" si="14"/>
        <v>0</v>
      </c>
      <c r="AI55" s="142"/>
      <c r="AJ55" s="131"/>
      <c r="AK55" s="131"/>
      <c r="AL55" s="34"/>
      <c r="AM55" s="26"/>
      <c r="AN55" s="585"/>
      <c r="AO55" s="704"/>
      <c r="AP55" s="704"/>
      <c r="AQ55" s="585"/>
      <c r="AR55" s="586"/>
      <c r="AS55" s="29"/>
      <c r="AT55" s="29"/>
      <c r="AU55" s="29"/>
      <c r="AV55" s="29"/>
      <c r="AW55" s="29"/>
      <c r="AX55" s="29"/>
      <c r="AY55" s="29"/>
      <c r="AZ55" s="144"/>
      <c r="BA55" s="145">
        <f t="shared" si="15"/>
        <v>0</v>
      </c>
      <c r="BB55" s="142"/>
      <c r="BC55" s="131"/>
      <c r="BD55" s="131"/>
      <c r="BE55" s="34"/>
    </row>
    <row r="56" spans="1:57" x14ac:dyDescent="0.25">
      <c r="A56" s="26"/>
      <c r="B56" s="585"/>
      <c r="C56" s="704"/>
      <c r="D56" s="586"/>
      <c r="E56" s="688"/>
      <c r="F56" s="688"/>
      <c r="G56" s="29"/>
      <c r="H56" s="29"/>
      <c r="I56" s="29"/>
      <c r="J56" s="29"/>
      <c r="K56" s="29"/>
      <c r="L56" s="29"/>
      <c r="M56" s="29"/>
      <c r="N56" s="38"/>
      <c r="O56" s="143">
        <f t="shared" si="13"/>
        <v>0</v>
      </c>
      <c r="P56" s="139"/>
      <c r="Q56" s="139"/>
      <c r="R56" s="131"/>
      <c r="S56" s="34"/>
      <c r="T56" s="26"/>
      <c r="U56" s="585"/>
      <c r="V56" s="704"/>
      <c r="W56" s="704"/>
      <c r="X56" s="585"/>
      <c r="Y56" s="586"/>
      <c r="Z56" s="29"/>
      <c r="AA56" s="42"/>
      <c r="AB56" s="29"/>
      <c r="AC56" s="29"/>
      <c r="AD56" s="29"/>
      <c r="AE56" s="29"/>
      <c r="AF56" s="29"/>
      <c r="AG56" s="144"/>
      <c r="AH56" s="145">
        <f t="shared" si="14"/>
        <v>0</v>
      </c>
      <c r="AI56" s="142"/>
      <c r="AJ56" s="131"/>
      <c r="AK56" s="131"/>
      <c r="AL56" s="34"/>
      <c r="AM56" s="26"/>
      <c r="AN56" s="585"/>
      <c r="AO56" s="704"/>
      <c r="AP56" s="704"/>
      <c r="AQ56" s="585"/>
      <c r="AR56" s="586"/>
      <c r="AS56" s="29"/>
      <c r="AT56" s="29"/>
      <c r="AU56" s="29"/>
      <c r="AV56" s="29"/>
      <c r="AW56" s="29"/>
      <c r="AX56" s="29"/>
      <c r="AY56" s="29"/>
      <c r="AZ56" s="144"/>
      <c r="BA56" s="145">
        <f t="shared" si="15"/>
        <v>0</v>
      </c>
      <c r="BB56" s="142"/>
      <c r="BC56" s="131"/>
      <c r="BD56" s="131"/>
      <c r="BE56" s="34"/>
    </row>
    <row r="57" spans="1:57" x14ac:dyDescent="0.25">
      <c r="A57" s="26"/>
      <c r="B57" s="585"/>
      <c r="C57" s="704"/>
      <c r="D57" s="586"/>
      <c r="E57" s="688"/>
      <c r="F57" s="688"/>
      <c r="G57" s="29"/>
      <c r="H57" s="29"/>
      <c r="I57" s="29"/>
      <c r="J57" s="29"/>
      <c r="K57" s="29"/>
      <c r="L57" s="29"/>
      <c r="M57" s="29"/>
      <c r="N57" s="38"/>
      <c r="O57" s="143">
        <f t="shared" si="13"/>
        <v>0</v>
      </c>
      <c r="P57" s="139"/>
      <c r="Q57" s="139"/>
      <c r="R57" s="131"/>
      <c r="S57" s="34"/>
      <c r="T57" s="26"/>
      <c r="U57" s="585"/>
      <c r="V57" s="704"/>
      <c r="W57" s="704"/>
      <c r="X57" s="585"/>
      <c r="Y57" s="586"/>
      <c r="Z57" s="29"/>
      <c r="AA57" s="42"/>
      <c r="AB57" s="29"/>
      <c r="AC57" s="29"/>
      <c r="AD57" s="29"/>
      <c r="AE57" s="29"/>
      <c r="AF57" s="29"/>
      <c r="AG57" s="144"/>
      <c r="AH57" s="145">
        <f t="shared" si="14"/>
        <v>0</v>
      </c>
      <c r="AI57" s="142"/>
      <c r="AJ57" s="131"/>
      <c r="AK57" s="131"/>
      <c r="AL57" s="34"/>
      <c r="AM57" s="26"/>
      <c r="AN57" s="585"/>
      <c r="AO57" s="704"/>
      <c r="AP57" s="704"/>
      <c r="AQ57" s="585"/>
      <c r="AR57" s="586"/>
      <c r="AS57" s="29"/>
      <c r="AT57" s="29"/>
      <c r="AU57" s="29"/>
      <c r="AV57" s="29"/>
      <c r="AW57" s="29"/>
      <c r="AX57" s="29"/>
      <c r="AY57" s="29"/>
      <c r="AZ57" s="144"/>
      <c r="BA57" s="145">
        <f t="shared" si="15"/>
        <v>0</v>
      </c>
      <c r="BB57" s="142"/>
      <c r="BC57" s="131"/>
      <c r="BD57" s="131"/>
      <c r="BE57" s="34"/>
    </row>
    <row r="58" spans="1:57" x14ac:dyDescent="0.25">
      <c r="A58" s="26"/>
      <c r="B58" s="585"/>
      <c r="C58" s="704"/>
      <c r="D58" s="586"/>
      <c r="E58" s="688"/>
      <c r="F58" s="688"/>
      <c r="G58" s="29"/>
      <c r="H58" s="29"/>
      <c r="I58" s="29"/>
      <c r="J58" s="29"/>
      <c r="K58" s="29"/>
      <c r="L58" s="29"/>
      <c r="M58" s="29"/>
      <c r="N58" s="38"/>
      <c r="O58" s="143">
        <f t="shared" si="13"/>
        <v>0</v>
      </c>
      <c r="P58" s="139"/>
      <c r="Q58" s="139"/>
      <c r="R58" s="131"/>
      <c r="S58" s="34"/>
      <c r="T58" s="26"/>
      <c r="U58" s="585"/>
      <c r="V58" s="704"/>
      <c r="W58" s="704"/>
      <c r="X58" s="585"/>
      <c r="Y58" s="586"/>
      <c r="Z58" s="29"/>
      <c r="AA58" s="42"/>
      <c r="AB58" s="29"/>
      <c r="AC58" s="29"/>
      <c r="AD58" s="29"/>
      <c r="AE58" s="29"/>
      <c r="AF58" s="29"/>
      <c r="AG58" s="144"/>
      <c r="AH58" s="145">
        <f t="shared" si="14"/>
        <v>0</v>
      </c>
      <c r="AI58" s="142"/>
      <c r="AJ58" s="131"/>
      <c r="AK58" s="131"/>
      <c r="AL58" s="34"/>
      <c r="AM58" s="26"/>
      <c r="AN58" s="585"/>
      <c r="AO58" s="704"/>
      <c r="AP58" s="704"/>
      <c r="AQ58" s="585"/>
      <c r="AR58" s="586"/>
      <c r="AS58" s="29"/>
      <c r="AT58" s="29"/>
      <c r="AU58" s="29"/>
      <c r="AV58" s="29"/>
      <c r="AW58" s="29"/>
      <c r="AX58" s="29"/>
      <c r="AY58" s="29"/>
      <c r="AZ58" s="144"/>
      <c r="BA58" s="145">
        <f t="shared" si="15"/>
        <v>0</v>
      </c>
      <c r="BB58" s="142"/>
      <c r="BC58" s="131"/>
      <c r="BD58" s="131"/>
      <c r="BE58" s="34"/>
    </row>
    <row r="59" spans="1:57" x14ac:dyDescent="0.25">
      <c r="A59" s="26"/>
      <c r="B59" s="585"/>
      <c r="C59" s="704"/>
      <c r="D59" s="586"/>
      <c r="E59" s="688"/>
      <c r="F59" s="688"/>
      <c r="G59" s="29"/>
      <c r="H59" s="29"/>
      <c r="I59" s="29"/>
      <c r="J59" s="29"/>
      <c r="K59" s="29"/>
      <c r="L59" s="29"/>
      <c r="M59" s="29"/>
      <c r="N59" s="38"/>
      <c r="O59" s="143">
        <f t="shared" si="13"/>
        <v>0</v>
      </c>
      <c r="P59" s="139"/>
      <c r="Q59" s="139"/>
      <c r="R59" s="131"/>
      <c r="S59" s="34"/>
      <c r="T59" s="26"/>
      <c r="U59" s="585"/>
      <c r="V59" s="704"/>
      <c r="W59" s="704"/>
      <c r="X59" s="585"/>
      <c r="Y59" s="586"/>
      <c r="Z59" s="29"/>
      <c r="AA59" s="42"/>
      <c r="AB59" s="29"/>
      <c r="AC59" s="29"/>
      <c r="AD59" s="29"/>
      <c r="AE59" s="29"/>
      <c r="AF59" s="29"/>
      <c r="AG59" s="144"/>
      <c r="AH59" s="145">
        <f t="shared" si="14"/>
        <v>0</v>
      </c>
      <c r="AI59" s="142"/>
      <c r="AJ59" s="131"/>
      <c r="AK59" s="131"/>
      <c r="AL59" s="34"/>
      <c r="AM59" s="26"/>
      <c r="AN59" s="585"/>
      <c r="AO59" s="704"/>
      <c r="AP59" s="704"/>
      <c r="AQ59" s="585"/>
      <c r="AR59" s="586"/>
      <c r="AS59" s="29"/>
      <c r="AT59" s="29"/>
      <c r="AU59" s="29"/>
      <c r="AV59" s="29"/>
      <c r="AW59" s="29"/>
      <c r="AX59" s="29"/>
      <c r="AY59" s="29"/>
      <c r="AZ59" s="144"/>
      <c r="BA59" s="145">
        <f t="shared" si="15"/>
        <v>0</v>
      </c>
      <c r="BB59" s="142"/>
      <c r="BC59" s="131"/>
      <c r="BD59" s="131"/>
      <c r="BE59" s="34"/>
    </row>
    <row r="60" spans="1:57" x14ac:dyDescent="0.25">
      <c r="A60" s="26"/>
      <c r="B60" s="585"/>
      <c r="C60" s="704"/>
      <c r="D60" s="586"/>
      <c r="E60" s="688"/>
      <c r="F60" s="688"/>
      <c r="G60" s="29"/>
      <c r="H60" s="29"/>
      <c r="I60" s="29"/>
      <c r="J60" s="29"/>
      <c r="K60" s="29"/>
      <c r="L60" s="29"/>
      <c r="M60" s="29"/>
      <c r="N60" s="38"/>
      <c r="O60" s="143">
        <f t="shared" si="13"/>
        <v>0</v>
      </c>
      <c r="P60" s="139"/>
      <c r="Q60" s="139"/>
      <c r="R60" s="131"/>
      <c r="S60" s="34"/>
      <c r="T60" s="26"/>
      <c r="U60" s="585"/>
      <c r="V60" s="704"/>
      <c r="W60" s="704"/>
      <c r="X60" s="585"/>
      <c r="Y60" s="586"/>
      <c r="Z60" s="29"/>
      <c r="AA60" s="42"/>
      <c r="AB60" s="29"/>
      <c r="AC60" s="29"/>
      <c r="AD60" s="29"/>
      <c r="AE60" s="29"/>
      <c r="AF60" s="29"/>
      <c r="AG60" s="144"/>
      <c r="AH60" s="145">
        <f t="shared" si="14"/>
        <v>0</v>
      </c>
      <c r="AI60" s="142"/>
      <c r="AJ60" s="131"/>
      <c r="AK60" s="131"/>
      <c r="AL60" s="34"/>
      <c r="AM60" s="26"/>
      <c r="AN60" s="585"/>
      <c r="AO60" s="704"/>
      <c r="AP60" s="704"/>
      <c r="AQ60" s="585"/>
      <c r="AR60" s="586"/>
      <c r="AS60" s="29"/>
      <c r="AT60" s="29"/>
      <c r="AU60" s="29"/>
      <c r="AV60" s="29"/>
      <c r="AW60" s="29"/>
      <c r="AX60" s="29"/>
      <c r="AY60" s="29"/>
      <c r="AZ60" s="144"/>
      <c r="BA60" s="145">
        <f t="shared" si="15"/>
        <v>0</v>
      </c>
      <c r="BB60" s="142"/>
      <c r="BC60" s="131"/>
      <c r="BD60" s="131"/>
      <c r="BE60" s="34"/>
    </row>
    <row r="61" spans="1:57" x14ac:dyDescent="0.25">
      <c r="A61" s="26"/>
      <c r="B61" s="585"/>
      <c r="C61" s="704"/>
      <c r="D61" s="586"/>
      <c r="E61" s="688"/>
      <c r="F61" s="688"/>
      <c r="G61" s="29"/>
      <c r="H61" s="29"/>
      <c r="I61" s="29"/>
      <c r="J61" s="29"/>
      <c r="K61" s="29"/>
      <c r="L61" s="29"/>
      <c r="M61" s="29"/>
      <c r="N61" s="38"/>
      <c r="O61" s="143">
        <f t="shared" si="13"/>
        <v>0</v>
      </c>
      <c r="P61" s="139"/>
      <c r="Q61" s="139"/>
      <c r="R61" s="131"/>
      <c r="S61" s="34"/>
      <c r="T61" s="26"/>
      <c r="U61" s="585"/>
      <c r="V61" s="704"/>
      <c r="W61" s="704"/>
      <c r="X61" s="585"/>
      <c r="Y61" s="586"/>
      <c r="Z61" s="29"/>
      <c r="AA61" s="42"/>
      <c r="AB61" s="29"/>
      <c r="AC61" s="29"/>
      <c r="AD61" s="29"/>
      <c r="AE61" s="29"/>
      <c r="AF61" s="29"/>
      <c r="AG61" s="144"/>
      <c r="AH61" s="145">
        <f t="shared" si="14"/>
        <v>0</v>
      </c>
      <c r="AI61" s="142"/>
      <c r="AJ61" s="131"/>
      <c r="AK61" s="131"/>
      <c r="AL61" s="34"/>
      <c r="AM61" s="26"/>
      <c r="AN61" s="585"/>
      <c r="AO61" s="704"/>
      <c r="AP61" s="704"/>
      <c r="AQ61" s="585"/>
      <c r="AR61" s="586"/>
      <c r="AS61" s="29"/>
      <c r="AT61" s="29"/>
      <c r="AU61" s="29"/>
      <c r="AV61" s="29"/>
      <c r="AW61" s="29"/>
      <c r="AX61" s="29"/>
      <c r="AY61" s="29"/>
      <c r="AZ61" s="144"/>
      <c r="BA61" s="145">
        <f t="shared" si="15"/>
        <v>0</v>
      </c>
      <c r="BB61" s="142"/>
      <c r="BC61" s="131"/>
      <c r="BD61" s="131"/>
      <c r="BE61" s="34"/>
    </row>
    <row r="62" spans="1:57" x14ac:dyDescent="0.25">
      <c r="A62" s="26"/>
      <c r="B62" s="585"/>
      <c r="C62" s="704"/>
      <c r="D62" s="586"/>
      <c r="E62" s="688"/>
      <c r="F62" s="688"/>
      <c r="G62" s="29"/>
      <c r="H62" s="29"/>
      <c r="I62" s="29"/>
      <c r="J62" s="29"/>
      <c r="K62" s="29"/>
      <c r="L62" s="29"/>
      <c r="M62" s="29"/>
      <c r="N62" s="38"/>
      <c r="O62" s="143">
        <f t="shared" si="13"/>
        <v>0</v>
      </c>
      <c r="P62" s="139"/>
      <c r="Q62" s="139"/>
      <c r="R62" s="131"/>
      <c r="S62" s="34"/>
      <c r="T62" s="26"/>
      <c r="U62" s="585"/>
      <c r="V62" s="704"/>
      <c r="W62" s="704"/>
      <c r="X62" s="585"/>
      <c r="Y62" s="586"/>
      <c r="Z62" s="29"/>
      <c r="AA62" s="42"/>
      <c r="AB62" s="29"/>
      <c r="AC62" s="29"/>
      <c r="AD62" s="29"/>
      <c r="AE62" s="29"/>
      <c r="AF62" s="29"/>
      <c r="AG62" s="144"/>
      <c r="AH62" s="145">
        <f t="shared" si="14"/>
        <v>0</v>
      </c>
      <c r="AI62" s="142"/>
      <c r="AJ62" s="131"/>
      <c r="AK62" s="131"/>
      <c r="AL62" s="34"/>
      <c r="AM62" s="26"/>
      <c r="AN62" s="585"/>
      <c r="AO62" s="704"/>
      <c r="AP62" s="704"/>
      <c r="AQ62" s="585"/>
      <c r="AR62" s="586"/>
      <c r="AS62" s="29"/>
      <c r="AT62" s="29"/>
      <c r="AU62" s="29"/>
      <c r="AV62" s="29"/>
      <c r="AW62" s="29"/>
      <c r="AX62" s="29"/>
      <c r="AY62" s="29"/>
      <c r="AZ62" s="144"/>
      <c r="BA62" s="145">
        <f t="shared" si="15"/>
        <v>0</v>
      </c>
      <c r="BB62" s="142"/>
      <c r="BC62" s="131"/>
      <c r="BD62" s="131"/>
      <c r="BE62" s="34"/>
    </row>
    <row r="63" spans="1:57" x14ac:dyDescent="0.25">
      <c r="A63" s="26"/>
      <c r="B63" s="585"/>
      <c r="C63" s="704"/>
      <c r="D63" s="586"/>
      <c r="E63" s="688"/>
      <c r="F63" s="688"/>
      <c r="G63" s="29"/>
      <c r="H63" s="29"/>
      <c r="I63" s="29"/>
      <c r="J63" s="29"/>
      <c r="K63" s="29"/>
      <c r="L63" s="29"/>
      <c r="M63" s="29"/>
      <c r="N63" s="38"/>
      <c r="O63" s="143">
        <f t="shared" si="13"/>
        <v>0</v>
      </c>
      <c r="P63" s="139"/>
      <c r="Q63" s="139"/>
      <c r="R63" s="131"/>
      <c r="S63" s="34"/>
      <c r="T63" s="26"/>
      <c r="U63" s="585"/>
      <c r="V63" s="704"/>
      <c r="W63" s="704"/>
      <c r="X63" s="585"/>
      <c r="Y63" s="586"/>
      <c r="Z63" s="29"/>
      <c r="AA63" s="42"/>
      <c r="AB63" s="29"/>
      <c r="AC63" s="29"/>
      <c r="AD63" s="29"/>
      <c r="AE63" s="29"/>
      <c r="AF63" s="29"/>
      <c r="AG63" s="144"/>
      <c r="AH63" s="145">
        <f t="shared" si="14"/>
        <v>0</v>
      </c>
      <c r="AI63" s="142"/>
      <c r="AJ63" s="131"/>
      <c r="AK63" s="131"/>
      <c r="AL63" s="34"/>
      <c r="AM63" s="26"/>
      <c r="AN63" s="585"/>
      <c r="AO63" s="704"/>
      <c r="AP63" s="704"/>
      <c r="AQ63" s="585"/>
      <c r="AR63" s="586"/>
      <c r="AS63" s="29"/>
      <c r="AT63" s="29"/>
      <c r="AU63" s="29"/>
      <c r="AV63" s="29"/>
      <c r="AW63" s="29"/>
      <c r="AX63" s="29"/>
      <c r="AY63" s="29"/>
      <c r="AZ63" s="144"/>
      <c r="BA63" s="145">
        <f t="shared" si="15"/>
        <v>0</v>
      </c>
      <c r="BB63" s="142"/>
      <c r="BC63" s="131"/>
      <c r="BD63" s="131"/>
      <c r="BE63" s="34"/>
    </row>
    <row r="64" spans="1:57" x14ac:dyDescent="0.25">
      <c r="A64" s="26"/>
      <c r="B64" s="585"/>
      <c r="C64" s="704"/>
      <c r="D64" s="586"/>
      <c r="E64" s="688"/>
      <c r="F64" s="688"/>
      <c r="G64" s="29"/>
      <c r="H64" s="29"/>
      <c r="I64" s="29"/>
      <c r="J64" s="29"/>
      <c r="K64" s="29"/>
      <c r="L64" s="29"/>
      <c r="M64" s="29"/>
      <c r="N64" s="38"/>
      <c r="O64" s="143">
        <f t="shared" si="13"/>
        <v>0</v>
      </c>
      <c r="P64" s="139"/>
      <c r="Q64" s="139"/>
      <c r="R64" s="131"/>
      <c r="S64" s="34"/>
      <c r="T64" s="26"/>
      <c r="U64" s="585"/>
      <c r="V64" s="704"/>
      <c r="W64" s="704"/>
      <c r="X64" s="585"/>
      <c r="Y64" s="586"/>
      <c r="Z64" s="29"/>
      <c r="AA64" s="42"/>
      <c r="AB64" s="29"/>
      <c r="AC64" s="29"/>
      <c r="AD64" s="29"/>
      <c r="AE64" s="29"/>
      <c r="AF64" s="29"/>
      <c r="AG64" s="144"/>
      <c r="AH64" s="145">
        <f t="shared" si="14"/>
        <v>0</v>
      </c>
      <c r="AI64" s="142"/>
      <c r="AJ64" s="131"/>
      <c r="AK64" s="131"/>
      <c r="AL64" s="34"/>
      <c r="AM64" s="26"/>
      <c r="AN64" s="585"/>
      <c r="AO64" s="704"/>
      <c r="AP64" s="704"/>
      <c r="AQ64" s="585"/>
      <c r="AR64" s="586"/>
      <c r="AS64" s="29"/>
      <c r="AT64" s="29"/>
      <c r="AU64" s="29"/>
      <c r="AV64" s="29"/>
      <c r="AW64" s="29"/>
      <c r="AX64" s="29"/>
      <c r="AY64" s="29"/>
      <c r="AZ64" s="144"/>
      <c r="BA64" s="145">
        <f t="shared" si="15"/>
        <v>0</v>
      </c>
      <c r="BB64" s="142"/>
      <c r="BC64" s="131"/>
      <c r="BD64" s="131"/>
      <c r="BE64" s="34"/>
    </row>
    <row r="65" spans="1:76" x14ac:dyDescent="0.25">
      <c r="A65" s="26"/>
      <c r="B65" s="585"/>
      <c r="C65" s="704"/>
      <c r="D65" s="586"/>
      <c r="E65" s="688"/>
      <c r="F65" s="688"/>
      <c r="G65" s="29"/>
      <c r="H65" s="29"/>
      <c r="I65" s="29"/>
      <c r="J65" s="29"/>
      <c r="K65" s="29"/>
      <c r="L65" s="29"/>
      <c r="M65" s="29"/>
      <c r="N65" s="38"/>
      <c r="O65" s="143">
        <f t="shared" si="13"/>
        <v>0</v>
      </c>
      <c r="P65" s="139"/>
      <c r="Q65" s="139"/>
      <c r="R65" s="131"/>
      <c r="S65" s="34"/>
      <c r="T65" s="26"/>
      <c r="U65" s="585"/>
      <c r="V65" s="704"/>
      <c r="W65" s="704"/>
      <c r="X65" s="585"/>
      <c r="Y65" s="586"/>
      <c r="Z65" s="29"/>
      <c r="AA65" s="42"/>
      <c r="AB65" s="29"/>
      <c r="AC65" s="29"/>
      <c r="AD65" s="29"/>
      <c r="AE65" s="29"/>
      <c r="AF65" s="29"/>
      <c r="AG65" s="144"/>
      <c r="AH65" s="145">
        <f t="shared" si="14"/>
        <v>0</v>
      </c>
      <c r="AI65" s="142"/>
      <c r="AJ65" s="131"/>
      <c r="AK65" s="131"/>
      <c r="AL65" s="34"/>
      <c r="AM65" s="26"/>
      <c r="AN65" s="585"/>
      <c r="AO65" s="704"/>
      <c r="AP65" s="704"/>
      <c r="AQ65" s="585"/>
      <c r="AR65" s="586"/>
      <c r="AS65" s="29"/>
      <c r="AT65" s="29"/>
      <c r="AU65" s="29"/>
      <c r="AV65" s="29"/>
      <c r="AW65" s="29"/>
      <c r="AX65" s="29"/>
      <c r="AY65" s="29"/>
      <c r="AZ65" s="144"/>
      <c r="BA65" s="145">
        <f t="shared" si="15"/>
        <v>0</v>
      </c>
      <c r="BB65" s="142"/>
      <c r="BC65" s="131"/>
      <c r="BD65" s="131"/>
      <c r="BE65" s="34"/>
    </row>
    <row r="66" spans="1:76" x14ac:dyDescent="0.25">
      <c r="A66" s="26"/>
      <c r="B66" s="585"/>
      <c r="C66" s="704"/>
      <c r="D66" s="586"/>
      <c r="E66" s="688"/>
      <c r="F66" s="688"/>
      <c r="G66" s="29"/>
      <c r="H66" s="29"/>
      <c r="I66" s="29"/>
      <c r="J66" s="29"/>
      <c r="K66" s="29"/>
      <c r="L66" s="29"/>
      <c r="M66" s="29"/>
      <c r="N66" s="38"/>
      <c r="O66" s="143">
        <f t="shared" si="13"/>
        <v>0</v>
      </c>
      <c r="P66" s="139"/>
      <c r="Q66" s="139"/>
      <c r="R66" s="131"/>
      <c r="S66" s="34"/>
      <c r="T66" s="26"/>
      <c r="U66" s="585"/>
      <c r="V66" s="704"/>
      <c r="W66" s="704"/>
      <c r="X66" s="585"/>
      <c r="Y66" s="586"/>
      <c r="Z66" s="29"/>
      <c r="AA66" s="42"/>
      <c r="AB66" s="29"/>
      <c r="AC66" s="29"/>
      <c r="AD66" s="29"/>
      <c r="AE66" s="29"/>
      <c r="AF66" s="29"/>
      <c r="AG66" s="144"/>
      <c r="AH66" s="145">
        <f t="shared" si="14"/>
        <v>0</v>
      </c>
      <c r="AI66" s="142"/>
      <c r="AJ66" s="131"/>
      <c r="AK66" s="131"/>
      <c r="AL66" s="34"/>
      <c r="AM66" s="26"/>
      <c r="AN66" s="585"/>
      <c r="AO66" s="704"/>
      <c r="AP66" s="704"/>
      <c r="AQ66" s="585"/>
      <c r="AR66" s="586"/>
      <c r="AS66" s="29"/>
      <c r="AT66" s="29"/>
      <c r="AU66" s="29"/>
      <c r="AV66" s="29"/>
      <c r="AW66" s="29"/>
      <c r="AX66" s="29"/>
      <c r="AY66" s="29"/>
      <c r="AZ66" s="144"/>
      <c r="BA66" s="145">
        <f t="shared" si="15"/>
        <v>0</v>
      </c>
      <c r="BB66" s="142"/>
      <c r="BC66" s="131"/>
      <c r="BD66" s="131"/>
      <c r="BE66" s="34"/>
    </row>
    <row r="67" spans="1:76" x14ac:dyDescent="0.25">
      <c r="A67" s="26"/>
      <c r="B67" s="585"/>
      <c r="C67" s="704"/>
      <c r="D67" s="586"/>
      <c r="E67" s="688"/>
      <c r="F67" s="688"/>
      <c r="G67" s="29"/>
      <c r="H67" s="29"/>
      <c r="I67" s="29"/>
      <c r="J67" s="29"/>
      <c r="K67" s="29"/>
      <c r="L67" s="29"/>
      <c r="M67" s="29"/>
      <c r="N67" s="38"/>
      <c r="O67" s="143">
        <f t="shared" si="13"/>
        <v>0</v>
      </c>
      <c r="P67" s="139"/>
      <c r="Q67" s="139"/>
      <c r="R67" s="131"/>
      <c r="S67" s="34"/>
      <c r="T67" s="26"/>
      <c r="U67" s="585"/>
      <c r="V67" s="704"/>
      <c r="W67" s="704"/>
      <c r="X67" s="585"/>
      <c r="Y67" s="586"/>
      <c r="Z67" s="29"/>
      <c r="AA67" s="42"/>
      <c r="AB67" s="29"/>
      <c r="AC67" s="29"/>
      <c r="AD67" s="29"/>
      <c r="AE67" s="29"/>
      <c r="AF67" s="29"/>
      <c r="AG67" s="144"/>
      <c r="AH67" s="145">
        <f t="shared" si="14"/>
        <v>0</v>
      </c>
      <c r="AI67" s="142"/>
      <c r="AJ67" s="131"/>
      <c r="AK67" s="131"/>
      <c r="AL67" s="34"/>
      <c r="AM67" s="26"/>
      <c r="AN67" s="585"/>
      <c r="AO67" s="704"/>
      <c r="AP67" s="704"/>
      <c r="AQ67" s="585"/>
      <c r="AR67" s="586"/>
      <c r="AS67" s="29"/>
      <c r="AT67" s="29"/>
      <c r="AU67" s="29"/>
      <c r="AV67" s="29"/>
      <c r="AW67" s="29"/>
      <c r="AX67" s="29"/>
      <c r="AY67" s="29"/>
      <c r="AZ67" s="144"/>
      <c r="BA67" s="145">
        <f t="shared" si="15"/>
        <v>0</v>
      </c>
      <c r="BB67" s="142"/>
      <c r="BC67" s="131"/>
      <c r="BD67" s="131"/>
      <c r="BE67" s="34"/>
    </row>
    <row r="68" spans="1:76" x14ac:dyDescent="0.25">
      <c r="A68" s="26"/>
      <c r="B68" s="585"/>
      <c r="C68" s="704"/>
      <c r="D68" s="586"/>
      <c r="E68" s="688"/>
      <c r="F68" s="688"/>
      <c r="G68" s="29"/>
      <c r="H68" s="29"/>
      <c r="I68" s="29"/>
      <c r="J68" s="29"/>
      <c r="K68" s="29"/>
      <c r="L68" s="29"/>
      <c r="M68" s="29"/>
      <c r="N68" s="38"/>
      <c r="O68" s="143">
        <f t="shared" si="13"/>
        <v>0</v>
      </c>
      <c r="P68" s="139"/>
      <c r="Q68" s="139"/>
      <c r="R68" s="131"/>
      <c r="S68" s="34"/>
      <c r="T68" s="26"/>
      <c r="U68" s="585"/>
      <c r="V68" s="704"/>
      <c r="W68" s="704"/>
      <c r="X68" s="585"/>
      <c r="Y68" s="586"/>
      <c r="Z68" s="29"/>
      <c r="AA68" s="42"/>
      <c r="AB68" s="29"/>
      <c r="AC68" s="29"/>
      <c r="AD68" s="29"/>
      <c r="AE68" s="29"/>
      <c r="AF68" s="29"/>
      <c r="AG68" s="144"/>
      <c r="AH68" s="145">
        <f t="shared" si="14"/>
        <v>0</v>
      </c>
      <c r="AI68" s="142"/>
      <c r="AJ68" s="131"/>
      <c r="AK68" s="131"/>
      <c r="AL68" s="34"/>
      <c r="AM68" s="26"/>
      <c r="AN68" s="585"/>
      <c r="AO68" s="704"/>
      <c r="AP68" s="704"/>
      <c r="AQ68" s="585"/>
      <c r="AR68" s="586"/>
      <c r="AS68" s="29"/>
      <c r="AT68" s="29"/>
      <c r="AU68" s="29"/>
      <c r="AV68" s="29"/>
      <c r="AW68" s="29"/>
      <c r="AX68" s="29"/>
      <c r="AY68" s="29"/>
      <c r="AZ68" s="144"/>
      <c r="BA68" s="145">
        <f t="shared" si="15"/>
        <v>0</v>
      </c>
      <c r="BB68" s="142"/>
      <c r="BC68" s="131"/>
      <c r="BD68" s="131"/>
      <c r="BE68" s="34"/>
    </row>
    <row r="69" spans="1:76" ht="15.75" thickBot="1" x14ac:dyDescent="0.3">
      <c r="A69" s="27"/>
      <c r="B69" s="879"/>
      <c r="C69" s="880"/>
      <c r="D69" s="881"/>
      <c r="E69" s="879"/>
      <c r="F69" s="881"/>
      <c r="G69" s="30"/>
      <c r="H69" s="30"/>
      <c r="I69" s="30"/>
      <c r="J69" s="30"/>
      <c r="K69" s="30"/>
      <c r="L69" s="30"/>
      <c r="M69" s="30"/>
      <c r="N69" s="39"/>
      <c r="O69" s="146">
        <f t="shared" si="13"/>
        <v>0</v>
      </c>
      <c r="P69" s="139"/>
      <c r="Q69" s="139"/>
      <c r="R69" s="131"/>
      <c r="S69" s="35"/>
      <c r="T69" s="27"/>
      <c r="U69" s="585"/>
      <c r="V69" s="704"/>
      <c r="W69" s="704"/>
      <c r="X69" s="585"/>
      <c r="Y69" s="586"/>
      <c r="Z69" s="30"/>
      <c r="AA69" s="30"/>
      <c r="AB69" s="30"/>
      <c r="AC69" s="30"/>
      <c r="AD69" s="30"/>
      <c r="AE69" s="30"/>
      <c r="AF69" s="30"/>
      <c r="AG69" s="147"/>
      <c r="AH69" s="145">
        <f t="shared" si="14"/>
        <v>0</v>
      </c>
      <c r="AI69" s="142"/>
      <c r="AJ69" s="131"/>
      <c r="AK69" s="131"/>
      <c r="AL69" s="35"/>
      <c r="AM69" s="27"/>
      <c r="AN69" s="585"/>
      <c r="AO69" s="704"/>
      <c r="AP69" s="704"/>
      <c r="AQ69" s="585"/>
      <c r="AR69" s="586"/>
      <c r="AS69" s="30"/>
      <c r="AT69" s="30"/>
      <c r="AU69" s="30"/>
      <c r="AV69" s="30"/>
      <c r="AW69" s="30"/>
      <c r="AX69" s="30"/>
      <c r="AY69" s="30"/>
      <c r="AZ69" s="144"/>
      <c r="BA69" s="145">
        <f t="shared" si="15"/>
        <v>0</v>
      </c>
      <c r="BB69" s="142"/>
      <c r="BC69" s="131"/>
      <c r="BD69" s="131"/>
      <c r="BE69" s="35"/>
    </row>
    <row r="70" spans="1:76" ht="16.5" thickTop="1" thickBot="1" x14ac:dyDescent="0.3">
      <c r="A70" s="563" t="s">
        <v>131</v>
      </c>
      <c r="B70" s="564"/>
      <c r="C70" s="564"/>
      <c r="D70" s="564"/>
      <c r="E70" s="564"/>
      <c r="F70" s="564"/>
      <c r="G70" s="564"/>
      <c r="H70" s="565"/>
      <c r="I70" s="46">
        <f>SUM(I43:I69)+SUM(AB43:AB75)+SUM(AT43:AT75)</f>
        <v>0</v>
      </c>
      <c r="J70" s="46">
        <f>SUM(J43:J69)+SUM(AC43:AC75)+SUM(AU43:AU75)</f>
        <v>0</v>
      </c>
      <c r="K70" s="46">
        <f>SUM(K43:K69)+SUM(AC43:AC75)+SUM(AU43:AU75)</f>
        <v>0</v>
      </c>
      <c r="L70" s="46">
        <f>SUM(L43:L69)+SUM(AD43:AD75)+SUM(AV43:AV75)</f>
        <v>0</v>
      </c>
      <c r="M70" s="46">
        <f>SUM(M43:M69)+SUM(AE43:AE75)+SUM(AW43:AW75)</f>
        <v>0</v>
      </c>
      <c r="N70" s="48">
        <f>SUM(O43:O69)</f>
        <v>0</v>
      </c>
      <c r="O70" s="566"/>
      <c r="P70" s="566"/>
      <c r="Q70" s="566"/>
      <c r="R70" s="566"/>
      <c r="S70" s="568"/>
      <c r="T70" s="27"/>
      <c r="U70" s="585"/>
      <c r="V70" s="704"/>
      <c r="W70" s="704"/>
      <c r="X70" s="585"/>
      <c r="Y70" s="586"/>
      <c r="Z70" s="30"/>
      <c r="AA70" s="30"/>
      <c r="AB70" s="30"/>
      <c r="AC70" s="30"/>
      <c r="AD70" s="30"/>
      <c r="AE70" s="30"/>
      <c r="AF70" s="30"/>
      <c r="AG70" s="147"/>
      <c r="AH70" s="145">
        <f t="shared" si="14"/>
        <v>0</v>
      </c>
      <c r="AI70" s="142"/>
      <c r="AJ70" s="131"/>
      <c r="AK70" s="131"/>
      <c r="AL70" s="35"/>
      <c r="AM70" s="27"/>
      <c r="AN70" s="585"/>
      <c r="AO70" s="704"/>
      <c r="AP70" s="704"/>
      <c r="AQ70" s="585"/>
      <c r="AR70" s="586"/>
      <c r="AS70" s="30"/>
      <c r="AT70" s="30"/>
      <c r="AU70" s="30"/>
      <c r="AV70" s="30"/>
      <c r="AW70" s="30"/>
      <c r="AX70" s="30"/>
      <c r="AY70" s="30"/>
      <c r="AZ70" s="144"/>
      <c r="BA70" s="145">
        <f t="shared" si="15"/>
        <v>0</v>
      </c>
      <c r="BB70" s="142"/>
      <c r="BC70" s="131"/>
      <c r="BD70" s="131"/>
      <c r="BE70" s="35"/>
    </row>
    <row r="71" spans="1:76" ht="15.75" thickBot="1" x14ac:dyDescent="0.3">
      <c r="A71" s="573" t="s">
        <v>38</v>
      </c>
      <c r="B71" s="574"/>
      <c r="C71" s="574"/>
      <c r="D71" s="574"/>
      <c r="E71" s="574"/>
      <c r="F71" s="574"/>
      <c r="G71" s="574"/>
      <c r="H71" s="574"/>
      <c r="I71" s="574"/>
      <c r="J71" s="574"/>
      <c r="K71" s="574"/>
      <c r="L71" s="574"/>
      <c r="M71" s="574"/>
      <c r="N71" s="575"/>
      <c r="O71" s="579">
        <f>SUM(P43:P69)+SUM(AI43:AI75)+SUM(AX43:AX75)</f>
        <v>0</v>
      </c>
      <c r="P71" s="560"/>
      <c r="Q71" s="560"/>
      <c r="R71" s="560"/>
      <c r="S71" s="562"/>
      <c r="T71" s="27"/>
      <c r="U71" s="585"/>
      <c r="V71" s="704"/>
      <c r="W71" s="704"/>
      <c r="X71" s="585"/>
      <c r="Y71" s="586"/>
      <c r="Z71" s="30"/>
      <c r="AA71" s="30"/>
      <c r="AB71" s="30"/>
      <c r="AC71" s="30"/>
      <c r="AD71" s="30"/>
      <c r="AE71" s="30"/>
      <c r="AF71" s="30"/>
      <c r="AG71" s="147"/>
      <c r="AH71" s="145">
        <f t="shared" si="14"/>
        <v>0</v>
      </c>
      <c r="AI71" s="142"/>
      <c r="AJ71" s="131"/>
      <c r="AK71" s="148"/>
      <c r="AL71" s="35"/>
      <c r="AM71" s="27"/>
      <c r="AN71" s="585"/>
      <c r="AO71" s="704"/>
      <c r="AP71" s="704"/>
      <c r="AQ71" s="585"/>
      <c r="AR71" s="586"/>
      <c r="AS71" s="30"/>
      <c r="AT71" s="30"/>
      <c r="AU71" s="30"/>
      <c r="AV71" s="30"/>
      <c r="AW71" s="30"/>
      <c r="AX71" s="30"/>
      <c r="AY71" s="30"/>
      <c r="AZ71" s="144"/>
      <c r="BA71" s="145">
        <f t="shared" si="15"/>
        <v>0</v>
      </c>
      <c r="BB71" s="142"/>
      <c r="BC71" s="131"/>
      <c r="BD71" s="131"/>
      <c r="BE71" s="35"/>
    </row>
    <row r="72" spans="1:76" ht="15.75" thickBot="1" x14ac:dyDescent="0.3">
      <c r="A72" s="555" t="s">
        <v>39</v>
      </c>
      <c r="B72" s="556"/>
      <c r="C72" s="556"/>
      <c r="D72" s="556"/>
      <c r="E72" s="556"/>
      <c r="F72" s="556"/>
      <c r="G72" s="556"/>
      <c r="H72" s="556"/>
      <c r="I72" s="556"/>
      <c r="J72" s="556"/>
      <c r="K72" s="556"/>
      <c r="L72" s="556"/>
      <c r="M72" s="556"/>
      <c r="N72" s="557"/>
      <c r="O72" s="558"/>
      <c r="P72" s="559">
        <f>SUM(Q43:Q69)+SUM(AJ43:AJ75)+SUM(BC43:BC75)</f>
        <v>0</v>
      </c>
      <c r="Q72" s="560"/>
      <c r="R72" s="560"/>
      <c r="S72" s="562"/>
      <c r="T72" s="27"/>
      <c r="U72" s="585"/>
      <c r="V72" s="704"/>
      <c r="W72" s="704"/>
      <c r="X72" s="585"/>
      <c r="Y72" s="586"/>
      <c r="Z72" s="30"/>
      <c r="AA72" s="30"/>
      <c r="AB72" s="30"/>
      <c r="AC72" s="30"/>
      <c r="AD72" s="30"/>
      <c r="AE72" s="30"/>
      <c r="AF72" s="30"/>
      <c r="AG72" s="147"/>
      <c r="AH72" s="145">
        <f t="shared" si="14"/>
        <v>0</v>
      </c>
      <c r="AI72" s="142"/>
      <c r="AJ72" s="142"/>
      <c r="AK72" s="131"/>
      <c r="AL72" s="35"/>
      <c r="AM72" s="27"/>
      <c r="AN72" s="585"/>
      <c r="AO72" s="704"/>
      <c r="AP72" s="704"/>
      <c r="AQ72" s="585"/>
      <c r="AR72" s="586"/>
      <c r="AS72" s="30"/>
      <c r="AT72" s="30"/>
      <c r="AU72" s="30"/>
      <c r="AV72" s="30"/>
      <c r="AW72" s="30"/>
      <c r="AX72" s="30"/>
      <c r="AY72" s="30"/>
      <c r="AZ72" s="144"/>
      <c r="BA72" s="145">
        <f t="shared" si="15"/>
        <v>0</v>
      </c>
      <c r="BB72" s="142"/>
      <c r="BC72" s="131"/>
      <c r="BD72" s="131"/>
      <c r="BE72" s="35"/>
    </row>
    <row r="73" spans="1:76" ht="15.75" thickBot="1" x14ac:dyDescent="0.3">
      <c r="A73" s="540" t="s">
        <v>56</v>
      </c>
      <c r="B73" s="540"/>
      <c r="C73" s="540"/>
      <c r="D73" s="540"/>
      <c r="E73" s="540"/>
      <c r="F73" s="540"/>
      <c r="G73" s="540"/>
      <c r="H73" s="540"/>
      <c r="I73" s="540"/>
      <c r="J73" s="540"/>
      <c r="K73" s="540"/>
      <c r="L73" s="540"/>
      <c r="M73" s="540"/>
      <c r="N73" s="540"/>
      <c r="O73" s="540"/>
      <c r="P73" s="540"/>
      <c r="Q73" s="541"/>
      <c r="R73" s="542">
        <f>SUM(R43:R69)+SUM(AK43:AK73)+SUM(BD43:BD73)</f>
        <v>0</v>
      </c>
      <c r="S73" s="543"/>
      <c r="T73" s="59"/>
      <c r="U73" s="699"/>
      <c r="V73" s="701"/>
      <c r="W73" s="701"/>
      <c r="X73" s="699"/>
      <c r="Y73" s="700"/>
      <c r="Z73" s="60"/>
      <c r="AA73" s="60"/>
      <c r="AB73" s="60"/>
      <c r="AC73" s="60"/>
      <c r="AD73" s="60"/>
      <c r="AE73" s="60"/>
      <c r="AF73" s="60"/>
      <c r="AG73" s="149"/>
      <c r="AH73" s="150">
        <f t="shared" si="14"/>
        <v>0</v>
      </c>
      <c r="AI73" s="137"/>
      <c r="AJ73" s="137"/>
      <c r="AK73" s="137"/>
      <c r="AL73" s="62"/>
      <c r="AM73" s="59"/>
      <c r="AN73" s="699"/>
      <c r="AO73" s="701"/>
      <c r="AP73" s="701"/>
      <c r="AQ73" s="699"/>
      <c r="AR73" s="700"/>
      <c r="AS73" s="60"/>
      <c r="AT73" s="60"/>
      <c r="AU73" s="60"/>
      <c r="AV73" s="60"/>
      <c r="AW73" s="60"/>
      <c r="AX73" s="60"/>
      <c r="AY73" s="60"/>
      <c r="AZ73" s="149"/>
      <c r="BA73" s="150">
        <f t="shared" si="15"/>
        <v>0</v>
      </c>
      <c r="BB73" s="137"/>
      <c r="BC73" s="137"/>
      <c r="BD73" s="137"/>
      <c r="BE73" s="62"/>
    </row>
    <row r="74" spans="1:76" ht="15.75" thickBot="1" x14ac:dyDescent="0.3">
      <c r="A74" s="318"/>
      <c r="B74" s="318"/>
      <c r="C74" s="318"/>
      <c r="D74" s="318"/>
      <c r="E74" s="318"/>
      <c r="F74" s="318"/>
      <c r="G74" s="318"/>
      <c r="H74" s="318"/>
      <c r="I74" s="318"/>
      <c r="J74" s="318"/>
      <c r="K74" s="318"/>
      <c r="L74" s="318"/>
      <c r="M74" s="318"/>
      <c r="N74" s="318"/>
      <c r="O74" s="318"/>
      <c r="P74" s="318"/>
      <c r="Q74" s="318"/>
      <c r="R74" s="319"/>
      <c r="S74" s="320"/>
      <c r="T74" s="307"/>
      <c r="U74" s="262"/>
      <c r="V74" s="262"/>
      <c r="W74" s="262"/>
      <c r="X74" s="262"/>
      <c r="Y74" s="262"/>
      <c r="Z74" s="171"/>
      <c r="AA74" s="171"/>
      <c r="AB74" s="171"/>
      <c r="AC74" s="171"/>
      <c r="AD74" s="171"/>
      <c r="AE74" s="171"/>
      <c r="AF74" s="171"/>
      <c r="AG74" s="171"/>
      <c r="AH74" s="321"/>
      <c r="AI74" s="322"/>
      <c r="AJ74" s="322"/>
      <c r="AK74" s="322"/>
      <c r="AL74" s="313"/>
      <c r="AM74" s="323"/>
      <c r="AN74" s="324"/>
      <c r="AO74" s="324"/>
      <c r="AP74" s="324"/>
      <c r="AQ74" s="324"/>
      <c r="AR74" s="324"/>
      <c r="AS74" s="325"/>
      <c r="AT74" s="325"/>
      <c r="AU74" s="325"/>
      <c r="AV74" s="325"/>
      <c r="AW74" s="325"/>
      <c r="AX74" s="325"/>
      <c r="AY74" s="325"/>
      <c r="AZ74" s="325"/>
      <c r="BA74" s="326"/>
      <c r="BB74" s="327"/>
      <c r="BC74" s="327"/>
      <c r="BD74" s="327"/>
      <c r="BE74" s="328"/>
    </row>
    <row r="75" spans="1:76" ht="15.75" customHeight="1" thickBot="1" x14ac:dyDescent="0.3">
      <c r="A75" s="528" t="s">
        <v>31</v>
      </c>
      <c r="B75" s="529"/>
      <c r="C75" s="529"/>
      <c r="D75" s="529"/>
      <c r="E75" s="529"/>
      <c r="F75" s="529"/>
      <c r="G75" s="529"/>
      <c r="H75" s="529"/>
      <c r="I75" s="529"/>
      <c r="J75" s="529"/>
      <c r="K75" s="529"/>
      <c r="L75" s="529"/>
      <c r="M75" s="529"/>
      <c r="N75" s="529"/>
      <c r="O75" s="529"/>
      <c r="P75" s="529"/>
      <c r="Q75" s="529"/>
      <c r="R75" s="529"/>
      <c r="S75" s="530"/>
      <c r="T75" s="528" t="s">
        <v>31</v>
      </c>
      <c r="U75" s="529"/>
      <c r="V75" s="529"/>
      <c r="W75" s="529"/>
      <c r="X75" s="529"/>
      <c r="Y75" s="529"/>
      <c r="Z75" s="529"/>
      <c r="AA75" s="529"/>
      <c r="AB75" s="529"/>
      <c r="AC75" s="529"/>
      <c r="AD75" s="529"/>
      <c r="AE75" s="529"/>
      <c r="AF75" s="529"/>
      <c r="AG75" s="529"/>
      <c r="AH75" s="529"/>
      <c r="AI75" s="529"/>
      <c r="AJ75" s="529"/>
      <c r="AK75" s="529"/>
      <c r="AL75" s="530"/>
      <c r="AM75" s="847" t="s">
        <v>31</v>
      </c>
      <c r="AN75" s="847"/>
      <c r="AO75" s="847"/>
      <c r="AP75" s="847"/>
      <c r="AQ75" s="847"/>
      <c r="AR75" s="847"/>
      <c r="AS75" s="847"/>
      <c r="AT75" s="847"/>
      <c r="AU75" s="847"/>
      <c r="AV75" s="847"/>
      <c r="AW75" s="847"/>
      <c r="AX75" s="847"/>
      <c r="AY75" s="847"/>
      <c r="AZ75" s="847"/>
      <c r="BA75" s="847"/>
      <c r="BB75" s="847"/>
      <c r="BC75" s="847"/>
      <c r="BD75" s="847"/>
      <c r="BE75" s="847"/>
      <c r="BF75" s="847" t="s">
        <v>31</v>
      </c>
      <c r="BG75" s="847"/>
      <c r="BH75" s="847"/>
      <c r="BI75" s="847"/>
      <c r="BJ75" s="847"/>
      <c r="BK75" s="847"/>
      <c r="BL75" s="847"/>
      <c r="BM75" s="847"/>
      <c r="BN75" s="847"/>
      <c r="BO75" s="847"/>
      <c r="BP75" s="847"/>
      <c r="BQ75" s="847"/>
      <c r="BR75" s="847"/>
      <c r="BS75" s="847"/>
      <c r="BT75" s="847"/>
      <c r="BU75" s="847"/>
      <c r="BV75" s="847"/>
      <c r="BW75" s="847"/>
      <c r="BX75" s="847"/>
    </row>
    <row r="76" spans="1:76" ht="15.75" customHeight="1" thickBot="1" x14ac:dyDescent="0.3">
      <c r="A76" s="531"/>
      <c r="B76" s="532"/>
      <c r="C76" s="532"/>
      <c r="D76" s="532"/>
      <c r="E76" s="532"/>
      <c r="F76" s="532"/>
      <c r="G76" s="532"/>
      <c r="H76" s="532"/>
      <c r="I76" s="532"/>
      <c r="J76" s="532"/>
      <c r="K76" s="532"/>
      <c r="L76" s="532"/>
      <c r="M76" s="532"/>
      <c r="N76" s="532"/>
      <c r="O76" s="532"/>
      <c r="P76" s="532"/>
      <c r="Q76" s="532"/>
      <c r="R76" s="532"/>
      <c r="S76" s="533"/>
      <c r="T76" s="531"/>
      <c r="U76" s="532"/>
      <c r="V76" s="532"/>
      <c r="W76" s="532"/>
      <c r="X76" s="532"/>
      <c r="Y76" s="532"/>
      <c r="Z76" s="532"/>
      <c r="AA76" s="532"/>
      <c r="AB76" s="532"/>
      <c r="AC76" s="532"/>
      <c r="AD76" s="532"/>
      <c r="AE76" s="532"/>
      <c r="AF76" s="532"/>
      <c r="AG76" s="532"/>
      <c r="AH76" s="532"/>
      <c r="AI76" s="532"/>
      <c r="AJ76" s="532"/>
      <c r="AK76" s="532"/>
      <c r="AL76" s="533"/>
      <c r="AM76" s="847"/>
      <c r="AN76" s="847"/>
      <c r="AO76" s="847"/>
      <c r="AP76" s="847"/>
      <c r="AQ76" s="847"/>
      <c r="AR76" s="847"/>
      <c r="AS76" s="847"/>
      <c r="AT76" s="847"/>
      <c r="AU76" s="847"/>
      <c r="AV76" s="847"/>
      <c r="AW76" s="847"/>
      <c r="AX76" s="847"/>
      <c r="AY76" s="847"/>
      <c r="AZ76" s="847"/>
      <c r="BA76" s="847"/>
      <c r="BB76" s="847"/>
      <c r="BC76" s="847"/>
      <c r="BD76" s="847"/>
      <c r="BE76" s="847"/>
      <c r="BF76" s="847"/>
      <c r="BG76" s="847"/>
      <c r="BH76" s="847"/>
      <c r="BI76" s="847"/>
      <c r="BJ76" s="847"/>
      <c r="BK76" s="847"/>
      <c r="BL76" s="847"/>
      <c r="BM76" s="847"/>
      <c r="BN76" s="847"/>
      <c r="BO76" s="847"/>
      <c r="BP76" s="847"/>
      <c r="BQ76" s="847"/>
      <c r="BR76" s="847"/>
      <c r="BS76" s="847"/>
      <c r="BT76" s="847"/>
      <c r="BU76" s="847"/>
      <c r="BV76" s="847"/>
      <c r="BW76" s="847"/>
      <c r="BX76" s="847"/>
    </row>
    <row r="77" spans="1:76" ht="15.75" customHeight="1" thickBot="1" x14ac:dyDescent="0.3">
      <c r="A77" s="843" t="s">
        <v>89</v>
      </c>
      <c r="B77" s="843" t="s">
        <v>3</v>
      </c>
      <c r="C77" s="526" t="s">
        <v>41</v>
      </c>
      <c r="D77" s="844"/>
      <c r="E77" s="844"/>
      <c r="F77" s="633" t="s">
        <v>46</v>
      </c>
      <c r="G77" s="633"/>
      <c r="H77" s="502" t="s">
        <v>91</v>
      </c>
      <c r="I77" s="502"/>
      <c r="J77" s="839" t="s">
        <v>92</v>
      </c>
      <c r="K77" s="839"/>
      <c r="L77" s="840"/>
      <c r="M77" s="649" t="s">
        <v>43</v>
      </c>
      <c r="N77" s="721" t="s">
        <v>90</v>
      </c>
      <c r="O77" s="722"/>
      <c r="P77" s="524" t="s">
        <v>25</v>
      </c>
      <c r="Q77" s="524" t="s">
        <v>45</v>
      </c>
      <c r="R77" s="524" t="s">
        <v>26</v>
      </c>
      <c r="S77" s="846" t="s">
        <v>47</v>
      </c>
      <c r="T77" s="843" t="s">
        <v>89</v>
      </c>
      <c r="U77" s="843" t="s">
        <v>3</v>
      </c>
      <c r="V77" s="526" t="s">
        <v>41</v>
      </c>
      <c r="W77" s="844"/>
      <c r="X77" s="844"/>
      <c r="Y77" s="633" t="s">
        <v>46</v>
      </c>
      <c r="Z77" s="633"/>
      <c r="AA77" s="502" t="s">
        <v>91</v>
      </c>
      <c r="AB77" s="502"/>
      <c r="AC77" s="839" t="s">
        <v>92</v>
      </c>
      <c r="AD77" s="839"/>
      <c r="AE77" s="840"/>
      <c r="AF77" s="649" t="s">
        <v>43</v>
      </c>
      <c r="AG77" s="715" t="s">
        <v>90</v>
      </c>
      <c r="AH77" s="716"/>
      <c r="AI77" s="524" t="s">
        <v>25</v>
      </c>
      <c r="AJ77" s="524" t="s">
        <v>45</v>
      </c>
      <c r="AK77" s="524" t="s">
        <v>26</v>
      </c>
      <c r="AL77" s="501" t="s">
        <v>47</v>
      </c>
      <c r="AM77" s="843" t="s">
        <v>89</v>
      </c>
      <c r="AN77" s="843" t="s">
        <v>3</v>
      </c>
      <c r="AO77" s="526" t="s">
        <v>41</v>
      </c>
      <c r="AP77" s="844"/>
      <c r="AQ77" s="844"/>
      <c r="AR77" s="633" t="s">
        <v>46</v>
      </c>
      <c r="AS77" s="633"/>
      <c r="AT77" s="502" t="s">
        <v>91</v>
      </c>
      <c r="AU77" s="502"/>
      <c r="AV77" s="839" t="s">
        <v>92</v>
      </c>
      <c r="AW77" s="839"/>
      <c r="AX77" s="840"/>
      <c r="AY77" s="649" t="s">
        <v>43</v>
      </c>
      <c r="AZ77" s="715" t="s">
        <v>90</v>
      </c>
      <c r="BA77" s="716"/>
      <c r="BB77" s="524" t="s">
        <v>25</v>
      </c>
      <c r="BC77" s="524" t="s">
        <v>45</v>
      </c>
      <c r="BD77" s="524" t="s">
        <v>26</v>
      </c>
      <c r="BE77" s="501" t="s">
        <v>47</v>
      </c>
      <c r="BF77" s="843" t="s">
        <v>89</v>
      </c>
      <c r="BG77" s="843" t="s">
        <v>3</v>
      </c>
      <c r="BH77" s="526" t="s">
        <v>41</v>
      </c>
      <c r="BI77" s="844"/>
      <c r="BJ77" s="844"/>
      <c r="BK77" s="633" t="s">
        <v>46</v>
      </c>
      <c r="BL77" s="633"/>
      <c r="BM77" s="502" t="s">
        <v>91</v>
      </c>
      <c r="BN77" s="502"/>
      <c r="BO77" s="839" t="s">
        <v>92</v>
      </c>
      <c r="BP77" s="839"/>
      <c r="BQ77" s="840"/>
      <c r="BR77" s="649" t="s">
        <v>43</v>
      </c>
      <c r="BS77" s="715" t="s">
        <v>90</v>
      </c>
      <c r="BT77" s="716"/>
      <c r="BU77" s="524" t="s">
        <v>25</v>
      </c>
      <c r="BV77" s="524" t="s">
        <v>45</v>
      </c>
      <c r="BW77" s="524" t="s">
        <v>26</v>
      </c>
      <c r="BX77" s="501" t="s">
        <v>47</v>
      </c>
    </row>
    <row r="78" spans="1:76" ht="16.5" customHeight="1" thickBot="1" x14ac:dyDescent="0.3">
      <c r="A78" s="843"/>
      <c r="B78" s="843"/>
      <c r="C78" s="527"/>
      <c r="D78" s="845"/>
      <c r="E78" s="845"/>
      <c r="F78" s="635"/>
      <c r="G78" s="635"/>
      <c r="H78" s="503"/>
      <c r="I78" s="503"/>
      <c r="J78" s="841"/>
      <c r="K78" s="841"/>
      <c r="L78" s="842"/>
      <c r="M78" s="651"/>
      <c r="N78" s="723"/>
      <c r="O78" s="724"/>
      <c r="P78" s="524"/>
      <c r="Q78" s="524"/>
      <c r="R78" s="524"/>
      <c r="S78" s="846"/>
      <c r="T78" s="843"/>
      <c r="U78" s="843"/>
      <c r="V78" s="527"/>
      <c r="W78" s="845"/>
      <c r="X78" s="845"/>
      <c r="Y78" s="635"/>
      <c r="Z78" s="635"/>
      <c r="AA78" s="503"/>
      <c r="AB78" s="503"/>
      <c r="AC78" s="841"/>
      <c r="AD78" s="841"/>
      <c r="AE78" s="842"/>
      <c r="AF78" s="651"/>
      <c r="AG78" s="717"/>
      <c r="AH78" s="718"/>
      <c r="AI78" s="524"/>
      <c r="AJ78" s="524"/>
      <c r="AK78" s="524"/>
      <c r="AL78" s="501"/>
      <c r="AM78" s="843"/>
      <c r="AN78" s="843"/>
      <c r="AO78" s="527"/>
      <c r="AP78" s="845"/>
      <c r="AQ78" s="845"/>
      <c r="AR78" s="635"/>
      <c r="AS78" s="635"/>
      <c r="AT78" s="503"/>
      <c r="AU78" s="503"/>
      <c r="AV78" s="841"/>
      <c r="AW78" s="841"/>
      <c r="AX78" s="842"/>
      <c r="AY78" s="651"/>
      <c r="AZ78" s="717"/>
      <c r="BA78" s="718"/>
      <c r="BB78" s="524"/>
      <c r="BC78" s="524"/>
      <c r="BD78" s="524"/>
      <c r="BE78" s="501"/>
      <c r="BF78" s="843"/>
      <c r="BG78" s="843"/>
      <c r="BH78" s="527"/>
      <c r="BI78" s="845"/>
      <c r="BJ78" s="845"/>
      <c r="BK78" s="635"/>
      <c r="BL78" s="635"/>
      <c r="BM78" s="503"/>
      <c r="BN78" s="503"/>
      <c r="BO78" s="841"/>
      <c r="BP78" s="841"/>
      <c r="BQ78" s="842"/>
      <c r="BR78" s="651"/>
      <c r="BS78" s="717"/>
      <c r="BT78" s="718"/>
      <c r="BU78" s="524"/>
      <c r="BV78" s="524"/>
      <c r="BW78" s="524"/>
      <c r="BX78" s="501"/>
    </row>
    <row r="79" spans="1:76" ht="16.5" customHeight="1" x14ac:dyDescent="0.25">
      <c r="A79" s="24">
        <v>43502</v>
      </c>
      <c r="B79" s="23" t="s">
        <v>54</v>
      </c>
      <c r="C79" s="836"/>
      <c r="D79" s="836"/>
      <c r="E79" s="836"/>
      <c r="F79" s="833"/>
      <c r="G79" s="833"/>
      <c r="H79" s="834"/>
      <c r="I79" s="834"/>
      <c r="J79" s="835"/>
      <c r="K79" s="835"/>
      <c r="L79" s="835"/>
      <c r="M79" s="103"/>
      <c r="N79" s="719"/>
      <c r="O79" s="720"/>
      <c r="P79" s="51"/>
      <c r="Q79" s="51"/>
      <c r="R79" s="51"/>
      <c r="S79" s="52"/>
      <c r="T79" s="22"/>
      <c r="U79" s="23"/>
      <c r="V79" s="836" t="e">
        <f>VLOOKUP(U79,'BASE DE DONNEE'!$A$4:$H$148,2,0)</f>
        <v>#N/A</v>
      </c>
      <c r="W79" s="836"/>
      <c r="X79" s="836"/>
      <c r="Y79" s="833"/>
      <c r="Z79" s="833"/>
      <c r="AA79" s="834"/>
      <c r="AB79" s="834"/>
      <c r="AC79" s="835"/>
      <c r="AD79" s="835"/>
      <c r="AE79" s="835"/>
      <c r="AF79" s="50" t="e">
        <f>VLOOKUP(U79,'BASE DE DONNEE'!$A$4:$H$148,3,0)</f>
        <v>#N/A</v>
      </c>
      <c r="AG79" s="837" t="e">
        <f>(AC79*AF79)/100</f>
        <v>#N/A</v>
      </c>
      <c r="AH79" s="838"/>
      <c r="AI79" s="51" t="e">
        <f>VLOOKUP(U79,'BASE DE DONNEE'!$A$4:$H$148,6,0)*AG79/100</f>
        <v>#N/A</v>
      </c>
      <c r="AJ79" s="51" t="e">
        <f>VLOOKUP(U79,'BASE DE DONNEE'!$A$4:$H$148,7,0)*AG79/100</f>
        <v>#N/A</v>
      </c>
      <c r="AK79" s="51" t="e">
        <f>VLOOKUP(U79,'BASE DE DONNEE'!$A$4:$H$148,8,0)*AG79/100</f>
        <v>#N/A</v>
      </c>
      <c r="AL79" s="52" t="e">
        <f>AG79+AI79+AJ79+AK79</f>
        <v>#N/A</v>
      </c>
      <c r="AM79" s="22"/>
      <c r="AN79" s="23"/>
      <c r="AO79" s="836" t="e">
        <f>VLOOKUP(AN79,'BASE DE DONNEE'!$A$4:$H$148,2,0)</f>
        <v>#N/A</v>
      </c>
      <c r="AP79" s="836"/>
      <c r="AQ79" s="836"/>
      <c r="AR79" s="833"/>
      <c r="AS79" s="833"/>
      <c r="AT79" s="834"/>
      <c r="AU79" s="834"/>
      <c r="AV79" s="835"/>
      <c r="AW79" s="835"/>
      <c r="AX79" s="835"/>
      <c r="AY79" s="50" t="e">
        <f>VLOOKUP(AN79,'BASE DE DONNEE'!$A$4:$H$148,3,0)</f>
        <v>#N/A</v>
      </c>
      <c r="AZ79" s="719" t="e">
        <f>(AV79*AY79)/100</f>
        <v>#N/A</v>
      </c>
      <c r="BA79" s="720"/>
      <c r="BB79" s="51" t="e">
        <f>VLOOKUP(AN79,'BASE DE DONNEE'!$A$4:$H$148,6,0)*AZ79/100</f>
        <v>#N/A</v>
      </c>
      <c r="BC79" s="51" t="e">
        <f>VLOOKUP(AN79,'BASE DE DONNEE'!$A$4:$H$148,7,0)*AZ79/100</f>
        <v>#N/A</v>
      </c>
      <c r="BD79" s="51" t="e">
        <f>VLOOKUP(AN79,'BASE DE DONNEE'!$A$4:$H$148,8,0)*AZ79/100</f>
        <v>#N/A</v>
      </c>
      <c r="BE79" s="52" t="e">
        <f>AZ79+BB79+BC79+BD79</f>
        <v>#N/A</v>
      </c>
      <c r="BF79" s="22"/>
      <c r="BG79" s="23"/>
      <c r="BH79" s="836" t="e">
        <f>VLOOKUP(BG79,'BASE DE DONNEE'!$A$4:$H$148,2,0)</f>
        <v>#N/A</v>
      </c>
      <c r="BI79" s="836"/>
      <c r="BJ79" s="836"/>
      <c r="BK79" s="833"/>
      <c r="BL79" s="833"/>
      <c r="BM79" s="834"/>
      <c r="BN79" s="834"/>
      <c r="BO79" s="835"/>
      <c r="BP79" s="835"/>
      <c r="BQ79" s="835"/>
      <c r="BR79" s="50" t="e">
        <f>VLOOKUP(BG79,'BASE DE DONNEE'!$A$4:$H$148,3,0)</f>
        <v>#N/A</v>
      </c>
      <c r="BS79" s="719" t="e">
        <f>(BO79*BR79)/100</f>
        <v>#N/A</v>
      </c>
      <c r="BT79" s="720"/>
      <c r="BU79" s="51" t="e">
        <f>VLOOKUP(BG79,'BASE DE DONNEE'!$A$4:$H$148,6,0)*BS79/100</f>
        <v>#N/A</v>
      </c>
      <c r="BV79" s="51" t="e">
        <f>VLOOKUP(BG79,'BASE DE DONNEE'!$A$4:$H$148,7,0)*BS79/100</f>
        <v>#N/A</v>
      </c>
      <c r="BW79" s="51" t="e">
        <f>VLOOKUP(BG79,'BASE DE DONNEE'!$A$4:$H$148,8,0)*BS79/100</f>
        <v>#N/A</v>
      </c>
      <c r="BX79" s="52" t="e">
        <f>BS79+BU79+BV79+BW79</f>
        <v>#N/A</v>
      </c>
    </row>
    <row r="80" spans="1:76" ht="16.5" customHeight="1" x14ac:dyDescent="0.25">
      <c r="A80" s="24">
        <v>43503</v>
      </c>
      <c r="B80" s="23" t="s">
        <v>70</v>
      </c>
      <c r="C80" s="782"/>
      <c r="D80" s="782"/>
      <c r="E80" s="782"/>
      <c r="F80" s="783"/>
      <c r="G80" s="783"/>
      <c r="H80" s="784"/>
      <c r="I80" s="784"/>
      <c r="J80" s="785"/>
      <c r="K80" s="785"/>
      <c r="L80" s="785"/>
      <c r="M80" s="50"/>
      <c r="N80" s="713"/>
      <c r="O80" s="714"/>
      <c r="P80" s="51"/>
      <c r="Q80" s="51"/>
      <c r="R80" s="51"/>
      <c r="S80" s="52"/>
      <c r="T80" s="22"/>
      <c r="U80" s="151"/>
      <c r="V80" s="782" t="e">
        <f>VLOOKUP(U80,'BASE DE DONNEE'!$A$4:$H$148,2,0)</f>
        <v>#N/A</v>
      </c>
      <c r="W80" s="782"/>
      <c r="X80" s="782"/>
      <c r="Y80" s="783"/>
      <c r="Z80" s="783"/>
      <c r="AA80" s="784"/>
      <c r="AB80" s="784"/>
      <c r="AC80" s="785"/>
      <c r="AD80" s="785"/>
      <c r="AE80" s="785"/>
      <c r="AF80" s="50" t="e">
        <f>VLOOKUP(U80,'BASE DE DONNEE'!$A$4:$H$148,3,0)</f>
        <v>#N/A</v>
      </c>
      <c r="AG80" s="713" t="e">
        <f t="shared" ref="AG80:AG107" si="16">(AC80*AF80)/100</f>
        <v>#N/A</v>
      </c>
      <c r="AH80" s="714"/>
      <c r="AI80" s="51" t="e">
        <f>VLOOKUP(U80,'BASE DE DONNEE'!$A$4:$H$148,6,0)*AH80/100</f>
        <v>#N/A</v>
      </c>
      <c r="AJ80" s="51" t="e">
        <f>VLOOKUP(U80,'BASE DE DONNEE'!$A$4:$H$148,7,0)*AH80/100</f>
        <v>#N/A</v>
      </c>
      <c r="AK80" s="51" t="e">
        <f>VLOOKUP(U80,'BASE DE DONNEE'!$A$4:$H$148,8,0)*AH80/100</f>
        <v>#N/A</v>
      </c>
      <c r="AL80" s="52" t="e">
        <f t="shared" ref="AL80:AL107" si="17">AH80+AI80+AJ80+AK80</f>
        <v>#N/A</v>
      </c>
      <c r="AM80" s="22"/>
      <c r="AN80" s="151"/>
      <c r="AO80" s="782" t="e">
        <f>VLOOKUP(AN80,'BASE DE DONNEE'!$A$4:$H$148,2,0)</f>
        <v>#N/A</v>
      </c>
      <c r="AP80" s="782"/>
      <c r="AQ80" s="782"/>
      <c r="AR80" s="783"/>
      <c r="AS80" s="783"/>
      <c r="AT80" s="784"/>
      <c r="AU80" s="784"/>
      <c r="AV80" s="785"/>
      <c r="AW80" s="785"/>
      <c r="AX80" s="785"/>
      <c r="AY80" s="50" t="e">
        <f>VLOOKUP(AN80,'BASE DE DONNEE'!$A$4:$H$148,3,0)</f>
        <v>#N/A</v>
      </c>
      <c r="AZ80" s="713" t="e">
        <f>(AV80*AY80)/100</f>
        <v>#N/A</v>
      </c>
      <c r="BA80" s="714"/>
      <c r="BB80" s="51" t="e">
        <f>VLOOKUP(AN80,'BASE DE DONNEE'!$A$4:$H$148,6,0)*AZ80/100</f>
        <v>#N/A</v>
      </c>
      <c r="BC80" s="51" t="e">
        <f>VLOOKUP(AN80,'BASE DE DONNEE'!$A$4:$H$148,7,0)*AZ80/100</f>
        <v>#N/A</v>
      </c>
      <c r="BD80" s="51" t="e">
        <f>VLOOKUP(AN80,'BASE DE DONNEE'!$A$4:$H$148,8,0)*AZ80/100</f>
        <v>#N/A</v>
      </c>
      <c r="BE80" s="52" t="e">
        <f>AZ80+BB80+BC80+BD80</f>
        <v>#N/A</v>
      </c>
      <c r="BF80" s="22"/>
      <c r="BG80" s="151"/>
      <c r="BH80" s="782" t="e">
        <f>VLOOKUP(BG80,'BASE DE DONNEE'!$A$4:$H$148,2,0)</f>
        <v>#N/A</v>
      </c>
      <c r="BI80" s="782"/>
      <c r="BJ80" s="782"/>
      <c r="BK80" s="783"/>
      <c r="BL80" s="783"/>
      <c r="BM80" s="784"/>
      <c r="BN80" s="784"/>
      <c r="BO80" s="785"/>
      <c r="BP80" s="785"/>
      <c r="BQ80" s="785"/>
      <c r="BR80" s="50" t="e">
        <f>VLOOKUP(BG80,'BASE DE DONNEE'!$A$4:$H$148,3,0)</f>
        <v>#N/A</v>
      </c>
      <c r="BS80" s="713" t="e">
        <f>(BO80*BR80)/100</f>
        <v>#N/A</v>
      </c>
      <c r="BT80" s="714"/>
      <c r="BU80" s="51" t="e">
        <f>VLOOKUP(BG80,'BASE DE DONNEE'!$A$4:$H$148,6,0)*BS80/100</f>
        <v>#N/A</v>
      </c>
      <c r="BV80" s="51" t="e">
        <f>VLOOKUP(BG80,'BASE DE DONNEE'!$A$4:$H$148,7,0)*BS80/100</f>
        <v>#N/A</v>
      </c>
      <c r="BW80" s="51" t="e">
        <f>VLOOKUP(BG80,'BASE DE DONNEE'!$A$4:$H$148,8,0)*BS80/100</f>
        <v>#N/A</v>
      </c>
      <c r="BX80" s="52" t="e">
        <f>BS80+BU80+BV80+BW80</f>
        <v>#N/A</v>
      </c>
    </row>
    <row r="81" spans="1:76" ht="16.5" customHeight="1" x14ac:dyDescent="0.25">
      <c r="A81" s="24">
        <v>43503</v>
      </c>
      <c r="B81" s="23" t="s">
        <v>49</v>
      </c>
      <c r="C81" s="782"/>
      <c r="D81" s="782"/>
      <c r="E81" s="782"/>
      <c r="F81" s="783"/>
      <c r="G81" s="783"/>
      <c r="H81" s="831"/>
      <c r="I81" s="831"/>
      <c r="J81" s="785"/>
      <c r="K81" s="785"/>
      <c r="L81" s="785"/>
      <c r="M81" s="50"/>
      <c r="N81" s="713"/>
      <c r="O81" s="714"/>
      <c r="P81" s="51"/>
      <c r="Q81" s="51"/>
      <c r="R81" s="51"/>
      <c r="S81" s="52"/>
      <c r="T81" s="22"/>
      <c r="U81" s="152"/>
      <c r="V81" s="782" t="e">
        <f>VLOOKUP(U81,'BASE DE DONNEE'!$A$4:$H$148,2,0)</f>
        <v>#N/A</v>
      </c>
      <c r="W81" s="782"/>
      <c r="X81" s="782"/>
      <c r="Y81" s="783"/>
      <c r="Z81" s="783"/>
      <c r="AA81" s="784"/>
      <c r="AB81" s="784"/>
      <c r="AC81" s="785"/>
      <c r="AD81" s="785"/>
      <c r="AE81" s="785"/>
      <c r="AF81" s="50" t="e">
        <f>VLOOKUP(U81,'BASE DE DONNEE'!$A$4:$H$148,3,0)</f>
        <v>#N/A</v>
      </c>
      <c r="AG81" s="713" t="e">
        <f t="shared" si="16"/>
        <v>#N/A</v>
      </c>
      <c r="AH81" s="714"/>
      <c r="AI81" s="51" t="e">
        <f>VLOOKUP(U81,'BASE DE DONNEE'!$A$4:$H$148,6,0)*AH81/100</f>
        <v>#N/A</v>
      </c>
      <c r="AJ81" s="51" t="e">
        <f>VLOOKUP(U81,'BASE DE DONNEE'!$A$4:$H$148,7,0)*AH81/100</f>
        <v>#N/A</v>
      </c>
      <c r="AK81" s="51" t="e">
        <f>VLOOKUP(U81,'BASE DE DONNEE'!$A$4:$H$148,8,0)*AH81/100</f>
        <v>#N/A</v>
      </c>
      <c r="AL81" s="52" t="e">
        <f t="shared" si="17"/>
        <v>#N/A</v>
      </c>
      <c r="AM81" s="22"/>
      <c r="AN81" s="152"/>
      <c r="AO81" s="782" t="e">
        <f>VLOOKUP(AN81,'BASE DE DONNEE'!$A$4:$H$148,2,0)</f>
        <v>#N/A</v>
      </c>
      <c r="AP81" s="782"/>
      <c r="AQ81" s="782"/>
      <c r="AR81" s="783"/>
      <c r="AS81" s="783"/>
      <c r="AT81" s="784"/>
      <c r="AU81" s="784"/>
      <c r="AV81" s="785"/>
      <c r="AW81" s="785"/>
      <c r="AX81" s="785"/>
      <c r="AY81" s="50" t="e">
        <f>VLOOKUP(AN81,'BASE DE DONNEE'!$A$4:$H$148,3,0)</f>
        <v>#N/A</v>
      </c>
      <c r="AZ81" s="713" t="e">
        <f t="shared" ref="AZ81:AZ107" si="18">(AV81*AY81)/100</f>
        <v>#N/A</v>
      </c>
      <c r="BA81" s="714"/>
      <c r="BB81" s="51" t="e">
        <f>VLOOKUP(AN81,'BASE DE DONNEE'!$A$4:$H$148,6,0)*BA81/100</f>
        <v>#N/A</v>
      </c>
      <c r="BC81" s="51" t="e">
        <f>VLOOKUP(AN81,'BASE DE DONNEE'!$A$4:$H$148,7,0)*BA81/100</f>
        <v>#N/A</v>
      </c>
      <c r="BD81" s="51" t="e">
        <f>VLOOKUP(AN81,'BASE DE DONNEE'!$A$4:$H$148,8,0)*BA81/100</f>
        <v>#N/A</v>
      </c>
      <c r="BE81" s="52" t="e">
        <f t="shared" ref="BE81:BE108" si="19">BA81+BB81+BC81+BD81</f>
        <v>#N/A</v>
      </c>
      <c r="BF81" s="22"/>
      <c r="BG81" s="152"/>
      <c r="BH81" s="782" t="e">
        <f>VLOOKUP(BG81,'BASE DE DONNEE'!$A$4:$H$148,2,0)</f>
        <v>#N/A</v>
      </c>
      <c r="BI81" s="782"/>
      <c r="BJ81" s="782"/>
      <c r="BK81" s="783"/>
      <c r="BL81" s="783"/>
      <c r="BM81" s="784"/>
      <c r="BN81" s="784"/>
      <c r="BO81" s="785"/>
      <c r="BP81" s="785"/>
      <c r="BQ81" s="785"/>
      <c r="BR81" s="50" t="e">
        <f>VLOOKUP(BG81,'BASE DE DONNEE'!$A$4:$H$148,3,0)</f>
        <v>#N/A</v>
      </c>
      <c r="BS81" s="713" t="e">
        <f t="shared" ref="BS81:BS108" si="20">(BO81*BR81)/100</f>
        <v>#N/A</v>
      </c>
      <c r="BT81" s="714"/>
      <c r="BU81" s="51" t="e">
        <f>VLOOKUP(BG81,'BASE DE DONNEE'!$A$4:$H$148,6,0)*BT81/100</f>
        <v>#N/A</v>
      </c>
      <c r="BV81" s="51" t="e">
        <f>VLOOKUP(BG81,'BASE DE DONNEE'!$A$4:$H$148,7,0)*BT81/100</f>
        <v>#N/A</v>
      </c>
      <c r="BW81" s="51" t="e">
        <f>VLOOKUP(BG81,'BASE DE DONNEE'!$A$4:$H$148,8,0)*BT81/100</f>
        <v>#N/A</v>
      </c>
      <c r="BX81" s="52" t="e">
        <f t="shared" ref="BX81:BX108" si="21">BT81+BU81+BV81+BW81</f>
        <v>#N/A</v>
      </c>
    </row>
    <row r="82" spans="1:76" ht="16.5" customHeight="1" x14ac:dyDescent="0.25">
      <c r="A82" s="24">
        <v>43504</v>
      </c>
      <c r="B82" s="23" t="s">
        <v>54</v>
      </c>
      <c r="C82" s="782"/>
      <c r="D82" s="782"/>
      <c r="E82" s="782"/>
      <c r="F82" s="783"/>
      <c r="G82" s="783"/>
      <c r="H82" s="784"/>
      <c r="I82" s="784"/>
      <c r="J82" s="785"/>
      <c r="K82" s="785"/>
      <c r="L82" s="785"/>
      <c r="M82" s="50"/>
      <c r="N82" s="713"/>
      <c r="O82" s="714"/>
      <c r="P82" s="51"/>
      <c r="Q82" s="51"/>
      <c r="R82" s="51"/>
      <c r="S82" s="52"/>
      <c r="T82" s="22"/>
      <c r="U82" s="152"/>
      <c r="V82" s="782" t="e">
        <f>VLOOKUP(U82,'BASE DE DONNEE'!$A$4:$H$148,2,0)</f>
        <v>#N/A</v>
      </c>
      <c r="W82" s="782"/>
      <c r="X82" s="782"/>
      <c r="Y82" s="783"/>
      <c r="Z82" s="783"/>
      <c r="AA82" s="784"/>
      <c r="AB82" s="784"/>
      <c r="AC82" s="785"/>
      <c r="AD82" s="785"/>
      <c r="AE82" s="785"/>
      <c r="AF82" s="50" t="e">
        <f>VLOOKUP(U82,'BASE DE DONNEE'!$A$4:$H$148,3,0)</f>
        <v>#N/A</v>
      </c>
      <c r="AG82" s="713" t="e">
        <f t="shared" si="16"/>
        <v>#N/A</v>
      </c>
      <c r="AH82" s="714"/>
      <c r="AI82" s="51" t="e">
        <f>VLOOKUP(U82,'BASE DE DONNEE'!$A$4:$H$148,6,0)*AH82/100</f>
        <v>#N/A</v>
      </c>
      <c r="AJ82" s="51" t="e">
        <f>VLOOKUP(U82,'BASE DE DONNEE'!$A$4:$H$148,7,0)*AH82/100</f>
        <v>#N/A</v>
      </c>
      <c r="AK82" s="51" t="e">
        <f>VLOOKUP(U82,'BASE DE DONNEE'!$A$4:$H$148,8,0)*AH82/100</f>
        <v>#N/A</v>
      </c>
      <c r="AL82" s="52" t="e">
        <f t="shared" si="17"/>
        <v>#N/A</v>
      </c>
      <c r="AM82" s="22"/>
      <c r="AN82" s="152"/>
      <c r="AO82" s="782" t="e">
        <f>VLOOKUP(AN82,'BASE DE DONNEE'!$A$4:$H$148,2,0)</f>
        <v>#N/A</v>
      </c>
      <c r="AP82" s="782"/>
      <c r="AQ82" s="782"/>
      <c r="AR82" s="783"/>
      <c r="AS82" s="783"/>
      <c r="AT82" s="784"/>
      <c r="AU82" s="784"/>
      <c r="AV82" s="785"/>
      <c r="AW82" s="785"/>
      <c r="AX82" s="785"/>
      <c r="AY82" s="50" t="e">
        <f>VLOOKUP(AN82,'BASE DE DONNEE'!$A$4:$H$148,3,0)</f>
        <v>#N/A</v>
      </c>
      <c r="AZ82" s="713" t="e">
        <f t="shared" si="18"/>
        <v>#N/A</v>
      </c>
      <c r="BA82" s="714"/>
      <c r="BB82" s="51" t="e">
        <f>VLOOKUP(AN82,'BASE DE DONNEE'!$A$4:$H$148,6,0)*BA82/100</f>
        <v>#N/A</v>
      </c>
      <c r="BC82" s="51" t="e">
        <f>VLOOKUP(AN82,'BASE DE DONNEE'!$A$4:$H$148,7,0)*BA82/100</f>
        <v>#N/A</v>
      </c>
      <c r="BD82" s="51" t="e">
        <f>VLOOKUP(AN82,'BASE DE DONNEE'!$A$4:$H$148,8,0)*BA82/100</f>
        <v>#N/A</v>
      </c>
      <c r="BE82" s="52" t="e">
        <f t="shared" si="19"/>
        <v>#N/A</v>
      </c>
      <c r="BF82" s="22"/>
      <c r="BG82" s="152"/>
      <c r="BH82" s="782" t="e">
        <f>VLOOKUP(BG82,'BASE DE DONNEE'!$A$4:$H$148,2,0)</f>
        <v>#N/A</v>
      </c>
      <c r="BI82" s="782"/>
      <c r="BJ82" s="782"/>
      <c r="BK82" s="783"/>
      <c r="BL82" s="783"/>
      <c r="BM82" s="784"/>
      <c r="BN82" s="784"/>
      <c r="BO82" s="785"/>
      <c r="BP82" s="785"/>
      <c r="BQ82" s="785"/>
      <c r="BR82" s="50" t="e">
        <f>VLOOKUP(BG82,'BASE DE DONNEE'!$A$4:$H$148,3,0)</f>
        <v>#N/A</v>
      </c>
      <c r="BS82" s="713" t="e">
        <f t="shared" si="20"/>
        <v>#N/A</v>
      </c>
      <c r="BT82" s="714"/>
      <c r="BU82" s="51" t="e">
        <f>VLOOKUP(BG82,'BASE DE DONNEE'!$A$4:$H$148,6,0)*BT82/100</f>
        <v>#N/A</v>
      </c>
      <c r="BV82" s="51" t="e">
        <f>VLOOKUP(BG82,'BASE DE DONNEE'!$A$4:$H$148,7,0)*BT82/100</f>
        <v>#N/A</v>
      </c>
      <c r="BW82" s="51" t="e">
        <f>VLOOKUP(BG82,'BASE DE DONNEE'!$A$4:$H$148,8,0)*BT82/100</f>
        <v>#N/A</v>
      </c>
      <c r="BX82" s="52" t="e">
        <f t="shared" si="21"/>
        <v>#N/A</v>
      </c>
    </row>
    <row r="83" spans="1:76" ht="16.5" customHeight="1" x14ac:dyDescent="0.25">
      <c r="A83" s="24">
        <v>43505</v>
      </c>
      <c r="B83" s="23" t="s">
        <v>165</v>
      </c>
      <c r="C83" s="782"/>
      <c r="D83" s="782"/>
      <c r="E83" s="782"/>
      <c r="F83" s="783"/>
      <c r="G83" s="783"/>
      <c r="H83" s="784"/>
      <c r="I83" s="784"/>
      <c r="J83" s="785"/>
      <c r="K83" s="785"/>
      <c r="L83" s="785"/>
      <c r="M83" s="50"/>
      <c r="N83" s="713"/>
      <c r="O83" s="714"/>
      <c r="P83" s="51"/>
      <c r="Q83" s="51"/>
      <c r="R83" s="51"/>
      <c r="S83" s="52"/>
      <c r="T83" s="22"/>
      <c r="U83" s="152"/>
      <c r="V83" s="782" t="e">
        <f>VLOOKUP(U83,'BASE DE DONNEE'!$A$4:$H$148,2,0)</f>
        <v>#N/A</v>
      </c>
      <c r="W83" s="782"/>
      <c r="X83" s="782"/>
      <c r="Y83" s="783"/>
      <c r="Z83" s="783"/>
      <c r="AA83" s="784"/>
      <c r="AB83" s="784"/>
      <c r="AC83" s="785"/>
      <c r="AD83" s="785"/>
      <c r="AE83" s="785"/>
      <c r="AF83" s="50" t="e">
        <f>VLOOKUP(U83,'BASE DE DONNEE'!$A$4:$H$148,3,0)</f>
        <v>#N/A</v>
      </c>
      <c r="AG83" s="713" t="e">
        <f t="shared" si="16"/>
        <v>#N/A</v>
      </c>
      <c r="AH83" s="714"/>
      <c r="AI83" s="51" t="e">
        <f>VLOOKUP(U83,'BASE DE DONNEE'!$A$4:$H$148,6,0)*AH83/100</f>
        <v>#N/A</v>
      </c>
      <c r="AJ83" s="51" t="e">
        <f>VLOOKUP(U83,'BASE DE DONNEE'!$A$4:$H$148,7,0)*AH83/100</f>
        <v>#N/A</v>
      </c>
      <c r="AK83" s="51" t="e">
        <f>VLOOKUP(U83,'BASE DE DONNEE'!$A$4:$H$148,8,0)*AH83/100</f>
        <v>#N/A</v>
      </c>
      <c r="AL83" s="52" t="e">
        <f t="shared" si="17"/>
        <v>#N/A</v>
      </c>
      <c r="AM83" s="22"/>
      <c r="AN83" s="152"/>
      <c r="AO83" s="782" t="e">
        <f>VLOOKUP(AN83,'BASE DE DONNEE'!$A$4:$H$148,2,0)</f>
        <v>#N/A</v>
      </c>
      <c r="AP83" s="782"/>
      <c r="AQ83" s="782"/>
      <c r="AR83" s="783"/>
      <c r="AS83" s="783"/>
      <c r="AT83" s="784"/>
      <c r="AU83" s="784"/>
      <c r="AV83" s="785"/>
      <c r="AW83" s="785"/>
      <c r="AX83" s="785"/>
      <c r="AY83" s="50" t="e">
        <f>VLOOKUP(AN83,'BASE DE DONNEE'!$A$4:$H$148,3,0)</f>
        <v>#N/A</v>
      </c>
      <c r="AZ83" s="713" t="e">
        <f t="shared" si="18"/>
        <v>#N/A</v>
      </c>
      <c r="BA83" s="714"/>
      <c r="BB83" s="51" t="e">
        <f>VLOOKUP(AN83,'BASE DE DONNEE'!$A$4:$H$148,6,0)*BA83/100</f>
        <v>#N/A</v>
      </c>
      <c r="BC83" s="51" t="e">
        <f>VLOOKUP(AN83,'BASE DE DONNEE'!$A$4:$H$148,7,0)*BA83/100</f>
        <v>#N/A</v>
      </c>
      <c r="BD83" s="51" t="e">
        <f>VLOOKUP(AN83,'BASE DE DONNEE'!$A$4:$H$148,8,0)*BA83/100</f>
        <v>#N/A</v>
      </c>
      <c r="BE83" s="52" t="e">
        <f t="shared" si="19"/>
        <v>#N/A</v>
      </c>
      <c r="BF83" s="22"/>
      <c r="BG83" s="152"/>
      <c r="BH83" s="782" t="e">
        <f>VLOOKUP(BG83,'BASE DE DONNEE'!$A$4:$H$148,2,0)</f>
        <v>#N/A</v>
      </c>
      <c r="BI83" s="782"/>
      <c r="BJ83" s="782"/>
      <c r="BK83" s="783"/>
      <c r="BL83" s="783"/>
      <c r="BM83" s="784"/>
      <c r="BN83" s="784"/>
      <c r="BO83" s="785"/>
      <c r="BP83" s="785"/>
      <c r="BQ83" s="785"/>
      <c r="BR83" s="50" t="e">
        <f>VLOOKUP(BG83,'BASE DE DONNEE'!$A$4:$H$148,3,0)</f>
        <v>#N/A</v>
      </c>
      <c r="BS83" s="713" t="e">
        <f t="shared" si="20"/>
        <v>#N/A</v>
      </c>
      <c r="BT83" s="714"/>
      <c r="BU83" s="51" t="e">
        <f>VLOOKUP(BG83,'BASE DE DONNEE'!$A$4:$H$148,6,0)*BT83/100</f>
        <v>#N/A</v>
      </c>
      <c r="BV83" s="51" t="e">
        <f>VLOOKUP(BG83,'BASE DE DONNEE'!$A$4:$H$148,7,0)*BT83/100</f>
        <v>#N/A</v>
      </c>
      <c r="BW83" s="51" t="e">
        <f>VLOOKUP(BG83,'BASE DE DONNEE'!$A$4:$H$148,8,0)*BT83/100</f>
        <v>#N/A</v>
      </c>
      <c r="BX83" s="52" t="e">
        <f t="shared" si="21"/>
        <v>#N/A</v>
      </c>
    </row>
    <row r="84" spans="1:76" ht="16.5" customHeight="1" x14ac:dyDescent="0.25">
      <c r="A84" s="24">
        <v>43500</v>
      </c>
      <c r="B84" s="23" t="s">
        <v>48</v>
      </c>
      <c r="C84" s="782"/>
      <c r="D84" s="782"/>
      <c r="E84" s="782"/>
      <c r="F84" s="783"/>
      <c r="G84" s="783"/>
      <c r="H84" s="832"/>
      <c r="I84" s="832"/>
      <c r="J84" s="785"/>
      <c r="K84" s="785"/>
      <c r="L84" s="785"/>
      <c r="M84" s="50"/>
      <c r="N84" s="713"/>
      <c r="O84" s="714"/>
      <c r="P84" s="51"/>
      <c r="Q84" s="51"/>
      <c r="R84" s="51"/>
      <c r="S84" s="52"/>
      <c r="T84" s="22"/>
      <c r="U84" s="152"/>
      <c r="V84" s="782" t="e">
        <f>VLOOKUP(U84,'BASE DE DONNEE'!$A$4:$H$148,2,0)</f>
        <v>#N/A</v>
      </c>
      <c r="W84" s="782"/>
      <c r="X84" s="782"/>
      <c r="Y84" s="783"/>
      <c r="Z84" s="783"/>
      <c r="AA84" s="784"/>
      <c r="AB84" s="784"/>
      <c r="AC84" s="785"/>
      <c r="AD84" s="785"/>
      <c r="AE84" s="785"/>
      <c r="AF84" s="50" t="e">
        <f>VLOOKUP(U84,'BASE DE DONNEE'!$A$4:$H$148,3,0)</f>
        <v>#N/A</v>
      </c>
      <c r="AG84" s="713" t="e">
        <f t="shared" si="16"/>
        <v>#N/A</v>
      </c>
      <c r="AH84" s="714"/>
      <c r="AI84" s="51" t="e">
        <f>VLOOKUP(U84,'BASE DE DONNEE'!$A$4:$H$148,6,0)*AH84/100</f>
        <v>#N/A</v>
      </c>
      <c r="AJ84" s="51" t="e">
        <f>VLOOKUP(U84,'BASE DE DONNEE'!$A$4:$H$148,7,0)*AH84/100</f>
        <v>#N/A</v>
      </c>
      <c r="AK84" s="51" t="e">
        <f>VLOOKUP(U84,'BASE DE DONNEE'!$A$4:$H$148,8,0)*AH84/100</f>
        <v>#N/A</v>
      </c>
      <c r="AL84" s="52" t="e">
        <f t="shared" si="17"/>
        <v>#N/A</v>
      </c>
      <c r="AM84" s="22"/>
      <c r="AN84" s="152"/>
      <c r="AO84" s="782" t="e">
        <f>VLOOKUP(AN84,'BASE DE DONNEE'!$A$4:$H$148,2,0)</f>
        <v>#N/A</v>
      </c>
      <c r="AP84" s="782"/>
      <c r="AQ84" s="782"/>
      <c r="AR84" s="783"/>
      <c r="AS84" s="783"/>
      <c r="AT84" s="784"/>
      <c r="AU84" s="784"/>
      <c r="AV84" s="785"/>
      <c r="AW84" s="785"/>
      <c r="AX84" s="785"/>
      <c r="AY84" s="50" t="e">
        <f>VLOOKUP(AN84,'BASE DE DONNEE'!$A$4:$H$148,3,0)</f>
        <v>#N/A</v>
      </c>
      <c r="AZ84" s="713" t="e">
        <f t="shared" si="18"/>
        <v>#N/A</v>
      </c>
      <c r="BA84" s="714"/>
      <c r="BB84" s="51" t="e">
        <f>VLOOKUP(AN84,'BASE DE DONNEE'!$A$4:$H$148,6,0)*BA84/100</f>
        <v>#N/A</v>
      </c>
      <c r="BC84" s="51" t="e">
        <f>VLOOKUP(AN84,'BASE DE DONNEE'!$A$4:$H$148,7,0)*BA84/100</f>
        <v>#N/A</v>
      </c>
      <c r="BD84" s="51" t="e">
        <f>VLOOKUP(AN84,'BASE DE DONNEE'!$A$4:$H$148,8,0)*BA84/100</f>
        <v>#N/A</v>
      </c>
      <c r="BE84" s="52" t="e">
        <f t="shared" si="19"/>
        <v>#N/A</v>
      </c>
      <c r="BF84" s="22"/>
      <c r="BG84" s="152"/>
      <c r="BH84" s="782" t="e">
        <f>VLOOKUP(BG84,'BASE DE DONNEE'!$A$4:$H$148,2,0)</f>
        <v>#N/A</v>
      </c>
      <c r="BI84" s="782"/>
      <c r="BJ84" s="782"/>
      <c r="BK84" s="783"/>
      <c r="BL84" s="783"/>
      <c r="BM84" s="784"/>
      <c r="BN84" s="784"/>
      <c r="BO84" s="785"/>
      <c r="BP84" s="785"/>
      <c r="BQ84" s="785"/>
      <c r="BR84" s="50" t="e">
        <f>VLOOKUP(BG84,'BASE DE DONNEE'!$A$4:$H$148,3,0)</f>
        <v>#N/A</v>
      </c>
      <c r="BS84" s="713" t="e">
        <f t="shared" si="20"/>
        <v>#N/A</v>
      </c>
      <c r="BT84" s="714"/>
      <c r="BU84" s="51" t="e">
        <f>VLOOKUP(BG84,'BASE DE DONNEE'!$A$4:$H$148,6,0)*BT84/100</f>
        <v>#N/A</v>
      </c>
      <c r="BV84" s="51" t="e">
        <f>VLOOKUP(BG84,'BASE DE DONNEE'!$A$4:$H$148,7,0)*BT84/100</f>
        <v>#N/A</v>
      </c>
      <c r="BW84" s="51" t="e">
        <f>VLOOKUP(BG84,'BASE DE DONNEE'!$A$4:$H$148,8,0)*BT84/100</f>
        <v>#N/A</v>
      </c>
      <c r="BX84" s="52" t="e">
        <f t="shared" si="21"/>
        <v>#N/A</v>
      </c>
    </row>
    <row r="85" spans="1:76" ht="16.5" customHeight="1" x14ac:dyDescent="0.25">
      <c r="A85" s="24">
        <v>43502</v>
      </c>
      <c r="B85" s="23" t="s">
        <v>69</v>
      </c>
      <c r="C85" s="782"/>
      <c r="D85" s="782"/>
      <c r="E85" s="782"/>
      <c r="F85" s="783"/>
      <c r="G85" s="783"/>
      <c r="H85" s="784"/>
      <c r="I85" s="784"/>
      <c r="J85" s="785"/>
      <c r="K85" s="785"/>
      <c r="L85" s="785"/>
      <c r="M85" s="50"/>
      <c r="N85" s="713"/>
      <c r="O85" s="714"/>
      <c r="P85" s="51"/>
      <c r="Q85" s="51"/>
      <c r="R85" s="51"/>
      <c r="S85" s="52"/>
      <c r="T85" s="22"/>
      <c r="U85" s="153"/>
      <c r="V85" s="782" t="e">
        <f>VLOOKUP(U85,'BASE DE DONNEE'!$A$4:$H$148,2,0)</f>
        <v>#N/A</v>
      </c>
      <c r="W85" s="782"/>
      <c r="X85" s="782"/>
      <c r="Y85" s="783"/>
      <c r="Z85" s="783"/>
      <c r="AA85" s="784"/>
      <c r="AB85" s="784"/>
      <c r="AC85" s="785"/>
      <c r="AD85" s="785"/>
      <c r="AE85" s="785"/>
      <c r="AF85" s="50" t="e">
        <f>VLOOKUP(U85,'BASE DE DONNEE'!$A$4:$H$148,3,0)</f>
        <v>#N/A</v>
      </c>
      <c r="AG85" s="713" t="e">
        <f t="shared" si="16"/>
        <v>#N/A</v>
      </c>
      <c r="AH85" s="714"/>
      <c r="AI85" s="51" t="e">
        <f>VLOOKUP(U85,'BASE DE DONNEE'!$A$4:$H$148,6,0)*AH85/100</f>
        <v>#N/A</v>
      </c>
      <c r="AJ85" s="51" t="e">
        <f>VLOOKUP(U85,'BASE DE DONNEE'!$A$4:$H$148,7,0)*AH85/100</f>
        <v>#N/A</v>
      </c>
      <c r="AK85" s="51" t="e">
        <f>VLOOKUP(U85,'BASE DE DONNEE'!$A$4:$H$148,8,0)*AH85/100</f>
        <v>#N/A</v>
      </c>
      <c r="AL85" s="52" t="e">
        <f t="shared" si="17"/>
        <v>#N/A</v>
      </c>
      <c r="AM85" s="22"/>
      <c r="AN85" s="153"/>
      <c r="AO85" s="782" t="e">
        <f>VLOOKUP(AN85,'BASE DE DONNEE'!$A$4:$H$148,2,0)</f>
        <v>#N/A</v>
      </c>
      <c r="AP85" s="782"/>
      <c r="AQ85" s="782"/>
      <c r="AR85" s="783"/>
      <c r="AS85" s="783"/>
      <c r="AT85" s="784"/>
      <c r="AU85" s="784"/>
      <c r="AV85" s="785"/>
      <c r="AW85" s="785"/>
      <c r="AX85" s="785"/>
      <c r="AY85" s="50" t="e">
        <f>VLOOKUP(AN85,'BASE DE DONNEE'!$A$4:$H$148,3,0)</f>
        <v>#N/A</v>
      </c>
      <c r="AZ85" s="713" t="e">
        <f t="shared" si="18"/>
        <v>#N/A</v>
      </c>
      <c r="BA85" s="714"/>
      <c r="BB85" s="51" t="e">
        <f>VLOOKUP(AN85,'BASE DE DONNEE'!$A$4:$H$148,6,0)*BA85/100</f>
        <v>#N/A</v>
      </c>
      <c r="BC85" s="51" t="e">
        <f>VLOOKUP(AN85,'BASE DE DONNEE'!$A$4:$H$148,7,0)*BA85/100</f>
        <v>#N/A</v>
      </c>
      <c r="BD85" s="51" t="e">
        <f>VLOOKUP(AN85,'BASE DE DONNEE'!$A$4:$H$148,8,0)*BA85/100</f>
        <v>#N/A</v>
      </c>
      <c r="BE85" s="52" t="e">
        <f t="shared" si="19"/>
        <v>#N/A</v>
      </c>
      <c r="BF85" s="22"/>
      <c r="BG85" s="153"/>
      <c r="BH85" s="782" t="e">
        <f>VLOOKUP(BG85,'BASE DE DONNEE'!$A$4:$H$148,2,0)</f>
        <v>#N/A</v>
      </c>
      <c r="BI85" s="782"/>
      <c r="BJ85" s="782"/>
      <c r="BK85" s="783"/>
      <c r="BL85" s="783"/>
      <c r="BM85" s="784"/>
      <c r="BN85" s="784"/>
      <c r="BO85" s="785"/>
      <c r="BP85" s="785"/>
      <c r="BQ85" s="785"/>
      <c r="BR85" s="50" t="e">
        <f>VLOOKUP(BG85,'BASE DE DONNEE'!$A$4:$H$148,3,0)</f>
        <v>#N/A</v>
      </c>
      <c r="BS85" s="713" t="e">
        <f t="shared" si="20"/>
        <v>#N/A</v>
      </c>
      <c r="BT85" s="714"/>
      <c r="BU85" s="51" t="e">
        <f>VLOOKUP(BG85,'BASE DE DONNEE'!$A$4:$H$148,6,0)*BT85/100</f>
        <v>#N/A</v>
      </c>
      <c r="BV85" s="51" t="e">
        <f>VLOOKUP(BG85,'BASE DE DONNEE'!$A$4:$H$148,7,0)*BT85/100</f>
        <v>#N/A</v>
      </c>
      <c r="BW85" s="51" t="e">
        <f>VLOOKUP(BG85,'BASE DE DONNEE'!$A$4:$H$148,8,0)*BT85/100</f>
        <v>#N/A</v>
      </c>
      <c r="BX85" s="52" t="e">
        <f t="shared" si="21"/>
        <v>#N/A</v>
      </c>
    </row>
    <row r="86" spans="1:76" ht="16.5" customHeight="1" x14ac:dyDescent="0.25">
      <c r="A86" s="24">
        <v>43507</v>
      </c>
      <c r="B86" s="23" t="s">
        <v>54</v>
      </c>
      <c r="C86" s="782"/>
      <c r="D86" s="782"/>
      <c r="E86" s="782"/>
      <c r="F86" s="783"/>
      <c r="G86" s="783"/>
      <c r="H86" s="784"/>
      <c r="I86" s="784"/>
      <c r="J86" s="785"/>
      <c r="K86" s="785"/>
      <c r="L86" s="785"/>
      <c r="M86" s="50"/>
      <c r="N86" s="713"/>
      <c r="O86" s="714"/>
      <c r="P86" s="51"/>
      <c r="Q86" s="51"/>
      <c r="R86" s="51"/>
      <c r="S86" s="52"/>
      <c r="T86" s="22"/>
      <c r="U86" s="153"/>
      <c r="V86" s="782" t="e">
        <f>VLOOKUP(U86,'BASE DE DONNEE'!$A$4:$H$148,2,0)</f>
        <v>#N/A</v>
      </c>
      <c r="W86" s="782"/>
      <c r="X86" s="782"/>
      <c r="Y86" s="783"/>
      <c r="Z86" s="783"/>
      <c r="AA86" s="784"/>
      <c r="AB86" s="784"/>
      <c r="AC86" s="785"/>
      <c r="AD86" s="785"/>
      <c r="AE86" s="785"/>
      <c r="AF86" s="50" t="e">
        <f>VLOOKUP(U86,'BASE DE DONNEE'!$A$4:$H$148,3,0)</f>
        <v>#N/A</v>
      </c>
      <c r="AG86" s="713" t="e">
        <f t="shared" si="16"/>
        <v>#N/A</v>
      </c>
      <c r="AH86" s="714"/>
      <c r="AI86" s="51" t="e">
        <f>VLOOKUP(U86,'BASE DE DONNEE'!$A$4:$H$148,6,0)*AH86/100</f>
        <v>#N/A</v>
      </c>
      <c r="AJ86" s="51" t="e">
        <f>VLOOKUP(U86,'BASE DE DONNEE'!$A$4:$H$148,7,0)*AH86/100</f>
        <v>#N/A</v>
      </c>
      <c r="AK86" s="51" t="e">
        <f>VLOOKUP(U86,'BASE DE DONNEE'!$A$4:$H$148,8,0)*AH86/100</f>
        <v>#N/A</v>
      </c>
      <c r="AL86" s="52" t="e">
        <f t="shared" si="17"/>
        <v>#N/A</v>
      </c>
      <c r="AM86" s="22"/>
      <c r="AN86" s="153"/>
      <c r="AO86" s="782" t="e">
        <f>VLOOKUP(AN86,'BASE DE DONNEE'!$A$4:$H$148,2,0)</f>
        <v>#N/A</v>
      </c>
      <c r="AP86" s="782"/>
      <c r="AQ86" s="782"/>
      <c r="AR86" s="783"/>
      <c r="AS86" s="783"/>
      <c r="AT86" s="784"/>
      <c r="AU86" s="784"/>
      <c r="AV86" s="785"/>
      <c r="AW86" s="785"/>
      <c r="AX86" s="785"/>
      <c r="AY86" s="50" t="e">
        <f>VLOOKUP(AN86,'BASE DE DONNEE'!$A$4:$H$148,3,0)</f>
        <v>#N/A</v>
      </c>
      <c r="AZ86" s="713" t="e">
        <f t="shared" si="18"/>
        <v>#N/A</v>
      </c>
      <c r="BA86" s="714"/>
      <c r="BB86" s="51" t="e">
        <f>VLOOKUP(AN86,'BASE DE DONNEE'!$A$4:$H$148,6,0)*BA86/100</f>
        <v>#N/A</v>
      </c>
      <c r="BC86" s="51" t="e">
        <f>VLOOKUP(AN86,'BASE DE DONNEE'!$A$4:$H$148,7,0)*BA86/100</f>
        <v>#N/A</v>
      </c>
      <c r="BD86" s="51" t="e">
        <f>VLOOKUP(AN86,'BASE DE DONNEE'!$A$4:$H$148,8,0)*BA86/100</f>
        <v>#N/A</v>
      </c>
      <c r="BE86" s="52" t="e">
        <f t="shared" si="19"/>
        <v>#N/A</v>
      </c>
      <c r="BF86" s="22"/>
      <c r="BG86" s="153"/>
      <c r="BH86" s="782" t="e">
        <f>VLOOKUP(BG86,'BASE DE DONNEE'!$A$4:$H$148,2,0)</f>
        <v>#N/A</v>
      </c>
      <c r="BI86" s="782"/>
      <c r="BJ86" s="782"/>
      <c r="BK86" s="783"/>
      <c r="BL86" s="783"/>
      <c r="BM86" s="784"/>
      <c r="BN86" s="784"/>
      <c r="BO86" s="785"/>
      <c r="BP86" s="785"/>
      <c r="BQ86" s="785"/>
      <c r="BR86" s="50" t="e">
        <f>VLOOKUP(BG86,'BASE DE DONNEE'!$A$4:$H$148,3,0)</f>
        <v>#N/A</v>
      </c>
      <c r="BS86" s="713" t="e">
        <f t="shared" si="20"/>
        <v>#N/A</v>
      </c>
      <c r="BT86" s="714"/>
      <c r="BU86" s="51" t="e">
        <f>VLOOKUP(BG86,'BASE DE DONNEE'!$A$4:$H$148,6,0)*BT86/100</f>
        <v>#N/A</v>
      </c>
      <c r="BV86" s="51" t="e">
        <f>VLOOKUP(BG86,'BASE DE DONNEE'!$A$4:$H$148,7,0)*BT86/100</f>
        <v>#N/A</v>
      </c>
      <c r="BW86" s="51" t="e">
        <f>VLOOKUP(BG86,'BASE DE DONNEE'!$A$4:$H$148,8,0)*BT86/100</f>
        <v>#N/A</v>
      </c>
      <c r="BX86" s="52" t="e">
        <f t="shared" si="21"/>
        <v>#N/A</v>
      </c>
    </row>
    <row r="87" spans="1:76" ht="17.25" customHeight="1" x14ac:dyDescent="0.25">
      <c r="A87" s="24">
        <v>43511</v>
      </c>
      <c r="B87" s="23" t="s">
        <v>68</v>
      </c>
      <c r="C87" s="782"/>
      <c r="D87" s="782"/>
      <c r="E87" s="782"/>
      <c r="F87" s="783"/>
      <c r="G87" s="783"/>
      <c r="H87" s="861"/>
      <c r="I87" s="784"/>
      <c r="J87" s="785"/>
      <c r="K87" s="785"/>
      <c r="L87" s="785"/>
      <c r="M87" s="50"/>
      <c r="N87" s="713"/>
      <c r="O87" s="714"/>
      <c r="P87" s="51"/>
      <c r="Q87" s="51"/>
      <c r="R87" s="51"/>
      <c r="S87" s="52"/>
      <c r="T87" s="22"/>
      <c r="U87" s="153"/>
      <c r="V87" s="782" t="e">
        <f>VLOOKUP(U87,'BASE DE DONNEE'!$A$4:$H$148,2,0)</f>
        <v>#N/A</v>
      </c>
      <c r="W87" s="782"/>
      <c r="X87" s="782"/>
      <c r="Y87" s="783"/>
      <c r="Z87" s="783"/>
      <c r="AA87" s="784"/>
      <c r="AB87" s="784"/>
      <c r="AC87" s="785"/>
      <c r="AD87" s="785"/>
      <c r="AE87" s="785"/>
      <c r="AF87" s="50" t="e">
        <f>VLOOKUP(U87,'BASE DE DONNEE'!$A$4:$H$148,3,0)</f>
        <v>#N/A</v>
      </c>
      <c r="AG87" s="713" t="e">
        <f t="shared" si="16"/>
        <v>#N/A</v>
      </c>
      <c r="AH87" s="714"/>
      <c r="AI87" s="51" t="e">
        <f>VLOOKUP(U87,'BASE DE DONNEE'!$A$4:$H$148,6,0)*AH87/100</f>
        <v>#N/A</v>
      </c>
      <c r="AJ87" s="51" t="e">
        <f>VLOOKUP(U87,'BASE DE DONNEE'!$A$4:$H$148,7,0)*AH87/100</f>
        <v>#N/A</v>
      </c>
      <c r="AK87" s="51" t="e">
        <f>VLOOKUP(U87,'BASE DE DONNEE'!$A$4:$H$148,8,0)*AH87/100</f>
        <v>#N/A</v>
      </c>
      <c r="AL87" s="52" t="e">
        <f t="shared" si="17"/>
        <v>#N/A</v>
      </c>
      <c r="AM87" s="22"/>
      <c r="AN87" s="153"/>
      <c r="AO87" s="782" t="e">
        <f>VLOOKUP(AN87,'BASE DE DONNEE'!$A$4:$H$148,2,0)</f>
        <v>#N/A</v>
      </c>
      <c r="AP87" s="782"/>
      <c r="AQ87" s="782"/>
      <c r="AR87" s="783"/>
      <c r="AS87" s="783"/>
      <c r="AT87" s="784"/>
      <c r="AU87" s="784"/>
      <c r="AV87" s="785"/>
      <c r="AW87" s="785"/>
      <c r="AX87" s="785"/>
      <c r="AY87" s="50" t="e">
        <f>VLOOKUP(AN87,'BASE DE DONNEE'!$A$4:$H$148,3,0)</f>
        <v>#N/A</v>
      </c>
      <c r="AZ87" s="713" t="e">
        <f t="shared" si="18"/>
        <v>#N/A</v>
      </c>
      <c r="BA87" s="714"/>
      <c r="BB87" s="51" t="e">
        <f>VLOOKUP(AN87,'BASE DE DONNEE'!$A$4:$H$148,6,0)*BA87/100</f>
        <v>#N/A</v>
      </c>
      <c r="BC87" s="51" t="e">
        <f>VLOOKUP(AN87,'BASE DE DONNEE'!$A$4:$H$148,7,0)*BA87/100</f>
        <v>#N/A</v>
      </c>
      <c r="BD87" s="51" t="e">
        <f>VLOOKUP(AN87,'BASE DE DONNEE'!$A$4:$H$148,8,0)*BA87/100</f>
        <v>#N/A</v>
      </c>
      <c r="BE87" s="52" t="e">
        <f t="shared" si="19"/>
        <v>#N/A</v>
      </c>
      <c r="BF87" s="22"/>
      <c r="BG87" s="153"/>
      <c r="BH87" s="782" t="e">
        <f>VLOOKUP(BG87,'BASE DE DONNEE'!$A$4:$H$148,2,0)</f>
        <v>#N/A</v>
      </c>
      <c r="BI87" s="782"/>
      <c r="BJ87" s="782"/>
      <c r="BK87" s="783"/>
      <c r="BL87" s="783"/>
      <c r="BM87" s="784"/>
      <c r="BN87" s="784"/>
      <c r="BO87" s="785"/>
      <c r="BP87" s="785"/>
      <c r="BQ87" s="785"/>
      <c r="BR87" s="50" t="e">
        <f>VLOOKUP(BG87,'BASE DE DONNEE'!$A$4:$H$148,3,0)</f>
        <v>#N/A</v>
      </c>
      <c r="BS87" s="713" t="e">
        <f t="shared" si="20"/>
        <v>#N/A</v>
      </c>
      <c r="BT87" s="714"/>
      <c r="BU87" s="51" t="e">
        <f>VLOOKUP(BG87,'BASE DE DONNEE'!$A$4:$H$148,6,0)*BT87/100</f>
        <v>#N/A</v>
      </c>
      <c r="BV87" s="51" t="e">
        <f>VLOOKUP(BG87,'BASE DE DONNEE'!$A$4:$H$148,7,0)*BT87/100</f>
        <v>#N/A</v>
      </c>
      <c r="BW87" s="51" t="e">
        <f>VLOOKUP(BG87,'BASE DE DONNEE'!$A$4:$H$148,8,0)*BT87/100</f>
        <v>#N/A</v>
      </c>
      <c r="BX87" s="52" t="e">
        <f t="shared" si="21"/>
        <v>#N/A</v>
      </c>
    </row>
    <row r="88" spans="1:76" ht="17.25" customHeight="1" x14ac:dyDescent="0.25">
      <c r="A88" s="24">
        <v>43515</v>
      </c>
      <c r="B88" s="23" t="s">
        <v>54</v>
      </c>
      <c r="C88" s="782"/>
      <c r="D88" s="782"/>
      <c r="E88" s="782"/>
      <c r="F88" s="783"/>
      <c r="G88" s="783"/>
      <c r="H88" s="831"/>
      <c r="I88" s="831"/>
      <c r="J88" s="785"/>
      <c r="K88" s="785"/>
      <c r="L88" s="785"/>
      <c r="M88" s="50"/>
      <c r="N88" s="713"/>
      <c r="O88" s="714"/>
      <c r="P88" s="51"/>
      <c r="Q88" s="51"/>
      <c r="R88" s="51"/>
      <c r="S88" s="52"/>
      <c r="T88" s="22"/>
      <c r="U88" s="153"/>
      <c r="V88" s="782" t="e">
        <f>VLOOKUP(U88,'BASE DE DONNEE'!$A$4:$H$148,2,0)</f>
        <v>#N/A</v>
      </c>
      <c r="W88" s="782"/>
      <c r="X88" s="782"/>
      <c r="Y88" s="783"/>
      <c r="Z88" s="783"/>
      <c r="AA88" s="784"/>
      <c r="AB88" s="784"/>
      <c r="AC88" s="785"/>
      <c r="AD88" s="785"/>
      <c r="AE88" s="785"/>
      <c r="AF88" s="50" t="e">
        <f>VLOOKUP(U88,'BASE DE DONNEE'!$A$4:$H$148,3,0)</f>
        <v>#N/A</v>
      </c>
      <c r="AG88" s="713" t="e">
        <f t="shared" si="16"/>
        <v>#N/A</v>
      </c>
      <c r="AH88" s="714"/>
      <c r="AI88" s="51" t="e">
        <f>VLOOKUP(U88,'BASE DE DONNEE'!$A$4:$H$148,6,0)*AH88/100</f>
        <v>#N/A</v>
      </c>
      <c r="AJ88" s="51" t="e">
        <f>VLOOKUP(U88,'BASE DE DONNEE'!$A$4:$H$148,7,0)*AH88/100</f>
        <v>#N/A</v>
      </c>
      <c r="AK88" s="51" t="e">
        <f>VLOOKUP(U88,'BASE DE DONNEE'!$A$4:$H$148,8,0)*AH88/100</f>
        <v>#N/A</v>
      </c>
      <c r="AL88" s="52" t="e">
        <f t="shared" si="17"/>
        <v>#N/A</v>
      </c>
      <c r="AM88" s="22"/>
      <c r="AN88" s="153"/>
      <c r="AO88" s="782" t="e">
        <f>VLOOKUP(AN88,'BASE DE DONNEE'!$A$4:$H$148,2,0)</f>
        <v>#N/A</v>
      </c>
      <c r="AP88" s="782"/>
      <c r="AQ88" s="782"/>
      <c r="AR88" s="783"/>
      <c r="AS88" s="783"/>
      <c r="AT88" s="784"/>
      <c r="AU88" s="784"/>
      <c r="AV88" s="785"/>
      <c r="AW88" s="785"/>
      <c r="AX88" s="785"/>
      <c r="AY88" s="50" t="e">
        <f>VLOOKUP(AN88,'BASE DE DONNEE'!$A$4:$H$148,3,0)</f>
        <v>#N/A</v>
      </c>
      <c r="AZ88" s="713" t="e">
        <f t="shared" si="18"/>
        <v>#N/A</v>
      </c>
      <c r="BA88" s="714"/>
      <c r="BB88" s="51" t="e">
        <f>VLOOKUP(AN88,'BASE DE DONNEE'!$A$4:$H$148,6,0)*BA88/100</f>
        <v>#N/A</v>
      </c>
      <c r="BC88" s="51" t="e">
        <f>VLOOKUP(AN88,'BASE DE DONNEE'!$A$4:$H$148,7,0)*BA88/100</f>
        <v>#N/A</v>
      </c>
      <c r="BD88" s="51" t="e">
        <f>VLOOKUP(AN88,'BASE DE DONNEE'!$A$4:$H$148,8,0)*BA88/100</f>
        <v>#N/A</v>
      </c>
      <c r="BE88" s="52" t="e">
        <f t="shared" si="19"/>
        <v>#N/A</v>
      </c>
      <c r="BF88" s="22"/>
      <c r="BG88" s="153"/>
      <c r="BH88" s="782" t="e">
        <f>VLOOKUP(BG88,'BASE DE DONNEE'!$A$4:$H$148,2,0)</f>
        <v>#N/A</v>
      </c>
      <c r="BI88" s="782"/>
      <c r="BJ88" s="782"/>
      <c r="BK88" s="783"/>
      <c r="BL88" s="783"/>
      <c r="BM88" s="784"/>
      <c r="BN88" s="784"/>
      <c r="BO88" s="785"/>
      <c r="BP88" s="785"/>
      <c r="BQ88" s="785"/>
      <c r="BR88" s="50" t="e">
        <f>VLOOKUP(BG88,'BASE DE DONNEE'!$A$4:$H$148,3,0)</f>
        <v>#N/A</v>
      </c>
      <c r="BS88" s="713" t="e">
        <f t="shared" si="20"/>
        <v>#N/A</v>
      </c>
      <c r="BT88" s="714"/>
      <c r="BU88" s="51" t="e">
        <f>VLOOKUP(BG88,'BASE DE DONNEE'!$A$4:$H$148,6,0)*BT88/100</f>
        <v>#N/A</v>
      </c>
      <c r="BV88" s="51" t="e">
        <f>VLOOKUP(BG88,'BASE DE DONNEE'!$A$4:$H$148,7,0)*BT88/100</f>
        <v>#N/A</v>
      </c>
      <c r="BW88" s="51" t="e">
        <f>VLOOKUP(BG88,'BASE DE DONNEE'!$A$4:$H$148,8,0)*BT88/100</f>
        <v>#N/A</v>
      </c>
      <c r="BX88" s="52" t="e">
        <f t="shared" si="21"/>
        <v>#N/A</v>
      </c>
    </row>
    <row r="89" spans="1:76" ht="17.25" customHeight="1" x14ac:dyDescent="0.25">
      <c r="A89" s="24">
        <v>43516</v>
      </c>
      <c r="B89" s="23" t="s">
        <v>50</v>
      </c>
      <c r="C89" s="782"/>
      <c r="D89" s="782"/>
      <c r="E89" s="782"/>
      <c r="F89" s="783"/>
      <c r="G89" s="783"/>
      <c r="H89" s="831"/>
      <c r="I89" s="831"/>
      <c r="J89" s="785"/>
      <c r="K89" s="785"/>
      <c r="L89" s="785"/>
      <c r="M89" s="50"/>
      <c r="N89" s="713"/>
      <c r="O89" s="714"/>
      <c r="P89" s="51"/>
      <c r="Q89" s="51"/>
      <c r="R89" s="51"/>
      <c r="S89" s="52"/>
      <c r="T89" s="22"/>
      <c r="U89" s="153"/>
      <c r="V89" s="782" t="e">
        <f>VLOOKUP(U89,'BASE DE DONNEE'!$A$4:$H$148,2,0)</f>
        <v>#N/A</v>
      </c>
      <c r="W89" s="782"/>
      <c r="X89" s="782"/>
      <c r="Y89" s="783"/>
      <c r="Z89" s="783"/>
      <c r="AA89" s="784"/>
      <c r="AB89" s="784"/>
      <c r="AC89" s="785"/>
      <c r="AD89" s="785"/>
      <c r="AE89" s="785"/>
      <c r="AF89" s="50" t="e">
        <f>VLOOKUP(U89,'BASE DE DONNEE'!$A$4:$H$148,3,0)</f>
        <v>#N/A</v>
      </c>
      <c r="AG89" s="713" t="e">
        <f t="shared" si="16"/>
        <v>#N/A</v>
      </c>
      <c r="AH89" s="714"/>
      <c r="AI89" s="51" t="e">
        <f>VLOOKUP(U89,'BASE DE DONNEE'!$A$4:$H$148,6,0)*AH89/100</f>
        <v>#N/A</v>
      </c>
      <c r="AJ89" s="51" t="e">
        <f>VLOOKUP(U89,'BASE DE DONNEE'!$A$4:$H$148,7,0)*AH89/100</f>
        <v>#N/A</v>
      </c>
      <c r="AK89" s="51" t="e">
        <f>VLOOKUP(U89,'BASE DE DONNEE'!$A$4:$H$148,8,0)*AH89/100</f>
        <v>#N/A</v>
      </c>
      <c r="AL89" s="52" t="e">
        <f t="shared" si="17"/>
        <v>#N/A</v>
      </c>
      <c r="AM89" s="22"/>
      <c r="AN89" s="153"/>
      <c r="AO89" s="782" t="e">
        <f>VLOOKUP(AN89,'BASE DE DONNEE'!$A$4:$H$148,2,0)</f>
        <v>#N/A</v>
      </c>
      <c r="AP89" s="782"/>
      <c r="AQ89" s="782"/>
      <c r="AR89" s="783"/>
      <c r="AS89" s="783"/>
      <c r="AT89" s="784"/>
      <c r="AU89" s="784"/>
      <c r="AV89" s="785"/>
      <c r="AW89" s="785"/>
      <c r="AX89" s="785"/>
      <c r="AY89" s="50" t="e">
        <f>VLOOKUP(AN89,'BASE DE DONNEE'!$A$4:$H$148,3,0)</f>
        <v>#N/A</v>
      </c>
      <c r="AZ89" s="713" t="e">
        <f t="shared" si="18"/>
        <v>#N/A</v>
      </c>
      <c r="BA89" s="714"/>
      <c r="BB89" s="51" t="e">
        <f>VLOOKUP(AN89,'BASE DE DONNEE'!$A$4:$H$148,6,0)*BA89/100</f>
        <v>#N/A</v>
      </c>
      <c r="BC89" s="51" t="e">
        <f>VLOOKUP(AN89,'BASE DE DONNEE'!$A$4:$H$148,7,0)*BA89/100</f>
        <v>#N/A</v>
      </c>
      <c r="BD89" s="51" t="e">
        <f>VLOOKUP(AN89,'BASE DE DONNEE'!$A$4:$H$148,8,0)*BA89/100</f>
        <v>#N/A</v>
      </c>
      <c r="BE89" s="52" t="e">
        <f t="shared" si="19"/>
        <v>#N/A</v>
      </c>
      <c r="BF89" s="22"/>
      <c r="BG89" s="153"/>
      <c r="BH89" s="782" t="e">
        <f>VLOOKUP(BG89,'BASE DE DONNEE'!$A$4:$H$148,2,0)</f>
        <v>#N/A</v>
      </c>
      <c r="BI89" s="782"/>
      <c r="BJ89" s="782"/>
      <c r="BK89" s="783"/>
      <c r="BL89" s="783"/>
      <c r="BM89" s="784"/>
      <c r="BN89" s="784"/>
      <c r="BO89" s="785"/>
      <c r="BP89" s="785"/>
      <c r="BQ89" s="785"/>
      <c r="BR89" s="50" t="e">
        <f>VLOOKUP(BG89,'BASE DE DONNEE'!$A$4:$H$148,3,0)</f>
        <v>#N/A</v>
      </c>
      <c r="BS89" s="713" t="e">
        <f t="shared" si="20"/>
        <v>#N/A</v>
      </c>
      <c r="BT89" s="714"/>
      <c r="BU89" s="51" t="e">
        <f>VLOOKUP(BG89,'BASE DE DONNEE'!$A$4:$H$148,6,0)*BT89/100</f>
        <v>#N/A</v>
      </c>
      <c r="BV89" s="51" t="e">
        <f>VLOOKUP(BG89,'BASE DE DONNEE'!$A$4:$H$148,7,0)*BT89/100</f>
        <v>#N/A</v>
      </c>
      <c r="BW89" s="51" t="e">
        <f>VLOOKUP(BG89,'BASE DE DONNEE'!$A$4:$H$148,8,0)*BT89/100</f>
        <v>#N/A</v>
      </c>
      <c r="BX89" s="52" t="e">
        <f t="shared" si="21"/>
        <v>#N/A</v>
      </c>
    </row>
    <row r="90" spans="1:76" ht="17.25" customHeight="1" x14ac:dyDescent="0.25">
      <c r="A90" s="24">
        <v>43516</v>
      </c>
      <c r="B90" s="23" t="s">
        <v>24</v>
      </c>
      <c r="C90" s="782"/>
      <c r="D90" s="782"/>
      <c r="E90" s="782"/>
      <c r="F90" s="783"/>
      <c r="G90" s="783"/>
      <c r="H90" s="831"/>
      <c r="I90" s="831"/>
      <c r="J90" s="785"/>
      <c r="K90" s="785"/>
      <c r="L90" s="785"/>
      <c r="M90" s="50"/>
      <c r="N90" s="713"/>
      <c r="O90" s="714"/>
      <c r="P90" s="51"/>
      <c r="Q90" s="51"/>
      <c r="R90" s="51"/>
      <c r="S90" s="52"/>
      <c r="T90" s="22"/>
      <c r="U90" s="153"/>
      <c r="V90" s="782" t="e">
        <f>VLOOKUP(U90,'BASE DE DONNEE'!$A$4:$H$148,2,0)</f>
        <v>#N/A</v>
      </c>
      <c r="W90" s="782"/>
      <c r="X90" s="782"/>
      <c r="Y90" s="783"/>
      <c r="Z90" s="783"/>
      <c r="AA90" s="784"/>
      <c r="AB90" s="784"/>
      <c r="AC90" s="785"/>
      <c r="AD90" s="785"/>
      <c r="AE90" s="785"/>
      <c r="AF90" s="50" t="e">
        <f>VLOOKUP(U90,'BASE DE DONNEE'!$A$4:$H$148,3,0)</f>
        <v>#N/A</v>
      </c>
      <c r="AG90" s="713" t="e">
        <f t="shared" si="16"/>
        <v>#N/A</v>
      </c>
      <c r="AH90" s="714"/>
      <c r="AI90" s="51" t="e">
        <f>VLOOKUP(U90,'BASE DE DONNEE'!$A$4:$H$148,6,0)*AH90/100</f>
        <v>#N/A</v>
      </c>
      <c r="AJ90" s="51" t="e">
        <f>VLOOKUP(U90,'BASE DE DONNEE'!$A$4:$H$148,7,0)*AH90/100</f>
        <v>#N/A</v>
      </c>
      <c r="AK90" s="51" t="e">
        <f>VLOOKUP(U90,'BASE DE DONNEE'!$A$4:$H$148,8,0)*AH90/100</f>
        <v>#N/A</v>
      </c>
      <c r="AL90" s="52" t="e">
        <f t="shared" si="17"/>
        <v>#N/A</v>
      </c>
      <c r="AM90" s="22"/>
      <c r="AN90" s="153"/>
      <c r="AO90" s="782" t="e">
        <f>VLOOKUP(AN90,'BASE DE DONNEE'!$A$4:$H$148,2,0)</f>
        <v>#N/A</v>
      </c>
      <c r="AP90" s="782"/>
      <c r="AQ90" s="782"/>
      <c r="AR90" s="783"/>
      <c r="AS90" s="783"/>
      <c r="AT90" s="784"/>
      <c r="AU90" s="784"/>
      <c r="AV90" s="785"/>
      <c r="AW90" s="785"/>
      <c r="AX90" s="785"/>
      <c r="AY90" s="50" t="e">
        <f>VLOOKUP(AN90,'BASE DE DONNEE'!$A$4:$H$148,3,0)</f>
        <v>#N/A</v>
      </c>
      <c r="AZ90" s="713" t="e">
        <f t="shared" si="18"/>
        <v>#N/A</v>
      </c>
      <c r="BA90" s="714"/>
      <c r="BB90" s="51" t="e">
        <f>VLOOKUP(AN90,'BASE DE DONNEE'!$A$4:$H$148,6,0)*BA90/100</f>
        <v>#N/A</v>
      </c>
      <c r="BC90" s="51" t="e">
        <f>VLOOKUP(AN90,'BASE DE DONNEE'!$A$4:$H$148,7,0)*BA90/100</f>
        <v>#N/A</v>
      </c>
      <c r="BD90" s="51" t="e">
        <f>VLOOKUP(AN90,'BASE DE DONNEE'!$A$4:$H$148,8,0)*BA90/100</f>
        <v>#N/A</v>
      </c>
      <c r="BE90" s="52" t="e">
        <f t="shared" si="19"/>
        <v>#N/A</v>
      </c>
      <c r="BF90" s="22"/>
      <c r="BG90" s="153"/>
      <c r="BH90" s="782" t="e">
        <f>VLOOKUP(BG90,'BASE DE DONNEE'!$A$4:$H$148,2,0)</f>
        <v>#N/A</v>
      </c>
      <c r="BI90" s="782"/>
      <c r="BJ90" s="782"/>
      <c r="BK90" s="783"/>
      <c r="BL90" s="783"/>
      <c r="BM90" s="784"/>
      <c r="BN90" s="784"/>
      <c r="BO90" s="785"/>
      <c r="BP90" s="785"/>
      <c r="BQ90" s="785"/>
      <c r="BR90" s="50" t="e">
        <f>VLOOKUP(BG90,'BASE DE DONNEE'!$A$4:$H$148,3,0)</f>
        <v>#N/A</v>
      </c>
      <c r="BS90" s="713" t="e">
        <f t="shared" si="20"/>
        <v>#N/A</v>
      </c>
      <c r="BT90" s="714"/>
      <c r="BU90" s="51" t="e">
        <f>VLOOKUP(BG90,'BASE DE DONNEE'!$A$4:$H$148,6,0)*BT90/100</f>
        <v>#N/A</v>
      </c>
      <c r="BV90" s="51" t="e">
        <f>VLOOKUP(BG90,'BASE DE DONNEE'!$A$4:$H$148,7,0)*BT90/100</f>
        <v>#N/A</v>
      </c>
      <c r="BW90" s="51" t="e">
        <f>VLOOKUP(BG90,'BASE DE DONNEE'!$A$4:$H$148,8,0)*BT90/100</f>
        <v>#N/A</v>
      </c>
      <c r="BX90" s="52" t="e">
        <f t="shared" si="21"/>
        <v>#N/A</v>
      </c>
    </row>
    <row r="91" spans="1:76" ht="17.25" customHeight="1" x14ac:dyDescent="0.25">
      <c r="A91" s="24">
        <v>43515</v>
      </c>
      <c r="B91" s="23" t="s">
        <v>168</v>
      </c>
      <c r="C91" s="782"/>
      <c r="D91" s="782"/>
      <c r="E91" s="782"/>
      <c r="F91" s="783"/>
      <c r="G91" s="783"/>
      <c r="H91" s="831"/>
      <c r="I91" s="831"/>
      <c r="J91" s="785"/>
      <c r="K91" s="785"/>
      <c r="L91" s="785"/>
      <c r="M91" s="50"/>
      <c r="N91" s="713"/>
      <c r="O91" s="714"/>
      <c r="P91" s="51"/>
      <c r="Q91" s="51"/>
      <c r="R91" s="51"/>
      <c r="S91" s="52"/>
      <c r="T91" s="22"/>
      <c r="U91" s="153"/>
      <c r="V91" s="782" t="e">
        <f>VLOOKUP(U91,'BASE DE DONNEE'!$A$4:$H$148,2,0)</f>
        <v>#N/A</v>
      </c>
      <c r="W91" s="782"/>
      <c r="X91" s="782"/>
      <c r="Y91" s="783"/>
      <c r="Z91" s="783"/>
      <c r="AA91" s="784"/>
      <c r="AB91" s="784"/>
      <c r="AC91" s="785"/>
      <c r="AD91" s="785"/>
      <c r="AE91" s="785"/>
      <c r="AF91" s="50" t="e">
        <f>VLOOKUP(U91,'BASE DE DONNEE'!$A$4:$H$148,3,0)</f>
        <v>#N/A</v>
      </c>
      <c r="AG91" s="713" t="e">
        <f t="shared" si="16"/>
        <v>#N/A</v>
      </c>
      <c r="AH91" s="714"/>
      <c r="AI91" s="51" t="e">
        <f>VLOOKUP(U91,'BASE DE DONNEE'!$A$4:$H$148,6,0)*AH91/100</f>
        <v>#N/A</v>
      </c>
      <c r="AJ91" s="51" t="e">
        <f>VLOOKUP(U91,'BASE DE DONNEE'!$A$4:$H$148,7,0)*AH91/100</f>
        <v>#N/A</v>
      </c>
      <c r="AK91" s="51" t="e">
        <f>VLOOKUP(U91,'BASE DE DONNEE'!$A$4:$H$148,8,0)*AH91/100</f>
        <v>#N/A</v>
      </c>
      <c r="AL91" s="52" t="e">
        <f t="shared" si="17"/>
        <v>#N/A</v>
      </c>
      <c r="AM91" s="22"/>
      <c r="AN91" s="153"/>
      <c r="AO91" s="782" t="e">
        <f>VLOOKUP(AN91,'BASE DE DONNEE'!$A$4:$H$148,2,0)</f>
        <v>#N/A</v>
      </c>
      <c r="AP91" s="782"/>
      <c r="AQ91" s="782"/>
      <c r="AR91" s="783"/>
      <c r="AS91" s="783"/>
      <c r="AT91" s="784"/>
      <c r="AU91" s="784"/>
      <c r="AV91" s="785"/>
      <c r="AW91" s="785"/>
      <c r="AX91" s="785"/>
      <c r="AY91" s="50" t="e">
        <f>VLOOKUP(AN91,'BASE DE DONNEE'!$A$4:$H$148,3,0)</f>
        <v>#N/A</v>
      </c>
      <c r="AZ91" s="713" t="e">
        <f t="shared" si="18"/>
        <v>#N/A</v>
      </c>
      <c r="BA91" s="714"/>
      <c r="BB91" s="51" t="e">
        <f>VLOOKUP(AN91,'BASE DE DONNEE'!$A$4:$H$148,6,0)*BA91/100</f>
        <v>#N/A</v>
      </c>
      <c r="BC91" s="51" t="e">
        <f>VLOOKUP(AN91,'BASE DE DONNEE'!$A$4:$H$148,7,0)*BA91/100</f>
        <v>#N/A</v>
      </c>
      <c r="BD91" s="51" t="e">
        <f>VLOOKUP(AN91,'BASE DE DONNEE'!$A$4:$H$148,8,0)*BA91/100</f>
        <v>#N/A</v>
      </c>
      <c r="BE91" s="52" t="e">
        <f t="shared" si="19"/>
        <v>#N/A</v>
      </c>
      <c r="BF91" s="22"/>
      <c r="BG91" s="153"/>
      <c r="BH91" s="782" t="e">
        <f>VLOOKUP(BG91,'BASE DE DONNEE'!$A$4:$H$148,2,0)</f>
        <v>#N/A</v>
      </c>
      <c r="BI91" s="782"/>
      <c r="BJ91" s="782"/>
      <c r="BK91" s="783"/>
      <c r="BL91" s="783"/>
      <c r="BM91" s="784"/>
      <c r="BN91" s="784"/>
      <c r="BO91" s="785"/>
      <c r="BP91" s="785"/>
      <c r="BQ91" s="785"/>
      <c r="BR91" s="50" t="e">
        <f>VLOOKUP(BG91,'BASE DE DONNEE'!$A$4:$H$148,3,0)</f>
        <v>#N/A</v>
      </c>
      <c r="BS91" s="713" t="e">
        <f t="shared" si="20"/>
        <v>#N/A</v>
      </c>
      <c r="BT91" s="714"/>
      <c r="BU91" s="51" t="e">
        <f>VLOOKUP(BG91,'BASE DE DONNEE'!$A$4:$H$148,6,0)*BT91/100</f>
        <v>#N/A</v>
      </c>
      <c r="BV91" s="51" t="e">
        <f>VLOOKUP(BG91,'BASE DE DONNEE'!$A$4:$H$148,7,0)*BT91/100</f>
        <v>#N/A</v>
      </c>
      <c r="BW91" s="51" t="e">
        <f>VLOOKUP(BG91,'BASE DE DONNEE'!$A$4:$H$148,8,0)*BT91/100</f>
        <v>#N/A</v>
      </c>
      <c r="BX91" s="52" t="e">
        <f t="shared" si="21"/>
        <v>#N/A</v>
      </c>
    </row>
    <row r="92" spans="1:76" x14ac:dyDescent="0.25">
      <c r="A92" s="24">
        <v>43516</v>
      </c>
      <c r="B92" s="23" t="s">
        <v>70</v>
      </c>
      <c r="C92" s="782"/>
      <c r="D92" s="782"/>
      <c r="E92" s="782"/>
      <c r="F92" s="783"/>
      <c r="G92" s="783"/>
      <c r="H92" s="831"/>
      <c r="I92" s="831"/>
      <c r="J92" s="785"/>
      <c r="K92" s="785"/>
      <c r="L92" s="785"/>
      <c r="M92" s="50"/>
      <c r="N92" s="713"/>
      <c r="O92" s="714"/>
      <c r="P92" s="51"/>
      <c r="Q92" s="51"/>
      <c r="R92" s="51"/>
      <c r="S92" s="52"/>
      <c r="T92" s="22"/>
      <c r="U92" s="153"/>
      <c r="V92" s="782" t="e">
        <f>VLOOKUP(U92,'BASE DE DONNEE'!$A$4:$H$148,2,0)</f>
        <v>#N/A</v>
      </c>
      <c r="W92" s="782"/>
      <c r="X92" s="782"/>
      <c r="Y92" s="783"/>
      <c r="Z92" s="783"/>
      <c r="AA92" s="784"/>
      <c r="AB92" s="784"/>
      <c r="AC92" s="785"/>
      <c r="AD92" s="785"/>
      <c r="AE92" s="785"/>
      <c r="AF92" s="50" t="e">
        <f>VLOOKUP(U92,'BASE DE DONNEE'!$A$4:$H$148,3,0)</f>
        <v>#N/A</v>
      </c>
      <c r="AG92" s="713" t="e">
        <f t="shared" si="16"/>
        <v>#N/A</v>
      </c>
      <c r="AH92" s="714"/>
      <c r="AI92" s="51" t="e">
        <f>VLOOKUP(U92,'BASE DE DONNEE'!$A$4:$H$148,6,0)*AH92/100</f>
        <v>#N/A</v>
      </c>
      <c r="AJ92" s="51" t="e">
        <f>VLOOKUP(U92,'BASE DE DONNEE'!$A$4:$H$148,7,0)*AH92/100</f>
        <v>#N/A</v>
      </c>
      <c r="AK92" s="51" t="e">
        <f>VLOOKUP(U92,'BASE DE DONNEE'!$A$4:$H$148,8,0)*AH92/100</f>
        <v>#N/A</v>
      </c>
      <c r="AL92" s="52" t="e">
        <f t="shared" si="17"/>
        <v>#N/A</v>
      </c>
      <c r="AM92" s="22"/>
      <c r="AN92" s="153"/>
      <c r="AO92" s="782" t="e">
        <f>VLOOKUP(AN92,'BASE DE DONNEE'!$A$4:$H$148,2,0)</f>
        <v>#N/A</v>
      </c>
      <c r="AP92" s="782"/>
      <c r="AQ92" s="782"/>
      <c r="AR92" s="783"/>
      <c r="AS92" s="783"/>
      <c r="AT92" s="784"/>
      <c r="AU92" s="784"/>
      <c r="AV92" s="785"/>
      <c r="AW92" s="785"/>
      <c r="AX92" s="785"/>
      <c r="AY92" s="50" t="e">
        <f>VLOOKUP(AN92,'BASE DE DONNEE'!$A$4:$H$148,3,0)</f>
        <v>#N/A</v>
      </c>
      <c r="AZ92" s="713" t="e">
        <f t="shared" si="18"/>
        <v>#N/A</v>
      </c>
      <c r="BA92" s="714"/>
      <c r="BB92" s="51" t="e">
        <f>VLOOKUP(AN92,'BASE DE DONNEE'!$A$4:$H$148,6,0)*BA92/100</f>
        <v>#N/A</v>
      </c>
      <c r="BC92" s="51" t="e">
        <f>VLOOKUP(AN92,'BASE DE DONNEE'!$A$4:$H$148,7,0)*BA92/100</f>
        <v>#N/A</v>
      </c>
      <c r="BD92" s="51" t="e">
        <f>VLOOKUP(AN92,'BASE DE DONNEE'!$A$4:$H$148,8,0)*BA92/100</f>
        <v>#N/A</v>
      </c>
      <c r="BE92" s="52" t="e">
        <f t="shared" si="19"/>
        <v>#N/A</v>
      </c>
      <c r="BF92" s="22"/>
      <c r="BG92" s="153"/>
      <c r="BH92" s="782" t="e">
        <f>VLOOKUP(BG92,'BASE DE DONNEE'!$A$4:$H$148,2,0)</f>
        <v>#N/A</v>
      </c>
      <c r="BI92" s="782"/>
      <c r="BJ92" s="782"/>
      <c r="BK92" s="783"/>
      <c r="BL92" s="783"/>
      <c r="BM92" s="784"/>
      <c r="BN92" s="784"/>
      <c r="BO92" s="785"/>
      <c r="BP92" s="785"/>
      <c r="BQ92" s="785"/>
      <c r="BR92" s="50" t="e">
        <f>VLOOKUP(BG92,'BASE DE DONNEE'!$A$4:$H$148,3,0)</f>
        <v>#N/A</v>
      </c>
      <c r="BS92" s="713" t="e">
        <f t="shared" si="20"/>
        <v>#N/A</v>
      </c>
      <c r="BT92" s="714"/>
      <c r="BU92" s="51" t="e">
        <f>VLOOKUP(BG92,'BASE DE DONNEE'!$A$4:$H$148,6,0)*BT92/100</f>
        <v>#N/A</v>
      </c>
      <c r="BV92" s="51" t="e">
        <f>VLOOKUP(BG92,'BASE DE DONNEE'!$A$4:$H$148,7,0)*BT92/100</f>
        <v>#N/A</v>
      </c>
      <c r="BW92" s="51" t="e">
        <f>VLOOKUP(BG92,'BASE DE DONNEE'!$A$4:$H$148,8,0)*BT92/100</f>
        <v>#N/A</v>
      </c>
      <c r="BX92" s="52" t="e">
        <f t="shared" si="21"/>
        <v>#N/A</v>
      </c>
    </row>
    <row r="93" spans="1:76" x14ac:dyDescent="0.25">
      <c r="A93" s="24">
        <v>43522</v>
      </c>
      <c r="B93" s="23" t="s">
        <v>126</v>
      </c>
      <c r="C93" s="782"/>
      <c r="D93" s="782"/>
      <c r="E93" s="782"/>
      <c r="F93" s="783"/>
      <c r="G93" s="783"/>
      <c r="H93" s="831"/>
      <c r="I93" s="831"/>
      <c r="J93" s="785"/>
      <c r="K93" s="785"/>
      <c r="L93" s="785"/>
      <c r="M93" s="50"/>
      <c r="N93" s="713"/>
      <c r="O93" s="714"/>
      <c r="P93" s="51"/>
      <c r="Q93" s="51"/>
      <c r="R93" s="51"/>
      <c r="S93" s="52"/>
      <c r="T93" s="22"/>
      <c r="U93" s="153"/>
      <c r="V93" s="782" t="e">
        <f>VLOOKUP(U93,'BASE DE DONNEE'!$A$4:$H$148,2,0)</f>
        <v>#N/A</v>
      </c>
      <c r="W93" s="782"/>
      <c r="X93" s="782"/>
      <c r="Y93" s="783"/>
      <c r="Z93" s="783"/>
      <c r="AA93" s="784"/>
      <c r="AB93" s="784"/>
      <c r="AC93" s="785"/>
      <c r="AD93" s="785"/>
      <c r="AE93" s="785"/>
      <c r="AF93" s="50" t="e">
        <f>VLOOKUP(U93,'BASE DE DONNEE'!$A$4:$H$148,3,0)</f>
        <v>#N/A</v>
      </c>
      <c r="AG93" s="713" t="e">
        <f t="shared" si="16"/>
        <v>#N/A</v>
      </c>
      <c r="AH93" s="714"/>
      <c r="AI93" s="51" t="e">
        <f>VLOOKUP(U93,'BASE DE DONNEE'!$A$4:$H$148,6,0)*AH93/100</f>
        <v>#N/A</v>
      </c>
      <c r="AJ93" s="51" t="e">
        <f>VLOOKUP(U93,'BASE DE DONNEE'!$A$4:$H$148,7,0)*AH93/100</f>
        <v>#N/A</v>
      </c>
      <c r="AK93" s="51" t="e">
        <f>VLOOKUP(U93,'BASE DE DONNEE'!$A$4:$H$148,8,0)*AH93/100</f>
        <v>#N/A</v>
      </c>
      <c r="AL93" s="52" t="e">
        <f t="shared" si="17"/>
        <v>#N/A</v>
      </c>
      <c r="AM93" s="22"/>
      <c r="AN93" s="153"/>
      <c r="AO93" s="782" t="e">
        <f>VLOOKUP(AN93,'BASE DE DONNEE'!$A$4:$H$148,2,0)</f>
        <v>#N/A</v>
      </c>
      <c r="AP93" s="782"/>
      <c r="AQ93" s="782"/>
      <c r="AR93" s="783"/>
      <c r="AS93" s="783"/>
      <c r="AT93" s="784"/>
      <c r="AU93" s="784"/>
      <c r="AV93" s="785"/>
      <c r="AW93" s="785"/>
      <c r="AX93" s="785"/>
      <c r="AY93" s="50" t="e">
        <f>VLOOKUP(AN93,'BASE DE DONNEE'!$A$4:$H$148,3,0)</f>
        <v>#N/A</v>
      </c>
      <c r="AZ93" s="713" t="e">
        <f t="shared" si="18"/>
        <v>#N/A</v>
      </c>
      <c r="BA93" s="714"/>
      <c r="BB93" s="51" t="e">
        <f>VLOOKUP(AN93,'BASE DE DONNEE'!$A$4:$H$148,6,0)*BA93/100</f>
        <v>#N/A</v>
      </c>
      <c r="BC93" s="51" t="e">
        <f>VLOOKUP(AN93,'BASE DE DONNEE'!$A$4:$H$148,7,0)*BA93/100</f>
        <v>#N/A</v>
      </c>
      <c r="BD93" s="51" t="e">
        <f>VLOOKUP(AN93,'BASE DE DONNEE'!$A$4:$H$148,8,0)*BA93/100</f>
        <v>#N/A</v>
      </c>
      <c r="BE93" s="52" t="e">
        <f t="shared" si="19"/>
        <v>#N/A</v>
      </c>
      <c r="BF93" s="22"/>
      <c r="BG93" s="153"/>
      <c r="BH93" s="782" t="e">
        <f>VLOOKUP(BG93,'BASE DE DONNEE'!$A$4:$H$148,2,0)</f>
        <v>#N/A</v>
      </c>
      <c r="BI93" s="782"/>
      <c r="BJ93" s="782"/>
      <c r="BK93" s="783"/>
      <c r="BL93" s="783"/>
      <c r="BM93" s="784"/>
      <c r="BN93" s="784"/>
      <c r="BO93" s="785"/>
      <c r="BP93" s="785"/>
      <c r="BQ93" s="785"/>
      <c r="BR93" s="50" t="e">
        <f>VLOOKUP(BG93,'BASE DE DONNEE'!$A$4:$H$148,3,0)</f>
        <v>#N/A</v>
      </c>
      <c r="BS93" s="713" t="e">
        <f t="shared" si="20"/>
        <v>#N/A</v>
      </c>
      <c r="BT93" s="714"/>
      <c r="BU93" s="51" t="e">
        <f>VLOOKUP(BG93,'BASE DE DONNEE'!$A$4:$H$148,6,0)*BT93/100</f>
        <v>#N/A</v>
      </c>
      <c r="BV93" s="51" t="e">
        <f>VLOOKUP(BG93,'BASE DE DONNEE'!$A$4:$H$148,7,0)*BT93/100</f>
        <v>#N/A</v>
      </c>
      <c r="BW93" s="51" t="e">
        <f>VLOOKUP(BG93,'BASE DE DONNEE'!$A$4:$H$148,8,0)*BT93/100</f>
        <v>#N/A</v>
      </c>
      <c r="BX93" s="52" t="e">
        <f t="shared" si="21"/>
        <v>#N/A</v>
      </c>
    </row>
    <row r="94" spans="1:76" x14ac:dyDescent="0.25">
      <c r="A94" s="24">
        <v>43522</v>
      </c>
      <c r="B94" s="23" t="s">
        <v>127</v>
      </c>
      <c r="C94" s="782"/>
      <c r="D94" s="782"/>
      <c r="E94" s="782"/>
      <c r="F94" s="783"/>
      <c r="G94" s="783"/>
      <c r="H94" s="831"/>
      <c r="I94" s="831"/>
      <c r="J94" s="785"/>
      <c r="K94" s="785"/>
      <c r="L94" s="785"/>
      <c r="M94" s="50"/>
      <c r="N94" s="713"/>
      <c r="O94" s="714"/>
      <c r="P94" s="51"/>
      <c r="Q94" s="51"/>
      <c r="R94" s="51"/>
      <c r="S94" s="52"/>
      <c r="T94" s="22"/>
      <c r="U94" s="153"/>
      <c r="V94" s="782" t="e">
        <f>VLOOKUP(U94,'BASE DE DONNEE'!$A$4:$H$148,2,0)</f>
        <v>#N/A</v>
      </c>
      <c r="W94" s="782"/>
      <c r="X94" s="782"/>
      <c r="Y94" s="783"/>
      <c r="Z94" s="783"/>
      <c r="AA94" s="784"/>
      <c r="AB94" s="784"/>
      <c r="AC94" s="785"/>
      <c r="AD94" s="785"/>
      <c r="AE94" s="785"/>
      <c r="AF94" s="50" t="e">
        <f>VLOOKUP(U94,'BASE DE DONNEE'!$A$4:$H$148,3,0)</f>
        <v>#N/A</v>
      </c>
      <c r="AG94" s="713" t="e">
        <f t="shared" si="16"/>
        <v>#N/A</v>
      </c>
      <c r="AH94" s="714"/>
      <c r="AI94" s="51" t="e">
        <f>VLOOKUP(U94,'BASE DE DONNEE'!$A$4:$H$148,6,0)*AH94/100</f>
        <v>#N/A</v>
      </c>
      <c r="AJ94" s="51" t="e">
        <f>VLOOKUP(U94,'BASE DE DONNEE'!$A$4:$H$148,7,0)*AH94/100</f>
        <v>#N/A</v>
      </c>
      <c r="AK94" s="51" t="e">
        <f>VLOOKUP(U94,'BASE DE DONNEE'!$A$4:$H$148,8,0)*AH94/100</f>
        <v>#N/A</v>
      </c>
      <c r="AL94" s="52" t="e">
        <f t="shared" si="17"/>
        <v>#N/A</v>
      </c>
      <c r="AM94" s="22"/>
      <c r="AN94" s="153"/>
      <c r="AO94" s="782" t="e">
        <f>VLOOKUP(AN94,'BASE DE DONNEE'!$A$4:$H$148,2,0)</f>
        <v>#N/A</v>
      </c>
      <c r="AP94" s="782"/>
      <c r="AQ94" s="782"/>
      <c r="AR94" s="783"/>
      <c r="AS94" s="783"/>
      <c r="AT94" s="784"/>
      <c r="AU94" s="784"/>
      <c r="AV94" s="785"/>
      <c r="AW94" s="785"/>
      <c r="AX94" s="785"/>
      <c r="AY94" s="50" t="e">
        <f>VLOOKUP(AN94,'BASE DE DONNEE'!$A$4:$H$148,3,0)</f>
        <v>#N/A</v>
      </c>
      <c r="AZ94" s="713" t="e">
        <f t="shared" si="18"/>
        <v>#N/A</v>
      </c>
      <c r="BA94" s="714"/>
      <c r="BB94" s="51" t="e">
        <f>VLOOKUP(AN94,'BASE DE DONNEE'!$A$4:$H$148,6,0)*BA94/100</f>
        <v>#N/A</v>
      </c>
      <c r="BC94" s="51" t="e">
        <f>VLOOKUP(AN94,'BASE DE DONNEE'!$A$4:$H$148,7,0)*BA94/100</f>
        <v>#N/A</v>
      </c>
      <c r="BD94" s="51" t="e">
        <f>VLOOKUP(AN94,'BASE DE DONNEE'!$A$4:$H$148,8,0)*BA94/100</f>
        <v>#N/A</v>
      </c>
      <c r="BE94" s="52" t="e">
        <f t="shared" si="19"/>
        <v>#N/A</v>
      </c>
      <c r="BF94" s="22"/>
      <c r="BG94" s="153"/>
      <c r="BH94" s="782" t="e">
        <f>VLOOKUP(BG94,'BASE DE DONNEE'!$A$4:$H$148,2,0)</f>
        <v>#N/A</v>
      </c>
      <c r="BI94" s="782"/>
      <c r="BJ94" s="782"/>
      <c r="BK94" s="783"/>
      <c r="BL94" s="783"/>
      <c r="BM94" s="784"/>
      <c r="BN94" s="784"/>
      <c r="BO94" s="785"/>
      <c r="BP94" s="785"/>
      <c r="BQ94" s="785"/>
      <c r="BR94" s="50" t="e">
        <f>VLOOKUP(BG94,'BASE DE DONNEE'!$A$4:$H$148,3,0)</f>
        <v>#N/A</v>
      </c>
      <c r="BS94" s="713" t="e">
        <f t="shared" si="20"/>
        <v>#N/A</v>
      </c>
      <c r="BT94" s="714"/>
      <c r="BU94" s="51" t="e">
        <f>VLOOKUP(BG94,'BASE DE DONNEE'!$A$4:$H$148,6,0)*BT94/100</f>
        <v>#N/A</v>
      </c>
      <c r="BV94" s="51" t="e">
        <f>VLOOKUP(BG94,'BASE DE DONNEE'!$A$4:$H$148,7,0)*BT94/100</f>
        <v>#N/A</v>
      </c>
      <c r="BW94" s="51" t="e">
        <f>VLOOKUP(BG94,'BASE DE DONNEE'!$A$4:$H$148,8,0)*BT94/100</f>
        <v>#N/A</v>
      </c>
      <c r="BX94" s="52" t="e">
        <f t="shared" si="21"/>
        <v>#N/A</v>
      </c>
    </row>
    <row r="95" spans="1:76" x14ac:dyDescent="0.25">
      <c r="A95" s="24">
        <v>43522</v>
      </c>
      <c r="B95" s="23" t="s">
        <v>104</v>
      </c>
      <c r="C95" s="782"/>
      <c r="D95" s="782"/>
      <c r="E95" s="782"/>
      <c r="F95" s="783"/>
      <c r="G95" s="783"/>
      <c r="H95" s="831"/>
      <c r="I95" s="831"/>
      <c r="J95" s="785"/>
      <c r="K95" s="785"/>
      <c r="L95" s="785"/>
      <c r="M95" s="50"/>
      <c r="N95" s="713"/>
      <c r="O95" s="714"/>
      <c r="P95" s="51"/>
      <c r="Q95" s="51"/>
      <c r="R95" s="51"/>
      <c r="S95" s="52"/>
      <c r="T95" s="22"/>
      <c r="U95" s="153"/>
      <c r="V95" s="782" t="e">
        <f>VLOOKUP(U95,'BASE DE DONNEE'!$A$4:$H$148,2,0)</f>
        <v>#N/A</v>
      </c>
      <c r="W95" s="782"/>
      <c r="X95" s="782"/>
      <c r="Y95" s="783"/>
      <c r="Z95" s="783"/>
      <c r="AA95" s="784"/>
      <c r="AB95" s="784"/>
      <c r="AC95" s="785"/>
      <c r="AD95" s="785"/>
      <c r="AE95" s="785"/>
      <c r="AF95" s="50" t="e">
        <f>VLOOKUP(U95,'BASE DE DONNEE'!$A$4:$H$148,3,0)</f>
        <v>#N/A</v>
      </c>
      <c r="AG95" s="713" t="e">
        <f t="shared" si="16"/>
        <v>#N/A</v>
      </c>
      <c r="AH95" s="714"/>
      <c r="AI95" s="51" t="e">
        <f>VLOOKUP(U95,'BASE DE DONNEE'!$A$4:$H$148,6,0)*AH95/100</f>
        <v>#N/A</v>
      </c>
      <c r="AJ95" s="51" t="e">
        <f>VLOOKUP(U95,'BASE DE DONNEE'!$A$4:$H$148,7,0)*AH95/100</f>
        <v>#N/A</v>
      </c>
      <c r="AK95" s="51" t="e">
        <f>VLOOKUP(U95,'BASE DE DONNEE'!$A$4:$H$148,8,0)*AH95/100</f>
        <v>#N/A</v>
      </c>
      <c r="AL95" s="52" t="e">
        <f t="shared" si="17"/>
        <v>#N/A</v>
      </c>
      <c r="AM95" s="22"/>
      <c r="AN95" s="153"/>
      <c r="AO95" s="782" t="e">
        <f>VLOOKUP(AN95,'BASE DE DONNEE'!$A$4:$H$148,2,0)</f>
        <v>#N/A</v>
      </c>
      <c r="AP95" s="782"/>
      <c r="AQ95" s="782"/>
      <c r="AR95" s="783"/>
      <c r="AS95" s="783"/>
      <c r="AT95" s="784"/>
      <c r="AU95" s="784"/>
      <c r="AV95" s="785"/>
      <c r="AW95" s="785"/>
      <c r="AX95" s="785"/>
      <c r="AY95" s="50" t="e">
        <f>VLOOKUP(AN95,'BASE DE DONNEE'!$A$4:$H$148,3,0)</f>
        <v>#N/A</v>
      </c>
      <c r="AZ95" s="713" t="e">
        <f t="shared" si="18"/>
        <v>#N/A</v>
      </c>
      <c r="BA95" s="714"/>
      <c r="BB95" s="51" t="e">
        <f>VLOOKUP(AN95,'BASE DE DONNEE'!$A$4:$H$148,6,0)*BA95/100</f>
        <v>#N/A</v>
      </c>
      <c r="BC95" s="51" t="e">
        <f>VLOOKUP(AN95,'BASE DE DONNEE'!$A$4:$H$148,7,0)*BA95/100</f>
        <v>#N/A</v>
      </c>
      <c r="BD95" s="51" t="e">
        <f>VLOOKUP(AN95,'BASE DE DONNEE'!$A$4:$H$148,8,0)*BA95/100</f>
        <v>#N/A</v>
      </c>
      <c r="BE95" s="52" t="e">
        <f t="shared" si="19"/>
        <v>#N/A</v>
      </c>
      <c r="BF95" s="22"/>
      <c r="BG95" s="153"/>
      <c r="BH95" s="782" t="e">
        <f>VLOOKUP(BG95,'BASE DE DONNEE'!$A$4:$H$148,2,0)</f>
        <v>#N/A</v>
      </c>
      <c r="BI95" s="782"/>
      <c r="BJ95" s="782"/>
      <c r="BK95" s="783"/>
      <c r="BL95" s="783"/>
      <c r="BM95" s="784"/>
      <c r="BN95" s="784"/>
      <c r="BO95" s="785"/>
      <c r="BP95" s="785"/>
      <c r="BQ95" s="785"/>
      <c r="BR95" s="50" t="e">
        <f>VLOOKUP(BG95,'BASE DE DONNEE'!$A$4:$H$148,3,0)</f>
        <v>#N/A</v>
      </c>
      <c r="BS95" s="713" t="e">
        <f t="shared" si="20"/>
        <v>#N/A</v>
      </c>
      <c r="BT95" s="714"/>
      <c r="BU95" s="51" t="e">
        <f>VLOOKUP(BG95,'BASE DE DONNEE'!$A$4:$H$148,6,0)*BT95/100</f>
        <v>#N/A</v>
      </c>
      <c r="BV95" s="51" t="e">
        <f>VLOOKUP(BG95,'BASE DE DONNEE'!$A$4:$H$148,7,0)*BT95/100</f>
        <v>#N/A</v>
      </c>
      <c r="BW95" s="51" t="e">
        <f>VLOOKUP(BG95,'BASE DE DONNEE'!$A$4:$H$148,8,0)*BT95/100</f>
        <v>#N/A</v>
      </c>
      <c r="BX95" s="52" t="e">
        <f t="shared" si="21"/>
        <v>#N/A</v>
      </c>
    </row>
    <row r="96" spans="1:76" x14ac:dyDescent="0.25">
      <c r="A96" s="24">
        <v>43522</v>
      </c>
      <c r="B96" s="23" t="s">
        <v>227</v>
      </c>
      <c r="C96" s="782"/>
      <c r="D96" s="782"/>
      <c r="E96" s="782"/>
      <c r="F96" s="783"/>
      <c r="G96" s="783"/>
      <c r="H96" s="830"/>
      <c r="I96" s="830"/>
      <c r="J96" s="785"/>
      <c r="K96" s="785"/>
      <c r="L96" s="785"/>
      <c r="M96" s="50"/>
      <c r="N96" s="713"/>
      <c r="O96" s="714"/>
      <c r="P96" s="51"/>
      <c r="Q96" s="51"/>
      <c r="R96" s="51"/>
      <c r="S96" s="52"/>
      <c r="T96" s="22"/>
      <c r="U96" s="153"/>
      <c r="V96" s="782" t="e">
        <f>VLOOKUP(U96,'BASE DE DONNEE'!$A$4:$H$148,2,0)</f>
        <v>#N/A</v>
      </c>
      <c r="W96" s="782"/>
      <c r="X96" s="782"/>
      <c r="Y96" s="783"/>
      <c r="Z96" s="783"/>
      <c r="AA96" s="784"/>
      <c r="AB96" s="784"/>
      <c r="AC96" s="785"/>
      <c r="AD96" s="785"/>
      <c r="AE96" s="785"/>
      <c r="AF96" s="50" t="e">
        <f>VLOOKUP(U96,'BASE DE DONNEE'!$A$4:$H$148,3,0)</f>
        <v>#N/A</v>
      </c>
      <c r="AG96" s="713" t="e">
        <f t="shared" si="16"/>
        <v>#N/A</v>
      </c>
      <c r="AH96" s="714"/>
      <c r="AI96" s="51" t="e">
        <f>VLOOKUP(U96,'BASE DE DONNEE'!$A$4:$H$148,6,0)*AH96/100</f>
        <v>#N/A</v>
      </c>
      <c r="AJ96" s="51" t="e">
        <f>VLOOKUP(U96,'BASE DE DONNEE'!$A$4:$H$148,7,0)*AH96/100</f>
        <v>#N/A</v>
      </c>
      <c r="AK96" s="51" t="e">
        <f>VLOOKUP(U96,'BASE DE DONNEE'!$A$4:$H$148,8,0)*AH96/100</f>
        <v>#N/A</v>
      </c>
      <c r="AL96" s="52" t="e">
        <f t="shared" si="17"/>
        <v>#N/A</v>
      </c>
      <c r="AM96" s="22"/>
      <c r="AN96" s="153"/>
      <c r="AO96" s="782" t="e">
        <f>VLOOKUP(AN96,'BASE DE DONNEE'!$A$4:$H$148,2,0)</f>
        <v>#N/A</v>
      </c>
      <c r="AP96" s="782"/>
      <c r="AQ96" s="782"/>
      <c r="AR96" s="783"/>
      <c r="AS96" s="783"/>
      <c r="AT96" s="784"/>
      <c r="AU96" s="784"/>
      <c r="AV96" s="785"/>
      <c r="AW96" s="785"/>
      <c r="AX96" s="785"/>
      <c r="AY96" s="50" t="e">
        <f>VLOOKUP(AN96,'BASE DE DONNEE'!$A$4:$H$148,3,0)</f>
        <v>#N/A</v>
      </c>
      <c r="AZ96" s="713" t="e">
        <f t="shared" si="18"/>
        <v>#N/A</v>
      </c>
      <c r="BA96" s="714"/>
      <c r="BB96" s="51" t="e">
        <f>VLOOKUP(AN96,'BASE DE DONNEE'!$A$4:$H$148,6,0)*BA96/100</f>
        <v>#N/A</v>
      </c>
      <c r="BC96" s="51" t="e">
        <f>VLOOKUP(AN96,'BASE DE DONNEE'!$A$4:$H$148,7,0)*BA96/100</f>
        <v>#N/A</v>
      </c>
      <c r="BD96" s="51" t="e">
        <f>VLOOKUP(AN96,'BASE DE DONNEE'!$A$4:$H$148,8,0)*BA96/100</f>
        <v>#N/A</v>
      </c>
      <c r="BE96" s="52" t="e">
        <f t="shared" si="19"/>
        <v>#N/A</v>
      </c>
      <c r="BF96" s="22"/>
      <c r="BG96" s="153"/>
      <c r="BH96" s="782" t="e">
        <f>VLOOKUP(BG96,'BASE DE DONNEE'!$A$4:$H$148,2,0)</f>
        <v>#N/A</v>
      </c>
      <c r="BI96" s="782"/>
      <c r="BJ96" s="782"/>
      <c r="BK96" s="783"/>
      <c r="BL96" s="783"/>
      <c r="BM96" s="784"/>
      <c r="BN96" s="784"/>
      <c r="BO96" s="785"/>
      <c r="BP96" s="785"/>
      <c r="BQ96" s="785"/>
      <c r="BR96" s="50" t="e">
        <f>VLOOKUP(BG96,'BASE DE DONNEE'!$A$4:$H$148,3,0)</f>
        <v>#N/A</v>
      </c>
      <c r="BS96" s="713" t="e">
        <f t="shared" si="20"/>
        <v>#N/A</v>
      </c>
      <c r="BT96" s="714"/>
      <c r="BU96" s="51" t="e">
        <f>VLOOKUP(BG96,'BASE DE DONNEE'!$A$4:$H$148,6,0)*BT96/100</f>
        <v>#N/A</v>
      </c>
      <c r="BV96" s="51" t="e">
        <f>VLOOKUP(BG96,'BASE DE DONNEE'!$A$4:$H$148,7,0)*BT96/100</f>
        <v>#N/A</v>
      </c>
      <c r="BW96" s="51" t="e">
        <f>VLOOKUP(BG96,'BASE DE DONNEE'!$A$4:$H$148,8,0)*BT96/100</f>
        <v>#N/A</v>
      </c>
      <c r="BX96" s="52" t="e">
        <f t="shared" si="21"/>
        <v>#N/A</v>
      </c>
    </row>
    <row r="97" spans="1:76" x14ac:dyDescent="0.25">
      <c r="A97" s="24">
        <v>43522</v>
      </c>
      <c r="B97" s="23" t="s">
        <v>102</v>
      </c>
      <c r="C97" s="782"/>
      <c r="D97" s="782"/>
      <c r="E97" s="782"/>
      <c r="F97" s="685"/>
      <c r="G97" s="686"/>
      <c r="H97" s="683"/>
      <c r="I97" s="684"/>
      <c r="J97" s="680"/>
      <c r="K97" s="681"/>
      <c r="L97" s="682"/>
      <c r="M97" s="50"/>
      <c r="N97" s="713"/>
      <c r="O97" s="714"/>
      <c r="P97" s="51"/>
      <c r="Q97" s="51"/>
      <c r="R97" s="51"/>
      <c r="S97" s="52"/>
      <c r="T97" s="22"/>
      <c r="U97" s="153"/>
      <c r="V97" s="782" t="e">
        <f>VLOOKUP(U97,'BASE DE DONNEE'!$A$4:$H$148,2,0)</f>
        <v>#N/A</v>
      </c>
      <c r="W97" s="782"/>
      <c r="X97" s="782"/>
      <c r="Y97" s="67"/>
      <c r="Z97" s="68"/>
      <c r="AA97" s="69"/>
      <c r="AB97" s="70"/>
      <c r="AC97" s="71"/>
      <c r="AD97" s="72"/>
      <c r="AE97" s="73"/>
      <c r="AF97" s="50" t="e">
        <f>VLOOKUP(U97,'BASE DE DONNEE'!$A$4:$H$148,3,0)</f>
        <v>#N/A</v>
      </c>
      <c r="AG97" s="713" t="e">
        <f t="shared" si="16"/>
        <v>#N/A</v>
      </c>
      <c r="AH97" s="714"/>
      <c r="AI97" s="51" t="e">
        <f>VLOOKUP(U97,'BASE DE DONNEE'!$A$4:$H$148,6,0)*AH97/100</f>
        <v>#N/A</v>
      </c>
      <c r="AJ97" s="51" t="e">
        <f>VLOOKUP(U97,'BASE DE DONNEE'!$A$4:$H$148,7,0)*AH97/100</f>
        <v>#N/A</v>
      </c>
      <c r="AK97" s="51" t="e">
        <f>VLOOKUP(U97,'BASE DE DONNEE'!$A$4:$H$148,8,0)*AH97/100</f>
        <v>#N/A</v>
      </c>
      <c r="AL97" s="52" t="e">
        <f t="shared" si="17"/>
        <v>#N/A</v>
      </c>
      <c r="AM97" s="22"/>
      <c r="AN97" s="153"/>
      <c r="AO97" s="782" t="e">
        <f>VLOOKUP(AN97,'BASE DE DONNEE'!$A$4:$H$148,2,0)</f>
        <v>#N/A</v>
      </c>
      <c r="AP97" s="782"/>
      <c r="AQ97" s="782"/>
      <c r="AR97" s="67"/>
      <c r="AS97" s="68"/>
      <c r="AT97" s="69"/>
      <c r="AU97" s="70"/>
      <c r="AV97" s="71"/>
      <c r="AW97" s="72"/>
      <c r="AX97" s="73"/>
      <c r="AY97" s="50" t="e">
        <f>VLOOKUP(AN97,'BASE DE DONNEE'!$A$4:$H$148,3,0)</f>
        <v>#N/A</v>
      </c>
      <c r="AZ97" s="713" t="e">
        <f t="shared" si="18"/>
        <v>#N/A</v>
      </c>
      <c r="BA97" s="714"/>
      <c r="BB97" s="51" t="e">
        <f>VLOOKUP(AN97,'BASE DE DONNEE'!$A$4:$H$148,6,0)*BA97/100</f>
        <v>#N/A</v>
      </c>
      <c r="BC97" s="51" t="e">
        <f>VLOOKUP(AN97,'BASE DE DONNEE'!$A$4:$H$148,7,0)*BA97/100</f>
        <v>#N/A</v>
      </c>
      <c r="BD97" s="51" t="e">
        <f>VLOOKUP(AN97,'BASE DE DONNEE'!$A$4:$H$148,8,0)*BA97/100</f>
        <v>#N/A</v>
      </c>
      <c r="BE97" s="52" t="e">
        <f t="shared" si="19"/>
        <v>#N/A</v>
      </c>
      <c r="BF97" s="22"/>
      <c r="BG97" s="153"/>
      <c r="BH97" s="782" t="e">
        <f>VLOOKUP(BG97,'BASE DE DONNEE'!$A$4:$H$148,2,0)</f>
        <v>#N/A</v>
      </c>
      <c r="BI97" s="782"/>
      <c r="BJ97" s="782"/>
      <c r="BK97" s="67"/>
      <c r="BL97" s="68"/>
      <c r="BM97" s="69"/>
      <c r="BN97" s="70"/>
      <c r="BO97" s="71"/>
      <c r="BP97" s="72"/>
      <c r="BQ97" s="73"/>
      <c r="BR97" s="50" t="e">
        <f>VLOOKUP(BG97,'BASE DE DONNEE'!$A$4:$H$148,3,0)</f>
        <v>#N/A</v>
      </c>
      <c r="BS97" s="713" t="e">
        <f t="shared" si="20"/>
        <v>#N/A</v>
      </c>
      <c r="BT97" s="714"/>
      <c r="BU97" s="51" t="e">
        <f>VLOOKUP(BG97,'BASE DE DONNEE'!$A$4:$H$148,6,0)*BT97/100</f>
        <v>#N/A</v>
      </c>
      <c r="BV97" s="51" t="e">
        <f>VLOOKUP(BG97,'BASE DE DONNEE'!$A$4:$H$148,7,0)*BT97/100</f>
        <v>#N/A</v>
      </c>
      <c r="BW97" s="51" t="e">
        <f>VLOOKUP(BG97,'BASE DE DONNEE'!$A$4:$H$148,8,0)*BT97/100</f>
        <v>#N/A</v>
      </c>
      <c r="BX97" s="52" t="e">
        <f t="shared" si="21"/>
        <v>#N/A</v>
      </c>
    </row>
    <row r="98" spans="1:76" x14ac:dyDescent="0.25">
      <c r="A98" s="24">
        <v>43522</v>
      </c>
      <c r="B98" s="23" t="s">
        <v>67</v>
      </c>
      <c r="C98" s="827"/>
      <c r="D98" s="828"/>
      <c r="E98" s="829"/>
      <c r="F98" s="685"/>
      <c r="G98" s="686"/>
      <c r="H98" s="683"/>
      <c r="I98" s="684"/>
      <c r="J98" s="680"/>
      <c r="K98" s="681"/>
      <c r="L98" s="682"/>
      <c r="M98" s="50"/>
      <c r="N98" s="713"/>
      <c r="O98" s="714"/>
      <c r="P98" s="51"/>
      <c r="Q98" s="51"/>
      <c r="R98" s="51"/>
      <c r="S98" s="52"/>
      <c r="T98" s="22"/>
      <c r="U98" s="153"/>
      <c r="V98" s="827" t="e">
        <f>VLOOKUP(U98,'BASE DE DONNEE'!$A$4:$H$148,2,0)</f>
        <v>#N/A</v>
      </c>
      <c r="W98" s="828"/>
      <c r="X98" s="829"/>
      <c r="Y98" s="685"/>
      <c r="Z98" s="686"/>
      <c r="AA98" s="683"/>
      <c r="AB98" s="684"/>
      <c r="AC98" s="680"/>
      <c r="AD98" s="681"/>
      <c r="AE98" s="682"/>
      <c r="AF98" s="50" t="e">
        <f>VLOOKUP(U98,'BASE DE DONNEE'!$A$4:$H$148,3,0)</f>
        <v>#N/A</v>
      </c>
      <c r="AG98" s="713" t="e">
        <f t="shared" si="16"/>
        <v>#N/A</v>
      </c>
      <c r="AH98" s="714"/>
      <c r="AI98" s="51" t="e">
        <f>VLOOKUP(U98,'BASE DE DONNEE'!$A$4:$H$148,6,0)*AH98/100</f>
        <v>#N/A</v>
      </c>
      <c r="AJ98" s="51" t="e">
        <f>VLOOKUP(U98,'BASE DE DONNEE'!$A$4:$H$148,7,0)*AH98/100</f>
        <v>#N/A</v>
      </c>
      <c r="AK98" s="51" t="e">
        <f>VLOOKUP(U98,'BASE DE DONNEE'!$A$4:$H$148,8,0)*AH98/100</f>
        <v>#N/A</v>
      </c>
      <c r="AL98" s="52" t="e">
        <f t="shared" si="17"/>
        <v>#N/A</v>
      </c>
      <c r="AM98" s="22"/>
      <c r="AN98" s="153"/>
      <c r="AO98" s="782" t="e">
        <f>VLOOKUP(AN98,'BASE DE DONNEE'!$A$4:$H$148,2,0)</f>
        <v>#N/A</v>
      </c>
      <c r="AP98" s="782"/>
      <c r="AQ98" s="782"/>
      <c r="AR98" s="685"/>
      <c r="AS98" s="686"/>
      <c r="AT98" s="683"/>
      <c r="AU98" s="684"/>
      <c r="AV98" s="680"/>
      <c r="AW98" s="681"/>
      <c r="AX98" s="682"/>
      <c r="AY98" s="50" t="e">
        <f>VLOOKUP(AN98,'BASE DE DONNEE'!$A$4:$H$148,3,0)</f>
        <v>#N/A</v>
      </c>
      <c r="AZ98" s="713" t="e">
        <f t="shared" si="18"/>
        <v>#N/A</v>
      </c>
      <c r="BA98" s="714"/>
      <c r="BB98" s="51" t="e">
        <f>VLOOKUP(AN98,'BASE DE DONNEE'!$A$4:$H$148,6,0)*BA98/100</f>
        <v>#N/A</v>
      </c>
      <c r="BC98" s="51" t="e">
        <f>VLOOKUP(AN98,'BASE DE DONNEE'!$A$4:$H$148,7,0)*BA98/100</f>
        <v>#N/A</v>
      </c>
      <c r="BD98" s="51" t="e">
        <f>VLOOKUP(AN98,'BASE DE DONNEE'!$A$4:$H$148,8,0)*BA98/100</f>
        <v>#N/A</v>
      </c>
      <c r="BE98" s="52" t="e">
        <f t="shared" si="19"/>
        <v>#N/A</v>
      </c>
      <c r="BF98" s="22"/>
      <c r="BG98" s="153"/>
      <c r="BH98" s="782" t="e">
        <f>VLOOKUP(BG98,'BASE DE DONNEE'!$A$4:$H$148,2,0)</f>
        <v>#N/A</v>
      </c>
      <c r="BI98" s="782"/>
      <c r="BJ98" s="782"/>
      <c r="BK98" s="685"/>
      <c r="BL98" s="686"/>
      <c r="BM98" s="683"/>
      <c r="BN98" s="684"/>
      <c r="BO98" s="680"/>
      <c r="BP98" s="681"/>
      <c r="BQ98" s="682"/>
      <c r="BR98" s="50" t="e">
        <f>VLOOKUP(BG98,'BASE DE DONNEE'!$A$4:$H$148,3,0)</f>
        <v>#N/A</v>
      </c>
      <c r="BS98" s="713" t="e">
        <f t="shared" si="20"/>
        <v>#N/A</v>
      </c>
      <c r="BT98" s="714"/>
      <c r="BU98" s="51" t="e">
        <f>VLOOKUP(BG98,'BASE DE DONNEE'!$A$4:$H$148,6,0)*BT98/100</f>
        <v>#N/A</v>
      </c>
      <c r="BV98" s="51" t="e">
        <f>VLOOKUP(BG98,'BASE DE DONNEE'!$A$4:$H$148,7,0)*BT98/100</f>
        <v>#N/A</v>
      </c>
      <c r="BW98" s="51" t="e">
        <f>VLOOKUP(BG98,'BASE DE DONNEE'!$A$4:$H$148,8,0)*BT98/100</f>
        <v>#N/A</v>
      </c>
      <c r="BX98" s="52" t="e">
        <f t="shared" si="21"/>
        <v>#N/A</v>
      </c>
    </row>
    <row r="99" spans="1:76" x14ac:dyDescent="0.25">
      <c r="A99" s="24">
        <v>43522</v>
      </c>
      <c r="B99" s="23" t="s">
        <v>53</v>
      </c>
      <c r="C99" s="782"/>
      <c r="D99" s="782"/>
      <c r="E99" s="782"/>
      <c r="F99" s="783"/>
      <c r="G99" s="783"/>
      <c r="H99" s="683"/>
      <c r="I99" s="684"/>
      <c r="J99" s="680"/>
      <c r="K99" s="681"/>
      <c r="L99" s="682"/>
      <c r="M99" s="50"/>
      <c r="N99" s="713"/>
      <c r="O99" s="714"/>
      <c r="P99" s="51"/>
      <c r="Q99" s="51"/>
      <c r="R99" s="51"/>
      <c r="S99" s="52"/>
      <c r="T99" s="22"/>
      <c r="U99" s="153"/>
      <c r="V99" s="782" t="e">
        <f>VLOOKUP(U99,'BASE DE DONNEE'!$A$4:$H$148,2,0)</f>
        <v>#N/A</v>
      </c>
      <c r="W99" s="782"/>
      <c r="X99" s="782"/>
      <c r="Y99" s="783"/>
      <c r="Z99" s="783"/>
      <c r="AA99" s="784"/>
      <c r="AB99" s="784"/>
      <c r="AC99" s="785"/>
      <c r="AD99" s="785"/>
      <c r="AE99" s="785"/>
      <c r="AF99" s="50" t="e">
        <f>VLOOKUP(U99,'BASE DE DONNEE'!$A$4:$H$148,3,0)</f>
        <v>#N/A</v>
      </c>
      <c r="AG99" s="713" t="e">
        <f t="shared" si="16"/>
        <v>#N/A</v>
      </c>
      <c r="AH99" s="714"/>
      <c r="AI99" s="51" t="e">
        <f>VLOOKUP(U99,'BASE DE DONNEE'!$A$4:$H$148,6,0)*AH99/100</f>
        <v>#N/A</v>
      </c>
      <c r="AJ99" s="51" t="e">
        <f>VLOOKUP(U99,'BASE DE DONNEE'!$A$4:$H$148,7,0)*AH99/100</f>
        <v>#N/A</v>
      </c>
      <c r="AK99" s="51" t="e">
        <f>VLOOKUP(U99,'BASE DE DONNEE'!$A$4:$H$148,8,0)*AH99/100</f>
        <v>#N/A</v>
      </c>
      <c r="AL99" s="52" t="e">
        <f t="shared" si="17"/>
        <v>#N/A</v>
      </c>
      <c r="AM99" s="22"/>
      <c r="AN99" s="153"/>
      <c r="AO99" s="782" t="e">
        <f>VLOOKUP(AN99,'BASE DE DONNEE'!$A$4:$H$148,2,0)</f>
        <v>#N/A</v>
      </c>
      <c r="AP99" s="782"/>
      <c r="AQ99" s="782"/>
      <c r="AR99" s="783"/>
      <c r="AS99" s="783"/>
      <c r="AT99" s="784"/>
      <c r="AU99" s="784"/>
      <c r="AV99" s="785"/>
      <c r="AW99" s="785"/>
      <c r="AX99" s="785"/>
      <c r="AY99" s="50" t="e">
        <f>VLOOKUP(AN99,'BASE DE DONNEE'!$A$4:$H$148,3,0)</f>
        <v>#N/A</v>
      </c>
      <c r="AZ99" s="713" t="e">
        <f t="shared" si="18"/>
        <v>#N/A</v>
      </c>
      <c r="BA99" s="714"/>
      <c r="BB99" s="51" t="e">
        <f>VLOOKUP(AN99,'BASE DE DONNEE'!$A$4:$H$148,6,0)*BA99/100</f>
        <v>#N/A</v>
      </c>
      <c r="BC99" s="51" t="e">
        <f>VLOOKUP(AN99,'BASE DE DONNEE'!$A$4:$H$148,7,0)*BA99/100</f>
        <v>#N/A</v>
      </c>
      <c r="BD99" s="51" t="e">
        <f>VLOOKUP(AN99,'BASE DE DONNEE'!$A$4:$H$148,8,0)*BA99/100</f>
        <v>#N/A</v>
      </c>
      <c r="BE99" s="52" t="e">
        <f t="shared" si="19"/>
        <v>#N/A</v>
      </c>
      <c r="BF99" s="22"/>
      <c r="BG99" s="153"/>
      <c r="BH99" s="782" t="e">
        <f>VLOOKUP(BG99,'BASE DE DONNEE'!$A$4:$H$148,2,0)</f>
        <v>#N/A</v>
      </c>
      <c r="BI99" s="782"/>
      <c r="BJ99" s="782"/>
      <c r="BK99" s="783"/>
      <c r="BL99" s="783"/>
      <c r="BM99" s="784"/>
      <c r="BN99" s="784"/>
      <c r="BO99" s="785"/>
      <c r="BP99" s="785"/>
      <c r="BQ99" s="785"/>
      <c r="BR99" s="50" t="e">
        <f>VLOOKUP(BG99,'BASE DE DONNEE'!$A$4:$H$148,3,0)</f>
        <v>#N/A</v>
      </c>
      <c r="BS99" s="713" t="e">
        <f t="shared" si="20"/>
        <v>#N/A</v>
      </c>
      <c r="BT99" s="714"/>
      <c r="BU99" s="51" t="e">
        <f>VLOOKUP(BG99,'BASE DE DONNEE'!$A$4:$H$148,6,0)*BT99/100</f>
        <v>#N/A</v>
      </c>
      <c r="BV99" s="51" t="e">
        <f>VLOOKUP(BG99,'BASE DE DONNEE'!$A$4:$H$148,7,0)*BT99/100</f>
        <v>#N/A</v>
      </c>
      <c r="BW99" s="51" t="e">
        <f>VLOOKUP(BG99,'BASE DE DONNEE'!$A$4:$H$148,8,0)*BT99/100</f>
        <v>#N/A</v>
      </c>
      <c r="BX99" s="52" t="e">
        <f t="shared" si="21"/>
        <v>#N/A</v>
      </c>
    </row>
    <row r="100" spans="1:76" x14ac:dyDescent="0.25">
      <c r="A100" s="24">
        <v>43522</v>
      </c>
      <c r="B100" s="23" t="s">
        <v>165</v>
      </c>
      <c r="C100" s="827"/>
      <c r="D100" s="828"/>
      <c r="E100" s="829"/>
      <c r="F100" s="685"/>
      <c r="G100" s="686"/>
      <c r="H100" s="832"/>
      <c r="I100" s="832"/>
      <c r="J100" s="785"/>
      <c r="K100" s="785"/>
      <c r="L100" s="785"/>
      <c r="M100" s="50"/>
      <c r="N100" s="713"/>
      <c r="O100" s="714"/>
      <c r="P100" s="51"/>
      <c r="Q100" s="51"/>
      <c r="R100" s="51"/>
      <c r="S100" s="52"/>
      <c r="T100" s="22"/>
      <c r="U100" s="153"/>
      <c r="V100" s="782" t="e">
        <f>VLOOKUP(U100,'BASE DE DONNEE'!$A$4:$H$148,2,0)</f>
        <v>#N/A</v>
      </c>
      <c r="W100" s="782"/>
      <c r="X100" s="782"/>
      <c r="Y100" s="783"/>
      <c r="Z100" s="783"/>
      <c r="AA100" s="784"/>
      <c r="AB100" s="784"/>
      <c r="AC100" s="785"/>
      <c r="AD100" s="785"/>
      <c r="AE100" s="785"/>
      <c r="AF100" s="50" t="e">
        <f>VLOOKUP(U100,'BASE DE DONNEE'!$A$4:$H$148,3,0)</f>
        <v>#N/A</v>
      </c>
      <c r="AG100" s="713" t="e">
        <f t="shared" si="16"/>
        <v>#N/A</v>
      </c>
      <c r="AH100" s="714"/>
      <c r="AI100" s="51" t="e">
        <f>VLOOKUP(U100,'BASE DE DONNEE'!$A$4:$H$148,6,0)*AH100/100</f>
        <v>#N/A</v>
      </c>
      <c r="AJ100" s="51" t="e">
        <f>VLOOKUP(U100,'BASE DE DONNEE'!$A$4:$H$148,7,0)*AH100/100</f>
        <v>#N/A</v>
      </c>
      <c r="AK100" s="51" t="e">
        <f>VLOOKUP(U100,'BASE DE DONNEE'!$A$4:$H$148,8,0)*AH100/100</f>
        <v>#N/A</v>
      </c>
      <c r="AL100" s="52" t="e">
        <f t="shared" si="17"/>
        <v>#N/A</v>
      </c>
      <c r="AM100" s="22"/>
      <c r="AN100" s="153"/>
      <c r="AO100" s="782" t="e">
        <f>VLOOKUP(AN100,'BASE DE DONNEE'!$A$4:$H$148,2,0)</f>
        <v>#N/A</v>
      </c>
      <c r="AP100" s="782"/>
      <c r="AQ100" s="782"/>
      <c r="AR100" s="783"/>
      <c r="AS100" s="783"/>
      <c r="AT100" s="784"/>
      <c r="AU100" s="784"/>
      <c r="AV100" s="785"/>
      <c r="AW100" s="785"/>
      <c r="AX100" s="785"/>
      <c r="AY100" s="50" t="e">
        <f>VLOOKUP(AN100,'BASE DE DONNEE'!$A$4:$H$148,3,0)</f>
        <v>#N/A</v>
      </c>
      <c r="AZ100" s="713" t="e">
        <f t="shared" si="18"/>
        <v>#N/A</v>
      </c>
      <c r="BA100" s="714"/>
      <c r="BB100" s="51" t="e">
        <f>VLOOKUP(AN100,'BASE DE DONNEE'!$A$4:$H$148,6,0)*BA100/100</f>
        <v>#N/A</v>
      </c>
      <c r="BC100" s="51" t="e">
        <f>VLOOKUP(AN100,'BASE DE DONNEE'!$A$4:$H$148,7,0)*BA100/100</f>
        <v>#N/A</v>
      </c>
      <c r="BD100" s="51" t="e">
        <f>VLOOKUP(AN100,'BASE DE DONNEE'!$A$4:$H$148,8,0)*BA100/100</f>
        <v>#N/A</v>
      </c>
      <c r="BE100" s="52" t="e">
        <f t="shared" si="19"/>
        <v>#N/A</v>
      </c>
      <c r="BF100" s="22"/>
      <c r="BG100" s="153"/>
      <c r="BH100" s="782" t="e">
        <f>VLOOKUP(BG100,'BASE DE DONNEE'!$A$4:$H$148,2,0)</f>
        <v>#N/A</v>
      </c>
      <c r="BI100" s="782"/>
      <c r="BJ100" s="782"/>
      <c r="BK100" s="783"/>
      <c r="BL100" s="783"/>
      <c r="BM100" s="784"/>
      <c r="BN100" s="784"/>
      <c r="BO100" s="785"/>
      <c r="BP100" s="785"/>
      <c r="BQ100" s="785"/>
      <c r="BR100" s="50" t="e">
        <f>VLOOKUP(BG100,'BASE DE DONNEE'!$A$4:$H$148,3,0)</f>
        <v>#N/A</v>
      </c>
      <c r="BS100" s="713" t="e">
        <f t="shared" si="20"/>
        <v>#N/A</v>
      </c>
      <c r="BT100" s="714"/>
      <c r="BU100" s="51" t="e">
        <f>VLOOKUP(BG100,'BASE DE DONNEE'!$A$4:$H$148,6,0)*BT100/100</f>
        <v>#N/A</v>
      </c>
      <c r="BV100" s="51" t="e">
        <f>VLOOKUP(BG100,'BASE DE DONNEE'!$A$4:$H$148,7,0)*BT100/100</f>
        <v>#N/A</v>
      </c>
      <c r="BW100" s="51" t="e">
        <f>VLOOKUP(BG100,'BASE DE DONNEE'!$A$4:$H$148,8,0)*BT100/100</f>
        <v>#N/A</v>
      </c>
      <c r="BX100" s="52" t="e">
        <f t="shared" si="21"/>
        <v>#N/A</v>
      </c>
    </row>
    <row r="101" spans="1:76" x14ac:dyDescent="0.25">
      <c r="A101" s="24">
        <v>43524</v>
      </c>
      <c r="B101" s="23" t="s">
        <v>52</v>
      </c>
      <c r="C101" s="782"/>
      <c r="D101" s="782"/>
      <c r="E101" s="782"/>
      <c r="F101" s="783"/>
      <c r="G101" s="783"/>
      <c r="H101" s="784"/>
      <c r="I101" s="784"/>
      <c r="J101" s="785"/>
      <c r="K101" s="785"/>
      <c r="L101" s="785"/>
      <c r="M101" s="50"/>
      <c r="N101" s="713"/>
      <c r="O101" s="714"/>
      <c r="P101" s="51"/>
      <c r="Q101" s="51"/>
      <c r="R101" s="51"/>
      <c r="S101" s="52"/>
      <c r="T101" s="22"/>
      <c r="U101" s="153"/>
      <c r="V101" s="782" t="e">
        <f>VLOOKUP(U101,'BASE DE DONNEE'!$A$4:$H$148,2,0)</f>
        <v>#N/A</v>
      </c>
      <c r="W101" s="782"/>
      <c r="X101" s="782"/>
      <c r="Y101" s="783"/>
      <c r="Z101" s="783"/>
      <c r="AA101" s="784"/>
      <c r="AB101" s="784"/>
      <c r="AC101" s="785"/>
      <c r="AD101" s="785"/>
      <c r="AE101" s="785"/>
      <c r="AF101" s="50" t="e">
        <f>VLOOKUP(U101,'BASE DE DONNEE'!$A$4:$H$148,3,0)</f>
        <v>#N/A</v>
      </c>
      <c r="AG101" s="713" t="e">
        <f t="shared" si="16"/>
        <v>#N/A</v>
      </c>
      <c r="AH101" s="714"/>
      <c r="AI101" s="51" t="e">
        <f>VLOOKUP(U101,'BASE DE DONNEE'!$A$4:$H$148,6,0)*AH101/100</f>
        <v>#N/A</v>
      </c>
      <c r="AJ101" s="51" t="e">
        <f>VLOOKUP(U101,'BASE DE DONNEE'!$A$4:$H$148,7,0)*AH101/100</f>
        <v>#N/A</v>
      </c>
      <c r="AK101" s="51" t="e">
        <f>VLOOKUP(U101,'BASE DE DONNEE'!$A$4:$H$148,8,0)*AH101/100</f>
        <v>#N/A</v>
      </c>
      <c r="AL101" s="52" t="e">
        <f t="shared" si="17"/>
        <v>#N/A</v>
      </c>
      <c r="AM101" s="22"/>
      <c r="AN101" s="153"/>
      <c r="AO101" s="782" t="e">
        <f>VLOOKUP(AN101,'BASE DE DONNEE'!$A$4:$H$148,2,0)</f>
        <v>#N/A</v>
      </c>
      <c r="AP101" s="782"/>
      <c r="AQ101" s="782"/>
      <c r="AR101" s="783"/>
      <c r="AS101" s="783"/>
      <c r="AT101" s="784"/>
      <c r="AU101" s="784"/>
      <c r="AV101" s="785"/>
      <c r="AW101" s="785"/>
      <c r="AX101" s="785"/>
      <c r="AY101" s="50" t="e">
        <f>VLOOKUP(AN101,'BASE DE DONNEE'!$A$4:$H$148,3,0)</f>
        <v>#N/A</v>
      </c>
      <c r="AZ101" s="713" t="e">
        <f t="shared" si="18"/>
        <v>#N/A</v>
      </c>
      <c r="BA101" s="714"/>
      <c r="BB101" s="51" t="e">
        <f>VLOOKUP(AN101,'BASE DE DONNEE'!$A$4:$H$148,6,0)*BA101/100</f>
        <v>#N/A</v>
      </c>
      <c r="BC101" s="51" t="e">
        <f>VLOOKUP(AN101,'BASE DE DONNEE'!$A$4:$H$148,7,0)*BA101/100</f>
        <v>#N/A</v>
      </c>
      <c r="BD101" s="51" t="e">
        <f>VLOOKUP(AN101,'BASE DE DONNEE'!$A$4:$H$148,8,0)*BA101/100</f>
        <v>#N/A</v>
      </c>
      <c r="BE101" s="52" t="e">
        <f t="shared" si="19"/>
        <v>#N/A</v>
      </c>
      <c r="BF101" s="22"/>
      <c r="BG101" s="153"/>
      <c r="BH101" s="782" t="e">
        <f>VLOOKUP(BG101,'BASE DE DONNEE'!$A$4:$H$148,2,0)</f>
        <v>#N/A</v>
      </c>
      <c r="BI101" s="782"/>
      <c r="BJ101" s="782"/>
      <c r="BK101" s="783"/>
      <c r="BL101" s="783"/>
      <c r="BM101" s="784"/>
      <c r="BN101" s="784"/>
      <c r="BO101" s="785"/>
      <c r="BP101" s="785"/>
      <c r="BQ101" s="785"/>
      <c r="BR101" s="50" t="e">
        <f>VLOOKUP(BG101,'BASE DE DONNEE'!$A$4:$H$148,3,0)</f>
        <v>#N/A</v>
      </c>
      <c r="BS101" s="713" t="e">
        <f t="shared" si="20"/>
        <v>#N/A</v>
      </c>
      <c r="BT101" s="714"/>
      <c r="BU101" s="51" t="e">
        <f>VLOOKUP(BG101,'BASE DE DONNEE'!$A$4:$H$148,6,0)*BT101/100</f>
        <v>#N/A</v>
      </c>
      <c r="BV101" s="51" t="e">
        <f>VLOOKUP(BG101,'BASE DE DONNEE'!$A$4:$H$148,7,0)*BT101/100</f>
        <v>#N/A</v>
      </c>
      <c r="BW101" s="51" t="e">
        <f>VLOOKUP(BG101,'BASE DE DONNEE'!$A$4:$H$148,8,0)*BT101/100</f>
        <v>#N/A</v>
      </c>
      <c r="BX101" s="52" t="e">
        <f t="shared" si="21"/>
        <v>#N/A</v>
      </c>
    </row>
    <row r="102" spans="1:76" ht="15.75" thickBot="1" x14ac:dyDescent="0.3">
      <c r="A102" s="24">
        <v>43524</v>
      </c>
      <c r="B102" s="23" t="s">
        <v>51</v>
      </c>
      <c r="C102" s="864"/>
      <c r="D102" s="864"/>
      <c r="E102" s="864"/>
      <c r="F102" s="865"/>
      <c r="G102" s="865"/>
      <c r="H102" s="866"/>
      <c r="I102" s="866"/>
      <c r="J102" s="867"/>
      <c r="K102" s="867"/>
      <c r="L102" s="867"/>
      <c r="M102" s="50"/>
      <c r="N102" s="725"/>
      <c r="O102" s="726"/>
      <c r="P102" s="51"/>
      <c r="Q102" s="51"/>
      <c r="R102" s="51"/>
      <c r="S102" s="52"/>
      <c r="T102" s="22"/>
      <c r="U102" s="153"/>
      <c r="V102" s="782" t="e">
        <f>VLOOKUP(U102,'BASE DE DONNEE'!$A$4:$H$148,2,0)</f>
        <v>#N/A</v>
      </c>
      <c r="W102" s="782"/>
      <c r="X102" s="782"/>
      <c r="Y102" s="783"/>
      <c r="Z102" s="783"/>
      <c r="AA102" s="784"/>
      <c r="AB102" s="784"/>
      <c r="AC102" s="785"/>
      <c r="AD102" s="785"/>
      <c r="AE102" s="785"/>
      <c r="AF102" s="50" t="e">
        <f>VLOOKUP(U102,'BASE DE DONNEE'!$A$4:$H$148,3,0)</f>
        <v>#N/A</v>
      </c>
      <c r="AG102" s="713" t="e">
        <f t="shared" si="16"/>
        <v>#N/A</v>
      </c>
      <c r="AH102" s="714"/>
      <c r="AI102" s="51" t="e">
        <f>VLOOKUP(U102,'BASE DE DONNEE'!$A$4:$H$148,6,0)*AH102/100</f>
        <v>#N/A</v>
      </c>
      <c r="AJ102" s="51" t="e">
        <f>VLOOKUP(U102,'BASE DE DONNEE'!$A$4:$H$148,7,0)*AH102/100</f>
        <v>#N/A</v>
      </c>
      <c r="AK102" s="51" t="e">
        <f>VLOOKUP(U102,'BASE DE DONNEE'!$A$4:$H$148,8,0)*AH102/100</f>
        <v>#N/A</v>
      </c>
      <c r="AL102" s="52" t="e">
        <f t="shared" si="17"/>
        <v>#N/A</v>
      </c>
      <c r="AM102" s="22"/>
      <c r="AN102" s="153"/>
      <c r="AO102" s="782" t="e">
        <f>VLOOKUP(AN102,'BASE DE DONNEE'!$A$4:$H$148,2,0)</f>
        <v>#N/A</v>
      </c>
      <c r="AP102" s="782"/>
      <c r="AQ102" s="782"/>
      <c r="AR102" s="783"/>
      <c r="AS102" s="783"/>
      <c r="AT102" s="784"/>
      <c r="AU102" s="784"/>
      <c r="AV102" s="785"/>
      <c r="AW102" s="785"/>
      <c r="AX102" s="785"/>
      <c r="AY102" s="50" t="e">
        <f>VLOOKUP(AN102,'BASE DE DONNEE'!$A$4:$H$148,3,0)</f>
        <v>#N/A</v>
      </c>
      <c r="AZ102" s="713" t="e">
        <f t="shared" si="18"/>
        <v>#N/A</v>
      </c>
      <c r="BA102" s="714"/>
      <c r="BB102" s="51" t="e">
        <f>VLOOKUP(AN102,'BASE DE DONNEE'!$A$4:$H$148,6,0)*BA102/100</f>
        <v>#N/A</v>
      </c>
      <c r="BC102" s="51" t="e">
        <f>VLOOKUP(AN102,'BASE DE DONNEE'!$A$4:$H$148,7,0)*BA102/100</f>
        <v>#N/A</v>
      </c>
      <c r="BD102" s="51" t="e">
        <f>VLOOKUP(AN102,'BASE DE DONNEE'!$A$4:$H$148,8,0)*BA102/100</f>
        <v>#N/A</v>
      </c>
      <c r="BE102" s="52" t="e">
        <f t="shared" si="19"/>
        <v>#N/A</v>
      </c>
      <c r="BF102" s="22"/>
      <c r="BG102" s="153"/>
      <c r="BH102" s="782" t="e">
        <f>VLOOKUP(BG102,'BASE DE DONNEE'!$A$4:$H$148,2,0)</f>
        <v>#N/A</v>
      </c>
      <c r="BI102" s="782"/>
      <c r="BJ102" s="782"/>
      <c r="BK102" s="783"/>
      <c r="BL102" s="783"/>
      <c r="BM102" s="784"/>
      <c r="BN102" s="784"/>
      <c r="BO102" s="785"/>
      <c r="BP102" s="785"/>
      <c r="BQ102" s="785"/>
      <c r="BR102" s="50" t="e">
        <f>VLOOKUP(BG102,'BASE DE DONNEE'!$A$4:$H$148,3,0)</f>
        <v>#N/A</v>
      </c>
      <c r="BS102" s="713" t="e">
        <f t="shared" si="20"/>
        <v>#N/A</v>
      </c>
      <c r="BT102" s="714"/>
      <c r="BU102" s="51" t="e">
        <f>VLOOKUP(BG102,'BASE DE DONNEE'!$A$4:$H$148,6,0)*BT102/100</f>
        <v>#N/A</v>
      </c>
      <c r="BV102" s="51" t="e">
        <f>VLOOKUP(BG102,'BASE DE DONNEE'!$A$4:$H$148,7,0)*BT102/100</f>
        <v>#N/A</v>
      </c>
      <c r="BW102" s="51" t="e">
        <f>VLOOKUP(BG102,'BASE DE DONNEE'!$A$4:$H$148,8,0)*BT102/100</f>
        <v>#N/A</v>
      </c>
      <c r="BX102" s="52" t="e">
        <f t="shared" si="21"/>
        <v>#N/A</v>
      </c>
    </row>
    <row r="103" spans="1:76" ht="16.5" thickTop="1" thickBot="1" x14ac:dyDescent="0.3">
      <c r="A103" s="821" t="s">
        <v>61</v>
      </c>
      <c r="B103" s="822"/>
      <c r="C103" s="822"/>
      <c r="D103" s="822"/>
      <c r="E103" s="822"/>
      <c r="F103" s="822"/>
      <c r="G103" s="822"/>
      <c r="H103" s="822"/>
      <c r="I103" s="823"/>
      <c r="J103" s="824">
        <f>SUM(J79:L102)+SUM(AC79:AE109)+SUM(AV79:AX109)+SUM(BO79:BQ109)</f>
        <v>0</v>
      </c>
      <c r="K103" s="825"/>
      <c r="L103" s="825"/>
      <c r="M103" s="825"/>
      <c r="N103" s="825"/>
      <c r="O103" s="825"/>
      <c r="P103" s="825"/>
      <c r="Q103" s="825"/>
      <c r="R103" s="825"/>
      <c r="S103" s="826"/>
      <c r="T103" s="22"/>
      <c r="U103" s="153"/>
      <c r="V103" s="782" t="e">
        <f>VLOOKUP(U103,'BASE DE DONNEE'!$A$4:$H$148,2,0)</f>
        <v>#N/A</v>
      </c>
      <c r="W103" s="782"/>
      <c r="X103" s="782"/>
      <c r="Y103" s="783"/>
      <c r="Z103" s="783"/>
      <c r="AA103" s="784"/>
      <c r="AB103" s="784"/>
      <c r="AC103" s="785"/>
      <c r="AD103" s="785"/>
      <c r="AE103" s="785"/>
      <c r="AF103" s="50" t="e">
        <f>VLOOKUP(U103,'BASE DE DONNEE'!$A$4:$H$148,3,0)</f>
        <v>#N/A</v>
      </c>
      <c r="AG103" s="713" t="e">
        <f t="shared" si="16"/>
        <v>#N/A</v>
      </c>
      <c r="AH103" s="714"/>
      <c r="AI103" s="51" t="e">
        <f>VLOOKUP(U103,'BASE DE DONNEE'!$A$4:$H$148,6,0)*AH103/100</f>
        <v>#N/A</v>
      </c>
      <c r="AJ103" s="51" t="e">
        <f>VLOOKUP(U103,'BASE DE DONNEE'!$A$4:$H$148,7,0)*AH103/100</f>
        <v>#N/A</v>
      </c>
      <c r="AK103" s="51" t="e">
        <f>VLOOKUP(U103,'BASE DE DONNEE'!$A$4:$H$148,8,0)*AH103/100</f>
        <v>#N/A</v>
      </c>
      <c r="AL103" s="52" t="e">
        <f t="shared" si="17"/>
        <v>#N/A</v>
      </c>
      <c r="AM103" s="22"/>
      <c r="AN103" s="153"/>
      <c r="AO103" s="782" t="e">
        <f>VLOOKUP(AN103,'BASE DE DONNEE'!$A$4:$H$148,2,0)</f>
        <v>#N/A</v>
      </c>
      <c r="AP103" s="782"/>
      <c r="AQ103" s="782"/>
      <c r="AR103" s="783"/>
      <c r="AS103" s="783"/>
      <c r="AT103" s="784"/>
      <c r="AU103" s="784"/>
      <c r="AV103" s="785"/>
      <c r="AW103" s="785"/>
      <c r="AX103" s="785"/>
      <c r="AY103" s="50" t="e">
        <f>VLOOKUP(AN103,'BASE DE DONNEE'!$A$4:$H$148,3,0)</f>
        <v>#N/A</v>
      </c>
      <c r="AZ103" s="713" t="e">
        <f t="shared" si="18"/>
        <v>#N/A</v>
      </c>
      <c r="BA103" s="714"/>
      <c r="BB103" s="51" t="e">
        <f>VLOOKUP(AN103,'BASE DE DONNEE'!$A$4:$H$148,6,0)*BA103/100</f>
        <v>#N/A</v>
      </c>
      <c r="BC103" s="51" t="e">
        <f>VLOOKUP(AN103,'BASE DE DONNEE'!$A$4:$H$148,7,0)*BA103/100</f>
        <v>#N/A</v>
      </c>
      <c r="BD103" s="51" t="e">
        <f>VLOOKUP(AN103,'BASE DE DONNEE'!$A$4:$H$148,8,0)*BA103/100</f>
        <v>#N/A</v>
      </c>
      <c r="BE103" s="52" t="e">
        <f t="shared" si="19"/>
        <v>#N/A</v>
      </c>
      <c r="BF103" s="22"/>
      <c r="BG103" s="153"/>
      <c r="BH103" s="782" t="e">
        <f>VLOOKUP(BG103,'BASE DE DONNEE'!$A$4:$H$148,2,0)</f>
        <v>#N/A</v>
      </c>
      <c r="BI103" s="782"/>
      <c r="BJ103" s="782"/>
      <c r="BK103" s="783"/>
      <c r="BL103" s="783"/>
      <c r="BM103" s="784"/>
      <c r="BN103" s="784"/>
      <c r="BO103" s="785"/>
      <c r="BP103" s="785"/>
      <c r="BQ103" s="785"/>
      <c r="BR103" s="50" t="e">
        <f>VLOOKUP(BG103,'BASE DE DONNEE'!$A$4:$H$148,3,0)</f>
        <v>#N/A</v>
      </c>
      <c r="BS103" s="713" t="e">
        <f t="shared" si="20"/>
        <v>#N/A</v>
      </c>
      <c r="BT103" s="714"/>
      <c r="BU103" s="51" t="e">
        <f>VLOOKUP(BG103,'BASE DE DONNEE'!$A$4:$H$148,6,0)*BT103/100</f>
        <v>#N/A</v>
      </c>
      <c r="BV103" s="51" t="e">
        <f>VLOOKUP(BG103,'BASE DE DONNEE'!$A$4:$H$148,7,0)*BT103/100</f>
        <v>#N/A</v>
      </c>
      <c r="BW103" s="51" t="e">
        <f>VLOOKUP(BG103,'BASE DE DONNEE'!$A$4:$H$148,8,0)*BT103/100</f>
        <v>#N/A</v>
      </c>
      <c r="BX103" s="52" t="e">
        <f t="shared" si="21"/>
        <v>#N/A</v>
      </c>
    </row>
    <row r="104" spans="1:76" ht="15.75" thickBot="1" x14ac:dyDescent="0.3">
      <c r="A104" s="854" t="s">
        <v>55</v>
      </c>
      <c r="B104" s="855"/>
      <c r="C104" s="855"/>
      <c r="D104" s="855"/>
      <c r="E104" s="855"/>
      <c r="F104" s="855"/>
      <c r="G104" s="855"/>
      <c r="H104" s="855"/>
      <c r="I104" s="855"/>
      <c r="J104" s="855"/>
      <c r="K104" s="855"/>
      <c r="L104" s="855"/>
      <c r="M104" s="855"/>
      <c r="N104" s="855"/>
      <c r="O104" s="818">
        <f>SUMIF(N79:O102,"&lt;&gt;#N/A")+SUMIF(AG79:AH109,"&lt;&gt;#N/A")+SUMIF(AZ79:BA109,"&lt;&gt;#N/A")+SUMIF(BS79:BT109,"&lt;&gt;#N/A")</f>
        <v>0</v>
      </c>
      <c r="P104" s="819"/>
      <c r="Q104" s="819"/>
      <c r="R104" s="819"/>
      <c r="S104" s="820"/>
      <c r="T104" s="22"/>
      <c r="U104" s="153"/>
      <c r="V104" s="782" t="e">
        <f>VLOOKUP(U104,'BASE DE DONNEE'!$A$4:$H$148,2,0)</f>
        <v>#N/A</v>
      </c>
      <c r="W104" s="782"/>
      <c r="X104" s="782"/>
      <c r="Y104" s="783"/>
      <c r="Z104" s="783"/>
      <c r="AA104" s="784"/>
      <c r="AB104" s="784"/>
      <c r="AC104" s="785"/>
      <c r="AD104" s="785"/>
      <c r="AE104" s="785"/>
      <c r="AF104" s="50" t="e">
        <f>VLOOKUP(U104,'BASE DE DONNEE'!$A$4:$H$148,3,0)</f>
        <v>#N/A</v>
      </c>
      <c r="AG104" s="713" t="e">
        <f t="shared" si="16"/>
        <v>#N/A</v>
      </c>
      <c r="AH104" s="714"/>
      <c r="AI104" s="51" t="e">
        <f>VLOOKUP(U104,'BASE DE DONNEE'!$A$4:$H$148,6,0)*AH104/100</f>
        <v>#N/A</v>
      </c>
      <c r="AJ104" s="51" t="e">
        <f>VLOOKUP(U104,'BASE DE DONNEE'!$A$4:$H$148,7,0)*AH104/100</f>
        <v>#N/A</v>
      </c>
      <c r="AK104" s="51" t="e">
        <f>VLOOKUP(U104,'BASE DE DONNEE'!$A$4:$H$148,8,0)*AH104/100</f>
        <v>#N/A</v>
      </c>
      <c r="AL104" s="52" t="e">
        <f t="shared" si="17"/>
        <v>#N/A</v>
      </c>
      <c r="AM104" s="22"/>
      <c r="AN104" s="153"/>
      <c r="AO104" s="782" t="e">
        <f>VLOOKUP(AN104,'BASE DE DONNEE'!$A$4:$H$148,2,0)</f>
        <v>#N/A</v>
      </c>
      <c r="AP104" s="782"/>
      <c r="AQ104" s="782"/>
      <c r="AR104" s="783"/>
      <c r="AS104" s="783"/>
      <c r="AT104" s="784"/>
      <c r="AU104" s="784"/>
      <c r="AV104" s="785"/>
      <c r="AW104" s="785"/>
      <c r="AX104" s="785"/>
      <c r="AY104" s="50" t="e">
        <f>VLOOKUP(AN104,'BASE DE DONNEE'!$A$4:$H$148,3,0)</f>
        <v>#N/A</v>
      </c>
      <c r="AZ104" s="713" t="e">
        <f t="shared" si="18"/>
        <v>#N/A</v>
      </c>
      <c r="BA104" s="714"/>
      <c r="BB104" s="51" t="e">
        <f>VLOOKUP(AN104,'BASE DE DONNEE'!$A$4:$H$148,6,0)*BA104/100</f>
        <v>#N/A</v>
      </c>
      <c r="BC104" s="51" t="e">
        <f>VLOOKUP(AN104,'BASE DE DONNEE'!$A$4:$H$148,7,0)*BA104/100</f>
        <v>#N/A</v>
      </c>
      <c r="BD104" s="51" t="e">
        <f>VLOOKUP(AN104,'BASE DE DONNEE'!$A$4:$H$148,8,0)*BA104/100</f>
        <v>#N/A</v>
      </c>
      <c r="BE104" s="52" t="e">
        <f t="shared" si="19"/>
        <v>#N/A</v>
      </c>
      <c r="BF104" s="22"/>
      <c r="BG104" s="153"/>
      <c r="BH104" s="782" t="e">
        <f>VLOOKUP(BG104,'BASE DE DONNEE'!$A$4:$H$148,2,0)</f>
        <v>#N/A</v>
      </c>
      <c r="BI104" s="782"/>
      <c r="BJ104" s="782"/>
      <c r="BK104" s="783"/>
      <c r="BL104" s="783"/>
      <c r="BM104" s="784"/>
      <c r="BN104" s="784"/>
      <c r="BO104" s="785"/>
      <c r="BP104" s="785"/>
      <c r="BQ104" s="785"/>
      <c r="BR104" s="50" t="e">
        <f>VLOOKUP(BG104,'BASE DE DONNEE'!$A$4:$H$148,3,0)</f>
        <v>#N/A</v>
      </c>
      <c r="BS104" s="713" t="e">
        <f t="shared" si="20"/>
        <v>#N/A</v>
      </c>
      <c r="BT104" s="714"/>
      <c r="BU104" s="51" t="e">
        <f>VLOOKUP(BG104,'BASE DE DONNEE'!$A$4:$H$148,6,0)*BT104/100</f>
        <v>#N/A</v>
      </c>
      <c r="BV104" s="51" t="e">
        <f>VLOOKUP(BG104,'BASE DE DONNEE'!$A$4:$H$148,7,0)*BT104/100</f>
        <v>#N/A</v>
      </c>
      <c r="BW104" s="51" t="e">
        <f>VLOOKUP(BG104,'BASE DE DONNEE'!$A$4:$H$148,8,0)*BT104/100</f>
        <v>#N/A</v>
      </c>
      <c r="BX104" s="52" t="e">
        <f t="shared" si="21"/>
        <v>#N/A</v>
      </c>
    </row>
    <row r="105" spans="1:76" ht="15.75" thickBot="1" x14ac:dyDescent="0.3">
      <c r="A105" s="854" t="s">
        <v>59</v>
      </c>
      <c r="B105" s="855"/>
      <c r="C105" s="855"/>
      <c r="D105" s="855"/>
      <c r="E105" s="855"/>
      <c r="F105" s="855"/>
      <c r="G105" s="855"/>
      <c r="H105" s="855"/>
      <c r="I105" s="855"/>
      <c r="J105" s="855"/>
      <c r="K105" s="855"/>
      <c r="L105" s="855"/>
      <c r="M105" s="855"/>
      <c r="N105" s="855"/>
      <c r="O105" s="856"/>
      <c r="P105" s="815">
        <f>SUMIF(P79:P102,"&lt;&gt;#N/A")+SUMIF(AI79:AI109,"&lt;&gt;#N/A")+SUMIF(BB79:BB109,"&lt;&gt;#N/A")+SUMIF(BU79:BU109,"&lt;&gt;#N/A")</f>
        <v>0</v>
      </c>
      <c r="Q105" s="816"/>
      <c r="R105" s="816"/>
      <c r="S105" s="817"/>
      <c r="T105" s="22"/>
      <c r="U105" s="153"/>
      <c r="V105" s="782" t="e">
        <f>VLOOKUP(U105,'BASE DE DONNEE'!$A$4:$H$148,2,0)</f>
        <v>#N/A</v>
      </c>
      <c r="W105" s="782"/>
      <c r="X105" s="782"/>
      <c r="Y105" s="783"/>
      <c r="Z105" s="783"/>
      <c r="AA105" s="784"/>
      <c r="AB105" s="784"/>
      <c r="AC105" s="785"/>
      <c r="AD105" s="785"/>
      <c r="AE105" s="785"/>
      <c r="AF105" s="50" t="e">
        <f>VLOOKUP(U105,'BASE DE DONNEE'!$A$4:$H$148,3,0)</f>
        <v>#N/A</v>
      </c>
      <c r="AG105" s="713" t="e">
        <f t="shared" si="16"/>
        <v>#N/A</v>
      </c>
      <c r="AH105" s="714"/>
      <c r="AI105" s="51" t="e">
        <f>VLOOKUP(U105,'BASE DE DONNEE'!$A$4:$H$148,6,0)*AH105/100</f>
        <v>#N/A</v>
      </c>
      <c r="AJ105" s="51" t="e">
        <f>VLOOKUP(U105,'BASE DE DONNEE'!$A$4:$H$148,7,0)*AH105/100</f>
        <v>#N/A</v>
      </c>
      <c r="AK105" s="51" t="e">
        <f>VLOOKUP(U105,'BASE DE DONNEE'!$A$4:$H$148,8,0)*AH105/100</f>
        <v>#N/A</v>
      </c>
      <c r="AL105" s="52" t="e">
        <f t="shared" si="17"/>
        <v>#N/A</v>
      </c>
      <c r="AM105" s="22"/>
      <c r="AN105" s="153"/>
      <c r="AO105" s="782" t="e">
        <f>VLOOKUP(AN105,'BASE DE DONNEE'!$A$4:$H$148,2,0)</f>
        <v>#N/A</v>
      </c>
      <c r="AP105" s="782"/>
      <c r="AQ105" s="782"/>
      <c r="AR105" s="783"/>
      <c r="AS105" s="783"/>
      <c r="AT105" s="784"/>
      <c r="AU105" s="784"/>
      <c r="AV105" s="785"/>
      <c r="AW105" s="785"/>
      <c r="AX105" s="785"/>
      <c r="AY105" s="50" t="e">
        <f>VLOOKUP(AN105,'BASE DE DONNEE'!$A$4:$H$148,3,0)</f>
        <v>#N/A</v>
      </c>
      <c r="AZ105" s="713" t="e">
        <f t="shared" si="18"/>
        <v>#N/A</v>
      </c>
      <c r="BA105" s="714"/>
      <c r="BB105" s="51" t="e">
        <f>VLOOKUP(AN105,'BASE DE DONNEE'!$A$4:$H$148,6,0)*BA105/100</f>
        <v>#N/A</v>
      </c>
      <c r="BC105" s="51" t="e">
        <f>VLOOKUP(AN105,'BASE DE DONNEE'!$A$4:$H$148,7,0)*BA105/100</f>
        <v>#N/A</v>
      </c>
      <c r="BD105" s="51" t="e">
        <f>VLOOKUP(AN105,'BASE DE DONNEE'!$A$4:$H$148,8,0)*BA105/100</f>
        <v>#N/A</v>
      </c>
      <c r="BE105" s="52" t="e">
        <f t="shared" si="19"/>
        <v>#N/A</v>
      </c>
      <c r="BF105" s="22"/>
      <c r="BG105" s="153"/>
      <c r="BH105" s="782" t="e">
        <f>VLOOKUP(BG105,'BASE DE DONNEE'!$A$4:$H$148,2,0)</f>
        <v>#N/A</v>
      </c>
      <c r="BI105" s="782"/>
      <c r="BJ105" s="782"/>
      <c r="BK105" s="783"/>
      <c r="BL105" s="783"/>
      <c r="BM105" s="784"/>
      <c r="BN105" s="784"/>
      <c r="BO105" s="785"/>
      <c r="BP105" s="785"/>
      <c r="BQ105" s="785"/>
      <c r="BR105" s="50" t="e">
        <f>VLOOKUP(BG105,'BASE DE DONNEE'!$A$4:$H$148,3,0)</f>
        <v>#N/A</v>
      </c>
      <c r="BS105" s="713" t="e">
        <f t="shared" si="20"/>
        <v>#N/A</v>
      </c>
      <c r="BT105" s="714"/>
      <c r="BU105" s="51" t="e">
        <f>VLOOKUP(BG105,'BASE DE DONNEE'!$A$4:$H$148,6,0)*BT105/100</f>
        <v>#N/A</v>
      </c>
      <c r="BV105" s="51" t="e">
        <f>VLOOKUP(BG105,'BASE DE DONNEE'!$A$4:$H$148,7,0)*BT105/100</f>
        <v>#N/A</v>
      </c>
      <c r="BW105" s="51" t="e">
        <f>VLOOKUP(BG105,'BASE DE DONNEE'!$A$4:$H$148,8,0)*BT105/100</f>
        <v>#N/A</v>
      </c>
      <c r="BX105" s="52" t="e">
        <f t="shared" si="21"/>
        <v>#N/A</v>
      </c>
    </row>
    <row r="106" spans="1:76" ht="15.75" thickBot="1" x14ac:dyDescent="0.3">
      <c r="A106" s="868" t="s">
        <v>58</v>
      </c>
      <c r="B106" s="869"/>
      <c r="C106" s="869"/>
      <c r="D106" s="869"/>
      <c r="E106" s="869"/>
      <c r="F106" s="869"/>
      <c r="G106" s="869"/>
      <c r="H106" s="869"/>
      <c r="I106" s="869"/>
      <c r="J106" s="869"/>
      <c r="K106" s="869"/>
      <c r="L106" s="869"/>
      <c r="M106" s="869"/>
      <c r="N106" s="869"/>
      <c r="O106" s="869"/>
      <c r="P106" s="575"/>
      <c r="Q106" s="800">
        <f>SUMIF(Q79:Q102,"&lt;&gt;#N/A")+SUMIF(AJ79:AJ109,"&lt;&gt;#N/A")+SUMIF(BC79:BC109,"&lt;&gt;#N/A")+SUMIF(BV79:BV109,"&lt;&gt;#N/A")</f>
        <v>0</v>
      </c>
      <c r="R106" s="801"/>
      <c r="S106" s="802"/>
      <c r="T106" s="22"/>
      <c r="U106" s="153"/>
      <c r="V106" s="782" t="e">
        <f>VLOOKUP(U106,'BASE DE DONNEE'!$A$4:$H$148,2,0)</f>
        <v>#N/A</v>
      </c>
      <c r="W106" s="782"/>
      <c r="X106" s="782"/>
      <c r="Y106" s="783"/>
      <c r="Z106" s="783"/>
      <c r="AA106" s="784"/>
      <c r="AB106" s="784"/>
      <c r="AC106" s="785"/>
      <c r="AD106" s="785"/>
      <c r="AE106" s="785"/>
      <c r="AF106" s="50" t="e">
        <f>VLOOKUP(U106,'BASE DE DONNEE'!$A$4:$H$148,3,0)</f>
        <v>#N/A</v>
      </c>
      <c r="AG106" s="713" t="e">
        <f t="shared" si="16"/>
        <v>#N/A</v>
      </c>
      <c r="AH106" s="714"/>
      <c r="AI106" s="51" t="e">
        <f>VLOOKUP(U106,'BASE DE DONNEE'!$A$4:$H$148,6,0)*AH106/100</f>
        <v>#N/A</v>
      </c>
      <c r="AJ106" s="51" t="e">
        <f>VLOOKUP(U106,'BASE DE DONNEE'!$A$4:$H$148,7,0)*AH106/100</f>
        <v>#N/A</v>
      </c>
      <c r="AK106" s="51" t="e">
        <f>VLOOKUP(U106,'BASE DE DONNEE'!$A$4:$H$148,8,0)*AH106/100</f>
        <v>#N/A</v>
      </c>
      <c r="AL106" s="52" t="e">
        <f t="shared" si="17"/>
        <v>#N/A</v>
      </c>
      <c r="AM106" s="22"/>
      <c r="AN106" s="153"/>
      <c r="AO106" s="782" t="e">
        <f>VLOOKUP(AN106,'BASE DE DONNEE'!$A$4:$H$148,2,0)</f>
        <v>#N/A</v>
      </c>
      <c r="AP106" s="782"/>
      <c r="AQ106" s="782"/>
      <c r="AR106" s="783"/>
      <c r="AS106" s="783"/>
      <c r="AT106" s="784"/>
      <c r="AU106" s="784"/>
      <c r="AV106" s="785"/>
      <c r="AW106" s="785"/>
      <c r="AX106" s="785"/>
      <c r="AY106" s="50" t="e">
        <f>VLOOKUP(AN106,'BASE DE DONNEE'!$A$4:$H$148,3,0)</f>
        <v>#N/A</v>
      </c>
      <c r="AZ106" s="713" t="e">
        <f t="shared" si="18"/>
        <v>#N/A</v>
      </c>
      <c r="BA106" s="714"/>
      <c r="BB106" s="51" t="e">
        <f>VLOOKUP(AN106,'BASE DE DONNEE'!$A$4:$H$148,6,0)*BA106/100</f>
        <v>#N/A</v>
      </c>
      <c r="BC106" s="51" t="e">
        <f>VLOOKUP(AN106,'BASE DE DONNEE'!$A$4:$H$148,7,0)*BA106/100</f>
        <v>#N/A</v>
      </c>
      <c r="BD106" s="51" t="e">
        <f>VLOOKUP(AN106,'BASE DE DONNEE'!$A$4:$H$148,8,0)*BA106/100</f>
        <v>#N/A</v>
      </c>
      <c r="BE106" s="52" t="e">
        <f t="shared" si="19"/>
        <v>#N/A</v>
      </c>
      <c r="BF106" s="22"/>
      <c r="BG106" s="153"/>
      <c r="BH106" s="782" t="e">
        <f>VLOOKUP(BG106,'BASE DE DONNEE'!$A$4:$H$148,2,0)</f>
        <v>#N/A</v>
      </c>
      <c r="BI106" s="782"/>
      <c r="BJ106" s="782"/>
      <c r="BK106" s="783"/>
      <c r="BL106" s="783"/>
      <c r="BM106" s="784"/>
      <c r="BN106" s="784"/>
      <c r="BO106" s="785"/>
      <c r="BP106" s="785"/>
      <c r="BQ106" s="785"/>
      <c r="BR106" s="50" t="e">
        <f>VLOOKUP(BG106,'BASE DE DONNEE'!$A$4:$H$148,3,0)</f>
        <v>#N/A</v>
      </c>
      <c r="BS106" s="713" t="e">
        <f t="shared" si="20"/>
        <v>#N/A</v>
      </c>
      <c r="BT106" s="714"/>
      <c r="BU106" s="51" t="e">
        <f>VLOOKUP(BG106,'BASE DE DONNEE'!$A$4:$H$148,6,0)*BT106/100</f>
        <v>#N/A</v>
      </c>
      <c r="BV106" s="51" t="e">
        <f>VLOOKUP(BG106,'BASE DE DONNEE'!$A$4:$H$148,7,0)*BT106/100</f>
        <v>#N/A</v>
      </c>
      <c r="BW106" s="51" t="e">
        <f>VLOOKUP(BG106,'BASE DE DONNEE'!$A$4:$H$148,8,0)*BT106/100</f>
        <v>#N/A</v>
      </c>
      <c r="BX106" s="52" t="e">
        <f t="shared" si="21"/>
        <v>#N/A</v>
      </c>
    </row>
    <row r="107" spans="1:76" ht="15.75" thickBot="1" x14ac:dyDescent="0.3">
      <c r="A107" s="885" t="s">
        <v>57</v>
      </c>
      <c r="B107" s="886"/>
      <c r="C107" s="886"/>
      <c r="D107" s="886"/>
      <c r="E107" s="886"/>
      <c r="F107" s="886"/>
      <c r="G107" s="886"/>
      <c r="H107" s="886"/>
      <c r="I107" s="886"/>
      <c r="J107" s="886"/>
      <c r="K107" s="886"/>
      <c r="L107" s="886"/>
      <c r="M107" s="886"/>
      <c r="N107" s="886"/>
      <c r="O107" s="886"/>
      <c r="P107" s="886"/>
      <c r="Q107" s="856"/>
      <c r="R107" s="798">
        <f>SUMIF(R79:R102,"&lt;&gt;#N/A")+SUMIF(AK79:AK109,"&lt;&gt;#N/A")+SUMIF(BD79:BD109,"&lt;&gt;#N/A")+SUMIF(BW79:BW109,"&lt;&gt;#N/A")</f>
        <v>0</v>
      </c>
      <c r="S107" s="799"/>
      <c r="T107" s="22"/>
      <c r="U107" s="153"/>
      <c r="V107" s="782" t="e">
        <f>VLOOKUP(U107,'BASE DE DONNEE'!$A$4:$H$148,2,0)</f>
        <v>#N/A</v>
      </c>
      <c r="W107" s="782"/>
      <c r="X107" s="782"/>
      <c r="Y107" s="783"/>
      <c r="Z107" s="783"/>
      <c r="AA107" s="784"/>
      <c r="AB107" s="784"/>
      <c r="AC107" s="785"/>
      <c r="AD107" s="785"/>
      <c r="AE107" s="785"/>
      <c r="AF107" s="50" t="e">
        <f>VLOOKUP(U107,'BASE DE DONNEE'!$A$4:$H$148,3,0)</f>
        <v>#N/A</v>
      </c>
      <c r="AG107" s="713" t="e">
        <f t="shared" si="16"/>
        <v>#N/A</v>
      </c>
      <c r="AH107" s="714"/>
      <c r="AI107" s="51" t="e">
        <f>VLOOKUP(U107,'BASE DE DONNEE'!$A$4:$H$148,6,0)*AH107/100</f>
        <v>#N/A</v>
      </c>
      <c r="AJ107" s="51" t="e">
        <f>VLOOKUP(U107,'BASE DE DONNEE'!$A$4:$H$148,7,0)*AH107/100</f>
        <v>#N/A</v>
      </c>
      <c r="AK107" s="51" t="e">
        <f>VLOOKUP(U107,'BASE DE DONNEE'!$A$4:$H$148,8,0)*AH107/100</f>
        <v>#N/A</v>
      </c>
      <c r="AL107" s="52" t="e">
        <f t="shared" si="17"/>
        <v>#N/A</v>
      </c>
      <c r="AM107" s="22"/>
      <c r="AN107" s="153"/>
      <c r="AO107" s="782" t="e">
        <f>VLOOKUP(AN107,'BASE DE DONNEE'!$A$4:$H$148,2,0)</f>
        <v>#N/A</v>
      </c>
      <c r="AP107" s="782"/>
      <c r="AQ107" s="782"/>
      <c r="AR107" s="783"/>
      <c r="AS107" s="783"/>
      <c r="AT107" s="784"/>
      <c r="AU107" s="784"/>
      <c r="AV107" s="785"/>
      <c r="AW107" s="785"/>
      <c r="AX107" s="785"/>
      <c r="AY107" s="50" t="e">
        <f>VLOOKUP(AN107,'BASE DE DONNEE'!$A$4:$H$148,3,0)</f>
        <v>#N/A</v>
      </c>
      <c r="AZ107" s="713" t="e">
        <f t="shared" si="18"/>
        <v>#N/A</v>
      </c>
      <c r="BA107" s="714"/>
      <c r="BB107" s="51" t="e">
        <f>VLOOKUP(AN107,'BASE DE DONNEE'!$A$4:$H$148,6,0)*BA107/100</f>
        <v>#N/A</v>
      </c>
      <c r="BC107" s="51" t="e">
        <f>VLOOKUP(AN107,'BASE DE DONNEE'!$A$4:$H$148,7,0)*BA107/100</f>
        <v>#N/A</v>
      </c>
      <c r="BD107" s="51" t="e">
        <f>VLOOKUP(AN107,'BASE DE DONNEE'!$A$4:$H$148,8,0)*BA107/100</f>
        <v>#N/A</v>
      </c>
      <c r="BE107" s="52" t="e">
        <f t="shared" si="19"/>
        <v>#N/A</v>
      </c>
      <c r="BF107" s="22"/>
      <c r="BG107" s="153"/>
      <c r="BH107" s="782" t="e">
        <f>VLOOKUP(BG107,'BASE DE DONNEE'!$A$4:$H$148,2,0)</f>
        <v>#N/A</v>
      </c>
      <c r="BI107" s="782"/>
      <c r="BJ107" s="782"/>
      <c r="BK107" s="783"/>
      <c r="BL107" s="783"/>
      <c r="BM107" s="784"/>
      <c r="BN107" s="784"/>
      <c r="BO107" s="785"/>
      <c r="BP107" s="785"/>
      <c r="BQ107" s="785"/>
      <c r="BR107" s="50" t="e">
        <f>VLOOKUP(BG107,'BASE DE DONNEE'!$A$4:$H$148,3,0)</f>
        <v>#N/A</v>
      </c>
      <c r="BS107" s="713" t="e">
        <f t="shared" si="20"/>
        <v>#N/A</v>
      </c>
      <c r="BT107" s="714"/>
      <c r="BU107" s="51" t="e">
        <f>VLOOKUP(BG107,'BASE DE DONNEE'!$A$4:$H$148,6,0)*BT107/100</f>
        <v>#N/A</v>
      </c>
      <c r="BV107" s="51" t="e">
        <f>VLOOKUP(BG107,'BASE DE DONNEE'!$A$4:$H$148,7,0)*BT107/100</f>
        <v>#N/A</v>
      </c>
      <c r="BW107" s="51" t="e">
        <f>VLOOKUP(BG107,'BASE DE DONNEE'!$A$4:$H$148,8,0)*BT107/100</f>
        <v>#N/A</v>
      </c>
      <c r="BX107" s="52" t="e">
        <f t="shared" si="21"/>
        <v>#N/A</v>
      </c>
    </row>
    <row r="108" spans="1:76" ht="15.75" thickBot="1" x14ac:dyDescent="0.3">
      <c r="A108" s="872" t="s">
        <v>56</v>
      </c>
      <c r="B108" s="873"/>
      <c r="C108" s="873"/>
      <c r="D108" s="873"/>
      <c r="E108" s="873"/>
      <c r="F108" s="873"/>
      <c r="G108" s="873"/>
      <c r="H108" s="873"/>
      <c r="I108" s="873"/>
      <c r="J108" s="873"/>
      <c r="K108" s="873"/>
      <c r="L108" s="873"/>
      <c r="M108" s="873"/>
      <c r="N108" s="873"/>
      <c r="O108" s="873"/>
      <c r="P108" s="873"/>
      <c r="Q108" s="873"/>
      <c r="R108" s="874"/>
      <c r="S108" s="53">
        <f>SUMIF(S79:S102,"&lt;&gt;#N/A")+SUMIF(AL79:AL109,"&lt;&gt;#N/A")+SUMIF(BE79:BE109,"&lt;&gt;#N/A")+SUMIF(BX79:BX109,"&lt;&gt;#N/A")</f>
        <v>0</v>
      </c>
      <c r="T108" s="22"/>
      <c r="U108" s="153"/>
      <c r="V108" s="782" t="e">
        <f>VLOOKUP(U108,'BASE DE DONNEE'!$A$4:$H$148,2,0)</f>
        <v>#N/A</v>
      </c>
      <c r="W108" s="782"/>
      <c r="X108" s="782"/>
      <c r="Y108" s="783"/>
      <c r="Z108" s="783"/>
      <c r="AA108" s="784"/>
      <c r="AB108" s="784"/>
      <c r="AC108" s="785"/>
      <c r="AD108" s="785"/>
      <c r="AE108" s="785"/>
      <c r="AF108" s="50" t="e">
        <f>VLOOKUP(U108,'BASE DE DONNEE'!$A$4:$H$148,3,0)</f>
        <v>#N/A</v>
      </c>
      <c r="AG108" s="713" t="e">
        <f>(AC108*AF108)/100</f>
        <v>#N/A</v>
      </c>
      <c r="AH108" s="714"/>
      <c r="AI108" s="51" t="e">
        <f>VLOOKUP(U108,'BASE DE DONNEE'!$A$4:$H$148,6,0)*AH108/100</f>
        <v>#N/A</v>
      </c>
      <c r="AJ108" s="51" t="e">
        <f>VLOOKUP(U108,'BASE DE DONNEE'!$A$4:$H$148,7,0)*AH108/100</f>
        <v>#N/A</v>
      </c>
      <c r="AK108" s="51" t="e">
        <f>VLOOKUP(U108,'BASE DE DONNEE'!$A$4:$H$148,8,0)*AH108/100</f>
        <v>#N/A</v>
      </c>
      <c r="AL108" s="52" t="e">
        <f>AH108+AI108+AJ108+AK108</f>
        <v>#N/A</v>
      </c>
      <c r="AM108" s="22"/>
      <c r="AN108" s="153"/>
      <c r="AO108" s="782" t="e">
        <f>VLOOKUP(AN108,'BASE DE DONNEE'!$A$4:$H$148,2,0)</f>
        <v>#N/A</v>
      </c>
      <c r="AP108" s="782"/>
      <c r="AQ108" s="782"/>
      <c r="AR108" s="783"/>
      <c r="AS108" s="783"/>
      <c r="AT108" s="784"/>
      <c r="AU108" s="784"/>
      <c r="AV108" s="785"/>
      <c r="AW108" s="785"/>
      <c r="AX108" s="785"/>
      <c r="AY108" s="50" t="e">
        <f>VLOOKUP(AN108,'BASE DE DONNEE'!$A$4:$H$148,3,0)</f>
        <v>#N/A</v>
      </c>
      <c r="AZ108" s="713" t="e">
        <f>(AV108*AY108)/100</f>
        <v>#N/A</v>
      </c>
      <c r="BA108" s="714"/>
      <c r="BB108" s="51" t="e">
        <f>VLOOKUP(AN108,'BASE DE DONNEE'!$A$4:$H$148,6,0)*BA108/100</f>
        <v>#N/A</v>
      </c>
      <c r="BC108" s="51" t="e">
        <f>VLOOKUP(AN108,'BASE DE DONNEE'!$A$4:$H$148,7,0)*BA108/100</f>
        <v>#N/A</v>
      </c>
      <c r="BD108" s="51" t="e">
        <f>VLOOKUP(AN108,'BASE DE DONNEE'!$A$4:$H$148,8,0)*BA108/100</f>
        <v>#N/A</v>
      </c>
      <c r="BE108" s="52" t="e">
        <f t="shared" si="19"/>
        <v>#N/A</v>
      </c>
      <c r="BF108" s="22"/>
      <c r="BG108" s="153"/>
      <c r="BH108" s="782" t="e">
        <f>VLOOKUP(BG108,'BASE DE DONNEE'!$A$4:$H$148,2,0)</f>
        <v>#N/A</v>
      </c>
      <c r="BI108" s="782"/>
      <c r="BJ108" s="782"/>
      <c r="BK108" s="783"/>
      <c r="BL108" s="783"/>
      <c r="BM108" s="784"/>
      <c r="BN108" s="784"/>
      <c r="BO108" s="785"/>
      <c r="BP108" s="785"/>
      <c r="BQ108" s="785"/>
      <c r="BR108" s="50" t="e">
        <f>VLOOKUP(BG108,'BASE DE DONNEE'!$A$4:$H$148,3,0)</f>
        <v>#N/A</v>
      </c>
      <c r="BS108" s="713" t="e">
        <f t="shared" si="20"/>
        <v>#N/A</v>
      </c>
      <c r="BT108" s="714"/>
      <c r="BU108" s="51" t="e">
        <f>VLOOKUP(BG108,'BASE DE DONNEE'!$A$4:$H$148,6,0)*BT108/100</f>
        <v>#N/A</v>
      </c>
      <c r="BV108" s="51" t="e">
        <f>VLOOKUP(BG108,'BASE DE DONNEE'!$A$4:$H$148,7,0)*BT108/100</f>
        <v>#N/A</v>
      </c>
      <c r="BW108" s="51" t="e">
        <f>VLOOKUP(BG108,'BASE DE DONNEE'!$A$4:$H$148,8,0)*BT108/100</f>
        <v>#N/A</v>
      </c>
      <c r="BX108" s="52" t="e">
        <f t="shared" si="21"/>
        <v>#N/A</v>
      </c>
    </row>
    <row r="109" spans="1:76" ht="15.75" thickBot="1" x14ac:dyDescent="0.3">
      <c r="T109" s="882"/>
      <c r="U109" s="883"/>
      <c r="V109" s="883"/>
      <c r="W109" s="883"/>
      <c r="X109" s="883"/>
      <c r="Y109" s="883"/>
      <c r="Z109" s="883"/>
      <c r="AA109" s="883"/>
      <c r="AB109" s="883"/>
      <c r="AC109" s="883"/>
      <c r="AD109" s="883"/>
      <c r="AE109" s="883"/>
      <c r="AF109" s="883"/>
      <c r="AG109" s="883"/>
      <c r="AH109" s="883"/>
      <c r="AI109" s="883"/>
      <c r="AJ109" s="883"/>
      <c r="AK109" s="883"/>
      <c r="AL109" s="884"/>
      <c r="AM109" s="882"/>
      <c r="AN109" s="883"/>
      <c r="AO109" s="883"/>
      <c r="AP109" s="883"/>
      <c r="AQ109" s="883"/>
      <c r="AR109" s="883"/>
      <c r="AS109" s="883"/>
      <c r="AT109" s="883"/>
      <c r="AU109" s="883"/>
      <c r="AV109" s="883"/>
      <c r="AW109" s="883"/>
      <c r="AX109" s="883"/>
      <c r="AY109" s="883"/>
      <c r="AZ109" s="883"/>
      <c r="BA109" s="883"/>
      <c r="BB109" s="883"/>
      <c r="BC109" s="883"/>
      <c r="BD109" s="883"/>
      <c r="BE109" s="884"/>
      <c r="BF109" s="882"/>
      <c r="BG109" s="883"/>
      <c r="BH109" s="883"/>
      <c r="BI109" s="883"/>
      <c r="BJ109" s="883"/>
      <c r="BK109" s="883"/>
      <c r="BL109" s="883"/>
      <c r="BM109" s="883"/>
      <c r="BN109" s="883"/>
      <c r="BO109" s="883"/>
      <c r="BP109" s="883"/>
      <c r="BQ109" s="883"/>
      <c r="BR109" s="883"/>
      <c r="BS109" s="883"/>
      <c r="BT109" s="883"/>
      <c r="BU109" s="883"/>
      <c r="BV109" s="883"/>
      <c r="BW109" s="883"/>
      <c r="BX109" s="884"/>
    </row>
    <row r="110" spans="1:76" ht="15" customHeight="1" x14ac:dyDescent="0.25">
      <c r="A110" s="528" t="s">
        <v>32</v>
      </c>
      <c r="B110" s="529"/>
      <c r="C110" s="529"/>
      <c r="D110" s="529"/>
      <c r="E110" s="529"/>
      <c r="F110" s="529"/>
      <c r="G110" s="529"/>
      <c r="H110" s="529"/>
      <c r="I110" s="529"/>
      <c r="J110" s="529"/>
      <c r="K110" s="529"/>
      <c r="L110" s="529"/>
      <c r="M110" s="529"/>
      <c r="N110" s="529"/>
      <c r="O110" s="529"/>
      <c r="P110" s="529"/>
      <c r="Q110" s="529"/>
      <c r="R110" s="529"/>
      <c r="S110" s="530"/>
      <c r="T110" s="528" t="s">
        <v>32</v>
      </c>
      <c r="U110" s="529"/>
      <c r="V110" s="529"/>
      <c r="W110" s="529"/>
      <c r="X110" s="529"/>
      <c r="Y110" s="529"/>
      <c r="Z110" s="529"/>
      <c r="AA110" s="529"/>
      <c r="AB110" s="529"/>
      <c r="AC110" s="529"/>
      <c r="AD110" s="529"/>
      <c r="AE110" s="529"/>
      <c r="AF110" s="529"/>
      <c r="AG110" s="529"/>
      <c r="AH110" s="529"/>
      <c r="AI110" s="529"/>
      <c r="AJ110" s="529"/>
      <c r="AK110" s="529"/>
      <c r="AL110" s="530"/>
      <c r="AM110" s="528" t="s">
        <v>32</v>
      </c>
      <c r="AN110" s="529"/>
      <c r="AO110" s="529"/>
      <c r="AP110" s="529"/>
      <c r="AQ110" s="529"/>
      <c r="AR110" s="529"/>
      <c r="AS110" s="529"/>
      <c r="AT110" s="529"/>
      <c r="AU110" s="529"/>
      <c r="AV110" s="529"/>
      <c r="AW110" s="529"/>
      <c r="AX110" s="529"/>
      <c r="AY110" s="529"/>
      <c r="AZ110" s="529"/>
      <c r="BA110" s="529"/>
      <c r="BB110" s="529"/>
      <c r="BC110" s="529"/>
      <c r="BD110" s="529"/>
      <c r="BE110" s="530"/>
    </row>
    <row r="111" spans="1:76" ht="15" customHeight="1" thickBot="1" x14ac:dyDescent="0.3">
      <c r="A111" s="531"/>
      <c r="B111" s="532"/>
      <c r="C111" s="532"/>
      <c r="D111" s="532"/>
      <c r="E111" s="532"/>
      <c r="F111" s="532"/>
      <c r="G111" s="532"/>
      <c r="H111" s="532"/>
      <c r="I111" s="532"/>
      <c r="J111" s="532"/>
      <c r="K111" s="532"/>
      <c r="L111" s="532"/>
      <c r="M111" s="532"/>
      <c r="N111" s="532"/>
      <c r="O111" s="532"/>
      <c r="P111" s="532"/>
      <c r="Q111" s="532"/>
      <c r="R111" s="532"/>
      <c r="S111" s="533"/>
      <c r="T111" s="531"/>
      <c r="U111" s="532"/>
      <c r="V111" s="532"/>
      <c r="W111" s="532"/>
      <c r="X111" s="532"/>
      <c r="Y111" s="532"/>
      <c r="Z111" s="532"/>
      <c r="AA111" s="532"/>
      <c r="AB111" s="532"/>
      <c r="AC111" s="532"/>
      <c r="AD111" s="532"/>
      <c r="AE111" s="532"/>
      <c r="AF111" s="532"/>
      <c r="AG111" s="532"/>
      <c r="AH111" s="532"/>
      <c r="AI111" s="532"/>
      <c r="AJ111" s="532"/>
      <c r="AK111" s="532"/>
      <c r="AL111" s="533"/>
      <c r="AM111" s="531"/>
      <c r="AN111" s="532"/>
      <c r="AO111" s="532"/>
      <c r="AP111" s="532"/>
      <c r="AQ111" s="532"/>
      <c r="AR111" s="532"/>
      <c r="AS111" s="532"/>
      <c r="AT111" s="532"/>
      <c r="AU111" s="532"/>
      <c r="AV111" s="532"/>
      <c r="AW111" s="532"/>
      <c r="AX111" s="532"/>
      <c r="AY111" s="532"/>
      <c r="AZ111" s="532"/>
      <c r="BA111" s="532"/>
      <c r="BB111" s="532"/>
      <c r="BC111" s="532"/>
      <c r="BD111" s="532"/>
      <c r="BE111" s="533"/>
    </row>
    <row r="112" spans="1:76" ht="16.5" customHeight="1" thickBot="1" x14ac:dyDescent="0.3">
      <c r="A112" s="534" t="s">
        <v>41</v>
      </c>
      <c r="B112" s="667"/>
      <c r="C112" s="501" t="s">
        <v>14</v>
      </c>
      <c r="D112" s="501"/>
      <c r="E112" s="501"/>
      <c r="F112" s="501" t="s">
        <v>42</v>
      </c>
      <c r="G112" s="501"/>
      <c r="H112" s="803" t="s">
        <v>46</v>
      </c>
      <c r="I112" s="804"/>
      <c r="J112" s="805"/>
      <c r="K112" s="809" t="s">
        <v>62</v>
      </c>
      <c r="L112" s="810"/>
      <c r="M112" s="811"/>
      <c r="N112" s="526" t="s">
        <v>44</v>
      </c>
      <c r="O112" s="786"/>
      <c r="P112" s="524" t="s">
        <v>25</v>
      </c>
      <c r="Q112" s="524" t="s">
        <v>45</v>
      </c>
      <c r="R112" s="524" t="s">
        <v>26</v>
      </c>
      <c r="S112" s="846" t="s">
        <v>47</v>
      </c>
      <c r="T112" s="534" t="s">
        <v>41</v>
      </c>
      <c r="U112" s="667"/>
      <c r="V112" s="501" t="s">
        <v>14</v>
      </c>
      <c r="W112" s="501"/>
      <c r="X112" s="501"/>
      <c r="Y112" s="501" t="s">
        <v>42</v>
      </c>
      <c r="Z112" s="501"/>
      <c r="AA112" s="803" t="s">
        <v>46</v>
      </c>
      <c r="AB112" s="804"/>
      <c r="AC112" s="805"/>
      <c r="AD112" s="809" t="s">
        <v>62</v>
      </c>
      <c r="AE112" s="810"/>
      <c r="AF112" s="811"/>
      <c r="AG112" s="154"/>
      <c r="AH112" s="524" t="s">
        <v>44</v>
      </c>
      <c r="AI112" s="524" t="s">
        <v>25</v>
      </c>
      <c r="AJ112" s="524" t="s">
        <v>45</v>
      </c>
      <c r="AK112" s="524" t="s">
        <v>26</v>
      </c>
      <c r="AL112" s="501" t="s">
        <v>47</v>
      </c>
      <c r="AM112" s="534" t="s">
        <v>41</v>
      </c>
      <c r="AN112" s="667"/>
      <c r="AO112" s="501" t="s">
        <v>14</v>
      </c>
      <c r="AP112" s="501"/>
      <c r="AQ112" s="501"/>
      <c r="AR112" s="501" t="s">
        <v>42</v>
      </c>
      <c r="AS112" s="501"/>
      <c r="AT112" s="803" t="s">
        <v>46</v>
      </c>
      <c r="AU112" s="804"/>
      <c r="AV112" s="805"/>
      <c r="AW112" s="809" t="s">
        <v>62</v>
      </c>
      <c r="AX112" s="810"/>
      <c r="AY112" s="811"/>
      <c r="AZ112" s="526" t="s">
        <v>44</v>
      </c>
      <c r="BA112" s="786"/>
      <c r="BB112" s="524" t="s">
        <v>25</v>
      </c>
      <c r="BC112" s="524" t="s">
        <v>45</v>
      </c>
      <c r="BD112" s="524" t="s">
        <v>26</v>
      </c>
      <c r="BE112" s="501" t="s">
        <v>47</v>
      </c>
    </row>
    <row r="113" spans="1:57" ht="15.75" customHeight="1" thickBot="1" x14ac:dyDescent="0.3">
      <c r="A113" s="535"/>
      <c r="B113" s="669"/>
      <c r="C113" s="501"/>
      <c r="D113" s="501"/>
      <c r="E113" s="501"/>
      <c r="F113" s="501"/>
      <c r="G113" s="501"/>
      <c r="H113" s="806"/>
      <c r="I113" s="807"/>
      <c r="J113" s="808"/>
      <c r="K113" s="812"/>
      <c r="L113" s="813"/>
      <c r="M113" s="814"/>
      <c r="N113" s="527"/>
      <c r="O113" s="787"/>
      <c r="P113" s="524"/>
      <c r="Q113" s="524"/>
      <c r="R113" s="524"/>
      <c r="S113" s="846"/>
      <c r="T113" s="535"/>
      <c r="U113" s="669"/>
      <c r="V113" s="501"/>
      <c r="W113" s="501"/>
      <c r="X113" s="501"/>
      <c r="Y113" s="501"/>
      <c r="Z113" s="501"/>
      <c r="AA113" s="806"/>
      <c r="AB113" s="807"/>
      <c r="AC113" s="808"/>
      <c r="AD113" s="812"/>
      <c r="AE113" s="813"/>
      <c r="AF113" s="814"/>
      <c r="AG113" s="155"/>
      <c r="AH113" s="524"/>
      <c r="AI113" s="524"/>
      <c r="AJ113" s="524"/>
      <c r="AK113" s="524"/>
      <c r="AL113" s="501"/>
      <c r="AM113" s="535"/>
      <c r="AN113" s="669"/>
      <c r="AO113" s="501"/>
      <c r="AP113" s="501"/>
      <c r="AQ113" s="501"/>
      <c r="AR113" s="501"/>
      <c r="AS113" s="501"/>
      <c r="AT113" s="806"/>
      <c r="AU113" s="807"/>
      <c r="AV113" s="808"/>
      <c r="AW113" s="812"/>
      <c r="AX113" s="813"/>
      <c r="AY113" s="814"/>
      <c r="AZ113" s="527"/>
      <c r="BA113" s="787"/>
      <c r="BB113" s="524"/>
      <c r="BC113" s="524"/>
      <c r="BD113" s="524"/>
      <c r="BE113" s="501"/>
    </row>
    <row r="114" spans="1:57" ht="15.75" thickBot="1" x14ac:dyDescent="0.3">
      <c r="A114" s="796"/>
      <c r="B114" s="797"/>
      <c r="C114" s="788"/>
      <c r="D114" s="789"/>
      <c r="E114" s="790"/>
      <c r="F114" s="791"/>
      <c r="G114" s="792"/>
      <c r="H114" s="793"/>
      <c r="I114" s="794"/>
      <c r="J114" s="795"/>
      <c r="K114" s="793"/>
      <c r="L114" s="794"/>
      <c r="M114" s="795"/>
      <c r="N114" s="793"/>
      <c r="O114" s="795"/>
      <c r="P114" s="156"/>
      <c r="Q114" s="156"/>
      <c r="R114" s="156"/>
      <c r="S114" s="157"/>
      <c r="T114" s="796"/>
      <c r="U114" s="797"/>
      <c r="V114" s="788"/>
      <c r="W114" s="789"/>
      <c r="X114" s="790"/>
      <c r="Y114" s="791"/>
      <c r="Z114" s="792"/>
      <c r="AA114" s="793"/>
      <c r="AB114" s="794"/>
      <c r="AC114" s="795"/>
      <c r="AD114" s="793"/>
      <c r="AE114" s="794"/>
      <c r="AF114" s="795"/>
      <c r="AG114" s="158"/>
      <c r="AH114" s="156">
        <f>Y114/2</f>
        <v>0</v>
      </c>
      <c r="AI114" s="156"/>
      <c r="AJ114" s="156"/>
      <c r="AK114" s="156"/>
      <c r="AL114" s="157"/>
      <c r="AM114" s="796"/>
      <c r="AN114" s="797"/>
      <c r="AO114" s="788"/>
      <c r="AP114" s="789"/>
      <c r="AQ114" s="790"/>
      <c r="AR114" s="791"/>
      <c r="AS114" s="792"/>
      <c r="AT114" s="793"/>
      <c r="AU114" s="794"/>
      <c r="AV114" s="795"/>
      <c r="AW114" s="793"/>
      <c r="AX114" s="794"/>
      <c r="AY114" s="795"/>
      <c r="AZ114" s="793">
        <f>AR114/2</f>
        <v>0</v>
      </c>
      <c r="BA114" s="795"/>
      <c r="BB114" s="156"/>
      <c r="BC114" s="156"/>
      <c r="BD114" s="156"/>
      <c r="BE114" s="157"/>
    </row>
    <row r="115" spans="1:57" x14ac:dyDescent="0.25">
      <c r="A115" s="778"/>
      <c r="B115" s="779"/>
      <c r="C115" s="685"/>
      <c r="D115" s="780"/>
      <c r="E115" s="686"/>
      <c r="F115" s="683"/>
      <c r="G115" s="684"/>
      <c r="H115" s="683"/>
      <c r="I115" s="781"/>
      <c r="J115" s="684"/>
      <c r="K115" s="683"/>
      <c r="L115" s="781"/>
      <c r="M115" s="684"/>
      <c r="N115" s="683"/>
      <c r="O115" s="684"/>
      <c r="P115" s="66"/>
      <c r="Q115" s="66"/>
      <c r="R115" s="66"/>
      <c r="S115" s="159"/>
      <c r="T115" s="778"/>
      <c r="U115" s="779"/>
      <c r="V115" s="685"/>
      <c r="W115" s="780"/>
      <c r="X115" s="686"/>
      <c r="Y115" s="683"/>
      <c r="Z115" s="684"/>
      <c r="AA115" s="683"/>
      <c r="AB115" s="781"/>
      <c r="AC115" s="684"/>
      <c r="AD115" s="683"/>
      <c r="AE115" s="781"/>
      <c r="AF115" s="684"/>
      <c r="AG115" s="70"/>
      <c r="AH115" s="66"/>
      <c r="AI115" s="66"/>
      <c r="AJ115" s="66"/>
      <c r="AK115" s="66"/>
      <c r="AL115" s="159"/>
      <c r="AM115" s="778"/>
      <c r="AN115" s="779"/>
      <c r="AO115" s="685"/>
      <c r="AP115" s="780"/>
      <c r="AQ115" s="686"/>
      <c r="AR115" s="683"/>
      <c r="AS115" s="684"/>
      <c r="AT115" s="683"/>
      <c r="AU115" s="781"/>
      <c r="AV115" s="684"/>
      <c r="AW115" s="683"/>
      <c r="AX115" s="781"/>
      <c r="AY115" s="684"/>
      <c r="AZ115" s="793">
        <f t="shared" ref="AZ115:AZ139" si="22">AR115/2</f>
        <v>0</v>
      </c>
      <c r="BA115" s="795"/>
      <c r="BB115" s="66"/>
      <c r="BC115" s="66"/>
      <c r="BD115" s="66"/>
      <c r="BE115" s="159"/>
    </row>
    <row r="116" spans="1:57" x14ac:dyDescent="0.25">
      <c r="A116" s="778"/>
      <c r="B116" s="779"/>
      <c r="C116" s="685"/>
      <c r="D116" s="780"/>
      <c r="E116" s="686"/>
      <c r="F116" s="683"/>
      <c r="G116" s="684"/>
      <c r="H116" s="683"/>
      <c r="I116" s="781"/>
      <c r="J116" s="684"/>
      <c r="K116" s="683"/>
      <c r="L116" s="781"/>
      <c r="M116" s="684"/>
      <c r="N116" s="683"/>
      <c r="O116" s="684"/>
      <c r="P116" s="66"/>
      <c r="Q116" s="66"/>
      <c r="R116" s="66"/>
      <c r="S116" s="159"/>
      <c r="T116" s="778"/>
      <c r="U116" s="779"/>
      <c r="V116" s="685"/>
      <c r="W116" s="780"/>
      <c r="X116" s="686"/>
      <c r="Y116" s="683"/>
      <c r="Z116" s="684"/>
      <c r="AA116" s="683"/>
      <c r="AB116" s="781"/>
      <c r="AC116" s="684"/>
      <c r="AD116" s="683"/>
      <c r="AE116" s="781"/>
      <c r="AF116" s="684"/>
      <c r="AG116" s="70"/>
      <c r="AH116" s="66"/>
      <c r="AI116" s="66"/>
      <c r="AJ116" s="66"/>
      <c r="AK116" s="66"/>
      <c r="AL116" s="159"/>
      <c r="AM116" s="778"/>
      <c r="AN116" s="779"/>
      <c r="AO116" s="685"/>
      <c r="AP116" s="780"/>
      <c r="AQ116" s="686"/>
      <c r="AR116" s="683"/>
      <c r="AS116" s="684"/>
      <c r="AT116" s="683"/>
      <c r="AU116" s="781"/>
      <c r="AV116" s="684"/>
      <c r="AW116" s="683"/>
      <c r="AX116" s="781"/>
      <c r="AY116" s="684"/>
      <c r="AZ116" s="683">
        <f t="shared" si="22"/>
        <v>0</v>
      </c>
      <c r="BA116" s="684"/>
      <c r="BB116" s="66"/>
      <c r="BC116" s="66"/>
      <c r="BD116" s="66"/>
      <c r="BE116" s="159"/>
    </row>
    <row r="117" spans="1:57" x14ac:dyDescent="0.25">
      <c r="A117" s="778"/>
      <c r="B117" s="779"/>
      <c r="C117" s="685"/>
      <c r="D117" s="780"/>
      <c r="E117" s="686"/>
      <c r="F117" s="683"/>
      <c r="G117" s="684"/>
      <c r="H117" s="683"/>
      <c r="I117" s="781"/>
      <c r="J117" s="684"/>
      <c r="K117" s="683"/>
      <c r="L117" s="781"/>
      <c r="M117" s="684"/>
      <c r="N117" s="683"/>
      <c r="O117" s="684"/>
      <c r="P117" s="66"/>
      <c r="Q117" s="66"/>
      <c r="R117" s="66"/>
      <c r="S117" s="159"/>
      <c r="T117" s="778"/>
      <c r="U117" s="779"/>
      <c r="V117" s="685"/>
      <c r="W117" s="780"/>
      <c r="X117" s="686"/>
      <c r="Y117" s="683"/>
      <c r="Z117" s="684"/>
      <c r="AA117" s="683"/>
      <c r="AB117" s="781"/>
      <c r="AC117" s="684"/>
      <c r="AD117" s="683"/>
      <c r="AE117" s="781"/>
      <c r="AF117" s="684"/>
      <c r="AG117" s="70"/>
      <c r="AH117" s="66"/>
      <c r="AI117" s="66"/>
      <c r="AJ117" s="66"/>
      <c r="AK117" s="66"/>
      <c r="AL117" s="159"/>
      <c r="AM117" s="778"/>
      <c r="AN117" s="779"/>
      <c r="AO117" s="685"/>
      <c r="AP117" s="780"/>
      <c r="AQ117" s="686"/>
      <c r="AR117" s="683"/>
      <c r="AS117" s="684"/>
      <c r="AT117" s="683"/>
      <c r="AU117" s="781"/>
      <c r="AV117" s="684"/>
      <c r="AW117" s="683"/>
      <c r="AX117" s="781"/>
      <c r="AY117" s="684"/>
      <c r="AZ117" s="683">
        <f t="shared" si="22"/>
        <v>0</v>
      </c>
      <c r="BA117" s="684"/>
      <c r="BB117" s="66"/>
      <c r="BC117" s="66"/>
      <c r="BD117" s="66"/>
      <c r="BE117" s="159"/>
    </row>
    <row r="118" spans="1:57" x14ac:dyDescent="0.25">
      <c r="A118" s="778"/>
      <c r="B118" s="779"/>
      <c r="C118" s="685"/>
      <c r="D118" s="780"/>
      <c r="E118" s="686"/>
      <c r="F118" s="683"/>
      <c r="G118" s="684"/>
      <c r="H118" s="683"/>
      <c r="I118" s="781"/>
      <c r="J118" s="684"/>
      <c r="K118" s="683"/>
      <c r="L118" s="781"/>
      <c r="M118" s="684"/>
      <c r="N118" s="683"/>
      <c r="O118" s="684"/>
      <c r="P118" s="66"/>
      <c r="Q118" s="66"/>
      <c r="R118" s="66"/>
      <c r="S118" s="159"/>
      <c r="T118" s="778"/>
      <c r="U118" s="779"/>
      <c r="V118" s="685"/>
      <c r="W118" s="780"/>
      <c r="X118" s="686"/>
      <c r="Y118" s="683"/>
      <c r="Z118" s="684"/>
      <c r="AA118" s="683"/>
      <c r="AB118" s="781"/>
      <c r="AC118" s="684"/>
      <c r="AD118" s="683"/>
      <c r="AE118" s="781"/>
      <c r="AF118" s="684"/>
      <c r="AG118" s="70"/>
      <c r="AH118" s="66"/>
      <c r="AI118" s="66"/>
      <c r="AJ118" s="66"/>
      <c r="AK118" s="66"/>
      <c r="AL118" s="159"/>
      <c r="AM118" s="778"/>
      <c r="AN118" s="779"/>
      <c r="AO118" s="685"/>
      <c r="AP118" s="780"/>
      <c r="AQ118" s="686"/>
      <c r="AR118" s="683"/>
      <c r="AS118" s="684"/>
      <c r="AT118" s="683"/>
      <c r="AU118" s="781"/>
      <c r="AV118" s="684"/>
      <c r="AW118" s="683"/>
      <c r="AX118" s="781"/>
      <c r="AY118" s="684"/>
      <c r="AZ118" s="683">
        <f t="shared" si="22"/>
        <v>0</v>
      </c>
      <c r="BA118" s="684"/>
      <c r="BB118" s="66"/>
      <c r="BC118" s="66"/>
      <c r="BD118" s="66"/>
      <c r="BE118" s="159"/>
    </row>
    <row r="119" spans="1:57" x14ac:dyDescent="0.25">
      <c r="A119" s="778"/>
      <c r="B119" s="779"/>
      <c r="C119" s="685"/>
      <c r="D119" s="780"/>
      <c r="E119" s="686"/>
      <c r="F119" s="683"/>
      <c r="G119" s="684"/>
      <c r="H119" s="683"/>
      <c r="I119" s="781"/>
      <c r="J119" s="684"/>
      <c r="K119" s="683"/>
      <c r="L119" s="781"/>
      <c r="M119" s="684"/>
      <c r="N119" s="683"/>
      <c r="O119" s="684"/>
      <c r="P119" s="66"/>
      <c r="Q119" s="66"/>
      <c r="R119" s="66"/>
      <c r="S119" s="159"/>
      <c r="T119" s="778"/>
      <c r="U119" s="779"/>
      <c r="V119" s="685"/>
      <c r="W119" s="780"/>
      <c r="X119" s="686"/>
      <c r="Y119" s="683"/>
      <c r="Z119" s="684"/>
      <c r="AA119" s="683"/>
      <c r="AB119" s="781"/>
      <c r="AC119" s="684"/>
      <c r="AD119" s="683"/>
      <c r="AE119" s="781"/>
      <c r="AF119" s="684"/>
      <c r="AG119" s="70"/>
      <c r="AH119" s="66"/>
      <c r="AI119" s="66"/>
      <c r="AJ119" s="66"/>
      <c r="AK119" s="66"/>
      <c r="AL119" s="159"/>
      <c r="AM119" s="778"/>
      <c r="AN119" s="779"/>
      <c r="AO119" s="685"/>
      <c r="AP119" s="780"/>
      <c r="AQ119" s="686"/>
      <c r="AR119" s="683"/>
      <c r="AS119" s="684"/>
      <c r="AT119" s="683"/>
      <c r="AU119" s="781"/>
      <c r="AV119" s="684"/>
      <c r="AW119" s="683"/>
      <c r="AX119" s="781"/>
      <c r="AY119" s="684"/>
      <c r="AZ119" s="683">
        <f t="shared" si="22"/>
        <v>0</v>
      </c>
      <c r="BA119" s="684"/>
      <c r="BB119" s="66"/>
      <c r="BC119" s="66"/>
      <c r="BD119" s="66"/>
      <c r="BE119" s="159"/>
    </row>
    <row r="120" spans="1:57" x14ac:dyDescent="0.25">
      <c r="A120" s="778"/>
      <c r="B120" s="779"/>
      <c r="C120" s="685"/>
      <c r="D120" s="780"/>
      <c r="E120" s="686"/>
      <c r="F120" s="683"/>
      <c r="G120" s="684"/>
      <c r="H120" s="683"/>
      <c r="I120" s="781"/>
      <c r="J120" s="684"/>
      <c r="K120" s="683"/>
      <c r="L120" s="781"/>
      <c r="M120" s="684"/>
      <c r="N120" s="683"/>
      <c r="O120" s="684"/>
      <c r="P120" s="29"/>
      <c r="Q120" s="29"/>
      <c r="R120" s="29"/>
      <c r="S120" s="34"/>
      <c r="T120" s="778"/>
      <c r="U120" s="779"/>
      <c r="V120" s="685"/>
      <c r="W120" s="780"/>
      <c r="X120" s="686"/>
      <c r="Y120" s="683"/>
      <c r="Z120" s="684"/>
      <c r="AA120" s="683"/>
      <c r="AB120" s="781"/>
      <c r="AC120" s="684"/>
      <c r="AD120" s="683"/>
      <c r="AE120" s="781"/>
      <c r="AF120" s="684"/>
      <c r="AG120" s="70"/>
      <c r="AH120" s="29"/>
      <c r="AI120" s="29"/>
      <c r="AJ120" s="29"/>
      <c r="AK120" s="29"/>
      <c r="AL120" s="34"/>
      <c r="AM120" s="778"/>
      <c r="AN120" s="779"/>
      <c r="AO120" s="685"/>
      <c r="AP120" s="780"/>
      <c r="AQ120" s="686"/>
      <c r="AR120" s="683"/>
      <c r="AS120" s="684"/>
      <c r="AT120" s="683"/>
      <c r="AU120" s="781"/>
      <c r="AV120" s="684"/>
      <c r="AW120" s="683"/>
      <c r="AX120" s="781"/>
      <c r="AY120" s="684"/>
      <c r="AZ120" s="683">
        <f t="shared" si="22"/>
        <v>0</v>
      </c>
      <c r="BA120" s="684"/>
      <c r="BB120" s="29"/>
      <c r="BC120" s="29"/>
      <c r="BD120" s="29"/>
      <c r="BE120" s="34"/>
    </row>
    <row r="121" spans="1:57" x14ac:dyDescent="0.25">
      <c r="A121" s="778"/>
      <c r="B121" s="779"/>
      <c r="C121" s="685"/>
      <c r="D121" s="780"/>
      <c r="E121" s="686"/>
      <c r="F121" s="683"/>
      <c r="G121" s="684"/>
      <c r="H121" s="683"/>
      <c r="I121" s="781"/>
      <c r="J121" s="684"/>
      <c r="K121" s="683"/>
      <c r="L121" s="781"/>
      <c r="M121" s="684"/>
      <c r="N121" s="683"/>
      <c r="O121" s="684"/>
      <c r="P121" s="29"/>
      <c r="Q121" s="29"/>
      <c r="R121" s="29"/>
      <c r="S121" s="34"/>
      <c r="T121" s="778"/>
      <c r="U121" s="779"/>
      <c r="V121" s="685"/>
      <c r="W121" s="780"/>
      <c r="X121" s="686"/>
      <c r="Y121" s="683"/>
      <c r="Z121" s="684"/>
      <c r="AA121" s="683"/>
      <c r="AB121" s="781"/>
      <c r="AC121" s="684"/>
      <c r="AD121" s="683"/>
      <c r="AE121" s="781"/>
      <c r="AF121" s="684"/>
      <c r="AG121" s="70"/>
      <c r="AH121" s="29"/>
      <c r="AI121" s="29"/>
      <c r="AJ121" s="29"/>
      <c r="AK121" s="29"/>
      <c r="AL121" s="34"/>
      <c r="AM121" s="778"/>
      <c r="AN121" s="779"/>
      <c r="AO121" s="685"/>
      <c r="AP121" s="780"/>
      <c r="AQ121" s="686"/>
      <c r="AR121" s="683"/>
      <c r="AS121" s="684"/>
      <c r="AT121" s="683"/>
      <c r="AU121" s="781"/>
      <c r="AV121" s="684"/>
      <c r="AW121" s="683"/>
      <c r="AX121" s="781"/>
      <c r="AY121" s="684"/>
      <c r="AZ121" s="683">
        <f t="shared" si="22"/>
        <v>0</v>
      </c>
      <c r="BA121" s="684"/>
      <c r="BB121" s="29"/>
      <c r="BC121" s="29"/>
      <c r="BD121" s="29"/>
      <c r="BE121" s="34"/>
    </row>
    <row r="122" spans="1:57" x14ac:dyDescent="0.25">
      <c r="A122" s="160"/>
      <c r="B122" s="161"/>
      <c r="C122" s="67"/>
      <c r="D122" s="162"/>
      <c r="E122" s="68"/>
      <c r="F122" s="69"/>
      <c r="G122" s="70"/>
      <c r="H122" s="69"/>
      <c r="I122" s="163"/>
      <c r="J122" s="70"/>
      <c r="K122" s="69"/>
      <c r="L122" s="163"/>
      <c r="M122" s="70"/>
      <c r="N122" s="683"/>
      <c r="O122" s="684"/>
      <c r="P122" s="29"/>
      <c r="Q122" s="29"/>
      <c r="R122" s="29"/>
      <c r="S122" s="34"/>
      <c r="T122" s="160"/>
      <c r="U122" s="161"/>
      <c r="V122" s="67"/>
      <c r="W122" s="162"/>
      <c r="X122" s="68"/>
      <c r="Y122" s="69"/>
      <c r="Z122" s="70"/>
      <c r="AA122" s="69"/>
      <c r="AB122" s="163"/>
      <c r="AC122" s="70"/>
      <c r="AD122" s="69"/>
      <c r="AE122" s="163"/>
      <c r="AF122" s="70"/>
      <c r="AG122" s="70"/>
      <c r="AH122" s="29"/>
      <c r="AI122" s="29"/>
      <c r="AJ122" s="29"/>
      <c r="AK122" s="29"/>
      <c r="AL122" s="34"/>
      <c r="AM122" s="160"/>
      <c r="AN122" s="161"/>
      <c r="AO122" s="67"/>
      <c r="AP122" s="162"/>
      <c r="AQ122" s="68"/>
      <c r="AR122" s="69"/>
      <c r="AS122" s="70"/>
      <c r="AT122" s="69"/>
      <c r="AU122" s="163"/>
      <c r="AV122" s="70"/>
      <c r="AW122" s="69"/>
      <c r="AX122" s="163"/>
      <c r="AY122" s="70"/>
      <c r="AZ122" s="683">
        <f t="shared" si="22"/>
        <v>0</v>
      </c>
      <c r="BA122" s="684"/>
      <c r="BB122" s="29"/>
      <c r="BC122" s="29"/>
      <c r="BD122" s="29"/>
      <c r="BE122" s="34"/>
    </row>
    <row r="123" spans="1:57" x14ac:dyDescent="0.25">
      <c r="A123" s="160"/>
      <c r="B123" s="161"/>
      <c r="C123" s="67"/>
      <c r="D123" s="162"/>
      <c r="E123" s="68"/>
      <c r="F123" s="69"/>
      <c r="G123" s="70"/>
      <c r="H123" s="69"/>
      <c r="I123" s="163"/>
      <c r="J123" s="70"/>
      <c r="K123" s="69"/>
      <c r="L123" s="163"/>
      <c r="M123" s="70"/>
      <c r="N123" s="683"/>
      <c r="O123" s="684"/>
      <c r="P123" s="29"/>
      <c r="Q123" s="29"/>
      <c r="R123" s="29"/>
      <c r="S123" s="34"/>
      <c r="T123" s="160"/>
      <c r="U123" s="161"/>
      <c r="V123" s="67"/>
      <c r="W123" s="162"/>
      <c r="X123" s="68"/>
      <c r="Y123" s="69"/>
      <c r="Z123" s="70"/>
      <c r="AA123" s="69"/>
      <c r="AB123" s="163"/>
      <c r="AC123" s="70"/>
      <c r="AD123" s="69"/>
      <c r="AE123" s="163"/>
      <c r="AF123" s="70"/>
      <c r="AG123" s="70"/>
      <c r="AH123" s="29"/>
      <c r="AI123" s="29"/>
      <c r="AJ123" s="29"/>
      <c r="AK123" s="29"/>
      <c r="AL123" s="34"/>
      <c r="AM123" s="160"/>
      <c r="AN123" s="161"/>
      <c r="AO123" s="67"/>
      <c r="AP123" s="162"/>
      <c r="AQ123" s="68"/>
      <c r="AR123" s="69"/>
      <c r="AS123" s="70"/>
      <c r="AT123" s="69"/>
      <c r="AU123" s="163"/>
      <c r="AV123" s="70"/>
      <c r="AW123" s="69"/>
      <c r="AX123" s="163"/>
      <c r="AY123" s="70"/>
      <c r="AZ123" s="683">
        <f t="shared" si="22"/>
        <v>0</v>
      </c>
      <c r="BA123" s="684"/>
      <c r="BB123" s="29"/>
      <c r="BC123" s="29"/>
      <c r="BD123" s="29"/>
      <c r="BE123" s="34"/>
    </row>
    <row r="124" spans="1:57" x14ac:dyDescent="0.25">
      <c r="A124" s="778"/>
      <c r="B124" s="779"/>
      <c r="C124" s="685"/>
      <c r="D124" s="780"/>
      <c r="E124" s="686"/>
      <c r="F124" s="683"/>
      <c r="G124" s="684"/>
      <c r="H124" s="683"/>
      <c r="I124" s="781"/>
      <c r="J124" s="684"/>
      <c r="K124" s="683"/>
      <c r="L124" s="781"/>
      <c r="M124" s="684"/>
      <c r="N124" s="683"/>
      <c r="O124" s="684"/>
      <c r="P124" s="29"/>
      <c r="Q124" s="29"/>
      <c r="R124" s="29"/>
      <c r="S124" s="34"/>
      <c r="T124" s="778"/>
      <c r="U124" s="779"/>
      <c r="V124" s="685"/>
      <c r="W124" s="780"/>
      <c r="X124" s="686"/>
      <c r="Y124" s="683"/>
      <c r="Z124" s="684"/>
      <c r="AA124" s="683"/>
      <c r="AB124" s="781"/>
      <c r="AC124" s="684"/>
      <c r="AD124" s="683"/>
      <c r="AE124" s="781"/>
      <c r="AF124" s="684"/>
      <c r="AG124" s="70"/>
      <c r="AH124" s="29"/>
      <c r="AI124" s="29"/>
      <c r="AJ124" s="29"/>
      <c r="AK124" s="29"/>
      <c r="AL124" s="34"/>
      <c r="AM124" s="778"/>
      <c r="AN124" s="779"/>
      <c r="AO124" s="685"/>
      <c r="AP124" s="780"/>
      <c r="AQ124" s="686"/>
      <c r="AR124" s="683"/>
      <c r="AS124" s="684"/>
      <c r="AT124" s="683"/>
      <c r="AU124" s="781"/>
      <c r="AV124" s="684"/>
      <c r="AW124" s="683"/>
      <c r="AX124" s="781"/>
      <c r="AY124" s="684"/>
      <c r="AZ124" s="683">
        <f t="shared" si="22"/>
        <v>0</v>
      </c>
      <c r="BA124" s="684"/>
      <c r="BB124" s="29"/>
      <c r="BC124" s="29"/>
      <c r="BD124" s="29"/>
      <c r="BE124" s="34"/>
    </row>
    <row r="125" spans="1:57" x14ac:dyDescent="0.25">
      <c r="A125" s="778"/>
      <c r="B125" s="779"/>
      <c r="C125" s="685"/>
      <c r="D125" s="780"/>
      <c r="E125" s="686"/>
      <c r="F125" s="683"/>
      <c r="G125" s="684"/>
      <c r="H125" s="683"/>
      <c r="I125" s="781"/>
      <c r="J125" s="684"/>
      <c r="K125" s="683"/>
      <c r="L125" s="781"/>
      <c r="M125" s="684"/>
      <c r="N125" s="683"/>
      <c r="O125" s="684"/>
      <c r="P125" s="29"/>
      <c r="Q125" s="29"/>
      <c r="R125" s="29"/>
      <c r="S125" s="34"/>
      <c r="T125" s="778"/>
      <c r="U125" s="779"/>
      <c r="V125" s="685"/>
      <c r="W125" s="780"/>
      <c r="X125" s="686"/>
      <c r="Y125" s="683"/>
      <c r="Z125" s="684"/>
      <c r="AA125" s="683"/>
      <c r="AB125" s="781"/>
      <c r="AC125" s="684"/>
      <c r="AD125" s="683"/>
      <c r="AE125" s="781"/>
      <c r="AF125" s="684"/>
      <c r="AG125" s="70"/>
      <c r="AH125" s="29"/>
      <c r="AI125" s="29"/>
      <c r="AJ125" s="29"/>
      <c r="AK125" s="29"/>
      <c r="AL125" s="34"/>
      <c r="AM125" s="778"/>
      <c r="AN125" s="779"/>
      <c r="AO125" s="685"/>
      <c r="AP125" s="780"/>
      <c r="AQ125" s="686"/>
      <c r="AR125" s="683"/>
      <c r="AS125" s="684"/>
      <c r="AT125" s="683"/>
      <c r="AU125" s="781"/>
      <c r="AV125" s="684"/>
      <c r="AW125" s="683"/>
      <c r="AX125" s="781"/>
      <c r="AY125" s="684"/>
      <c r="AZ125" s="683">
        <f t="shared" si="22"/>
        <v>0</v>
      </c>
      <c r="BA125" s="684"/>
      <c r="BB125" s="29"/>
      <c r="BC125" s="29"/>
      <c r="BD125" s="29"/>
      <c r="BE125" s="34"/>
    </row>
    <row r="126" spans="1:57" x14ac:dyDescent="0.25">
      <c r="A126" s="778"/>
      <c r="B126" s="779"/>
      <c r="C126" s="685"/>
      <c r="D126" s="780"/>
      <c r="E126" s="686"/>
      <c r="F126" s="683"/>
      <c r="G126" s="684"/>
      <c r="H126" s="683"/>
      <c r="I126" s="781"/>
      <c r="J126" s="684"/>
      <c r="K126" s="683"/>
      <c r="L126" s="781"/>
      <c r="M126" s="684"/>
      <c r="N126" s="683"/>
      <c r="O126" s="684"/>
      <c r="P126" s="29"/>
      <c r="Q126" s="29"/>
      <c r="R126" s="29"/>
      <c r="S126" s="34"/>
      <c r="T126" s="778"/>
      <c r="U126" s="779"/>
      <c r="V126" s="685"/>
      <c r="W126" s="780"/>
      <c r="X126" s="686"/>
      <c r="Y126" s="683"/>
      <c r="Z126" s="684"/>
      <c r="AA126" s="683"/>
      <c r="AB126" s="781"/>
      <c r="AC126" s="684"/>
      <c r="AD126" s="683"/>
      <c r="AE126" s="781"/>
      <c r="AF126" s="684"/>
      <c r="AG126" s="70"/>
      <c r="AH126" s="29"/>
      <c r="AI126" s="29"/>
      <c r="AJ126" s="29"/>
      <c r="AK126" s="29"/>
      <c r="AL126" s="34"/>
      <c r="AM126" s="778"/>
      <c r="AN126" s="779"/>
      <c r="AO126" s="685"/>
      <c r="AP126" s="780"/>
      <c r="AQ126" s="686"/>
      <c r="AR126" s="683"/>
      <c r="AS126" s="684"/>
      <c r="AT126" s="683"/>
      <c r="AU126" s="781"/>
      <c r="AV126" s="684"/>
      <c r="AW126" s="683"/>
      <c r="AX126" s="781"/>
      <c r="AY126" s="684"/>
      <c r="AZ126" s="683">
        <f t="shared" si="22"/>
        <v>0</v>
      </c>
      <c r="BA126" s="684"/>
      <c r="BB126" s="29"/>
      <c r="BC126" s="29"/>
      <c r="BD126" s="29"/>
      <c r="BE126" s="34"/>
    </row>
    <row r="127" spans="1:57" x14ac:dyDescent="0.25">
      <c r="A127" s="778"/>
      <c r="B127" s="779"/>
      <c r="C127" s="67"/>
      <c r="D127" s="162"/>
      <c r="E127" s="68"/>
      <c r="F127" s="69"/>
      <c r="G127" s="70"/>
      <c r="H127" s="683"/>
      <c r="I127" s="781"/>
      <c r="J127" s="684"/>
      <c r="K127" s="69"/>
      <c r="L127" s="163"/>
      <c r="M127" s="70"/>
      <c r="N127" s="683"/>
      <c r="O127" s="684"/>
      <c r="P127" s="29"/>
      <c r="Q127" s="29"/>
      <c r="R127" s="29"/>
      <c r="S127" s="34"/>
      <c r="T127" s="778"/>
      <c r="U127" s="779"/>
      <c r="V127" s="67"/>
      <c r="W127" s="162"/>
      <c r="X127" s="68"/>
      <c r="Y127" s="69"/>
      <c r="Z127" s="70"/>
      <c r="AA127" s="683"/>
      <c r="AB127" s="781"/>
      <c r="AC127" s="684"/>
      <c r="AD127" s="69"/>
      <c r="AE127" s="163"/>
      <c r="AF127" s="70"/>
      <c r="AG127" s="70"/>
      <c r="AH127" s="29"/>
      <c r="AI127" s="29"/>
      <c r="AJ127" s="29"/>
      <c r="AK127" s="29"/>
      <c r="AL127" s="34"/>
      <c r="AM127" s="778"/>
      <c r="AN127" s="779"/>
      <c r="AO127" s="67"/>
      <c r="AP127" s="162"/>
      <c r="AQ127" s="68"/>
      <c r="AR127" s="69"/>
      <c r="AS127" s="70"/>
      <c r="AT127" s="683"/>
      <c r="AU127" s="781"/>
      <c r="AV127" s="684"/>
      <c r="AW127" s="69"/>
      <c r="AX127" s="163"/>
      <c r="AY127" s="70"/>
      <c r="AZ127" s="683">
        <f t="shared" si="22"/>
        <v>0</v>
      </c>
      <c r="BA127" s="684"/>
      <c r="BB127" s="29"/>
      <c r="BC127" s="29"/>
      <c r="BD127" s="29"/>
      <c r="BE127" s="34"/>
    </row>
    <row r="128" spans="1:57" x14ac:dyDescent="0.25">
      <c r="A128" s="778"/>
      <c r="B128" s="779"/>
      <c r="C128" s="685"/>
      <c r="D128" s="780"/>
      <c r="E128" s="686"/>
      <c r="F128" s="683"/>
      <c r="G128" s="684"/>
      <c r="H128" s="683"/>
      <c r="I128" s="781"/>
      <c r="J128" s="684"/>
      <c r="K128" s="683"/>
      <c r="L128" s="781"/>
      <c r="M128" s="684"/>
      <c r="N128" s="683"/>
      <c r="O128" s="684"/>
      <c r="P128" s="29"/>
      <c r="Q128" s="29"/>
      <c r="R128" s="29"/>
      <c r="S128" s="34"/>
      <c r="T128" s="778"/>
      <c r="U128" s="779"/>
      <c r="V128" s="685"/>
      <c r="W128" s="780"/>
      <c r="X128" s="686"/>
      <c r="Y128" s="683"/>
      <c r="Z128" s="684"/>
      <c r="AA128" s="683"/>
      <c r="AB128" s="781"/>
      <c r="AC128" s="684"/>
      <c r="AD128" s="683"/>
      <c r="AE128" s="781"/>
      <c r="AF128" s="684"/>
      <c r="AG128" s="70"/>
      <c r="AH128" s="29"/>
      <c r="AI128" s="29"/>
      <c r="AJ128" s="29"/>
      <c r="AK128" s="29"/>
      <c r="AL128" s="34"/>
      <c r="AM128" s="778"/>
      <c r="AN128" s="779"/>
      <c r="AO128" s="685"/>
      <c r="AP128" s="780"/>
      <c r="AQ128" s="686"/>
      <c r="AR128" s="683"/>
      <c r="AS128" s="684"/>
      <c r="AT128" s="683"/>
      <c r="AU128" s="781"/>
      <c r="AV128" s="684"/>
      <c r="AW128" s="683"/>
      <c r="AX128" s="781"/>
      <c r="AY128" s="684"/>
      <c r="AZ128" s="683">
        <f t="shared" si="22"/>
        <v>0</v>
      </c>
      <c r="BA128" s="684"/>
      <c r="BB128" s="29"/>
      <c r="BC128" s="29"/>
      <c r="BD128" s="29"/>
      <c r="BE128" s="34"/>
    </row>
    <row r="129" spans="1:57" x14ac:dyDescent="0.25">
      <c r="A129" s="778"/>
      <c r="B129" s="779"/>
      <c r="C129" s="685"/>
      <c r="D129" s="780"/>
      <c r="E129" s="686"/>
      <c r="F129" s="683"/>
      <c r="G129" s="684"/>
      <c r="H129" s="683"/>
      <c r="I129" s="781"/>
      <c r="J129" s="684"/>
      <c r="K129" s="683"/>
      <c r="L129" s="781"/>
      <c r="M129" s="684"/>
      <c r="N129" s="683"/>
      <c r="O129" s="684"/>
      <c r="P129" s="29"/>
      <c r="Q129" s="29"/>
      <c r="R129" s="29"/>
      <c r="S129" s="34"/>
      <c r="T129" s="778"/>
      <c r="U129" s="779"/>
      <c r="V129" s="685"/>
      <c r="W129" s="780"/>
      <c r="X129" s="686"/>
      <c r="Y129" s="683"/>
      <c r="Z129" s="684"/>
      <c r="AA129" s="683"/>
      <c r="AB129" s="781"/>
      <c r="AC129" s="684"/>
      <c r="AD129" s="683"/>
      <c r="AE129" s="781"/>
      <c r="AF129" s="684"/>
      <c r="AG129" s="70"/>
      <c r="AH129" s="29"/>
      <c r="AI129" s="29"/>
      <c r="AJ129" s="29"/>
      <c r="AK129" s="29"/>
      <c r="AL129" s="34"/>
      <c r="AM129" s="778"/>
      <c r="AN129" s="779"/>
      <c r="AO129" s="685"/>
      <c r="AP129" s="780"/>
      <c r="AQ129" s="686"/>
      <c r="AR129" s="683"/>
      <c r="AS129" s="684"/>
      <c r="AT129" s="683"/>
      <c r="AU129" s="781"/>
      <c r="AV129" s="684"/>
      <c r="AW129" s="683"/>
      <c r="AX129" s="781"/>
      <c r="AY129" s="684"/>
      <c r="AZ129" s="683">
        <f t="shared" si="22"/>
        <v>0</v>
      </c>
      <c r="BA129" s="684"/>
      <c r="BB129" s="29"/>
      <c r="BC129" s="29"/>
      <c r="BD129" s="29"/>
      <c r="BE129" s="34"/>
    </row>
    <row r="130" spans="1:57" x14ac:dyDescent="0.25">
      <c r="A130" s="778"/>
      <c r="B130" s="779"/>
      <c r="C130" s="685"/>
      <c r="D130" s="780"/>
      <c r="E130" s="686"/>
      <c r="F130" s="683"/>
      <c r="G130" s="684"/>
      <c r="H130" s="683"/>
      <c r="I130" s="781"/>
      <c r="J130" s="684"/>
      <c r="K130" s="683"/>
      <c r="L130" s="781"/>
      <c r="M130" s="684"/>
      <c r="N130" s="683"/>
      <c r="O130" s="684"/>
      <c r="P130" s="29"/>
      <c r="Q130" s="29"/>
      <c r="R130" s="29"/>
      <c r="S130" s="34"/>
      <c r="T130" s="778"/>
      <c r="U130" s="779"/>
      <c r="V130" s="685"/>
      <c r="W130" s="780"/>
      <c r="X130" s="686"/>
      <c r="Y130" s="683"/>
      <c r="Z130" s="684"/>
      <c r="AA130" s="683"/>
      <c r="AB130" s="781"/>
      <c r="AC130" s="684"/>
      <c r="AD130" s="683"/>
      <c r="AE130" s="781"/>
      <c r="AF130" s="684"/>
      <c r="AG130" s="70"/>
      <c r="AH130" s="29"/>
      <c r="AI130" s="29"/>
      <c r="AJ130" s="29"/>
      <c r="AK130" s="29"/>
      <c r="AL130" s="34"/>
      <c r="AM130" s="778"/>
      <c r="AN130" s="779"/>
      <c r="AO130" s="685"/>
      <c r="AP130" s="780"/>
      <c r="AQ130" s="686"/>
      <c r="AR130" s="683"/>
      <c r="AS130" s="684"/>
      <c r="AT130" s="683"/>
      <c r="AU130" s="781"/>
      <c r="AV130" s="684"/>
      <c r="AW130" s="683"/>
      <c r="AX130" s="781"/>
      <c r="AY130" s="684"/>
      <c r="AZ130" s="683">
        <f t="shared" si="22"/>
        <v>0</v>
      </c>
      <c r="BA130" s="684"/>
      <c r="BB130" s="29"/>
      <c r="BC130" s="29"/>
      <c r="BD130" s="29"/>
      <c r="BE130" s="34"/>
    </row>
    <row r="131" spans="1:57" x14ac:dyDescent="0.25">
      <c r="A131" s="778"/>
      <c r="B131" s="779"/>
      <c r="C131" s="685"/>
      <c r="D131" s="780"/>
      <c r="E131" s="686"/>
      <c r="F131" s="683"/>
      <c r="G131" s="684"/>
      <c r="H131" s="683"/>
      <c r="I131" s="781"/>
      <c r="J131" s="684"/>
      <c r="K131" s="683"/>
      <c r="L131" s="781"/>
      <c r="M131" s="684"/>
      <c r="N131" s="683"/>
      <c r="O131" s="684"/>
      <c r="P131" s="29"/>
      <c r="Q131" s="29"/>
      <c r="R131" s="29"/>
      <c r="S131" s="34"/>
      <c r="T131" s="778"/>
      <c r="U131" s="779"/>
      <c r="V131" s="685"/>
      <c r="W131" s="780"/>
      <c r="X131" s="686"/>
      <c r="Y131" s="683"/>
      <c r="Z131" s="684"/>
      <c r="AA131" s="683"/>
      <c r="AB131" s="781"/>
      <c r="AC131" s="684"/>
      <c r="AD131" s="683"/>
      <c r="AE131" s="781"/>
      <c r="AF131" s="684"/>
      <c r="AG131" s="70"/>
      <c r="AH131" s="29"/>
      <c r="AI131" s="29"/>
      <c r="AJ131" s="29"/>
      <c r="AK131" s="29"/>
      <c r="AL131" s="34"/>
      <c r="AM131" s="778"/>
      <c r="AN131" s="779"/>
      <c r="AO131" s="685"/>
      <c r="AP131" s="780"/>
      <c r="AQ131" s="686"/>
      <c r="AR131" s="683"/>
      <c r="AS131" s="684"/>
      <c r="AT131" s="683"/>
      <c r="AU131" s="781"/>
      <c r="AV131" s="684"/>
      <c r="AW131" s="683"/>
      <c r="AX131" s="781"/>
      <c r="AY131" s="684"/>
      <c r="AZ131" s="683">
        <f t="shared" si="22"/>
        <v>0</v>
      </c>
      <c r="BA131" s="684"/>
      <c r="BB131" s="29"/>
      <c r="BC131" s="29"/>
      <c r="BD131" s="29"/>
      <c r="BE131" s="34"/>
    </row>
    <row r="132" spans="1:57" x14ac:dyDescent="0.25">
      <c r="A132" s="160"/>
      <c r="B132" s="161"/>
      <c r="C132" s="67"/>
      <c r="D132" s="162"/>
      <c r="E132" s="68"/>
      <c r="F132" s="69"/>
      <c r="G132" s="70"/>
      <c r="H132" s="69"/>
      <c r="I132" s="163"/>
      <c r="J132" s="70"/>
      <c r="K132" s="69"/>
      <c r="L132" s="163"/>
      <c r="M132" s="70"/>
      <c r="N132" s="683"/>
      <c r="O132" s="684"/>
      <c r="P132" s="29"/>
      <c r="Q132" s="29"/>
      <c r="R132" s="29"/>
      <c r="S132" s="34"/>
      <c r="T132" s="160"/>
      <c r="U132" s="161"/>
      <c r="V132" s="67"/>
      <c r="W132" s="162"/>
      <c r="X132" s="68"/>
      <c r="Y132" s="69"/>
      <c r="Z132" s="70"/>
      <c r="AA132" s="69"/>
      <c r="AB132" s="163"/>
      <c r="AC132" s="70"/>
      <c r="AD132" s="69"/>
      <c r="AE132" s="163"/>
      <c r="AF132" s="70"/>
      <c r="AG132" s="70"/>
      <c r="AH132" s="29"/>
      <c r="AI132" s="29"/>
      <c r="AJ132" s="29"/>
      <c r="AK132" s="29"/>
      <c r="AL132" s="34"/>
      <c r="AM132" s="160"/>
      <c r="AN132" s="161"/>
      <c r="AO132" s="67"/>
      <c r="AP132" s="162"/>
      <c r="AQ132" s="68"/>
      <c r="AR132" s="69"/>
      <c r="AS132" s="70"/>
      <c r="AT132" s="69"/>
      <c r="AU132" s="163"/>
      <c r="AV132" s="70"/>
      <c r="AW132" s="69"/>
      <c r="AX132" s="163"/>
      <c r="AY132" s="70"/>
      <c r="AZ132" s="683">
        <f t="shared" si="22"/>
        <v>0</v>
      </c>
      <c r="BA132" s="684"/>
      <c r="BB132" s="29"/>
      <c r="BC132" s="29"/>
      <c r="BD132" s="29"/>
      <c r="BE132" s="34"/>
    </row>
    <row r="133" spans="1:57" x14ac:dyDescent="0.25">
      <c r="A133" s="778"/>
      <c r="B133" s="779"/>
      <c r="C133" s="67"/>
      <c r="D133" s="162"/>
      <c r="E133" s="68"/>
      <c r="F133" s="69"/>
      <c r="G133" s="70"/>
      <c r="H133" s="683"/>
      <c r="I133" s="781"/>
      <c r="J133" s="684"/>
      <c r="K133" s="683"/>
      <c r="L133" s="781"/>
      <c r="M133" s="684"/>
      <c r="N133" s="683"/>
      <c r="O133" s="684"/>
      <c r="P133" s="29"/>
      <c r="Q133" s="29"/>
      <c r="R133" s="29"/>
      <c r="S133" s="34"/>
      <c r="T133" s="778"/>
      <c r="U133" s="779"/>
      <c r="V133" s="67"/>
      <c r="W133" s="162"/>
      <c r="X133" s="68"/>
      <c r="Y133" s="69"/>
      <c r="Z133" s="70"/>
      <c r="AA133" s="683"/>
      <c r="AB133" s="781"/>
      <c r="AC133" s="684"/>
      <c r="AD133" s="683"/>
      <c r="AE133" s="781"/>
      <c r="AF133" s="684"/>
      <c r="AG133" s="70"/>
      <c r="AH133" s="29"/>
      <c r="AI133" s="29"/>
      <c r="AJ133" s="29"/>
      <c r="AK133" s="29"/>
      <c r="AL133" s="34"/>
      <c r="AM133" s="778"/>
      <c r="AN133" s="779"/>
      <c r="AO133" s="67"/>
      <c r="AP133" s="162"/>
      <c r="AQ133" s="68"/>
      <c r="AR133" s="69"/>
      <c r="AS133" s="70"/>
      <c r="AT133" s="683"/>
      <c r="AU133" s="781"/>
      <c r="AV133" s="684"/>
      <c r="AW133" s="683"/>
      <c r="AX133" s="781"/>
      <c r="AY133" s="684"/>
      <c r="AZ133" s="683">
        <f t="shared" si="22"/>
        <v>0</v>
      </c>
      <c r="BA133" s="684"/>
      <c r="BB133" s="29"/>
      <c r="BC133" s="29"/>
      <c r="BD133" s="29"/>
      <c r="BE133" s="34"/>
    </row>
    <row r="134" spans="1:57" x14ac:dyDescent="0.25">
      <c r="A134" s="778"/>
      <c r="B134" s="779"/>
      <c r="C134" s="685"/>
      <c r="D134" s="780"/>
      <c r="E134" s="686"/>
      <c r="F134" s="683"/>
      <c r="G134" s="684"/>
      <c r="H134" s="683"/>
      <c r="I134" s="781"/>
      <c r="J134" s="684"/>
      <c r="K134" s="683"/>
      <c r="L134" s="781"/>
      <c r="M134" s="684"/>
      <c r="N134" s="683"/>
      <c r="O134" s="684"/>
      <c r="P134" s="29"/>
      <c r="Q134" s="29"/>
      <c r="R134" s="29"/>
      <c r="S134" s="34"/>
      <c r="T134" s="778"/>
      <c r="U134" s="779"/>
      <c r="V134" s="685"/>
      <c r="W134" s="780"/>
      <c r="X134" s="686"/>
      <c r="Y134" s="683"/>
      <c r="Z134" s="684"/>
      <c r="AA134" s="683"/>
      <c r="AB134" s="781"/>
      <c r="AC134" s="684"/>
      <c r="AD134" s="683"/>
      <c r="AE134" s="781"/>
      <c r="AF134" s="684"/>
      <c r="AG134" s="70"/>
      <c r="AH134" s="29"/>
      <c r="AI134" s="29"/>
      <c r="AJ134" s="29"/>
      <c r="AK134" s="29"/>
      <c r="AL134" s="34"/>
      <c r="AM134" s="778"/>
      <c r="AN134" s="779"/>
      <c r="AO134" s="685"/>
      <c r="AP134" s="780"/>
      <c r="AQ134" s="686"/>
      <c r="AR134" s="683"/>
      <c r="AS134" s="684"/>
      <c r="AT134" s="683"/>
      <c r="AU134" s="781"/>
      <c r="AV134" s="684"/>
      <c r="AW134" s="683"/>
      <c r="AX134" s="781"/>
      <c r="AY134" s="684"/>
      <c r="AZ134" s="683">
        <f t="shared" si="22"/>
        <v>0</v>
      </c>
      <c r="BA134" s="684"/>
      <c r="BB134" s="29"/>
      <c r="BC134" s="29"/>
      <c r="BD134" s="29"/>
      <c r="BE134" s="34"/>
    </row>
    <row r="135" spans="1:57" x14ac:dyDescent="0.25">
      <c r="A135" s="778"/>
      <c r="B135" s="779"/>
      <c r="C135" s="685"/>
      <c r="D135" s="780"/>
      <c r="E135" s="686"/>
      <c r="F135" s="683"/>
      <c r="G135" s="684"/>
      <c r="H135" s="683"/>
      <c r="I135" s="781"/>
      <c r="J135" s="684"/>
      <c r="K135" s="683"/>
      <c r="L135" s="781"/>
      <c r="M135" s="684"/>
      <c r="N135" s="683"/>
      <c r="O135" s="684"/>
      <c r="P135" s="29"/>
      <c r="Q135" s="29"/>
      <c r="R135" s="29"/>
      <c r="S135" s="34"/>
      <c r="T135" s="778"/>
      <c r="U135" s="779"/>
      <c r="V135" s="685"/>
      <c r="W135" s="780"/>
      <c r="X135" s="686"/>
      <c r="Y135" s="683"/>
      <c r="Z135" s="684"/>
      <c r="AA135" s="683"/>
      <c r="AB135" s="781"/>
      <c r="AC135" s="684"/>
      <c r="AD135" s="683"/>
      <c r="AE135" s="781"/>
      <c r="AF135" s="684"/>
      <c r="AG135" s="70"/>
      <c r="AH135" s="29"/>
      <c r="AI135" s="29"/>
      <c r="AJ135" s="29"/>
      <c r="AK135" s="29"/>
      <c r="AL135" s="34"/>
      <c r="AM135" s="778"/>
      <c r="AN135" s="779"/>
      <c r="AO135" s="685"/>
      <c r="AP135" s="780"/>
      <c r="AQ135" s="686"/>
      <c r="AR135" s="683"/>
      <c r="AS135" s="684"/>
      <c r="AT135" s="683"/>
      <c r="AU135" s="781"/>
      <c r="AV135" s="684"/>
      <c r="AW135" s="683"/>
      <c r="AX135" s="781"/>
      <c r="AY135" s="684"/>
      <c r="AZ135" s="683">
        <f t="shared" si="22"/>
        <v>0</v>
      </c>
      <c r="BA135" s="684"/>
      <c r="BB135" s="29"/>
      <c r="BC135" s="29"/>
      <c r="BD135" s="29"/>
      <c r="BE135" s="34"/>
    </row>
    <row r="136" spans="1:57" x14ac:dyDescent="0.25">
      <c r="A136" s="778"/>
      <c r="B136" s="779"/>
      <c r="C136" s="685"/>
      <c r="D136" s="780"/>
      <c r="E136" s="686"/>
      <c r="F136" s="683"/>
      <c r="G136" s="684"/>
      <c r="H136" s="683"/>
      <c r="I136" s="781"/>
      <c r="J136" s="684"/>
      <c r="K136" s="683"/>
      <c r="L136" s="781"/>
      <c r="M136" s="684"/>
      <c r="N136" s="683"/>
      <c r="O136" s="684"/>
      <c r="P136" s="29"/>
      <c r="Q136" s="29"/>
      <c r="R136" s="29"/>
      <c r="S136" s="34"/>
      <c r="T136" s="778"/>
      <c r="U136" s="779"/>
      <c r="V136" s="685"/>
      <c r="W136" s="780"/>
      <c r="X136" s="686"/>
      <c r="Y136" s="683"/>
      <c r="Z136" s="684"/>
      <c r="AA136" s="683"/>
      <c r="AB136" s="781"/>
      <c r="AC136" s="684"/>
      <c r="AD136" s="683"/>
      <c r="AE136" s="781"/>
      <c r="AF136" s="684"/>
      <c r="AG136" s="70"/>
      <c r="AH136" s="29"/>
      <c r="AI136" s="29"/>
      <c r="AJ136" s="29"/>
      <c r="AK136" s="29"/>
      <c r="AL136" s="34"/>
      <c r="AM136" s="778"/>
      <c r="AN136" s="779"/>
      <c r="AO136" s="685"/>
      <c r="AP136" s="780"/>
      <c r="AQ136" s="686"/>
      <c r="AR136" s="683"/>
      <c r="AS136" s="684"/>
      <c r="AT136" s="683"/>
      <c r="AU136" s="781"/>
      <c r="AV136" s="684"/>
      <c r="AW136" s="683"/>
      <c r="AX136" s="781"/>
      <c r="AY136" s="684"/>
      <c r="AZ136" s="683">
        <f t="shared" si="22"/>
        <v>0</v>
      </c>
      <c r="BA136" s="684"/>
      <c r="BB136" s="29"/>
      <c r="BC136" s="29"/>
      <c r="BD136" s="29"/>
      <c r="BE136" s="34"/>
    </row>
    <row r="137" spans="1:57" x14ac:dyDescent="0.25">
      <c r="A137" s="778"/>
      <c r="B137" s="779"/>
      <c r="C137" s="685"/>
      <c r="D137" s="780"/>
      <c r="E137" s="686"/>
      <c r="F137" s="683"/>
      <c r="G137" s="684"/>
      <c r="H137" s="683"/>
      <c r="I137" s="781"/>
      <c r="J137" s="684"/>
      <c r="K137" s="683"/>
      <c r="L137" s="781"/>
      <c r="M137" s="684"/>
      <c r="N137" s="683"/>
      <c r="O137" s="684"/>
      <c r="P137" s="29"/>
      <c r="Q137" s="29"/>
      <c r="R137" s="29"/>
      <c r="S137" s="34"/>
      <c r="T137" s="778"/>
      <c r="U137" s="779"/>
      <c r="V137" s="685"/>
      <c r="W137" s="780"/>
      <c r="X137" s="686"/>
      <c r="Y137" s="683"/>
      <c r="Z137" s="684"/>
      <c r="AA137" s="683"/>
      <c r="AB137" s="781"/>
      <c r="AC137" s="684"/>
      <c r="AD137" s="683"/>
      <c r="AE137" s="781"/>
      <c r="AF137" s="684"/>
      <c r="AG137" s="70"/>
      <c r="AH137" s="29"/>
      <c r="AI137" s="29"/>
      <c r="AJ137" s="29"/>
      <c r="AK137" s="29"/>
      <c r="AL137" s="34"/>
      <c r="AM137" s="778"/>
      <c r="AN137" s="779"/>
      <c r="AO137" s="685"/>
      <c r="AP137" s="780"/>
      <c r="AQ137" s="686"/>
      <c r="AR137" s="683"/>
      <c r="AS137" s="684"/>
      <c r="AT137" s="683"/>
      <c r="AU137" s="781"/>
      <c r="AV137" s="684"/>
      <c r="AW137" s="683"/>
      <c r="AX137" s="781"/>
      <c r="AY137" s="684"/>
      <c r="AZ137" s="683">
        <f t="shared" si="22"/>
        <v>0</v>
      </c>
      <c r="BA137" s="684"/>
      <c r="BB137" s="29"/>
      <c r="BC137" s="29"/>
      <c r="BD137" s="29"/>
      <c r="BE137" s="34"/>
    </row>
    <row r="138" spans="1:57" x14ac:dyDescent="0.25">
      <c r="A138" s="778"/>
      <c r="B138" s="779"/>
      <c r="C138" s="685"/>
      <c r="D138" s="780"/>
      <c r="E138" s="686"/>
      <c r="F138" s="683"/>
      <c r="G138" s="684"/>
      <c r="H138" s="683"/>
      <c r="I138" s="781"/>
      <c r="J138" s="684"/>
      <c r="K138" s="683"/>
      <c r="L138" s="781"/>
      <c r="M138" s="684"/>
      <c r="N138" s="683"/>
      <c r="O138" s="684"/>
      <c r="P138" s="29"/>
      <c r="Q138" s="29"/>
      <c r="R138" s="29"/>
      <c r="S138" s="34"/>
      <c r="T138" s="778"/>
      <c r="U138" s="779"/>
      <c r="V138" s="685"/>
      <c r="W138" s="780"/>
      <c r="X138" s="686"/>
      <c r="Y138" s="683"/>
      <c r="Z138" s="684"/>
      <c r="AA138" s="683"/>
      <c r="AB138" s="781"/>
      <c r="AC138" s="684"/>
      <c r="AD138" s="683"/>
      <c r="AE138" s="781"/>
      <c r="AF138" s="684"/>
      <c r="AG138" s="70"/>
      <c r="AH138" s="29"/>
      <c r="AI138" s="29"/>
      <c r="AJ138" s="29"/>
      <c r="AK138" s="29"/>
      <c r="AL138" s="34"/>
      <c r="AM138" s="778"/>
      <c r="AN138" s="779"/>
      <c r="AO138" s="685"/>
      <c r="AP138" s="780"/>
      <c r="AQ138" s="686"/>
      <c r="AR138" s="683"/>
      <c r="AS138" s="684"/>
      <c r="AT138" s="683"/>
      <c r="AU138" s="781"/>
      <c r="AV138" s="684"/>
      <c r="AW138" s="683"/>
      <c r="AX138" s="781"/>
      <c r="AY138" s="684"/>
      <c r="AZ138" s="683">
        <f t="shared" si="22"/>
        <v>0</v>
      </c>
      <c r="BA138" s="684"/>
      <c r="BB138" s="29"/>
      <c r="BC138" s="29"/>
      <c r="BD138" s="29"/>
      <c r="BE138" s="34"/>
    </row>
    <row r="139" spans="1:57" ht="15.75" thickBot="1" x14ac:dyDescent="0.3">
      <c r="A139" s="888"/>
      <c r="B139" s="881"/>
      <c r="C139" s="889"/>
      <c r="D139" s="890"/>
      <c r="E139" s="891"/>
      <c r="F139" s="892"/>
      <c r="G139" s="893"/>
      <c r="H139" s="894"/>
      <c r="I139" s="895"/>
      <c r="J139" s="896"/>
      <c r="K139" s="894"/>
      <c r="L139" s="895"/>
      <c r="M139" s="896"/>
      <c r="N139" s="683"/>
      <c r="O139" s="684"/>
      <c r="P139" s="30"/>
      <c r="Q139" s="30"/>
      <c r="R139" s="30"/>
      <c r="S139" s="35"/>
      <c r="T139" s="888"/>
      <c r="U139" s="881"/>
      <c r="V139" s="889"/>
      <c r="W139" s="890"/>
      <c r="X139" s="891"/>
      <c r="Y139" s="892"/>
      <c r="Z139" s="893"/>
      <c r="AA139" s="894"/>
      <c r="AB139" s="895"/>
      <c r="AC139" s="896"/>
      <c r="AD139" s="894"/>
      <c r="AE139" s="895"/>
      <c r="AF139" s="896"/>
      <c r="AG139" s="164"/>
      <c r="AH139" s="30"/>
      <c r="AI139" s="30"/>
      <c r="AJ139" s="30"/>
      <c r="AK139" s="30"/>
      <c r="AL139" s="35"/>
      <c r="AM139" s="888"/>
      <c r="AN139" s="881"/>
      <c r="AO139" s="889"/>
      <c r="AP139" s="890"/>
      <c r="AQ139" s="891"/>
      <c r="AR139" s="892"/>
      <c r="AS139" s="893"/>
      <c r="AT139" s="894"/>
      <c r="AU139" s="895"/>
      <c r="AV139" s="896"/>
      <c r="AW139" s="894"/>
      <c r="AX139" s="895"/>
      <c r="AY139" s="896"/>
      <c r="AZ139" s="894">
        <f t="shared" si="22"/>
        <v>0</v>
      </c>
      <c r="BA139" s="896"/>
      <c r="BB139" s="30"/>
      <c r="BC139" s="30"/>
      <c r="BD139" s="30"/>
      <c r="BE139" s="35"/>
    </row>
    <row r="140" spans="1:57" ht="16.5" thickTop="1" thickBot="1" x14ac:dyDescent="0.3">
      <c r="A140" s="499" t="s">
        <v>61</v>
      </c>
      <c r="B140" s="500"/>
      <c r="C140" s="500"/>
      <c r="D140" s="500"/>
      <c r="E140" s="500"/>
      <c r="F140" s="500"/>
      <c r="G140" s="500"/>
      <c r="H140" s="500"/>
      <c r="I140" s="500"/>
      <c r="J140" s="769"/>
      <c r="K140" s="519"/>
      <c r="L140" s="520"/>
      <c r="M140" s="520"/>
      <c r="N140" s="520"/>
      <c r="O140" s="520"/>
      <c r="P140" s="520"/>
      <c r="Q140" s="520"/>
      <c r="R140" s="520"/>
      <c r="S140" s="521"/>
      <c r="T140" s="862" t="s">
        <v>61</v>
      </c>
      <c r="U140" s="863"/>
      <c r="V140" s="863"/>
      <c r="W140" s="863"/>
      <c r="X140" s="863"/>
      <c r="Y140" s="863"/>
      <c r="Z140" s="863"/>
      <c r="AA140" s="863"/>
      <c r="AB140" s="863"/>
      <c r="AC140" s="165"/>
      <c r="AD140" s="519"/>
      <c r="AE140" s="520"/>
      <c r="AF140" s="520"/>
      <c r="AG140" s="520"/>
      <c r="AH140" s="520"/>
      <c r="AI140" s="520"/>
      <c r="AJ140" s="520"/>
      <c r="AK140" s="520"/>
      <c r="AL140" s="521"/>
      <c r="AM140" s="499" t="s">
        <v>61</v>
      </c>
      <c r="AN140" s="500"/>
      <c r="AO140" s="500"/>
      <c r="AP140" s="500"/>
      <c r="AQ140" s="500"/>
      <c r="AR140" s="500"/>
      <c r="AS140" s="500"/>
      <c r="AT140" s="500"/>
      <c r="AU140" s="500"/>
      <c r="AV140" s="769"/>
      <c r="AW140" s="519"/>
      <c r="AX140" s="520"/>
      <c r="AY140" s="520"/>
      <c r="AZ140" s="520"/>
      <c r="BA140" s="520"/>
      <c r="BB140" s="520"/>
      <c r="BC140" s="520"/>
      <c r="BD140" s="520"/>
      <c r="BE140" s="521"/>
    </row>
    <row r="141" spans="1:57" ht="15.75" thickBot="1" x14ac:dyDescent="0.3">
      <c r="A141" s="522" t="s">
        <v>60</v>
      </c>
      <c r="B141" s="523"/>
      <c r="C141" s="523"/>
      <c r="D141" s="523"/>
      <c r="E141" s="523"/>
      <c r="F141" s="523"/>
      <c r="G141" s="523"/>
      <c r="H141" s="523"/>
      <c r="I141" s="523"/>
      <c r="J141" s="523"/>
      <c r="K141" s="523"/>
      <c r="L141" s="523"/>
      <c r="M141" s="523"/>
      <c r="N141" s="516"/>
      <c r="O141" s="508"/>
      <c r="P141" s="509"/>
      <c r="Q141" s="509"/>
      <c r="R141" s="509"/>
      <c r="S141" s="510"/>
      <c r="T141" s="514" t="s">
        <v>60</v>
      </c>
      <c r="U141" s="515"/>
      <c r="V141" s="515"/>
      <c r="W141" s="515"/>
      <c r="X141" s="515"/>
      <c r="Y141" s="515"/>
      <c r="Z141" s="515"/>
      <c r="AA141" s="515"/>
      <c r="AB141" s="515"/>
      <c r="AC141" s="515"/>
      <c r="AD141" s="515"/>
      <c r="AE141" s="523"/>
      <c r="AF141" s="523"/>
      <c r="AG141" s="166"/>
      <c r="AH141" s="508"/>
      <c r="AI141" s="509"/>
      <c r="AJ141" s="509"/>
      <c r="AK141" s="509"/>
      <c r="AL141" s="510"/>
      <c r="AM141" s="522" t="s">
        <v>60</v>
      </c>
      <c r="AN141" s="523"/>
      <c r="AO141" s="523"/>
      <c r="AP141" s="523"/>
      <c r="AQ141" s="523"/>
      <c r="AR141" s="523"/>
      <c r="AS141" s="523"/>
      <c r="AT141" s="523"/>
      <c r="AU141" s="523"/>
      <c r="AV141" s="523"/>
      <c r="AW141" s="523"/>
      <c r="AX141" s="523"/>
      <c r="AY141" s="523"/>
      <c r="AZ141" s="516"/>
      <c r="BA141" s="508"/>
      <c r="BB141" s="509"/>
      <c r="BC141" s="509"/>
      <c r="BD141" s="509"/>
      <c r="BE141" s="510"/>
    </row>
    <row r="142" spans="1:57" ht="15.75" thickBot="1" x14ac:dyDescent="0.3">
      <c r="A142" s="506" t="s">
        <v>59</v>
      </c>
      <c r="B142" s="507"/>
      <c r="C142" s="507"/>
      <c r="D142" s="507"/>
      <c r="E142" s="507"/>
      <c r="F142" s="507"/>
      <c r="G142" s="507"/>
      <c r="H142" s="507"/>
      <c r="I142" s="507"/>
      <c r="J142" s="507"/>
      <c r="K142" s="507"/>
      <c r="L142" s="507"/>
      <c r="M142" s="507"/>
      <c r="N142" s="507"/>
      <c r="O142" s="770"/>
      <c r="P142" s="508"/>
      <c r="Q142" s="509"/>
      <c r="R142" s="509"/>
      <c r="S142" s="510"/>
      <c r="T142" s="511" t="s">
        <v>59</v>
      </c>
      <c r="U142" s="512"/>
      <c r="V142" s="512"/>
      <c r="W142" s="512"/>
      <c r="X142" s="512"/>
      <c r="Y142" s="512"/>
      <c r="Z142" s="512"/>
      <c r="AA142" s="512"/>
      <c r="AB142" s="512"/>
      <c r="AC142" s="512"/>
      <c r="AD142" s="512"/>
      <c r="AE142" s="512"/>
      <c r="AF142" s="512"/>
      <c r="AG142" s="507"/>
      <c r="AH142" s="770"/>
      <c r="AI142" s="508"/>
      <c r="AJ142" s="509"/>
      <c r="AK142" s="509"/>
      <c r="AL142" s="510"/>
      <c r="AM142" s="506" t="s">
        <v>59</v>
      </c>
      <c r="AN142" s="507"/>
      <c r="AO142" s="507"/>
      <c r="AP142" s="507"/>
      <c r="AQ142" s="507"/>
      <c r="AR142" s="507"/>
      <c r="AS142" s="507"/>
      <c r="AT142" s="507"/>
      <c r="AU142" s="507"/>
      <c r="AV142" s="507"/>
      <c r="AW142" s="507"/>
      <c r="AX142" s="507"/>
      <c r="AY142" s="507"/>
      <c r="AZ142" s="507"/>
      <c r="BA142" s="770"/>
      <c r="BB142" s="508"/>
      <c r="BC142" s="509"/>
      <c r="BD142" s="509"/>
      <c r="BE142" s="510"/>
    </row>
    <row r="143" spans="1:57" ht="15.75" thickBot="1" x14ac:dyDescent="0.3">
      <c r="A143" s="511" t="s">
        <v>58</v>
      </c>
      <c r="B143" s="512"/>
      <c r="C143" s="512"/>
      <c r="D143" s="512"/>
      <c r="E143" s="512"/>
      <c r="F143" s="512"/>
      <c r="G143" s="512"/>
      <c r="H143" s="512"/>
      <c r="I143" s="512"/>
      <c r="J143" s="512"/>
      <c r="K143" s="512"/>
      <c r="L143" s="512"/>
      <c r="M143" s="512"/>
      <c r="N143" s="512"/>
      <c r="O143" s="512"/>
      <c r="P143" s="513"/>
      <c r="Q143" s="508"/>
      <c r="R143" s="509"/>
      <c r="S143" s="510"/>
      <c r="T143" s="511" t="s">
        <v>58</v>
      </c>
      <c r="U143" s="512"/>
      <c r="V143" s="512"/>
      <c r="W143" s="512"/>
      <c r="X143" s="512"/>
      <c r="Y143" s="512"/>
      <c r="Z143" s="512"/>
      <c r="AA143" s="512"/>
      <c r="AB143" s="512"/>
      <c r="AC143" s="512"/>
      <c r="AD143" s="512"/>
      <c r="AE143" s="512"/>
      <c r="AF143" s="512"/>
      <c r="AG143" s="512"/>
      <c r="AH143" s="512"/>
      <c r="AI143" s="513"/>
      <c r="AJ143" s="508"/>
      <c r="AK143" s="509"/>
      <c r="AL143" s="510"/>
      <c r="AM143" s="511" t="s">
        <v>58</v>
      </c>
      <c r="AN143" s="512"/>
      <c r="AO143" s="512"/>
      <c r="AP143" s="512"/>
      <c r="AQ143" s="512"/>
      <c r="AR143" s="512"/>
      <c r="AS143" s="512"/>
      <c r="AT143" s="512"/>
      <c r="AU143" s="512"/>
      <c r="AV143" s="512"/>
      <c r="AW143" s="512"/>
      <c r="AX143" s="512"/>
      <c r="AY143" s="512"/>
      <c r="AZ143" s="512"/>
      <c r="BA143" s="512"/>
      <c r="BB143" s="513"/>
      <c r="BC143" s="508"/>
      <c r="BD143" s="509"/>
      <c r="BE143" s="510"/>
    </row>
    <row r="144" spans="1:57" ht="15.75" thickBot="1" x14ac:dyDescent="0.3">
      <c r="A144" s="514" t="s">
        <v>57</v>
      </c>
      <c r="B144" s="515"/>
      <c r="C144" s="515"/>
      <c r="D144" s="515"/>
      <c r="E144" s="515"/>
      <c r="F144" s="515"/>
      <c r="G144" s="515"/>
      <c r="H144" s="515"/>
      <c r="I144" s="515"/>
      <c r="J144" s="515"/>
      <c r="K144" s="515"/>
      <c r="L144" s="515"/>
      <c r="M144" s="515"/>
      <c r="N144" s="515"/>
      <c r="O144" s="515"/>
      <c r="P144" s="515"/>
      <c r="Q144" s="516"/>
      <c r="R144" s="517"/>
      <c r="S144" s="518"/>
      <c r="T144" s="514" t="s">
        <v>57</v>
      </c>
      <c r="U144" s="515"/>
      <c r="V144" s="515"/>
      <c r="W144" s="515"/>
      <c r="X144" s="515"/>
      <c r="Y144" s="515"/>
      <c r="Z144" s="515"/>
      <c r="AA144" s="515"/>
      <c r="AB144" s="515"/>
      <c r="AC144" s="515"/>
      <c r="AD144" s="515"/>
      <c r="AE144" s="515"/>
      <c r="AF144" s="515"/>
      <c r="AG144" s="515"/>
      <c r="AH144" s="515"/>
      <c r="AI144" s="515"/>
      <c r="AJ144" s="516"/>
      <c r="AK144" s="517"/>
      <c r="AL144" s="518"/>
      <c r="AM144" s="514" t="s">
        <v>57</v>
      </c>
      <c r="AN144" s="515"/>
      <c r="AO144" s="515"/>
      <c r="AP144" s="515"/>
      <c r="AQ144" s="515"/>
      <c r="AR144" s="515"/>
      <c r="AS144" s="515"/>
      <c r="AT144" s="515"/>
      <c r="AU144" s="515"/>
      <c r="AV144" s="515"/>
      <c r="AW144" s="515"/>
      <c r="AX144" s="515"/>
      <c r="AY144" s="515"/>
      <c r="AZ144" s="515"/>
      <c r="BA144" s="515"/>
      <c r="BB144" s="515"/>
      <c r="BC144" s="516"/>
      <c r="BD144" s="517"/>
      <c r="BE144" s="518"/>
    </row>
    <row r="145" spans="1:57" ht="15.75" thickBot="1" x14ac:dyDescent="0.3">
      <c r="A145" s="504" t="s">
        <v>56</v>
      </c>
      <c r="B145" s="505"/>
      <c r="C145" s="505"/>
      <c r="D145" s="505"/>
      <c r="E145" s="505"/>
      <c r="F145" s="505"/>
      <c r="G145" s="505"/>
      <c r="H145" s="505"/>
      <c r="I145" s="505"/>
      <c r="J145" s="505"/>
      <c r="K145" s="505"/>
      <c r="L145" s="505"/>
      <c r="M145" s="505"/>
      <c r="N145" s="505"/>
      <c r="O145" s="505"/>
      <c r="P145" s="505"/>
      <c r="Q145" s="505"/>
      <c r="R145" s="505"/>
      <c r="S145" s="167"/>
      <c r="T145" s="504" t="s">
        <v>56</v>
      </c>
      <c r="U145" s="505"/>
      <c r="V145" s="505"/>
      <c r="W145" s="505"/>
      <c r="X145" s="505"/>
      <c r="Y145" s="505"/>
      <c r="Z145" s="505"/>
      <c r="AA145" s="505"/>
      <c r="AB145" s="505"/>
      <c r="AC145" s="505"/>
      <c r="AD145" s="505"/>
      <c r="AE145" s="505"/>
      <c r="AF145" s="505"/>
      <c r="AG145" s="505"/>
      <c r="AH145" s="505"/>
      <c r="AI145" s="505"/>
      <c r="AJ145" s="505"/>
      <c r="AK145" s="505"/>
      <c r="AL145" s="167"/>
      <c r="AM145" s="506" t="s">
        <v>56</v>
      </c>
      <c r="AN145" s="507"/>
      <c r="AO145" s="507"/>
      <c r="AP145" s="507"/>
      <c r="AQ145" s="507"/>
      <c r="AR145" s="507"/>
      <c r="AS145" s="507"/>
      <c r="AT145" s="507"/>
      <c r="AU145" s="507"/>
      <c r="AV145" s="507"/>
      <c r="AW145" s="507"/>
      <c r="AX145" s="507"/>
      <c r="AY145" s="507"/>
      <c r="AZ145" s="507"/>
      <c r="BA145" s="507"/>
      <c r="BB145" s="507"/>
      <c r="BC145" s="507"/>
      <c r="BD145" s="507"/>
      <c r="BE145" s="168"/>
    </row>
    <row r="146" spans="1:57" ht="15.75" thickBot="1" x14ac:dyDescent="0.3">
      <c r="A146" s="263"/>
      <c r="B146" s="263"/>
      <c r="C146" s="263"/>
      <c r="D146" s="263"/>
      <c r="E146" s="263"/>
      <c r="F146" s="263"/>
      <c r="G146" s="263"/>
      <c r="H146" s="263"/>
      <c r="I146" s="263"/>
      <c r="J146" s="263"/>
      <c r="K146" s="263"/>
      <c r="L146" s="263"/>
      <c r="M146" s="263"/>
      <c r="N146" s="263"/>
      <c r="O146" s="263"/>
      <c r="P146" s="263"/>
      <c r="Q146" s="263"/>
      <c r="R146" s="263"/>
      <c r="S146" s="329"/>
      <c r="T146" s="263"/>
      <c r="U146" s="263"/>
      <c r="V146" s="263"/>
      <c r="W146" s="263"/>
      <c r="X146" s="263"/>
      <c r="Y146" s="263"/>
      <c r="Z146" s="263"/>
      <c r="AA146" s="263"/>
      <c r="AB146" s="263"/>
      <c r="AC146" s="263"/>
      <c r="AD146" s="263"/>
      <c r="AE146" s="263"/>
      <c r="AF146" s="263"/>
      <c r="AG146" s="263"/>
      <c r="AH146" s="263"/>
      <c r="AI146" s="263"/>
      <c r="AJ146" s="263"/>
      <c r="AK146" s="263"/>
      <c r="AL146" s="329"/>
      <c r="AM146" s="263"/>
      <c r="AN146" s="263"/>
      <c r="AO146" s="263"/>
      <c r="AP146" s="263"/>
      <c r="AQ146" s="263"/>
      <c r="AR146" s="263"/>
      <c r="AS146" s="263"/>
      <c r="AT146" s="263"/>
      <c r="AU146" s="263"/>
      <c r="AV146" s="263"/>
      <c r="AW146" s="263"/>
      <c r="AX146" s="263"/>
      <c r="AY146" s="263"/>
      <c r="AZ146" s="263"/>
      <c r="BA146" s="263"/>
      <c r="BB146" s="263"/>
      <c r="BC146" s="263"/>
      <c r="BD146" s="263"/>
      <c r="BE146" s="330"/>
    </row>
    <row r="147" spans="1:57" ht="15" customHeight="1" x14ac:dyDescent="0.25">
      <c r="A147" s="529" t="s">
        <v>30</v>
      </c>
      <c r="B147" s="529"/>
      <c r="C147" s="529"/>
      <c r="D147" s="529"/>
      <c r="E147" s="529"/>
      <c r="F147" s="529"/>
      <c r="G147" s="529"/>
      <c r="H147" s="529"/>
      <c r="I147" s="529"/>
      <c r="J147" s="529"/>
      <c r="K147" s="529"/>
      <c r="L147" s="529"/>
      <c r="M147" s="529"/>
      <c r="N147" s="529"/>
      <c r="O147" s="529"/>
      <c r="P147" s="529"/>
      <c r="Q147" s="529"/>
      <c r="R147" s="529"/>
      <c r="S147" s="529"/>
      <c r="T147" s="529" t="s">
        <v>30</v>
      </c>
      <c r="U147" s="529"/>
      <c r="V147" s="529"/>
      <c r="W147" s="529"/>
      <c r="X147" s="529"/>
      <c r="Y147" s="529"/>
      <c r="Z147" s="529"/>
      <c r="AA147" s="529"/>
      <c r="AB147" s="529"/>
      <c r="AC147" s="529"/>
      <c r="AD147" s="529"/>
      <c r="AE147" s="529"/>
      <c r="AF147" s="529"/>
      <c r="AG147" s="529"/>
      <c r="AH147" s="529"/>
      <c r="AI147" s="529"/>
      <c r="AJ147" s="529"/>
      <c r="AK147" s="529"/>
      <c r="AL147" s="529"/>
      <c r="AM147" s="659"/>
      <c r="AN147" s="659"/>
      <c r="AO147" s="659"/>
      <c r="AP147" s="659"/>
      <c r="AQ147" s="659"/>
      <c r="AR147" s="659"/>
      <c r="AS147" s="659"/>
      <c r="AT147" s="659"/>
      <c r="AU147" s="659"/>
      <c r="AV147" s="659"/>
      <c r="AW147" s="659"/>
      <c r="AX147" s="659"/>
      <c r="AY147" s="659"/>
      <c r="AZ147" s="659"/>
      <c r="BA147" s="659"/>
      <c r="BB147" s="659"/>
      <c r="BC147" s="659"/>
      <c r="BD147" s="659"/>
      <c r="BE147" s="659"/>
    </row>
    <row r="148" spans="1:57" ht="15" customHeight="1" x14ac:dyDescent="0.25">
      <c r="A148" s="597"/>
      <c r="B148" s="597"/>
      <c r="C148" s="597"/>
      <c r="D148" s="597"/>
      <c r="E148" s="597"/>
      <c r="F148" s="597"/>
      <c r="G148" s="597"/>
      <c r="H148" s="597"/>
      <c r="I148" s="597"/>
      <c r="J148" s="597"/>
      <c r="K148" s="597"/>
      <c r="L148" s="597"/>
      <c r="M148" s="597"/>
      <c r="N148" s="597"/>
      <c r="O148" s="597"/>
      <c r="P148" s="597"/>
      <c r="Q148" s="597"/>
      <c r="R148" s="597"/>
      <c r="S148" s="597"/>
      <c r="T148" s="597"/>
      <c r="U148" s="597"/>
      <c r="V148" s="597"/>
      <c r="W148" s="597"/>
      <c r="X148" s="597"/>
      <c r="Y148" s="597"/>
      <c r="Z148" s="597"/>
      <c r="AA148" s="597"/>
      <c r="AB148" s="597"/>
      <c r="AC148" s="597"/>
      <c r="AD148" s="597"/>
      <c r="AE148" s="597"/>
      <c r="AF148" s="597"/>
      <c r="AG148" s="597"/>
      <c r="AH148" s="597"/>
      <c r="AI148" s="597"/>
      <c r="AJ148" s="597"/>
      <c r="AK148" s="597"/>
      <c r="AL148" s="597"/>
      <c r="AM148" s="659"/>
      <c r="AN148" s="659"/>
      <c r="AO148" s="659"/>
      <c r="AP148" s="659"/>
      <c r="AQ148" s="659"/>
      <c r="AR148" s="659"/>
      <c r="AS148" s="659"/>
      <c r="AT148" s="659"/>
      <c r="AU148" s="659"/>
      <c r="AV148" s="659"/>
      <c r="AW148" s="659"/>
      <c r="AX148" s="659"/>
      <c r="AY148" s="659"/>
      <c r="AZ148" s="659"/>
      <c r="BA148" s="659"/>
      <c r="BB148" s="659"/>
      <c r="BC148" s="659"/>
      <c r="BD148" s="659"/>
      <c r="BE148" s="659"/>
    </row>
    <row r="149" spans="1:57" ht="21.75" thickBot="1" x14ac:dyDescent="0.3">
      <c r="A149" s="169" t="s">
        <v>4</v>
      </c>
      <c r="B149" s="169"/>
      <c r="C149" s="169"/>
      <c r="D149" s="169"/>
      <c r="E149" s="169"/>
      <c r="F149" s="169"/>
      <c r="G149" s="169"/>
      <c r="H149" s="169"/>
      <c r="I149" s="169"/>
      <c r="J149" s="169"/>
      <c r="K149" s="169"/>
      <c r="L149" s="169"/>
      <c r="M149" s="169"/>
      <c r="N149" s="169"/>
      <c r="O149" s="169"/>
      <c r="P149" s="915"/>
      <c r="Q149" s="915"/>
      <c r="R149" s="169"/>
      <c r="S149" s="169"/>
      <c r="T149" s="777" t="s">
        <v>4</v>
      </c>
      <c r="U149" s="777"/>
      <c r="V149" s="777"/>
      <c r="W149" s="777"/>
      <c r="X149" s="777"/>
      <c r="Y149" s="777"/>
      <c r="Z149" s="777"/>
      <c r="AA149" s="777"/>
      <c r="AB149" s="777"/>
      <c r="AC149" s="777"/>
      <c r="AD149" s="777"/>
      <c r="AE149" s="777"/>
      <c r="AF149" s="777"/>
      <c r="AG149" s="777"/>
      <c r="AH149" s="777"/>
      <c r="AI149" s="777"/>
      <c r="AJ149" s="777"/>
      <c r="AK149" s="777"/>
      <c r="AL149" s="777"/>
      <c r="AM149" s="887"/>
      <c r="AN149" s="887"/>
      <c r="AO149" s="887"/>
      <c r="AP149" s="887"/>
      <c r="AQ149" s="887"/>
      <c r="AR149" s="887"/>
      <c r="AS149" s="887"/>
      <c r="AT149" s="887"/>
      <c r="AU149" s="887"/>
      <c r="AV149" s="887"/>
      <c r="AW149" s="887"/>
      <c r="AX149" s="887"/>
      <c r="AY149" s="887"/>
      <c r="AZ149" s="887"/>
      <c r="BA149" s="887"/>
      <c r="BB149" s="887"/>
      <c r="BC149" s="887"/>
      <c r="BD149" s="887"/>
      <c r="BE149" s="887"/>
    </row>
    <row r="150" spans="1:57" ht="21" customHeight="1" thickBot="1" x14ac:dyDescent="0.3">
      <c r="A150" s="672" t="s">
        <v>5</v>
      </c>
      <c r="B150" s="675"/>
      <c r="C150" s="916" t="s">
        <v>142</v>
      </c>
      <c r="D150" s="916"/>
      <c r="E150" s="916"/>
      <c r="F150" s="916"/>
      <c r="G150" s="916"/>
      <c r="H150" s="917"/>
      <c r="I150" s="918" t="s">
        <v>12</v>
      </c>
      <c r="J150" s="916"/>
      <c r="K150" s="916"/>
      <c r="L150" s="916"/>
      <c r="M150" s="916"/>
      <c r="N150" s="916"/>
      <c r="O150" s="916"/>
      <c r="P150" s="774" t="s">
        <v>92</v>
      </c>
      <c r="Q150" s="664" t="s">
        <v>63</v>
      </c>
      <c r="T150" s="672" t="s">
        <v>5</v>
      </c>
      <c r="U150" s="675"/>
      <c r="V150" s="916" t="s">
        <v>142</v>
      </c>
      <c r="W150" s="916"/>
      <c r="X150" s="916"/>
      <c r="Y150" s="916"/>
      <c r="Z150" s="916"/>
      <c r="AA150" s="917"/>
      <c r="AB150" s="919" t="s">
        <v>12</v>
      </c>
      <c r="AC150" s="916"/>
      <c r="AD150" s="916"/>
      <c r="AE150" s="916"/>
      <c r="AF150" s="916"/>
      <c r="AG150" s="916"/>
      <c r="AH150" s="916"/>
      <c r="AI150" s="774" t="s">
        <v>92</v>
      </c>
      <c r="AJ150" s="664" t="s">
        <v>63</v>
      </c>
      <c r="AM150" s="676"/>
      <c r="AN150" s="676"/>
      <c r="AO150" s="676"/>
      <c r="AP150" s="676"/>
      <c r="AQ150" s="676"/>
      <c r="AR150" s="676"/>
      <c r="AS150" s="776"/>
      <c r="AT150" s="776"/>
      <c r="AU150" s="641"/>
      <c r="AV150" s="641"/>
      <c r="AW150" s="641"/>
      <c r="AX150" s="641"/>
      <c r="AY150" s="641"/>
      <c r="AZ150" s="170"/>
      <c r="BA150" s="776"/>
      <c r="BB150" s="641"/>
      <c r="BC150" s="776"/>
      <c r="BD150" s="171"/>
      <c r="BE150" s="171"/>
    </row>
    <row r="151" spans="1:57" ht="15.75" customHeight="1" thickBot="1" x14ac:dyDescent="0.3">
      <c r="A151" s="674"/>
      <c r="B151" s="773"/>
      <c r="C151" s="172">
        <v>10</v>
      </c>
      <c r="D151" s="172">
        <v>25</v>
      </c>
      <c r="E151" s="172">
        <v>50</v>
      </c>
      <c r="F151" s="173">
        <v>75</v>
      </c>
      <c r="G151" s="174">
        <v>1</v>
      </c>
      <c r="H151" s="175">
        <v>5</v>
      </c>
      <c r="I151" s="176">
        <v>10</v>
      </c>
      <c r="J151" s="177">
        <v>25</v>
      </c>
      <c r="K151" s="177">
        <v>50</v>
      </c>
      <c r="L151" s="177">
        <v>75</v>
      </c>
      <c r="M151" s="920">
        <v>1</v>
      </c>
      <c r="N151" s="920"/>
      <c r="O151" s="178">
        <v>5</v>
      </c>
      <c r="P151" s="775"/>
      <c r="Q151" s="666"/>
      <c r="T151" s="674"/>
      <c r="U151" s="773"/>
      <c r="V151" s="172">
        <v>10</v>
      </c>
      <c r="W151" s="172">
        <v>25</v>
      </c>
      <c r="X151" s="172">
        <v>50</v>
      </c>
      <c r="Y151" s="173">
        <v>75</v>
      </c>
      <c r="Z151" s="174">
        <v>1</v>
      </c>
      <c r="AA151" s="175">
        <v>5</v>
      </c>
      <c r="AB151" s="179">
        <v>10</v>
      </c>
      <c r="AC151" s="180">
        <v>25</v>
      </c>
      <c r="AD151" s="177">
        <v>50</v>
      </c>
      <c r="AE151" s="177">
        <v>75</v>
      </c>
      <c r="AF151" s="920">
        <v>1</v>
      </c>
      <c r="AG151" s="920"/>
      <c r="AH151" s="178">
        <v>5</v>
      </c>
      <c r="AI151" s="775"/>
      <c r="AJ151" s="666"/>
      <c r="AM151" s="676"/>
      <c r="AN151" s="676"/>
      <c r="AO151" s="181"/>
      <c r="AP151" s="181"/>
      <c r="AQ151" s="181"/>
      <c r="AR151" s="182"/>
      <c r="AS151" s="776"/>
      <c r="AT151" s="776"/>
      <c r="AU151" s="183"/>
      <c r="AV151" s="183"/>
      <c r="AW151" s="183"/>
      <c r="AX151" s="183"/>
      <c r="AY151" s="184"/>
      <c r="AZ151" s="184"/>
      <c r="BA151" s="776"/>
      <c r="BB151" s="641"/>
      <c r="BC151" s="776"/>
      <c r="BD151" s="171"/>
      <c r="BE151" s="171"/>
    </row>
    <row r="152" spans="1:57" ht="15.75" x14ac:dyDescent="0.25">
      <c r="A152" s="771" t="s">
        <v>7</v>
      </c>
      <c r="B152" s="772"/>
      <c r="C152" s="104">
        <f>IFERROR((VLOOKUP(A152,$C$6:$M$32,7,0)),0)+IFERROR((VLOOKUP(A152,$V$6:$AF$36,7,0)),0)+IFERROR((VLOOKUP(A152,$AO$6:$AY$36,7,0)),0)+IFERROR((VLOOKUP(A152,$BH$6:$BS$36,7,0)),0)</f>
        <v>0</v>
      </c>
      <c r="D152" s="104">
        <f>IFERROR((VLOOKUP(A152,$C$6:$M$32,8,0)),0)+IFERROR((VLOOKUP(A152,$V$6:$AF$36,8,0)),0)+IFERROR((VLOOKUP(A152,$AO$6:$AY$36,8,0)),0)+IFERROR((VLOOKUP(A152,$BH$6:$BS$36,8,0)),0)</f>
        <v>0</v>
      </c>
      <c r="E152" s="104">
        <f>IFERROR((VLOOKUP(A152,$C$6:$M$32,9,0)),0)+IFERROR((VLOOKUP(A152,$V$6:$AF$36,9,0)),0)+IFERROR((VLOOKUP(A152,$AO$6:$AY$36,9,0)),0)+IFERROR((VLOOKUP(A152,$BH$6:$BS$36,9,0)),0)</f>
        <v>0</v>
      </c>
      <c r="F152" s="104">
        <f>IFERROR((VLOOKUP(A152,$C$6:$M$32,10,0)),0)+IFERROR((VLOOKUP(A152,$V$6:$AF$36,10,0)),0)+IFERROR((VLOOKUP(A152,$AO$6:$AY$36,10,0)),0)+IFERROR((VLOOKUP(A152,$BH$6:$BS$36,10,0)),0)</f>
        <v>0</v>
      </c>
      <c r="G152" s="54">
        <f>IFERROR((VLOOKUP(A152,$C$6:$M$32,11,0)),0)+IFERROR((VLOOKUP(A152,$V$6:$AF$36,11,0)),0)+IFERROR((VLOOKUP(A152,$AO$6:$AY$36,11,0)),0)+IFERROR((VLOOKUP(A152,$BH$6:$BS$36,11,0)),0)</f>
        <v>0</v>
      </c>
      <c r="H152" s="75">
        <f>IFERROR((VLOOKUP(A152,$C$6:$N$32,12,0)),0)+IFERROR((VLOOKUP(A152,$V$6:$AG$36,12,0)),0)+IFERROR((VLOOKUP(A152,$AO$6:$AZ$36,12,0)),0)+IFERROR((VLOOKUP(A152,$BH$6:$BS$36,12,0)),0)</f>
        <v>0</v>
      </c>
      <c r="I152" s="186"/>
      <c r="J152" s="185"/>
      <c r="K152" s="185"/>
      <c r="L152" s="185"/>
      <c r="M152" s="705"/>
      <c r="N152" s="706"/>
      <c r="O152" s="28"/>
      <c r="P152" s="105">
        <f>IFERROR((VLOOKUP(A152,$C$6:$S$32,14,0)),0)+IFERROR((VLOOKUP(A152,$V$6:$AL$36,14,0)),0)+IFERROR((VLOOKUP(A152,$AO$6:$BE$36,14,0)),0)+IFERROR((VLOOKUP(A152,$BH$6:$BW$36,14,0)),0)</f>
        <v>0</v>
      </c>
      <c r="Q152" s="106">
        <f>IFERROR((VLOOKUP(A152,$C$6:$S$32,16,0)),0)+IFERROR((VLOOKUP(A152,$V$6:$AL$36,16,0)),0)+IFERROR((VLOOKUP(A152,$AO$6:$BE$36,16,0)),0)+IFERROR((VLOOKUP(A152,$BH$6:$BW$36,16,0)),0)</f>
        <v>0</v>
      </c>
      <c r="T152" s="771" t="s">
        <v>7</v>
      </c>
      <c r="U152" s="772"/>
      <c r="V152" s="104">
        <f>IFERROR((VLOOKUP(T152,$C$6:$M$32,7,0)),0)+IFERROR((VLOOKUP(T152,$V$6:$AF$36,7,0)),0)+IFERROR((VLOOKUP(T152,$AO$6:$AY$36,7,0)),0)+IFERROR((VLOOKUP(A152,$BH$6:$BS$36,7,0)),0)</f>
        <v>0</v>
      </c>
      <c r="W152" s="104">
        <f>IFERROR((VLOOKUP(T152,$C$6:$M$32,8,0)),0)+IFERROR((VLOOKUP(T152,$V$6:$AF$36,8,0)),0)+IFERROR((VLOOKUP(T152,$AO$6:$AY$36,8,0)),0)+IFERROR((VLOOKUP(A152,$BH$6:$BS$36,8,0)),0)</f>
        <v>0</v>
      </c>
      <c r="X152" s="104">
        <f>IFERROR((VLOOKUP(T152,$C$6:$M$32,9,0)),0)+IFERROR((VLOOKUP(T152,$V$6:$AF$36,9,0)),0)+IFERROR((VLOOKUP(T152,$AO$6:$AY$36,9,0)),0)+IFERROR((VLOOKUP(A152,$BH$6:$BS$36,9,0)),0)</f>
        <v>0</v>
      </c>
      <c r="Y152" s="104">
        <f>IFERROR((VLOOKUP(T152,$C$6:$M$32,10,0)),0)+IFERROR((VLOOKUP(T152,$V$6:$AF$36,10,0)),0)+IFERROR((VLOOKUP(T152,$AO$6:$AY$36,10,0)),0)+IFERROR((VLOOKUP(A152,$BH$6:$BS$36,10,0)),0)</f>
        <v>0</v>
      </c>
      <c r="Z152" s="54">
        <f>IFERROR((VLOOKUP(T152,$C$6:$M$32,11,0)),0)+IFERROR((VLOOKUP(T152,$V$6:$AF$36,11,0)),0)+IFERROR((VLOOKUP(T152,$AO$6:$AY$36,11,0)),0)+IFERROR((VLOOKUP(A152,$BH$6:$BS$36,11,0)),0)</f>
        <v>0</v>
      </c>
      <c r="AA152" s="75">
        <f>IFERROR((VLOOKUP(T152,$C$6:$N$32,12,0)),0)+IFERROR((VLOOKUP(T152,$V$6:$AG$36,12,0)),0)+IFERROR((VLOOKUP(T152,$AO$6:$AZ$36,12,0)),0)+IFERROR((VLOOKUP(T152,$BH$6:$BS$36,12,0)),0)</f>
        <v>0</v>
      </c>
      <c r="AB152" s="187"/>
      <c r="AC152" s="188"/>
      <c r="AD152" s="185"/>
      <c r="AE152" s="185"/>
      <c r="AF152" s="705"/>
      <c r="AG152" s="706"/>
      <c r="AH152" s="28"/>
      <c r="AI152" s="105">
        <f>IFERROR((VLOOKUP(T152,$C$6:$S$32,14,0)),0)+IFERROR((VLOOKUP(T152,$V$6:$AL$36,14,0)),0)+IFERROR((VLOOKUP(T152,$AO$6:$BE$36,14,0)),0)+IFERROR((VLOOKUP(T152,$BH$6:$BW$36,14,0)),0)</f>
        <v>0</v>
      </c>
      <c r="AJ152" s="106">
        <f>IFERROR((VLOOKUP(T152,$C$6:$S$32,16,0)),0)+IFERROR((VLOOKUP(T152,$V$6:$AL$36,16,0)),0)+IFERROR((VLOOKUP(T152,$AO$6:$BE$36,16,0)),0)+IFERROR((VLOOKUP(T152,$BH$6:$BW$36,16,0)),0)</f>
        <v>0</v>
      </c>
      <c r="AM152" s="768"/>
      <c r="AN152" s="768"/>
      <c r="AO152" s="181"/>
      <c r="AP152" s="181"/>
      <c r="AQ152" s="181"/>
      <c r="AR152" s="182"/>
      <c r="AS152" s="182"/>
      <c r="AT152" s="182"/>
      <c r="AU152" s="182"/>
      <c r="AV152" s="182"/>
      <c r="AW152" s="182"/>
      <c r="AX152" s="182"/>
      <c r="AY152" s="171"/>
      <c r="AZ152" s="171"/>
      <c r="BA152" s="171"/>
      <c r="BB152" s="171"/>
      <c r="BC152" s="171"/>
      <c r="BD152" s="171"/>
      <c r="BE152" s="171"/>
    </row>
    <row r="153" spans="1:57" ht="15.75" x14ac:dyDescent="0.25">
      <c r="A153" s="766" t="s">
        <v>147</v>
      </c>
      <c r="B153" s="767"/>
      <c r="C153" s="107">
        <f t="shared" ref="C153:C171" si="23">IFERROR((VLOOKUP(A153,$C$6:$M$32,7,0)),0)+IFERROR((VLOOKUP(A153,$V$6:$AF$36,7,0)),0)+IFERROR((VLOOKUP(A153,$AO$6:$AY$36,7,0)),0)+IFERROR((VLOOKUP(A153,$BH$6:$BS$36,7,0)),0)</f>
        <v>0</v>
      </c>
      <c r="D153" s="107">
        <f t="shared" ref="D153:D171" si="24">IFERROR((VLOOKUP(A153,$C$6:$M$32,8,0)),0)+IFERROR((VLOOKUP(A153,$V$6:$AF$36,8,0)),0)+IFERROR((VLOOKUP(A153,$AO$6:$AY$36,8,0)),0)+IFERROR((VLOOKUP(A153,$BH$6:$BS$36,8,0)),0)</f>
        <v>0</v>
      </c>
      <c r="E153" s="107">
        <f t="shared" ref="E153:E171" si="25">IFERROR((VLOOKUP(A153,$C$6:$M$32,9,0)),0)+IFERROR((VLOOKUP(A153,$V$6:$AF$36,9,0)),0)+IFERROR((VLOOKUP(A153,$AO$6:$AY$36,9,0)),0)+IFERROR((VLOOKUP(A153,$BH$6:$BS$36,9,0)),0)</f>
        <v>0</v>
      </c>
      <c r="F153" s="107">
        <f t="shared" ref="F153:F171" si="26">IFERROR((VLOOKUP(A153,$C$6:$M$32,10,0)),0)+IFERROR((VLOOKUP(A153,$V$6:$AF$36,10,0)),0)+IFERROR((VLOOKUP(A153,$AO$6:$AY$36,10,0)),0)+IFERROR((VLOOKUP(A153,$BH$6:$BS$36,10,0)),0)</f>
        <v>0</v>
      </c>
      <c r="G153" s="55">
        <f t="shared" ref="G153:G171" si="27">IFERROR((VLOOKUP(A153,$C$6:$M$32,11,0)),0)+IFERROR((VLOOKUP(A153,$V$6:$AF$36,11,0)),0)+IFERROR((VLOOKUP(A153,$AO$6:$AY$36,11,0)),0)+IFERROR((VLOOKUP(A153,$BH$6:$BS$36,11,0)),0)</f>
        <v>0</v>
      </c>
      <c r="H153" s="74">
        <f t="shared" ref="H153:H171" si="28">IFERROR((VLOOKUP(A153,$C$6:$N$32,12,0)),0)+IFERROR((VLOOKUP(A153,$V$6:$AG$36,12,0)),0)+IFERROR((VLOOKUP(A153,$AO$6:$AZ$36,12,0)),0)+IFERROR((VLOOKUP(A153,$BH$6:$BS$36,12,0)),0)</f>
        <v>0</v>
      </c>
      <c r="I153" s="190"/>
      <c r="J153" s="189"/>
      <c r="K153" s="189"/>
      <c r="L153" s="189"/>
      <c r="M153" s="585"/>
      <c r="N153" s="586"/>
      <c r="O153" s="29"/>
      <c r="P153" s="108">
        <f t="shared" ref="P153:P171" si="29">IFERROR((VLOOKUP(A153,$C$6:$S$32,14,0)),0)+IFERROR((VLOOKUP(A153,$V$6:$AL$36,14,0)),0)+IFERROR((VLOOKUP(A153,$AO$6:$BE$36,14,0)),0)</f>
        <v>0</v>
      </c>
      <c r="Q153" s="109">
        <f t="shared" ref="Q153:Q171" si="30">IFERROR((VLOOKUP(A153,$C$6:$S$32,16,0)),0)+IFERROR((VLOOKUP(A153,$V$6:$AL$36,16,0)),0)+IFERROR((VLOOKUP(A153,$AO$6:$BE$36,16,0)),0)</f>
        <v>0</v>
      </c>
      <c r="T153" s="766" t="s">
        <v>147</v>
      </c>
      <c r="U153" s="767"/>
      <c r="V153" s="107">
        <f t="shared" ref="V153:V171" si="31">IFERROR((VLOOKUP(T153,$C$6:$M$32,7,0)),0)+IFERROR((VLOOKUP(T153,$V$6:$AF$36,7,0)),0)+IFERROR((VLOOKUP(T153,$AO$6:$AY$36,7,0)),0)+IFERROR((VLOOKUP(A153,$BH$6:$BS$36,7,0)),0)</f>
        <v>0</v>
      </c>
      <c r="W153" s="107">
        <f t="shared" ref="W153:W171" si="32">IFERROR((VLOOKUP(T153,$C$6:$M$32,8,0)),0)+IFERROR((VLOOKUP(T153,$V$6:$AF$36,8,0)),0)+IFERROR((VLOOKUP(T153,$AO$6:$AY$36,8,0)),0)+IFERROR((VLOOKUP(A153,$BH$6:$BS$36,8,0)),0)</f>
        <v>0</v>
      </c>
      <c r="X153" s="107">
        <f t="shared" ref="X153:X171" si="33">IFERROR((VLOOKUP(T153,$C$6:$M$32,9,0)),0)+IFERROR((VLOOKUP(T153,$V$6:$AF$36,9,0)),0)+IFERROR((VLOOKUP(T153,$AO$6:$AY$36,9,0)),0)+IFERROR((VLOOKUP(A153,$BH$6:$BS$36,9,0)),0)</f>
        <v>0</v>
      </c>
      <c r="Y153" s="107">
        <f t="shared" ref="Y153:Y171" si="34">IFERROR((VLOOKUP(T153,$C$6:$M$32,10,0)),0)+IFERROR((VLOOKUP(T153,$V$6:$AF$36,10,0)),0)+IFERROR((VLOOKUP(T153,$AO$6:$AY$36,10,0)),0)+IFERROR((VLOOKUP(A153,$BH$6:$BS$36,10,0)),0)</f>
        <v>0</v>
      </c>
      <c r="Z153" s="55">
        <f t="shared" ref="Z153:Z171" si="35">IFERROR((VLOOKUP(T153,$C$6:$M$32,11,0)),0)+IFERROR((VLOOKUP(T153,$V$6:$AF$36,11,0)),0)+IFERROR((VLOOKUP(T153,$AO$6:$AY$36,11,0)),0)+IFERROR((VLOOKUP(A153,$BH$6:$BS$36,11,0)),0)</f>
        <v>0</v>
      </c>
      <c r="AA153" s="74">
        <f t="shared" ref="AA153:AA171" si="36">IFERROR((VLOOKUP(T153,$C$6:$N$32,12,0)),0)+IFERROR((VLOOKUP(T153,$V$6:$AG$36,12,0)),0)+IFERROR((VLOOKUP(T153,$AO$6:$AZ$36,12,0)),0)+IFERROR((VLOOKUP(T153,$BH$6:$BS$36,12,0)),0)</f>
        <v>0</v>
      </c>
      <c r="AB153" s="191"/>
      <c r="AC153" s="192"/>
      <c r="AD153" s="189"/>
      <c r="AE153" s="189"/>
      <c r="AF153" s="585"/>
      <c r="AG153" s="586"/>
      <c r="AH153" s="29"/>
      <c r="AI153" s="108">
        <f t="shared" ref="AI153:AI171" si="37">IFERROR((VLOOKUP(T153,$C$6:$S$32,14,0)),0)+IFERROR((VLOOKUP(T153,$V$6:$AL$36,14,0)),0)+IFERROR((VLOOKUP(T153,$AO$6:$BE$36,14,0)),0)</f>
        <v>0</v>
      </c>
      <c r="AJ153" s="109">
        <f t="shared" ref="AJ153:AJ171" si="38">IFERROR((VLOOKUP(T153,$C$6:$S$32,16,0)),0)+IFERROR((VLOOKUP(T153,$V$6:$AL$36,16,0)),0)+IFERROR((VLOOKUP(T153,$AO$6:$BE$36,16,0)),0)</f>
        <v>0</v>
      </c>
      <c r="AM153" s="768"/>
      <c r="AN153" s="768"/>
      <c r="AO153" s="181"/>
      <c r="AP153" s="181"/>
      <c r="AQ153" s="181"/>
      <c r="AR153" s="182"/>
      <c r="AS153" s="182"/>
      <c r="AT153" s="182"/>
      <c r="AU153" s="182"/>
      <c r="AV153" s="182"/>
      <c r="AW153" s="182"/>
      <c r="AX153" s="182"/>
      <c r="AY153" s="171"/>
      <c r="AZ153" s="171"/>
      <c r="BA153" s="171"/>
      <c r="BB153" s="171"/>
      <c r="BC153" s="171"/>
      <c r="BD153" s="171"/>
      <c r="BE153" s="171"/>
    </row>
    <row r="154" spans="1:57" ht="15.75" x14ac:dyDescent="0.25">
      <c r="A154" s="766" t="s">
        <v>8</v>
      </c>
      <c r="B154" s="767"/>
      <c r="C154" s="107">
        <f t="shared" si="23"/>
        <v>0</v>
      </c>
      <c r="D154" s="107">
        <f t="shared" si="24"/>
        <v>0</v>
      </c>
      <c r="E154" s="107">
        <f t="shared" si="25"/>
        <v>0</v>
      </c>
      <c r="F154" s="107">
        <f t="shared" si="26"/>
        <v>0</v>
      </c>
      <c r="G154" s="55">
        <f t="shared" si="27"/>
        <v>0</v>
      </c>
      <c r="H154" s="74">
        <f t="shared" si="28"/>
        <v>0</v>
      </c>
      <c r="I154" s="190"/>
      <c r="J154" s="189"/>
      <c r="K154" s="189"/>
      <c r="L154" s="189"/>
      <c r="M154" s="585"/>
      <c r="N154" s="586"/>
      <c r="O154" s="29"/>
      <c r="P154" s="108">
        <f t="shared" si="29"/>
        <v>0</v>
      </c>
      <c r="Q154" s="109">
        <f t="shared" si="30"/>
        <v>0</v>
      </c>
      <c r="T154" s="766" t="s">
        <v>8</v>
      </c>
      <c r="U154" s="767"/>
      <c r="V154" s="107">
        <f t="shared" si="31"/>
        <v>0</v>
      </c>
      <c r="W154" s="107">
        <f t="shared" si="32"/>
        <v>0</v>
      </c>
      <c r="X154" s="107">
        <f t="shared" si="33"/>
        <v>0</v>
      </c>
      <c r="Y154" s="107">
        <f t="shared" si="34"/>
        <v>0</v>
      </c>
      <c r="Z154" s="55">
        <f t="shared" si="35"/>
        <v>0</v>
      </c>
      <c r="AA154" s="74">
        <f t="shared" si="36"/>
        <v>0</v>
      </c>
      <c r="AB154" s="191"/>
      <c r="AC154" s="189"/>
      <c r="AD154" s="189"/>
      <c r="AE154" s="189"/>
      <c r="AF154" s="585"/>
      <c r="AG154" s="586"/>
      <c r="AH154" s="29"/>
      <c r="AI154" s="108">
        <f t="shared" si="37"/>
        <v>0</v>
      </c>
      <c r="AJ154" s="109">
        <f t="shared" si="38"/>
        <v>0</v>
      </c>
      <c r="AM154" s="768"/>
      <c r="AN154" s="768"/>
      <c r="AO154" s="181"/>
      <c r="AP154" s="181"/>
      <c r="AQ154" s="181"/>
      <c r="AR154" s="182"/>
      <c r="AS154" s="182"/>
      <c r="AT154" s="182"/>
      <c r="AU154" s="182"/>
      <c r="AV154" s="182"/>
      <c r="AW154" s="182"/>
      <c r="AX154" s="182"/>
      <c r="AY154" s="171"/>
      <c r="AZ154" s="171"/>
      <c r="BA154" s="171"/>
      <c r="BB154" s="171"/>
      <c r="BC154" s="171"/>
      <c r="BD154" s="171"/>
      <c r="BE154" s="171"/>
    </row>
    <row r="155" spans="1:57" ht="15.75" x14ac:dyDescent="0.25">
      <c r="A155" s="766" t="s">
        <v>9</v>
      </c>
      <c r="B155" s="767"/>
      <c r="C155" s="107">
        <f t="shared" si="23"/>
        <v>0</v>
      </c>
      <c r="D155" s="107">
        <f t="shared" si="24"/>
        <v>4</v>
      </c>
      <c r="E155" s="107">
        <f t="shared" si="25"/>
        <v>0</v>
      </c>
      <c r="F155" s="107">
        <f t="shared" si="26"/>
        <v>0</v>
      </c>
      <c r="G155" s="55">
        <f t="shared" si="27"/>
        <v>0</v>
      </c>
      <c r="H155" s="74">
        <f t="shared" si="28"/>
        <v>0</v>
      </c>
      <c r="I155" s="190"/>
      <c r="J155" s="189"/>
      <c r="K155" s="189"/>
      <c r="L155" s="189"/>
      <c r="M155" s="585"/>
      <c r="N155" s="586"/>
      <c r="O155" s="29"/>
      <c r="P155" s="108">
        <f t="shared" si="29"/>
        <v>3809.53</v>
      </c>
      <c r="Q155" s="109">
        <f t="shared" si="30"/>
        <v>4000.0065000000004</v>
      </c>
      <c r="T155" s="766" t="s">
        <v>9</v>
      </c>
      <c r="U155" s="767"/>
      <c r="V155" s="107">
        <f t="shared" si="31"/>
        <v>0</v>
      </c>
      <c r="W155" s="107">
        <f t="shared" si="32"/>
        <v>4</v>
      </c>
      <c r="X155" s="107">
        <f t="shared" si="33"/>
        <v>0</v>
      </c>
      <c r="Y155" s="107">
        <f t="shared" si="34"/>
        <v>0</v>
      </c>
      <c r="Z155" s="55">
        <f t="shared" si="35"/>
        <v>0</v>
      </c>
      <c r="AA155" s="74">
        <f t="shared" si="36"/>
        <v>0</v>
      </c>
      <c r="AB155" s="191"/>
      <c r="AC155" s="189"/>
      <c r="AD155" s="189"/>
      <c r="AE155" s="189"/>
      <c r="AF155" s="585"/>
      <c r="AG155" s="586"/>
      <c r="AH155" s="29"/>
      <c r="AI155" s="108">
        <f t="shared" si="37"/>
        <v>3809.53</v>
      </c>
      <c r="AJ155" s="109">
        <f t="shared" si="38"/>
        <v>4000.0065000000004</v>
      </c>
      <c r="AM155" s="768"/>
      <c r="AN155" s="768"/>
      <c r="AO155" s="181"/>
      <c r="AP155" s="181"/>
      <c r="AQ155" s="181"/>
      <c r="AR155" s="182"/>
      <c r="AS155" s="182"/>
      <c r="AT155" s="182"/>
      <c r="AU155" s="182"/>
      <c r="AV155" s="182"/>
      <c r="AW155" s="182"/>
      <c r="AX155" s="182"/>
      <c r="AY155" s="171"/>
      <c r="AZ155" s="171"/>
      <c r="BA155" s="171"/>
      <c r="BB155" s="171"/>
      <c r="BC155" s="171"/>
      <c r="BD155" s="171"/>
      <c r="BE155" s="171"/>
    </row>
    <row r="156" spans="1:57" ht="15.75" x14ac:dyDescent="0.25">
      <c r="A156" s="766" t="s">
        <v>10</v>
      </c>
      <c r="B156" s="767"/>
      <c r="C156" s="107">
        <f t="shared" si="23"/>
        <v>0</v>
      </c>
      <c r="D156" s="107">
        <f t="shared" si="24"/>
        <v>5</v>
      </c>
      <c r="E156" s="107">
        <f t="shared" si="25"/>
        <v>2</v>
      </c>
      <c r="F156" s="107">
        <f t="shared" si="26"/>
        <v>0</v>
      </c>
      <c r="G156" s="55">
        <f t="shared" si="27"/>
        <v>0</v>
      </c>
      <c r="H156" s="74">
        <f t="shared" si="28"/>
        <v>0</v>
      </c>
      <c r="I156" s="190"/>
      <c r="J156" s="189"/>
      <c r="K156" s="189"/>
      <c r="L156" s="189"/>
      <c r="M156" s="585"/>
      <c r="N156" s="586"/>
      <c r="O156" s="29"/>
      <c r="P156" s="108">
        <f t="shared" si="29"/>
        <v>8571.442500000001</v>
      </c>
      <c r="Q156" s="109">
        <f t="shared" si="30"/>
        <v>9000.0146250000016</v>
      </c>
      <c r="T156" s="766" t="s">
        <v>10</v>
      </c>
      <c r="U156" s="767"/>
      <c r="V156" s="107">
        <f t="shared" si="31"/>
        <v>0</v>
      </c>
      <c r="W156" s="107">
        <f t="shared" si="32"/>
        <v>5</v>
      </c>
      <c r="X156" s="107">
        <f t="shared" si="33"/>
        <v>2</v>
      </c>
      <c r="Y156" s="107">
        <f t="shared" si="34"/>
        <v>0</v>
      </c>
      <c r="Z156" s="55">
        <f t="shared" si="35"/>
        <v>0</v>
      </c>
      <c r="AA156" s="74">
        <f t="shared" si="36"/>
        <v>0</v>
      </c>
      <c r="AB156" s="191"/>
      <c r="AC156" s="189"/>
      <c r="AD156" s="189"/>
      <c r="AE156" s="189"/>
      <c r="AF156" s="585"/>
      <c r="AG156" s="586"/>
      <c r="AH156" s="29"/>
      <c r="AI156" s="108">
        <f t="shared" si="37"/>
        <v>8571.442500000001</v>
      </c>
      <c r="AJ156" s="109">
        <f t="shared" si="38"/>
        <v>9000.0146250000016</v>
      </c>
      <c r="AM156" s="768"/>
      <c r="AN156" s="768"/>
      <c r="AO156" s="181"/>
      <c r="AP156" s="181"/>
      <c r="AQ156" s="181"/>
      <c r="AR156" s="182"/>
      <c r="AS156" s="182"/>
      <c r="AT156" s="182"/>
      <c r="AU156" s="182"/>
      <c r="AV156" s="182"/>
      <c r="AW156" s="182"/>
      <c r="AX156" s="182"/>
      <c r="AY156" s="171"/>
      <c r="AZ156" s="171"/>
      <c r="BA156" s="171"/>
      <c r="BB156" s="171"/>
      <c r="BC156" s="171"/>
      <c r="BD156" s="171"/>
      <c r="BE156" s="171"/>
    </row>
    <row r="157" spans="1:57" ht="15.75" x14ac:dyDescent="0.25">
      <c r="A157" s="766" t="s">
        <v>148</v>
      </c>
      <c r="B157" s="767"/>
      <c r="C157" s="107">
        <f t="shared" si="23"/>
        <v>0</v>
      </c>
      <c r="D157" s="107">
        <f t="shared" si="24"/>
        <v>0</v>
      </c>
      <c r="E157" s="107">
        <f t="shared" si="25"/>
        <v>0</v>
      </c>
      <c r="F157" s="107">
        <f t="shared" si="26"/>
        <v>0</v>
      </c>
      <c r="G157" s="55">
        <f t="shared" si="27"/>
        <v>0</v>
      </c>
      <c r="H157" s="74">
        <f t="shared" si="28"/>
        <v>0</v>
      </c>
      <c r="I157" s="190"/>
      <c r="J157" s="189"/>
      <c r="K157" s="189"/>
      <c r="L157" s="189"/>
      <c r="M157" s="585"/>
      <c r="N157" s="586"/>
      <c r="O157" s="29"/>
      <c r="P157" s="108">
        <f t="shared" si="29"/>
        <v>0</v>
      </c>
      <c r="Q157" s="109">
        <f t="shared" si="30"/>
        <v>0</v>
      </c>
      <c r="T157" s="766" t="s">
        <v>148</v>
      </c>
      <c r="U157" s="767"/>
      <c r="V157" s="107">
        <f t="shared" si="31"/>
        <v>0</v>
      </c>
      <c r="W157" s="107">
        <f t="shared" si="32"/>
        <v>0</v>
      </c>
      <c r="X157" s="107">
        <f t="shared" si="33"/>
        <v>0</v>
      </c>
      <c r="Y157" s="107">
        <f t="shared" si="34"/>
        <v>0</v>
      </c>
      <c r="Z157" s="55">
        <f t="shared" si="35"/>
        <v>0</v>
      </c>
      <c r="AA157" s="74">
        <f t="shared" si="36"/>
        <v>0</v>
      </c>
      <c r="AB157" s="191"/>
      <c r="AC157" s="189"/>
      <c r="AD157" s="189"/>
      <c r="AE157" s="189"/>
      <c r="AF157" s="585"/>
      <c r="AG157" s="586"/>
      <c r="AH157" s="29"/>
      <c r="AI157" s="108">
        <f t="shared" si="37"/>
        <v>0</v>
      </c>
      <c r="AJ157" s="109">
        <f t="shared" si="38"/>
        <v>0</v>
      </c>
      <c r="AM157" s="768"/>
      <c r="AN157" s="768"/>
      <c r="AO157" s="181"/>
      <c r="AP157" s="181"/>
      <c r="AQ157" s="181"/>
      <c r="AR157" s="182"/>
      <c r="AS157" s="182"/>
      <c r="AT157" s="182"/>
      <c r="AU157" s="182"/>
      <c r="AV157" s="182"/>
      <c r="AW157" s="182"/>
      <c r="AX157" s="182"/>
      <c r="AY157" s="171"/>
      <c r="AZ157" s="171"/>
      <c r="BA157" s="171"/>
      <c r="BB157" s="171"/>
      <c r="BC157" s="171"/>
      <c r="BD157" s="171"/>
      <c r="BE157" s="171"/>
    </row>
    <row r="158" spans="1:57" ht="15.75" x14ac:dyDescent="0.25">
      <c r="A158" s="766" t="s">
        <v>224</v>
      </c>
      <c r="B158" s="767"/>
      <c r="C158" s="107">
        <f t="shared" si="23"/>
        <v>0</v>
      </c>
      <c r="D158" s="107">
        <f t="shared" si="24"/>
        <v>0</v>
      </c>
      <c r="E158" s="107">
        <f t="shared" si="25"/>
        <v>0</v>
      </c>
      <c r="F158" s="107">
        <f t="shared" si="26"/>
        <v>0</v>
      </c>
      <c r="G158" s="55">
        <f t="shared" si="27"/>
        <v>0</v>
      </c>
      <c r="H158" s="74">
        <f t="shared" si="28"/>
        <v>2</v>
      </c>
      <c r="I158" s="190"/>
      <c r="J158" s="189"/>
      <c r="K158" s="189"/>
      <c r="L158" s="189"/>
      <c r="M158" s="585"/>
      <c r="N158" s="586"/>
      <c r="O158" s="29"/>
      <c r="P158" s="108">
        <f t="shared" si="29"/>
        <v>33333.33</v>
      </c>
      <c r="Q158" s="109">
        <f t="shared" si="30"/>
        <v>34999.996500000001</v>
      </c>
      <c r="T158" s="766" t="s">
        <v>29</v>
      </c>
      <c r="U158" s="767"/>
      <c r="V158" s="107">
        <f t="shared" si="31"/>
        <v>0</v>
      </c>
      <c r="W158" s="107">
        <f t="shared" si="32"/>
        <v>0</v>
      </c>
      <c r="X158" s="107">
        <f t="shared" si="33"/>
        <v>0</v>
      </c>
      <c r="Y158" s="107">
        <f t="shared" si="34"/>
        <v>0</v>
      </c>
      <c r="Z158" s="55">
        <f t="shared" si="35"/>
        <v>0</v>
      </c>
      <c r="AA158" s="74">
        <f t="shared" si="36"/>
        <v>0</v>
      </c>
      <c r="AB158" s="191"/>
      <c r="AC158" s="189"/>
      <c r="AD158" s="189"/>
      <c r="AE158" s="189"/>
      <c r="AF158" s="585"/>
      <c r="AG158" s="586"/>
      <c r="AH158" s="29"/>
      <c r="AI158" s="108">
        <f t="shared" si="37"/>
        <v>0</v>
      </c>
      <c r="AJ158" s="109">
        <f t="shared" si="38"/>
        <v>0</v>
      </c>
      <c r="AM158" s="768"/>
      <c r="AN158" s="768"/>
      <c r="AO158" s="181"/>
      <c r="AP158" s="181"/>
      <c r="AQ158" s="181"/>
      <c r="AR158" s="182"/>
      <c r="AS158" s="182"/>
      <c r="AT158" s="182"/>
      <c r="AU158" s="182"/>
      <c r="AV158" s="182"/>
      <c r="AW158" s="182"/>
      <c r="AX158" s="182"/>
      <c r="AY158" s="171"/>
      <c r="AZ158" s="171"/>
      <c r="BA158" s="171"/>
      <c r="BB158" s="171"/>
      <c r="BC158" s="171"/>
      <c r="BD158" s="171"/>
      <c r="BE158" s="171"/>
    </row>
    <row r="159" spans="1:57" ht="15.75" x14ac:dyDescent="0.25">
      <c r="A159" s="766" t="s">
        <v>149</v>
      </c>
      <c r="B159" s="767"/>
      <c r="C159" s="107">
        <f t="shared" si="23"/>
        <v>0</v>
      </c>
      <c r="D159" s="107">
        <f t="shared" si="24"/>
        <v>0</v>
      </c>
      <c r="E159" s="107">
        <f t="shared" si="25"/>
        <v>0</v>
      </c>
      <c r="F159" s="107">
        <f t="shared" si="26"/>
        <v>0</v>
      </c>
      <c r="G159" s="55">
        <f t="shared" si="27"/>
        <v>0</v>
      </c>
      <c r="H159" s="74">
        <f t="shared" si="28"/>
        <v>0</v>
      </c>
      <c r="I159" s="190"/>
      <c r="J159" s="189"/>
      <c r="K159" s="189"/>
      <c r="L159" s="189"/>
      <c r="M159" s="585"/>
      <c r="N159" s="586"/>
      <c r="O159" s="29"/>
      <c r="P159" s="108">
        <f t="shared" si="29"/>
        <v>0</v>
      </c>
      <c r="Q159" s="109">
        <f t="shared" si="30"/>
        <v>0</v>
      </c>
      <c r="T159" s="766" t="s">
        <v>149</v>
      </c>
      <c r="U159" s="767"/>
      <c r="V159" s="107">
        <f t="shared" si="31"/>
        <v>0</v>
      </c>
      <c r="W159" s="107">
        <f t="shared" si="32"/>
        <v>0</v>
      </c>
      <c r="X159" s="107">
        <f t="shared" si="33"/>
        <v>0</v>
      </c>
      <c r="Y159" s="107">
        <f t="shared" si="34"/>
        <v>0</v>
      </c>
      <c r="Z159" s="55">
        <f t="shared" si="35"/>
        <v>0</v>
      </c>
      <c r="AA159" s="74">
        <f t="shared" si="36"/>
        <v>0</v>
      </c>
      <c r="AB159" s="191"/>
      <c r="AC159" s="189"/>
      <c r="AD159" s="189"/>
      <c r="AE159" s="189"/>
      <c r="AF159" s="585"/>
      <c r="AG159" s="586"/>
      <c r="AH159" s="29"/>
      <c r="AI159" s="108">
        <f t="shared" si="37"/>
        <v>0</v>
      </c>
      <c r="AJ159" s="109">
        <f t="shared" si="38"/>
        <v>0</v>
      </c>
      <c r="AM159" s="768"/>
      <c r="AN159" s="768"/>
      <c r="AO159" s="181"/>
      <c r="AP159" s="181"/>
      <c r="AQ159" s="181"/>
      <c r="AR159" s="182"/>
      <c r="AS159" s="182"/>
      <c r="AT159" s="182"/>
      <c r="AU159" s="182"/>
      <c r="AV159" s="182"/>
      <c r="AW159" s="182"/>
      <c r="AX159" s="182"/>
      <c r="AY159" s="171"/>
      <c r="AZ159" s="171"/>
      <c r="BA159" s="171"/>
      <c r="BB159" s="171"/>
      <c r="BC159" s="171"/>
      <c r="BD159" s="171"/>
      <c r="BE159" s="171"/>
    </row>
    <row r="160" spans="1:57" ht="15.75" x14ac:dyDescent="0.25">
      <c r="A160" s="766" t="s">
        <v>11</v>
      </c>
      <c r="B160" s="767"/>
      <c r="C160" s="107">
        <f t="shared" si="23"/>
        <v>0</v>
      </c>
      <c r="D160" s="107">
        <f t="shared" si="24"/>
        <v>0</v>
      </c>
      <c r="E160" s="107">
        <f t="shared" si="25"/>
        <v>0</v>
      </c>
      <c r="F160" s="107">
        <f t="shared" si="26"/>
        <v>0</v>
      </c>
      <c r="G160" s="55">
        <f t="shared" si="27"/>
        <v>0</v>
      </c>
      <c r="H160" s="74">
        <f t="shared" si="28"/>
        <v>0</v>
      </c>
      <c r="I160" s="190"/>
      <c r="J160" s="189"/>
      <c r="K160" s="189"/>
      <c r="L160" s="189"/>
      <c r="M160" s="585"/>
      <c r="N160" s="586"/>
      <c r="O160" s="29"/>
      <c r="P160" s="108">
        <f t="shared" si="29"/>
        <v>0</v>
      </c>
      <c r="Q160" s="109">
        <f t="shared" si="30"/>
        <v>0</v>
      </c>
      <c r="T160" s="766" t="s">
        <v>11</v>
      </c>
      <c r="U160" s="767"/>
      <c r="V160" s="107">
        <f t="shared" si="31"/>
        <v>0</v>
      </c>
      <c r="W160" s="107">
        <f t="shared" si="32"/>
        <v>0</v>
      </c>
      <c r="X160" s="107">
        <f t="shared" si="33"/>
        <v>0</v>
      </c>
      <c r="Y160" s="107">
        <f t="shared" si="34"/>
        <v>0</v>
      </c>
      <c r="Z160" s="55">
        <f t="shared" si="35"/>
        <v>0</v>
      </c>
      <c r="AA160" s="74">
        <f t="shared" si="36"/>
        <v>0</v>
      </c>
      <c r="AB160" s="191"/>
      <c r="AC160" s="189"/>
      <c r="AD160" s="189"/>
      <c r="AE160" s="189"/>
      <c r="AF160" s="585"/>
      <c r="AG160" s="586"/>
      <c r="AH160" s="29"/>
      <c r="AI160" s="108">
        <f t="shared" si="37"/>
        <v>0</v>
      </c>
      <c r="AJ160" s="109">
        <f t="shared" si="38"/>
        <v>0</v>
      </c>
      <c r="AM160" s="768"/>
      <c r="AN160" s="768"/>
      <c r="AO160" s="181"/>
      <c r="AP160" s="181"/>
      <c r="AQ160" s="181"/>
      <c r="AR160" s="182"/>
      <c r="AS160" s="182"/>
      <c r="AT160" s="182"/>
      <c r="AU160" s="182"/>
      <c r="AV160" s="182"/>
      <c r="AW160" s="182"/>
      <c r="AX160" s="182"/>
      <c r="AY160" s="171"/>
      <c r="AZ160" s="171"/>
      <c r="BA160" s="171"/>
      <c r="BB160" s="171"/>
      <c r="BC160" s="171"/>
      <c r="BD160" s="171"/>
      <c r="BE160" s="171"/>
    </row>
    <row r="161" spans="1:57" ht="15.75" x14ac:dyDescent="0.25">
      <c r="A161" s="766"/>
      <c r="B161" s="767"/>
      <c r="C161" s="107">
        <f t="shared" si="23"/>
        <v>0</v>
      </c>
      <c r="D161" s="107">
        <f t="shared" si="24"/>
        <v>0</v>
      </c>
      <c r="E161" s="107">
        <f t="shared" si="25"/>
        <v>0</v>
      </c>
      <c r="F161" s="107">
        <f t="shared" si="26"/>
        <v>0</v>
      </c>
      <c r="G161" s="55">
        <f t="shared" si="27"/>
        <v>0</v>
      </c>
      <c r="H161" s="74">
        <f t="shared" si="28"/>
        <v>0</v>
      </c>
      <c r="I161" s="190"/>
      <c r="J161" s="189"/>
      <c r="K161" s="189"/>
      <c r="L161" s="189"/>
      <c r="M161" s="585"/>
      <c r="N161" s="586"/>
      <c r="O161" s="29"/>
      <c r="P161" s="108">
        <f t="shared" si="29"/>
        <v>0</v>
      </c>
      <c r="Q161" s="109">
        <f t="shared" si="30"/>
        <v>0</v>
      </c>
      <c r="T161" s="766"/>
      <c r="U161" s="767"/>
      <c r="V161" s="107">
        <f t="shared" si="31"/>
        <v>0</v>
      </c>
      <c r="W161" s="107">
        <f t="shared" si="32"/>
        <v>0</v>
      </c>
      <c r="X161" s="107">
        <f t="shared" si="33"/>
        <v>0</v>
      </c>
      <c r="Y161" s="107">
        <f t="shared" si="34"/>
        <v>0</v>
      </c>
      <c r="Z161" s="55">
        <f t="shared" si="35"/>
        <v>0</v>
      </c>
      <c r="AA161" s="74">
        <f t="shared" si="36"/>
        <v>0</v>
      </c>
      <c r="AB161" s="191"/>
      <c r="AC161" s="189"/>
      <c r="AD161" s="189"/>
      <c r="AE161" s="189"/>
      <c r="AF161" s="585"/>
      <c r="AG161" s="586"/>
      <c r="AH161" s="29"/>
      <c r="AI161" s="108">
        <f t="shared" si="37"/>
        <v>0</v>
      </c>
      <c r="AJ161" s="109">
        <f t="shared" si="38"/>
        <v>0</v>
      </c>
      <c r="AM161" s="768"/>
      <c r="AN161" s="768"/>
      <c r="AO161" s="181"/>
      <c r="AP161" s="181"/>
      <c r="AQ161" s="181"/>
      <c r="AR161" s="182"/>
      <c r="AS161" s="182"/>
      <c r="AT161" s="182"/>
      <c r="AU161" s="182"/>
      <c r="AV161" s="182"/>
      <c r="AW161" s="182"/>
      <c r="AX161" s="182"/>
      <c r="AY161" s="171"/>
      <c r="AZ161" s="171"/>
      <c r="BA161" s="171"/>
      <c r="BB161" s="171"/>
      <c r="BC161" s="171"/>
      <c r="BD161" s="171"/>
      <c r="BE161" s="171"/>
    </row>
    <row r="162" spans="1:57" ht="15.75" x14ac:dyDescent="0.25">
      <c r="A162" s="760"/>
      <c r="B162" s="761"/>
      <c r="C162" s="107">
        <f t="shared" si="23"/>
        <v>0</v>
      </c>
      <c r="D162" s="107">
        <f t="shared" si="24"/>
        <v>0</v>
      </c>
      <c r="E162" s="107">
        <f t="shared" si="25"/>
        <v>0</v>
      </c>
      <c r="F162" s="107">
        <f t="shared" si="26"/>
        <v>0</v>
      </c>
      <c r="G162" s="55">
        <f t="shared" si="27"/>
        <v>0</v>
      </c>
      <c r="H162" s="74">
        <f t="shared" si="28"/>
        <v>0</v>
      </c>
      <c r="I162" s="190"/>
      <c r="J162" s="189"/>
      <c r="K162" s="189"/>
      <c r="L162" s="189"/>
      <c r="M162" s="585"/>
      <c r="N162" s="586"/>
      <c r="O162" s="29"/>
      <c r="P162" s="108">
        <f t="shared" si="29"/>
        <v>0</v>
      </c>
      <c r="Q162" s="109">
        <f t="shared" si="30"/>
        <v>0</v>
      </c>
      <c r="T162" s="760"/>
      <c r="U162" s="761"/>
      <c r="V162" s="107">
        <f t="shared" si="31"/>
        <v>0</v>
      </c>
      <c r="W162" s="107">
        <f t="shared" si="32"/>
        <v>0</v>
      </c>
      <c r="X162" s="107">
        <f t="shared" si="33"/>
        <v>0</v>
      </c>
      <c r="Y162" s="107">
        <f t="shared" si="34"/>
        <v>0</v>
      </c>
      <c r="Z162" s="55">
        <f t="shared" si="35"/>
        <v>0</v>
      </c>
      <c r="AA162" s="74">
        <f t="shared" si="36"/>
        <v>0</v>
      </c>
      <c r="AB162" s="191"/>
      <c r="AC162" s="189"/>
      <c r="AD162" s="189"/>
      <c r="AE162" s="189"/>
      <c r="AF162" s="585"/>
      <c r="AG162" s="586"/>
      <c r="AH162" s="29"/>
      <c r="AI162" s="108">
        <f t="shared" si="37"/>
        <v>0</v>
      </c>
      <c r="AJ162" s="109">
        <f t="shared" si="38"/>
        <v>0</v>
      </c>
      <c r="AM162" s="170"/>
      <c r="AN162" s="181"/>
      <c r="AO162" s="181"/>
      <c r="AP162" s="181"/>
      <c r="AQ162" s="181"/>
      <c r="AR162" s="182"/>
      <c r="AS162" s="182"/>
      <c r="AT162" s="182"/>
      <c r="AU162" s="182"/>
      <c r="AV162" s="182"/>
      <c r="AW162" s="182"/>
      <c r="AX162" s="182"/>
      <c r="AY162" s="171"/>
      <c r="AZ162" s="171"/>
      <c r="BA162" s="171"/>
      <c r="BB162" s="171"/>
      <c r="BC162" s="171"/>
      <c r="BD162" s="171"/>
      <c r="BE162" s="171"/>
    </row>
    <row r="163" spans="1:57" ht="15.75" x14ac:dyDescent="0.25">
      <c r="A163" s="760"/>
      <c r="B163" s="761"/>
      <c r="C163" s="107">
        <f t="shared" si="23"/>
        <v>0</v>
      </c>
      <c r="D163" s="107">
        <f t="shared" si="24"/>
        <v>0</v>
      </c>
      <c r="E163" s="107">
        <f t="shared" si="25"/>
        <v>0</v>
      </c>
      <c r="F163" s="107">
        <f t="shared" si="26"/>
        <v>0</v>
      </c>
      <c r="G163" s="55">
        <f t="shared" si="27"/>
        <v>0</v>
      </c>
      <c r="H163" s="74">
        <f t="shared" si="28"/>
        <v>0</v>
      </c>
      <c r="I163" s="190"/>
      <c r="J163" s="189"/>
      <c r="K163" s="189"/>
      <c r="L163" s="189"/>
      <c r="M163" s="585"/>
      <c r="N163" s="586"/>
      <c r="O163" s="29"/>
      <c r="P163" s="108">
        <f t="shared" si="29"/>
        <v>0</v>
      </c>
      <c r="Q163" s="109">
        <f t="shared" si="30"/>
        <v>0</v>
      </c>
      <c r="T163" s="760"/>
      <c r="U163" s="761"/>
      <c r="V163" s="107">
        <f t="shared" si="31"/>
        <v>0</v>
      </c>
      <c r="W163" s="107">
        <f t="shared" si="32"/>
        <v>0</v>
      </c>
      <c r="X163" s="107">
        <f t="shared" si="33"/>
        <v>0</v>
      </c>
      <c r="Y163" s="107">
        <f t="shared" si="34"/>
        <v>0</v>
      </c>
      <c r="Z163" s="55">
        <f t="shared" si="35"/>
        <v>0</v>
      </c>
      <c r="AA163" s="74">
        <f t="shared" si="36"/>
        <v>0</v>
      </c>
      <c r="AB163" s="191"/>
      <c r="AC163" s="189"/>
      <c r="AD163" s="189"/>
      <c r="AE163" s="189"/>
      <c r="AF163" s="585"/>
      <c r="AG163" s="586"/>
      <c r="AH163" s="29"/>
      <c r="AI163" s="108">
        <f t="shared" si="37"/>
        <v>0</v>
      </c>
      <c r="AJ163" s="109">
        <f t="shared" si="38"/>
        <v>0</v>
      </c>
      <c r="AM163" s="171"/>
      <c r="AN163" s="181"/>
      <c r="AO163" s="181"/>
      <c r="AP163" s="181"/>
      <c r="AQ163" s="181"/>
      <c r="AR163" s="182"/>
      <c r="AS163" s="182"/>
      <c r="AT163" s="182"/>
      <c r="AU163" s="182"/>
      <c r="AV163" s="182"/>
      <c r="AW163" s="182"/>
      <c r="AX163" s="182"/>
      <c r="AY163" s="171"/>
      <c r="AZ163" s="171"/>
      <c r="BA163" s="171"/>
      <c r="BB163" s="171"/>
      <c r="BC163" s="171"/>
      <c r="BD163" s="171"/>
      <c r="BE163" s="171"/>
    </row>
    <row r="164" spans="1:57" ht="21" x14ac:dyDescent="0.35">
      <c r="A164" s="760"/>
      <c r="B164" s="761"/>
      <c r="C164" s="107">
        <f t="shared" si="23"/>
        <v>0</v>
      </c>
      <c r="D164" s="107">
        <f t="shared" si="24"/>
        <v>0</v>
      </c>
      <c r="E164" s="107">
        <f t="shared" si="25"/>
        <v>0</v>
      </c>
      <c r="F164" s="107">
        <f t="shared" si="26"/>
        <v>0</v>
      </c>
      <c r="G164" s="55">
        <f t="shared" si="27"/>
        <v>0</v>
      </c>
      <c r="H164" s="74">
        <f t="shared" si="28"/>
        <v>0</v>
      </c>
      <c r="I164" s="190"/>
      <c r="J164" s="189"/>
      <c r="K164" s="189"/>
      <c r="L164" s="189"/>
      <c r="M164" s="585"/>
      <c r="N164" s="586"/>
      <c r="O164" s="29"/>
      <c r="P164" s="108">
        <f t="shared" si="29"/>
        <v>0</v>
      </c>
      <c r="Q164" s="109">
        <f t="shared" si="30"/>
        <v>0</v>
      </c>
      <c r="T164" s="760"/>
      <c r="U164" s="761"/>
      <c r="V164" s="107">
        <f t="shared" si="31"/>
        <v>0</v>
      </c>
      <c r="W164" s="107">
        <f t="shared" si="32"/>
        <v>0</v>
      </c>
      <c r="X164" s="107">
        <f t="shared" si="33"/>
        <v>0</v>
      </c>
      <c r="Y164" s="107">
        <f t="shared" si="34"/>
        <v>0</v>
      </c>
      <c r="Z164" s="55">
        <f t="shared" si="35"/>
        <v>0</v>
      </c>
      <c r="AA164" s="74">
        <f t="shared" si="36"/>
        <v>0</v>
      </c>
      <c r="AB164" s="191"/>
      <c r="AC164" s="189"/>
      <c r="AD164" s="189"/>
      <c r="AE164" s="189"/>
      <c r="AF164" s="585"/>
      <c r="AG164" s="586"/>
      <c r="AH164" s="29"/>
      <c r="AI164" s="108">
        <f t="shared" si="37"/>
        <v>0</v>
      </c>
      <c r="AJ164" s="109">
        <f t="shared" si="38"/>
        <v>0</v>
      </c>
      <c r="AM164" s="193"/>
      <c r="AN164" s="194"/>
      <c r="AO164" s="194"/>
      <c r="AP164" s="194"/>
      <c r="AQ164" s="194"/>
      <c r="AR164" s="195"/>
      <c r="AS164" s="195"/>
      <c r="AT164" s="195"/>
      <c r="AU164" s="195"/>
      <c r="AV164" s="195"/>
      <c r="AW164" s="195"/>
      <c r="AX164" s="195"/>
      <c r="AY164" s="171"/>
      <c r="AZ164" s="171"/>
      <c r="BA164" s="171"/>
      <c r="BB164" s="171"/>
      <c r="BC164" s="171"/>
      <c r="BD164" s="171"/>
      <c r="BE164" s="171"/>
    </row>
    <row r="165" spans="1:57" ht="15.75" x14ac:dyDescent="0.25">
      <c r="A165" s="760"/>
      <c r="B165" s="761"/>
      <c r="C165" s="107">
        <f t="shared" si="23"/>
        <v>0</v>
      </c>
      <c r="D165" s="107">
        <f t="shared" si="24"/>
        <v>0</v>
      </c>
      <c r="E165" s="107">
        <f t="shared" si="25"/>
        <v>0</v>
      </c>
      <c r="F165" s="107">
        <f t="shared" si="26"/>
        <v>0</v>
      </c>
      <c r="G165" s="55">
        <f t="shared" si="27"/>
        <v>0</v>
      </c>
      <c r="H165" s="74">
        <f t="shared" si="28"/>
        <v>0</v>
      </c>
      <c r="I165" s="190"/>
      <c r="J165" s="189"/>
      <c r="K165" s="189"/>
      <c r="L165" s="189"/>
      <c r="M165" s="585"/>
      <c r="N165" s="586"/>
      <c r="O165" s="29"/>
      <c r="P165" s="108">
        <f t="shared" si="29"/>
        <v>0</v>
      </c>
      <c r="Q165" s="109">
        <f t="shared" si="30"/>
        <v>0</v>
      </c>
      <c r="T165" s="760"/>
      <c r="U165" s="761"/>
      <c r="V165" s="107">
        <f t="shared" si="31"/>
        <v>0</v>
      </c>
      <c r="W165" s="107">
        <f t="shared" si="32"/>
        <v>0</v>
      </c>
      <c r="X165" s="107">
        <f t="shared" si="33"/>
        <v>0</v>
      </c>
      <c r="Y165" s="107">
        <f t="shared" si="34"/>
        <v>0</v>
      </c>
      <c r="Z165" s="55">
        <f t="shared" si="35"/>
        <v>0</v>
      </c>
      <c r="AA165" s="74">
        <f t="shared" si="36"/>
        <v>0</v>
      </c>
      <c r="AB165" s="191"/>
      <c r="AC165" s="189"/>
      <c r="AD165" s="189"/>
      <c r="AE165" s="189"/>
      <c r="AF165" s="585"/>
      <c r="AG165" s="586"/>
      <c r="AH165" s="29"/>
      <c r="AI165" s="108">
        <f t="shared" si="37"/>
        <v>0</v>
      </c>
      <c r="AJ165" s="109">
        <f t="shared" si="38"/>
        <v>0</v>
      </c>
      <c r="AM165" s="171"/>
      <c r="AN165" s="181"/>
      <c r="AO165" s="181"/>
      <c r="AP165" s="181"/>
      <c r="AQ165" s="181"/>
      <c r="AR165" s="182"/>
      <c r="AS165" s="182"/>
      <c r="AT165" s="182"/>
      <c r="AU165" s="182"/>
      <c r="AV165" s="182"/>
      <c r="AW165" s="182"/>
      <c r="AX165" s="182"/>
      <c r="AY165" s="171"/>
      <c r="AZ165" s="171"/>
      <c r="BA165" s="171"/>
      <c r="BB165" s="171"/>
      <c r="BC165" s="171"/>
      <c r="BD165" s="171"/>
      <c r="BE165" s="171"/>
    </row>
    <row r="166" spans="1:57" ht="21" x14ac:dyDescent="0.25">
      <c r="A166" s="760"/>
      <c r="B166" s="761"/>
      <c r="C166" s="107">
        <f t="shared" si="23"/>
        <v>0</v>
      </c>
      <c r="D166" s="107">
        <f t="shared" si="24"/>
        <v>0</v>
      </c>
      <c r="E166" s="107">
        <f t="shared" si="25"/>
        <v>0</v>
      </c>
      <c r="F166" s="107">
        <f t="shared" si="26"/>
        <v>0</v>
      </c>
      <c r="G166" s="55">
        <f t="shared" si="27"/>
        <v>0</v>
      </c>
      <c r="H166" s="74">
        <f t="shared" si="28"/>
        <v>0</v>
      </c>
      <c r="I166" s="190"/>
      <c r="J166" s="189"/>
      <c r="K166" s="189"/>
      <c r="L166" s="189"/>
      <c r="M166" s="585"/>
      <c r="N166" s="586"/>
      <c r="O166" s="29"/>
      <c r="P166" s="108">
        <f t="shared" si="29"/>
        <v>0</v>
      </c>
      <c r="Q166" s="109">
        <f t="shared" si="30"/>
        <v>0</v>
      </c>
      <c r="T166" s="760"/>
      <c r="U166" s="761"/>
      <c r="V166" s="107">
        <f t="shared" si="31"/>
        <v>0</v>
      </c>
      <c r="W166" s="107">
        <f t="shared" si="32"/>
        <v>0</v>
      </c>
      <c r="X166" s="107">
        <f t="shared" si="33"/>
        <v>0</v>
      </c>
      <c r="Y166" s="107">
        <f t="shared" si="34"/>
        <v>0</v>
      </c>
      <c r="Z166" s="55">
        <f t="shared" si="35"/>
        <v>0</v>
      </c>
      <c r="AA166" s="74">
        <f t="shared" si="36"/>
        <v>0</v>
      </c>
      <c r="AB166" s="191"/>
      <c r="AC166" s="189"/>
      <c r="AD166" s="189"/>
      <c r="AE166" s="189"/>
      <c r="AF166" s="585"/>
      <c r="AG166" s="586"/>
      <c r="AH166" s="29"/>
      <c r="AI166" s="108">
        <f t="shared" si="37"/>
        <v>0</v>
      </c>
      <c r="AJ166" s="109">
        <f t="shared" si="38"/>
        <v>0</v>
      </c>
      <c r="AM166" s="195"/>
      <c r="AN166" s="194"/>
      <c r="AO166" s="194"/>
      <c r="AP166" s="194"/>
      <c r="AQ166" s="194"/>
      <c r="AR166" s="195"/>
      <c r="AS166" s="195"/>
      <c r="AT166" s="195"/>
      <c r="AU166" s="195"/>
      <c r="AV166" s="195"/>
      <c r="AW166" s="195"/>
      <c r="AX166" s="195"/>
      <c r="AY166" s="171"/>
      <c r="AZ166" s="171"/>
      <c r="BA166" s="171"/>
      <c r="BB166" s="171"/>
      <c r="BC166" s="171"/>
      <c r="BD166" s="171"/>
      <c r="BE166" s="171"/>
    </row>
    <row r="167" spans="1:57" ht="15.75" x14ac:dyDescent="0.25">
      <c r="A167" s="760"/>
      <c r="B167" s="761"/>
      <c r="C167" s="107">
        <f t="shared" si="23"/>
        <v>0</v>
      </c>
      <c r="D167" s="107">
        <f t="shared" si="24"/>
        <v>0</v>
      </c>
      <c r="E167" s="107">
        <f t="shared" si="25"/>
        <v>0</v>
      </c>
      <c r="F167" s="107">
        <f t="shared" si="26"/>
        <v>0</v>
      </c>
      <c r="G167" s="55">
        <f t="shared" si="27"/>
        <v>0</v>
      </c>
      <c r="H167" s="74">
        <f t="shared" si="28"/>
        <v>0</v>
      </c>
      <c r="I167" s="190"/>
      <c r="J167" s="189"/>
      <c r="K167" s="189"/>
      <c r="L167" s="189"/>
      <c r="M167" s="585"/>
      <c r="N167" s="586"/>
      <c r="O167" s="29"/>
      <c r="P167" s="108">
        <f t="shared" si="29"/>
        <v>0</v>
      </c>
      <c r="Q167" s="109">
        <f t="shared" si="30"/>
        <v>0</v>
      </c>
      <c r="T167" s="760"/>
      <c r="U167" s="761"/>
      <c r="V167" s="107">
        <f t="shared" si="31"/>
        <v>0</v>
      </c>
      <c r="W167" s="107">
        <f t="shared" si="32"/>
        <v>0</v>
      </c>
      <c r="X167" s="107">
        <f t="shared" si="33"/>
        <v>0</v>
      </c>
      <c r="Y167" s="107">
        <f t="shared" si="34"/>
        <v>0</v>
      </c>
      <c r="Z167" s="55">
        <f t="shared" si="35"/>
        <v>0</v>
      </c>
      <c r="AA167" s="74">
        <f t="shared" si="36"/>
        <v>0</v>
      </c>
      <c r="AB167" s="191"/>
      <c r="AC167" s="189"/>
      <c r="AD167" s="189"/>
      <c r="AE167" s="189"/>
      <c r="AF167" s="585"/>
      <c r="AG167" s="586"/>
      <c r="AH167" s="29"/>
      <c r="AI167" s="108">
        <f t="shared" si="37"/>
        <v>0</v>
      </c>
      <c r="AJ167" s="109">
        <f t="shared" si="38"/>
        <v>0</v>
      </c>
      <c r="AM167" s="196"/>
      <c r="AN167" s="181"/>
      <c r="AO167" s="181"/>
      <c r="AP167" s="181"/>
      <c r="AQ167" s="181"/>
      <c r="AR167" s="182"/>
      <c r="AS167" s="182"/>
      <c r="AT167" s="182"/>
      <c r="AU167" s="182"/>
      <c r="AV167" s="182"/>
      <c r="AW167" s="182"/>
      <c r="AX167" s="182"/>
      <c r="AY167" s="171"/>
      <c r="AZ167" s="171"/>
      <c r="BA167" s="171"/>
      <c r="BB167" s="171"/>
      <c r="BC167" s="171"/>
      <c r="BD167" s="171"/>
      <c r="BE167" s="171"/>
    </row>
    <row r="168" spans="1:57" ht="15.75" x14ac:dyDescent="0.25">
      <c r="A168" s="760"/>
      <c r="B168" s="761"/>
      <c r="C168" s="107">
        <f t="shared" si="23"/>
        <v>0</v>
      </c>
      <c r="D168" s="107">
        <f t="shared" si="24"/>
        <v>0</v>
      </c>
      <c r="E168" s="107">
        <f t="shared" si="25"/>
        <v>0</v>
      </c>
      <c r="F168" s="107">
        <f t="shared" si="26"/>
        <v>0</v>
      </c>
      <c r="G168" s="55">
        <f t="shared" si="27"/>
        <v>0</v>
      </c>
      <c r="H168" s="74">
        <f t="shared" si="28"/>
        <v>0</v>
      </c>
      <c r="I168" s="190"/>
      <c r="J168" s="189"/>
      <c r="K168" s="189"/>
      <c r="L168" s="189"/>
      <c r="M168" s="585"/>
      <c r="N168" s="586"/>
      <c r="O168" s="29"/>
      <c r="P168" s="108">
        <f t="shared" si="29"/>
        <v>0</v>
      </c>
      <c r="Q168" s="109">
        <f t="shared" si="30"/>
        <v>0</v>
      </c>
      <c r="T168" s="760"/>
      <c r="U168" s="761"/>
      <c r="V168" s="107">
        <f t="shared" si="31"/>
        <v>0</v>
      </c>
      <c r="W168" s="107">
        <f t="shared" si="32"/>
        <v>0</v>
      </c>
      <c r="X168" s="107">
        <f t="shared" si="33"/>
        <v>0</v>
      </c>
      <c r="Y168" s="107">
        <f t="shared" si="34"/>
        <v>0</v>
      </c>
      <c r="Z168" s="55">
        <f t="shared" si="35"/>
        <v>0</v>
      </c>
      <c r="AA168" s="74">
        <f t="shared" si="36"/>
        <v>0</v>
      </c>
      <c r="AB168" s="191"/>
      <c r="AC168" s="189"/>
      <c r="AD168" s="189"/>
      <c r="AE168" s="189"/>
      <c r="AF168" s="585"/>
      <c r="AG168" s="586"/>
      <c r="AH168" s="29"/>
      <c r="AI168" s="108">
        <f t="shared" si="37"/>
        <v>0</v>
      </c>
      <c r="AJ168" s="109">
        <f t="shared" si="38"/>
        <v>0</v>
      </c>
      <c r="AM168" s="196"/>
      <c r="AN168" s="181"/>
      <c r="AO168" s="181"/>
      <c r="AP168" s="181"/>
      <c r="AQ168" s="181"/>
      <c r="AR168" s="182"/>
      <c r="AS168" s="182"/>
      <c r="AT168" s="182"/>
      <c r="AU168" s="182"/>
      <c r="AV168" s="182"/>
      <c r="AW168" s="182"/>
      <c r="AX168" s="182"/>
      <c r="AY168" s="171"/>
      <c r="AZ168" s="171"/>
      <c r="BA168" s="171"/>
      <c r="BB168" s="171"/>
      <c r="BC168" s="171"/>
      <c r="BD168" s="171"/>
      <c r="BE168" s="171"/>
    </row>
    <row r="169" spans="1:57" ht="15.75" x14ac:dyDescent="0.25">
      <c r="A169" s="760"/>
      <c r="B169" s="761"/>
      <c r="C169" s="107">
        <f t="shared" si="23"/>
        <v>0</v>
      </c>
      <c r="D169" s="107">
        <f t="shared" si="24"/>
        <v>0</v>
      </c>
      <c r="E169" s="107">
        <f t="shared" si="25"/>
        <v>0</v>
      </c>
      <c r="F169" s="107">
        <f t="shared" si="26"/>
        <v>0</v>
      </c>
      <c r="G169" s="55">
        <f t="shared" si="27"/>
        <v>0</v>
      </c>
      <c r="H169" s="74">
        <f t="shared" si="28"/>
        <v>0</v>
      </c>
      <c r="I169" s="190"/>
      <c r="J169" s="189"/>
      <c r="K169" s="189"/>
      <c r="L169" s="189"/>
      <c r="M169" s="585"/>
      <c r="N169" s="586"/>
      <c r="O169" s="29"/>
      <c r="P169" s="108">
        <f t="shared" si="29"/>
        <v>0</v>
      </c>
      <c r="Q169" s="109">
        <f t="shared" si="30"/>
        <v>0</v>
      </c>
      <c r="T169" s="760"/>
      <c r="U169" s="761"/>
      <c r="V169" s="107">
        <f t="shared" si="31"/>
        <v>0</v>
      </c>
      <c r="W169" s="107">
        <f t="shared" si="32"/>
        <v>0</v>
      </c>
      <c r="X169" s="107">
        <f t="shared" si="33"/>
        <v>0</v>
      </c>
      <c r="Y169" s="107">
        <f t="shared" si="34"/>
        <v>0</v>
      </c>
      <c r="Z169" s="55">
        <f t="shared" si="35"/>
        <v>0</v>
      </c>
      <c r="AA169" s="74">
        <f t="shared" si="36"/>
        <v>0</v>
      </c>
      <c r="AB169" s="191"/>
      <c r="AC169" s="189"/>
      <c r="AD169" s="189"/>
      <c r="AE169" s="189"/>
      <c r="AF169" s="585"/>
      <c r="AG169" s="586"/>
      <c r="AH169" s="29"/>
      <c r="AI169" s="108">
        <f t="shared" si="37"/>
        <v>0</v>
      </c>
      <c r="AJ169" s="109">
        <f t="shared" si="38"/>
        <v>0</v>
      </c>
      <c r="AM169" s="196"/>
      <c r="AN169" s="181"/>
      <c r="AO169" s="181"/>
      <c r="AP169" s="181"/>
      <c r="AQ169" s="181"/>
      <c r="AR169" s="182"/>
      <c r="AS169" s="182"/>
      <c r="AT169" s="182"/>
      <c r="AU169" s="182"/>
      <c r="AV169" s="182"/>
      <c r="AW169" s="182"/>
      <c r="AX169" s="182"/>
      <c r="AY169" s="171"/>
      <c r="AZ169" s="171"/>
      <c r="BA169" s="171"/>
      <c r="BB169" s="171"/>
      <c r="BC169" s="171"/>
      <c r="BD169" s="171"/>
      <c r="BE169" s="171"/>
    </row>
    <row r="170" spans="1:57" ht="15.75" x14ac:dyDescent="0.25">
      <c r="A170" s="760"/>
      <c r="B170" s="761"/>
      <c r="C170" s="107">
        <f t="shared" si="23"/>
        <v>0</v>
      </c>
      <c r="D170" s="107">
        <f t="shared" si="24"/>
        <v>0</v>
      </c>
      <c r="E170" s="107">
        <f t="shared" si="25"/>
        <v>0</v>
      </c>
      <c r="F170" s="107">
        <f t="shared" si="26"/>
        <v>0</v>
      </c>
      <c r="G170" s="55">
        <f t="shared" si="27"/>
        <v>0</v>
      </c>
      <c r="H170" s="74">
        <f t="shared" si="28"/>
        <v>0</v>
      </c>
      <c r="I170" s="190"/>
      <c r="J170" s="189"/>
      <c r="K170" s="189"/>
      <c r="L170" s="189"/>
      <c r="M170" s="585"/>
      <c r="N170" s="586"/>
      <c r="O170" s="29"/>
      <c r="P170" s="108">
        <f t="shared" si="29"/>
        <v>0</v>
      </c>
      <c r="Q170" s="109">
        <f t="shared" si="30"/>
        <v>0</v>
      </c>
      <c r="T170" s="760"/>
      <c r="U170" s="761"/>
      <c r="V170" s="107">
        <f t="shared" si="31"/>
        <v>0</v>
      </c>
      <c r="W170" s="107">
        <f t="shared" si="32"/>
        <v>0</v>
      </c>
      <c r="X170" s="107">
        <f t="shared" si="33"/>
        <v>0</v>
      </c>
      <c r="Y170" s="107">
        <f t="shared" si="34"/>
        <v>0</v>
      </c>
      <c r="Z170" s="55">
        <f t="shared" si="35"/>
        <v>0</v>
      </c>
      <c r="AA170" s="74">
        <f t="shared" si="36"/>
        <v>0</v>
      </c>
      <c r="AB170" s="191"/>
      <c r="AC170" s="189"/>
      <c r="AD170" s="189"/>
      <c r="AE170" s="189"/>
      <c r="AF170" s="585"/>
      <c r="AG170" s="586"/>
      <c r="AH170" s="29"/>
      <c r="AI170" s="108">
        <f t="shared" si="37"/>
        <v>0</v>
      </c>
      <c r="AJ170" s="109">
        <f t="shared" si="38"/>
        <v>0</v>
      </c>
      <c r="AM170" s="196"/>
      <c r="AN170" s="181"/>
      <c r="AO170" s="181"/>
      <c r="AP170" s="181"/>
      <c r="AQ170" s="181"/>
      <c r="AR170" s="182"/>
      <c r="AS170" s="182"/>
      <c r="AT170" s="182"/>
      <c r="AU170" s="182"/>
      <c r="AV170" s="182"/>
      <c r="AW170" s="182"/>
      <c r="AX170" s="182"/>
      <c r="AY170" s="171"/>
      <c r="AZ170" s="171"/>
      <c r="BA170" s="171"/>
      <c r="BB170" s="171"/>
      <c r="BC170" s="171"/>
      <c r="BD170" s="171"/>
      <c r="BE170" s="171"/>
    </row>
    <row r="171" spans="1:57" ht="16.5" thickBot="1" x14ac:dyDescent="0.3">
      <c r="A171" s="764"/>
      <c r="B171" s="765"/>
      <c r="C171" s="110">
        <f t="shared" si="23"/>
        <v>0</v>
      </c>
      <c r="D171" s="110">
        <f t="shared" si="24"/>
        <v>0</v>
      </c>
      <c r="E171" s="110">
        <f t="shared" si="25"/>
        <v>0</v>
      </c>
      <c r="F171" s="110">
        <f t="shared" si="26"/>
        <v>0</v>
      </c>
      <c r="G171" s="111">
        <f t="shared" si="27"/>
        <v>0</v>
      </c>
      <c r="H171" s="112">
        <f t="shared" si="28"/>
        <v>0</v>
      </c>
      <c r="I171" s="197"/>
      <c r="J171" s="198"/>
      <c r="K171" s="198"/>
      <c r="L171" s="198"/>
      <c r="M171" s="699"/>
      <c r="N171" s="700"/>
      <c r="O171" s="30"/>
      <c r="P171" s="113">
        <f t="shared" si="29"/>
        <v>0</v>
      </c>
      <c r="Q171" s="114">
        <f t="shared" si="30"/>
        <v>0</v>
      </c>
      <c r="T171" s="762"/>
      <c r="U171" s="763"/>
      <c r="V171" s="115">
        <f t="shared" si="31"/>
        <v>0</v>
      </c>
      <c r="W171" s="115">
        <f t="shared" si="32"/>
        <v>0</v>
      </c>
      <c r="X171" s="115">
        <f t="shared" si="33"/>
        <v>0</v>
      </c>
      <c r="Y171" s="115">
        <f t="shared" si="34"/>
        <v>0</v>
      </c>
      <c r="Z171" s="116">
        <f t="shared" si="35"/>
        <v>0</v>
      </c>
      <c r="AA171" s="117">
        <f t="shared" si="36"/>
        <v>0</v>
      </c>
      <c r="AB171" s="200"/>
      <c r="AC171" s="199"/>
      <c r="AD171" s="199"/>
      <c r="AE171" s="199"/>
      <c r="AF171" s="699"/>
      <c r="AG171" s="700"/>
      <c r="AH171" s="60"/>
      <c r="AI171" s="118">
        <f t="shared" si="37"/>
        <v>0</v>
      </c>
      <c r="AJ171" s="119">
        <f t="shared" si="38"/>
        <v>0</v>
      </c>
      <c r="AM171" s="196"/>
      <c r="AN171" s="181"/>
      <c r="AO171" s="181"/>
      <c r="AP171" s="181"/>
      <c r="AQ171" s="181"/>
      <c r="AR171" s="182"/>
      <c r="AS171" s="182"/>
      <c r="AT171" s="182"/>
      <c r="AU171" s="182"/>
      <c r="AV171" s="182"/>
      <c r="AW171" s="182"/>
      <c r="AX171" s="182"/>
      <c r="AY171" s="171"/>
      <c r="AZ171" s="171"/>
      <c r="BA171" s="171"/>
      <c r="BB171" s="171"/>
      <c r="BC171" s="171"/>
      <c r="BD171" s="171"/>
      <c r="BE171" s="171"/>
    </row>
    <row r="172" spans="1:57" ht="17.25" customHeight="1" thickTop="1" thickBot="1" x14ac:dyDescent="0.3">
      <c r="A172" s="750" t="s">
        <v>87</v>
      </c>
      <c r="B172" s="750"/>
      <c r="C172" s="752">
        <f t="shared" ref="C172:H172" si="39">SUMIF(C152:C171,"&lt;&gt;#N/A")+SUMIF(V152:V175,"&lt;&gt;#N/A")</f>
        <v>0</v>
      </c>
      <c r="D172" s="752">
        <f t="shared" si="39"/>
        <v>18</v>
      </c>
      <c r="E172" s="752">
        <f t="shared" si="39"/>
        <v>4</v>
      </c>
      <c r="F172" s="752">
        <f t="shared" si="39"/>
        <v>0</v>
      </c>
      <c r="G172" s="752">
        <f t="shared" si="39"/>
        <v>0</v>
      </c>
      <c r="H172" s="921">
        <f t="shared" si="39"/>
        <v>2</v>
      </c>
      <c r="I172" s="923">
        <f>SUM(I152:I171)+SUM(AB152:AB171)</f>
        <v>0</v>
      </c>
      <c r="J172" s="754">
        <f>SUM(J152:J171)+SUM(AC152:AC171)</f>
        <v>0</v>
      </c>
      <c r="K172" s="754">
        <f>SUM(K152:K171)+SUM(AD152:AD171)</f>
        <v>0</v>
      </c>
      <c r="L172" s="754">
        <f>SUM(L152:L171)+SUM(AE152:AE171)</f>
        <v>0</v>
      </c>
      <c r="M172" s="925">
        <f>SUM(M152:N171)+SUM(AF152:AG171)</f>
        <v>0</v>
      </c>
      <c r="N172" s="926"/>
      <c r="O172" s="754">
        <f>SUM(O152:O171)+SUM(AH152:AH171)</f>
        <v>0</v>
      </c>
      <c r="P172" s="929">
        <f>SUMIF(P152:P171,"&lt;&gt;#N/A")+SUMIF(Z152:Z175,"&lt;&gt;#N/A")</f>
        <v>45714.302500000005</v>
      </c>
      <c r="Q172" s="929">
        <f>SUMIF(H152:I171,"&lt;&gt;#N/A")+SUMIF(AA152:AB175,"&lt;&gt;#N/A")</f>
        <v>2</v>
      </c>
      <c r="T172" s="776"/>
      <c r="U172" s="776"/>
      <c r="V172" s="930"/>
      <c r="W172" s="930"/>
      <c r="X172" s="930"/>
      <c r="Y172" s="930"/>
      <c r="Z172" s="931"/>
      <c r="AA172" s="931"/>
      <c r="AB172" s="201"/>
      <c r="AC172" s="932"/>
      <c r="AD172" s="932"/>
      <c r="AE172" s="932"/>
      <c r="AF172" s="932"/>
      <c r="AG172" s="932"/>
      <c r="AH172" s="931"/>
      <c r="AI172" s="933"/>
      <c r="AJ172" s="933"/>
      <c r="AK172" s="171"/>
      <c r="AM172" s="196"/>
      <c r="AN172" s="181"/>
      <c r="AO172" s="181"/>
      <c r="AP172" s="181"/>
      <c r="AQ172" s="181"/>
      <c r="AR172" s="182"/>
      <c r="AS172" s="182"/>
      <c r="AT172" s="182"/>
      <c r="AU172" s="182"/>
      <c r="AV172" s="182"/>
      <c r="AW172" s="182"/>
      <c r="AX172" s="182"/>
      <c r="AY172" s="171"/>
      <c r="AZ172" s="171"/>
      <c r="BA172" s="171"/>
      <c r="BB172" s="171"/>
      <c r="BC172" s="171"/>
      <c r="BD172" s="171"/>
      <c r="BE172" s="171"/>
    </row>
    <row r="173" spans="1:57" ht="16.5" thickBot="1" x14ac:dyDescent="0.3">
      <c r="A173" s="751"/>
      <c r="B173" s="751"/>
      <c r="C173" s="753"/>
      <c r="D173" s="753"/>
      <c r="E173" s="753"/>
      <c r="F173" s="753"/>
      <c r="G173" s="753"/>
      <c r="H173" s="922"/>
      <c r="I173" s="924"/>
      <c r="J173" s="755"/>
      <c r="K173" s="755"/>
      <c r="L173" s="755"/>
      <c r="M173" s="927"/>
      <c r="N173" s="928"/>
      <c r="O173" s="755"/>
      <c r="P173" s="671"/>
      <c r="Q173" s="671"/>
      <c r="T173" s="776"/>
      <c r="U173" s="776"/>
      <c r="V173" s="930"/>
      <c r="W173" s="930"/>
      <c r="X173" s="930"/>
      <c r="Y173" s="930"/>
      <c r="Z173" s="931"/>
      <c r="AA173" s="931"/>
      <c r="AB173" s="201"/>
      <c r="AC173" s="932"/>
      <c r="AD173" s="932"/>
      <c r="AE173" s="932"/>
      <c r="AF173" s="932"/>
      <c r="AG173" s="932"/>
      <c r="AH173" s="931"/>
      <c r="AI173" s="932"/>
      <c r="AJ173" s="933"/>
      <c r="AK173" s="171"/>
      <c r="AM173" s="196"/>
      <c r="AN173" s="181"/>
      <c r="AO173" s="181"/>
      <c r="AP173" s="181"/>
      <c r="AQ173" s="181"/>
      <c r="AR173" s="182"/>
      <c r="AS173" s="182"/>
      <c r="AT173" s="182"/>
      <c r="AU173" s="182"/>
      <c r="AV173" s="182"/>
      <c r="AW173" s="182"/>
      <c r="AX173" s="182"/>
      <c r="AY173" s="171"/>
      <c r="AZ173" s="171"/>
      <c r="BA173" s="171"/>
      <c r="BB173" s="171"/>
      <c r="BC173" s="171"/>
      <c r="BD173" s="171"/>
      <c r="BE173" s="171"/>
    </row>
    <row r="174" spans="1:57" ht="16.5" thickBot="1" x14ac:dyDescent="0.3">
      <c r="A174" s="843" t="s">
        <v>88</v>
      </c>
      <c r="B174" s="843"/>
      <c r="C174" s="843"/>
      <c r="D174" s="843"/>
      <c r="E174" s="843"/>
      <c r="F174" s="843"/>
      <c r="G174" s="870">
        <f>Q172</f>
        <v>2</v>
      </c>
      <c r="H174" s="870"/>
      <c r="I174" s="870"/>
      <c r="J174" s="870"/>
      <c r="K174" s="870"/>
      <c r="L174" s="870"/>
      <c r="M174" s="870"/>
      <c r="N174" s="202"/>
      <c r="T174" s="641"/>
      <c r="U174" s="641"/>
      <c r="V174" s="641"/>
      <c r="W174" s="641"/>
      <c r="X174" s="641"/>
      <c r="Y174" s="641"/>
      <c r="Z174" s="934"/>
      <c r="AA174" s="934"/>
      <c r="AB174" s="934"/>
      <c r="AC174" s="934"/>
      <c r="AD174" s="934"/>
      <c r="AE174" s="934"/>
      <c r="AF174" s="934"/>
      <c r="AG174" s="202"/>
      <c r="AH174" s="171"/>
      <c r="AI174" s="171"/>
      <c r="AJ174" s="171"/>
      <c r="AK174" s="171"/>
      <c r="AM174" s="170"/>
      <c r="AN174" s="181"/>
      <c r="AO174" s="181"/>
      <c r="AP174" s="181"/>
      <c r="AQ174" s="181"/>
      <c r="AR174" s="182"/>
      <c r="AS174" s="182"/>
      <c r="AT174" s="182"/>
      <c r="AU174" s="182"/>
      <c r="AV174" s="182"/>
      <c r="AW174" s="182"/>
      <c r="AX174" s="182"/>
      <c r="AY174" s="171"/>
      <c r="AZ174" s="171"/>
      <c r="BA174" s="171"/>
      <c r="BB174" s="171"/>
      <c r="BC174" s="171"/>
      <c r="BD174" s="171"/>
      <c r="BE174" s="171"/>
    </row>
    <row r="175" spans="1:57" ht="15.75" customHeight="1" thickBot="1" x14ac:dyDescent="0.3">
      <c r="A175" s="843"/>
      <c r="B175" s="843"/>
      <c r="C175" s="843"/>
      <c r="D175" s="843"/>
      <c r="E175" s="843"/>
      <c r="F175" s="843"/>
      <c r="G175" s="871"/>
      <c r="H175" s="871"/>
      <c r="I175" s="871"/>
      <c r="J175" s="871"/>
      <c r="K175" s="871"/>
      <c r="L175" s="871"/>
      <c r="M175" s="871"/>
      <c r="N175" s="202"/>
      <c r="T175" s="641"/>
      <c r="U175" s="641"/>
      <c r="V175" s="641"/>
      <c r="W175" s="641"/>
      <c r="X175" s="641"/>
      <c r="Y175" s="641"/>
      <c r="Z175" s="934"/>
      <c r="AA175" s="934"/>
      <c r="AB175" s="934"/>
      <c r="AC175" s="934"/>
      <c r="AD175" s="934"/>
      <c r="AE175" s="934"/>
      <c r="AF175" s="934"/>
      <c r="AG175" s="202"/>
      <c r="AH175" s="171"/>
      <c r="AI175" s="171"/>
      <c r="AJ175" s="171"/>
      <c r="AK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  <c r="AW175" s="171"/>
      <c r="AX175" s="171"/>
      <c r="AY175" s="171"/>
      <c r="AZ175" s="171"/>
      <c r="BA175" s="171"/>
      <c r="BB175" s="171"/>
      <c r="BC175" s="171"/>
      <c r="BD175" s="171"/>
      <c r="BE175" s="171"/>
    </row>
    <row r="177" spans="1:57" ht="15.75" customHeight="1" x14ac:dyDescent="0.25">
      <c r="A177" s="170"/>
      <c r="B177" s="170"/>
      <c r="C177" s="170"/>
      <c r="D177" s="170"/>
      <c r="E177" s="170"/>
      <c r="F177" s="170"/>
      <c r="G177" s="202"/>
      <c r="H177" s="202"/>
      <c r="I177" s="202"/>
      <c r="J177" s="202"/>
      <c r="K177" s="202"/>
      <c r="L177" s="202"/>
      <c r="M177" s="202"/>
      <c r="N177" s="202"/>
      <c r="T177" s="170"/>
      <c r="U177" s="170"/>
      <c r="V177" s="170"/>
      <c r="W177" s="170"/>
      <c r="X177" s="170"/>
      <c r="Y177" s="170"/>
      <c r="Z177" s="202"/>
      <c r="AA177" s="202"/>
      <c r="AB177" s="202"/>
      <c r="AC177" s="202"/>
      <c r="AD177" s="202"/>
      <c r="AE177" s="202"/>
      <c r="AF177" s="202"/>
      <c r="AG177" s="202"/>
      <c r="AH177" s="171"/>
      <c r="AI177" s="171"/>
      <c r="AJ177" s="171"/>
      <c r="AK177" s="171"/>
      <c r="AM177" s="171"/>
      <c r="AN177" s="171"/>
      <c r="AO177" s="171"/>
      <c r="AP177" s="171"/>
      <c r="AQ177" s="171"/>
      <c r="AR177" s="171"/>
      <c r="AS177" s="171"/>
      <c r="AT177" s="171"/>
      <c r="AU177" s="171"/>
      <c r="AV177" s="171"/>
      <c r="AW177" s="171"/>
      <c r="AX177" s="171"/>
      <c r="AY177" s="171"/>
      <c r="AZ177" s="171"/>
      <c r="BA177" s="171"/>
      <c r="BB177" s="171"/>
      <c r="BC177" s="171"/>
      <c r="BD177" s="171"/>
      <c r="BE177" s="171"/>
    </row>
    <row r="178" spans="1:57" ht="15.75" customHeight="1" x14ac:dyDescent="0.25">
      <c r="A178" s="170"/>
      <c r="B178" s="170"/>
      <c r="C178" s="170"/>
      <c r="D178" s="170"/>
      <c r="E178" s="170"/>
      <c r="F178" s="170"/>
      <c r="G178" s="202"/>
      <c r="H178" s="202"/>
      <c r="I178" s="202"/>
      <c r="J178" s="202"/>
      <c r="K178" s="202"/>
      <c r="L178" s="202"/>
      <c r="M178" s="202"/>
      <c r="N178" s="202"/>
      <c r="T178" s="170"/>
      <c r="U178" s="170"/>
      <c r="V178" s="170"/>
      <c r="W178" s="170"/>
      <c r="X178" s="170"/>
      <c r="Y178" s="170"/>
      <c r="Z178" s="202"/>
      <c r="AA178" s="202"/>
      <c r="AB178" s="202"/>
      <c r="AC178" s="202"/>
      <c r="AD178" s="202"/>
      <c r="AE178" s="202"/>
      <c r="AF178" s="202"/>
      <c r="AG178" s="202"/>
      <c r="AH178" s="171"/>
      <c r="AI178" s="171"/>
      <c r="AJ178" s="171"/>
      <c r="AK178" s="171"/>
      <c r="AM178" s="171"/>
      <c r="AN178" s="171"/>
      <c r="AO178" s="171"/>
      <c r="AP178" s="171"/>
      <c r="AQ178" s="171"/>
      <c r="AR178" s="171"/>
      <c r="AS178" s="171"/>
      <c r="AT178" s="171"/>
      <c r="AU178" s="171"/>
      <c r="AV178" s="171"/>
      <c r="AW178" s="171"/>
      <c r="AX178" s="171"/>
      <c r="AY178" s="171"/>
      <c r="AZ178" s="171"/>
      <c r="BA178" s="171"/>
      <c r="BB178" s="171"/>
      <c r="BC178" s="171"/>
      <c r="BD178" s="171"/>
      <c r="BE178" s="171"/>
    </row>
    <row r="179" spans="1:57" x14ac:dyDescent="0.25">
      <c r="A179" s="589" t="s">
        <v>33</v>
      </c>
      <c r="B179" s="589"/>
      <c r="C179" s="589"/>
      <c r="D179" s="589"/>
      <c r="E179" s="589"/>
      <c r="F179" s="589"/>
      <c r="G179" s="589"/>
      <c r="H179" s="589"/>
      <c r="I179" s="589"/>
      <c r="J179" s="589"/>
      <c r="K179" s="589"/>
      <c r="L179" s="589"/>
      <c r="M179" s="589"/>
      <c r="N179" s="589"/>
      <c r="O179" s="589"/>
      <c r="P179" s="589"/>
      <c r="Q179" s="589"/>
      <c r="R179" s="589"/>
      <c r="S179" s="589"/>
      <c r="T179" s="589"/>
      <c r="U179" s="589"/>
      <c r="AM179" s="171"/>
      <c r="AN179" s="171"/>
      <c r="AO179" s="171"/>
      <c r="AP179" s="171"/>
      <c r="AQ179" s="171"/>
      <c r="AR179" s="171"/>
      <c r="AS179" s="171"/>
      <c r="AT179" s="171"/>
      <c r="AU179" s="171"/>
      <c r="AV179" s="171"/>
      <c r="AW179" s="171"/>
      <c r="AX179" s="171"/>
      <c r="AY179" s="171"/>
      <c r="AZ179" s="171"/>
      <c r="BA179" s="171"/>
      <c r="BB179" s="171"/>
      <c r="BC179" s="171"/>
      <c r="BD179" s="171"/>
      <c r="BE179" s="171"/>
    </row>
    <row r="180" spans="1:57" x14ac:dyDescent="0.25">
      <c r="A180" s="589"/>
      <c r="B180" s="589"/>
      <c r="C180" s="589"/>
      <c r="D180" s="589"/>
      <c r="E180" s="589"/>
      <c r="F180" s="589"/>
      <c r="G180" s="589"/>
      <c r="H180" s="589"/>
      <c r="I180" s="589"/>
      <c r="J180" s="589"/>
      <c r="K180" s="589"/>
      <c r="L180" s="589"/>
      <c r="M180" s="589"/>
      <c r="N180" s="589"/>
      <c r="O180" s="589"/>
      <c r="P180" s="589"/>
      <c r="Q180" s="589"/>
      <c r="R180" s="589"/>
      <c r="S180" s="589"/>
      <c r="T180" s="589"/>
      <c r="U180" s="589"/>
    </row>
    <row r="181" spans="1:57" ht="21.75" thickBot="1" x14ac:dyDescent="0.4">
      <c r="A181" s="203"/>
      <c r="B181" s="204" t="s">
        <v>66</v>
      </c>
      <c r="C181" s="204"/>
      <c r="D181" s="204"/>
      <c r="E181" s="204"/>
      <c r="F181" s="203"/>
      <c r="G181" s="203"/>
      <c r="H181" s="203"/>
      <c r="I181" s="203"/>
      <c r="J181" s="203"/>
      <c r="K181" s="203"/>
      <c r="L181" s="203"/>
      <c r="M181" s="205"/>
      <c r="N181" s="205"/>
      <c r="O181" s="203"/>
      <c r="P181" s="203"/>
      <c r="T181" s="203"/>
      <c r="U181" s="204" t="s">
        <v>66</v>
      </c>
      <c r="V181" s="204"/>
      <c r="W181" s="204"/>
      <c r="X181" s="204"/>
      <c r="Y181" s="203"/>
      <c r="Z181" s="203"/>
      <c r="AA181" s="203"/>
      <c r="AB181" s="203"/>
      <c r="AC181" s="203"/>
      <c r="AD181" s="203"/>
      <c r="AE181" s="203"/>
      <c r="AF181" s="205"/>
      <c r="AG181" s="205"/>
      <c r="AH181" s="203"/>
      <c r="AI181" s="203"/>
      <c r="AM181" s="203"/>
      <c r="AN181" s="204" t="s">
        <v>66</v>
      </c>
      <c r="AO181" s="204"/>
      <c r="AP181" s="204"/>
      <c r="AQ181" s="204"/>
      <c r="AR181" s="203"/>
      <c r="AS181" s="203"/>
      <c r="AT181" s="203"/>
      <c r="AU181" s="203"/>
      <c r="AV181" s="203"/>
      <c r="AW181" s="203"/>
      <c r="AX181" s="203"/>
      <c r="AY181" s="205"/>
      <c r="AZ181" s="205"/>
      <c r="BA181" s="203"/>
      <c r="BB181" s="203"/>
    </row>
    <row r="182" spans="1:57" ht="15" customHeight="1" x14ac:dyDescent="0.25">
      <c r="A182" s="590" t="s">
        <v>14</v>
      </c>
      <c r="B182" s="747"/>
      <c r="C182" s="590" t="s">
        <v>6</v>
      </c>
      <c r="D182" s="749"/>
      <c r="E182" s="747"/>
      <c r="F182" s="590" t="s">
        <v>65</v>
      </c>
      <c r="G182" s="747"/>
      <c r="H182" s="590" t="s">
        <v>64</v>
      </c>
      <c r="I182" s="747"/>
      <c r="J182" s="206"/>
      <c r="K182" s="601"/>
      <c r="L182" s="607"/>
      <c r="M182" s="601" t="s">
        <v>12</v>
      </c>
      <c r="N182" s="607"/>
      <c r="O182" s="608"/>
      <c r="P182" s="607" t="s">
        <v>36</v>
      </c>
      <c r="Q182" s="608"/>
      <c r="T182" s="590" t="s">
        <v>14</v>
      </c>
      <c r="U182" s="747"/>
      <c r="V182" s="590" t="s">
        <v>6</v>
      </c>
      <c r="W182" s="749"/>
      <c r="X182" s="747"/>
      <c r="Y182" s="590" t="s">
        <v>65</v>
      </c>
      <c r="Z182" s="747"/>
      <c r="AA182" s="590" t="s">
        <v>64</v>
      </c>
      <c r="AB182" s="749"/>
      <c r="AC182" s="207"/>
      <c r="AD182" s="601"/>
      <c r="AE182" s="607"/>
      <c r="AF182" s="601" t="s">
        <v>12</v>
      </c>
      <c r="AG182" s="607"/>
      <c r="AH182" s="608"/>
      <c r="AI182" s="607" t="s">
        <v>36</v>
      </c>
      <c r="AJ182" s="608"/>
      <c r="AM182" s="590" t="s">
        <v>14</v>
      </c>
      <c r="AN182" s="747"/>
      <c r="AO182" s="590" t="s">
        <v>6</v>
      </c>
      <c r="AP182" s="749"/>
      <c r="AQ182" s="747"/>
      <c r="AR182" s="590" t="s">
        <v>65</v>
      </c>
      <c r="AS182" s="747"/>
      <c r="AT182" s="590" t="s">
        <v>64</v>
      </c>
      <c r="AU182" s="749"/>
      <c r="AV182" s="206"/>
      <c r="AW182" s="601"/>
      <c r="AX182" s="607"/>
      <c r="AY182" s="601" t="s">
        <v>12</v>
      </c>
      <c r="AZ182" s="607"/>
      <c r="BA182" s="608"/>
      <c r="BB182" s="607" t="s">
        <v>36</v>
      </c>
      <c r="BC182" s="608"/>
    </row>
    <row r="183" spans="1:57" ht="15.75" thickBot="1" x14ac:dyDescent="0.3">
      <c r="A183" s="591"/>
      <c r="B183" s="748"/>
      <c r="C183" s="591"/>
      <c r="D183" s="736"/>
      <c r="E183" s="748"/>
      <c r="F183" s="591"/>
      <c r="G183" s="748"/>
      <c r="H183" s="591"/>
      <c r="I183" s="748"/>
      <c r="J183" s="206"/>
      <c r="K183" s="603"/>
      <c r="L183" s="609"/>
      <c r="M183" s="603"/>
      <c r="N183" s="609"/>
      <c r="O183" s="610"/>
      <c r="P183" s="609"/>
      <c r="Q183" s="610"/>
      <c r="T183" s="591"/>
      <c r="U183" s="748"/>
      <c r="V183" s="591"/>
      <c r="W183" s="736"/>
      <c r="X183" s="748"/>
      <c r="Y183" s="591"/>
      <c r="Z183" s="748"/>
      <c r="AA183" s="591"/>
      <c r="AB183" s="736"/>
      <c r="AC183" s="207"/>
      <c r="AD183" s="603"/>
      <c r="AE183" s="609"/>
      <c r="AF183" s="603"/>
      <c r="AG183" s="609"/>
      <c r="AH183" s="610"/>
      <c r="AI183" s="609"/>
      <c r="AJ183" s="610"/>
      <c r="AM183" s="591"/>
      <c r="AN183" s="748"/>
      <c r="AO183" s="591"/>
      <c r="AP183" s="736"/>
      <c r="AQ183" s="748"/>
      <c r="AR183" s="591"/>
      <c r="AS183" s="748"/>
      <c r="AT183" s="591"/>
      <c r="AU183" s="736"/>
      <c r="AV183" s="206"/>
      <c r="AW183" s="603"/>
      <c r="AX183" s="609"/>
      <c r="AY183" s="603"/>
      <c r="AZ183" s="609"/>
      <c r="BA183" s="610"/>
      <c r="BB183" s="609"/>
      <c r="BC183" s="610"/>
    </row>
    <row r="184" spans="1:57" x14ac:dyDescent="0.25">
      <c r="A184" s="585" t="s">
        <v>15</v>
      </c>
      <c r="B184" s="586"/>
      <c r="C184" s="585">
        <v>524</v>
      </c>
      <c r="D184" s="704"/>
      <c r="E184" s="586"/>
      <c r="F184" s="737">
        <v>69</v>
      </c>
      <c r="G184" s="738"/>
      <c r="H184" s="739">
        <f t="shared" ref="H184:H191" si="40">F184*C184</f>
        <v>36156</v>
      </c>
      <c r="I184" s="740"/>
      <c r="J184" s="208"/>
      <c r="M184" s="741"/>
      <c r="N184" s="741"/>
      <c r="O184" s="741"/>
      <c r="T184" s="585" t="s">
        <v>15</v>
      </c>
      <c r="U184" s="586"/>
      <c r="V184" s="585"/>
      <c r="W184" s="704"/>
      <c r="X184" s="586"/>
      <c r="Y184" s="737">
        <v>69</v>
      </c>
      <c r="Z184" s="738"/>
      <c r="AA184" s="737">
        <f t="shared" ref="AA184:AA192" si="41">Y184*V184</f>
        <v>0</v>
      </c>
      <c r="AB184" s="738"/>
      <c r="AC184" s="209"/>
      <c r="AF184" s="756"/>
      <c r="AG184" s="757"/>
      <c r="AH184" s="758"/>
      <c r="AI184" s="705"/>
      <c r="AJ184" s="759"/>
      <c r="AM184" s="585" t="s">
        <v>15</v>
      </c>
      <c r="AN184" s="586"/>
      <c r="AO184" s="585"/>
      <c r="AP184" s="704"/>
      <c r="AQ184" s="586"/>
      <c r="AR184" s="737">
        <v>69</v>
      </c>
      <c r="AS184" s="738"/>
      <c r="AT184" s="737">
        <f t="shared" ref="AT184:AT192" si="42">AR184*AO184</f>
        <v>0</v>
      </c>
      <c r="AU184" s="738"/>
      <c r="AV184" s="208"/>
      <c r="AY184" s="741"/>
      <c r="AZ184" s="741"/>
      <c r="BA184" s="741"/>
    </row>
    <row r="185" spans="1:57" x14ac:dyDescent="0.25">
      <c r="A185" s="585" t="s">
        <v>139</v>
      </c>
      <c r="B185" s="586"/>
      <c r="C185" s="585">
        <v>0</v>
      </c>
      <c r="D185" s="704"/>
      <c r="E185" s="586"/>
      <c r="F185" s="737">
        <v>184</v>
      </c>
      <c r="G185" s="738"/>
      <c r="H185" s="739">
        <f t="shared" si="40"/>
        <v>0</v>
      </c>
      <c r="I185" s="740"/>
      <c r="J185" s="208"/>
      <c r="M185" s="741"/>
      <c r="N185" s="741"/>
      <c r="O185" s="741"/>
      <c r="T185" s="585" t="s">
        <v>16</v>
      </c>
      <c r="U185" s="586"/>
      <c r="V185" s="585"/>
      <c r="W185" s="704"/>
      <c r="X185" s="586"/>
      <c r="Y185" s="737">
        <v>34</v>
      </c>
      <c r="Z185" s="738"/>
      <c r="AA185" s="737">
        <f t="shared" si="41"/>
        <v>0</v>
      </c>
      <c r="AB185" s="738"/>
      <c r="AC185" s="209"/>
      <c r="AF185" s="744"/>
      <c r="AG185" s="745"/>
      <c r="AH185" s="588"/>
      <c r="AI185" s="585"/>
      <c r="AJ185" s="746"/>
      <c r="AM185" s="585" t="s">
        <v>16</v>
      </c>
      <c r="AN185" s="586"/>
      <c r="AO185" s="585"/>
      <c r="AP185" s="704"/>
      <c r="AQ185" s="586"/>
      <c r="AR185" s="737">
        <v>34</v>
      </c>
      <c r="AS185" s="738"/>
      <c r="AT185" s="737">
        <f t="shared" si="42"/>
        <v>0</v>
      </c>
      <c r="AU185" s="738"/>
      <c r="AV185" s="208"/>
      <c r="AY185" s="741"/>
      <c r="AZ185" s="741"/>
      <c r="BA185" s="741"/>
    </row>
    <row r="186" spans="1:57" x14ac:dyDescent="0.25">
      <c r="A186" s="585" t="s">
        <v>16</v>
      </c>
      <c r="B186" s="586"/>
      <c r="C186" s="585">
        <v>125</v>
      </c>
      <c r="D186" s="704"/>
      <c r="E186" s="586"/>
      <c r="F186" s="737">
        <v>34</v>
      </c>
      <c r="G186" s="738"/>
      <c r="H186" s="739">
        <f t="shared" si="40"/>
        <v>4250</v>
      </c>
      <c r="I186" s="740"/>
      <c r="J186" s="208"/>
      <c r="M186" s="249"/>
      <c r="N186" s="249"/>
      <c r="O186" s="249"/>
      <c r="T186" s="240"/>
      <c r="U186" s="241"/>
      <c r="V186" s="240"/>
      <c r="W186" s="242"/>
      <c r="X186" s="241"/>
      <c r="Y186" s="244"/>
      <c r="Z186" s="245"/>
      <c r="AA186" s="244"/>
      <c r="AB186" s="245"/>
      <c r="AC186" s="209"/>
      <c r="AF186" s="251"/>
      <c r="AG186" s="252"/>
      <c r="AH186" s="253"/>
      <c r="AI186" s="240"/>
      <c r="AJ186" s="254"/>
      <c r="AM186" s="63"/>
      <c r="AN186" s="65"/>
      <c r="AO186" s="63"/>
      <c r="AP186" s="64"/>
      <c r="AQ186" s="65"/>
      <c r="AR186" s="211"/>
      <c r="AS186" s="212"/>
      <c r="AT186" s="211"/>
      <c r="AU186" s="212"/>
      <c r="AV186" s="208"/>
      <c r="AY186" s="210"/>
      <c r="AZ186" s="210"/>
      <c r="BA186" s="210"/>
    </row>
    <row r="187" spans="1:57" x14ac:dyDescent="0.25">
      <c r="A187" s="585" t="s">
        <v>17</v>
      </c>
      <c r="B187" s="586"/>
      <c r="C187" s="585">
        <v>50</v>
      </c>
      <c r="D187" s="704"/>
      <c r="E187" s="586"/>
      <c r="F187" s="737">
        <v>39</v>
      </c>
      <c r="G187" s="738"/>
      <c r="H187" s="739">
        <f t="shared" si="40"/>
        <v>1950</v>
      </c>
      <c r="I187" s="740"/>
      <c r="J187" s="208"/>
      <c r="M187" s="249"/>
      <c r="N187" s="249"/>
      <c r="O187" s="249"/>
      <c r="T187" s="240"/>
      <c r="U187" s="241"/>
      <c r="V187" s="240"/>
      <c r="W187" s="242"/>
      <c r="X187" s="241"/>
      <c r="Y187" s="244"/>
      <c r="Z187" s="245"/>
      <c r="AA187" s="244"/>
      <c r="AB187" s="245"/>
      <c r="AC187" s="209"/>
      <c r="AF187" s="251"/>
      <c r="AG187" s="252"/>
      <c r="AH187" s="253"/>
      <c r="AI187" s="240"/>
      <c r="AJ187" s="254"/>
      <c r="AM187" s="63"/>
      <c r="AN187" s="65"/>
      <c r="AO187" s="63"/>
      <c r="AP187" s="64"/>
      <c r="AQ187" s="65"/>
      <c r="AR187" s="211"/>
      <c r="AS187" s="212"/>
      <c r="AT187" s="211"/>
      <c r="AU187" s="212"/>
      <c r="AV187" s="208"/>
      <c r="AY187" s="210"/>
      <c r="AZ187" s="210"/>
      <c r="BA187" s="210"/>
    </row>
    <row r="188" spans="1:57" x14ac:dyDescent="0.25">
      <c r="A188" s="585" t="s">
        <v>140</v>
      </c>
      <c r="B188" s="586"/>
      <c r="C188" s="585"/>
      <c r="D188" s="704"/>
      <c r="E188" s="586"/>
      <c r="F188" s="737"/>
      <c r="G188" s="738"/>
      <c r="H188" s="739">
        <f t="shared" si="40"/>
        <v>0</v>
      </c>
      <c r="I188" s="740"/>
      <c r="J188" s="208"/>
      <c r="M188" s="249"/>
      <c r="N188" s="249"/>
      <c r="O188" s="249"/>
      <c r="T188" s="240"/>
      <c r="U188" s="241"/>
      <c r="V188" s="240"/>
      <c r="W188" s="242"/>
      <c r="X188" s="241"/>
      <c r="Y188" s="244"/>
      <c r="Z188" s="245"/>
      <c r="AA188" s="244"/>
      <c r="AB188" s="245"/>
      <c r="AC188" s="209"/>
      <c r="AF188" s="251"/>
      <c r="AG188" s="252"/>
      <c r="AH188" s="253"/>
      <c r="AI188" s="240"/>
      <c r="AJ188" s="254"/>
      <c r="AM188" s="63"/>
      <c r="AN188" s="65"/>
      <c r="AO188" s="63"/>
      <c r="AP188" s="64"/>
      <c r="AQ188" s="65"/>
      <c r="AR188" s="211"/>
      <c r="AS188" s="212"/>
      <c r="AT188" s="211"/>
      <c r="AU188" s="212"/>
      <c r="AV188" s="208"/>
      <c r="AY188" s="210"/>
      <c r="AZ188" s="210"/>
      <c r="BA188" s="210"/>
    </row>
    <row r="189" spans="1:57" x14ac:dyDescent="0.25">
      <c r="A189" s="585" t="s">
        <v>141</v>
      </c>
      <c r="B189" s="586"/>
      <c r="C189" s="585">
        <v>12</v>
      </c>
      <c r="D189" s="704"/>
      <c r="E189" s="586"/>
      <c r="F189" s="585">
        <v>597</v>
      </c>
      <c r="G189" s="586"/>
      <c r="H189" s="739">
        <f t="shared" si="40"/>
        <v>7164</v>
      </c>
      <c r="I189" s="740"/>
      <c r="J189" s="208"/>
      <c r="M189" s="741"/>
      <c r="N189" s="741"/>
      <c r="O189" s="741"/>
      <c r="T189" s="585" t="s">
        <v>17</v>
      </c>
      <c r="U189" s="586"/>
      <c r="V189" s="585"/>
      <c r="W189" s="704"/>
      <c r="X189" s="586"/>
      <c r="Y189" s="737">
        <v>39</v>
      </c>
      <c r="Z189" s="738"/>
      <c r="AA189" s="737">
        <f t="shared" si="41"/>
        <v>0</v>
      </c>
      <c r="AB189" s="738"/>
      <c r="AC189" s="209"/>
      <c r="AF189" s="744"/>
      <c r="AG189" s="745"/>
      <c r="AH189" s="588"/>
      <c r="AI189" s="585"/>
      <c r="AJ189" s="746"/>
      <c r="AM189" s="585" t="s">
        <v>17</v>
      </c>
      <c r="AN189" s="586"/>
      <c r="AO189" s="585"/>
      <c r="AP189" s="704"/>
      <c r="AQ189" s="586"/>
      <c r="AR189" s="737">
        <v>39</v>
      </c>
      <c r="AS189" s="738"/>
      <c r="AT189" s="737">
        <f t="shared" si="42"/>
        <v>0</v>
      </c>
      <c r="AU189" s="738"/>
      <c r="AV189" s="208"/>
      <c r="AY189" s="741"/>
      <c r="AZ189" s="741"/>
      <c r="BA189" s="741"/>
    </row>
    <row r="190" spans="1:57" x14ac:dyDescent="0.25">
      <c r="A190" s="585" t="s">
        <v>18</v>
      </c>
      <c r="B190" s="586"/>
      <c r="C190" s="585">
        <v>500</v>
      </c>
      <c r="D190" s="704"/>
      <c r="E190" s="586"/>
      <c r="F190" s="737">
        <v>4.016</v>
      </c>
      <c r="G190" s="738"/>
      <c r="H190" s="739">
        <f t="shared" si="40"/>
        <v>2008</v>
      </c>
      <c r="I190" s="740"/>
      <c r="J190" s="208"/>
      <c r="M190" s="741"/>
      <c r="N190" s="741"/>
      <c r="O190" s="741"/>
      <c r="T190" s="585" t="s">
        <v>18</v>
      </c>
      <c r="U190" s="586"/>
      <c r="V190" s="585"/>
      <c r="W190" s="704"/>
      <c r="X190" s="586"/>
      <c r="Y190" s="737">
        <v>4.016</v>
      </c>
      <c r="Z190" s="738"/>
      <c r="AA190" s="737">
        <f t="shared" si="41"/>
        <v>0</v>
      </c>
      <c r="AB190" s="738"/>
      <c r="AC190" s="209"/>
      <c r="AF190" s="744"/>
      <c r="AG190" s="745"/>
      <c r="AH190" s="588"/>
      <c r="AI190" s="585"/>
      <c r="AJ190" s="746"/>
      <c r="AM190" s="585" t="s">
        <v>18</v>
      </c>
      <c r="AN190" s="586"/>
      <c r="AO190" s="585"/>
      <c r="AP190" s="704"/>
      <c r="AQ190" s="586"/>
      <c r="AR190" s="737">
        <v>4.016</v>
      </c>
      <c r="AS190" s="738"/>
      <c r="AT190" s="737">
        <f t="shared" si="42"/>
        <v>0</v>
      </c>
      <c r="AU190" s="738"/>
      <c r="AV190" s="208"/>
      <c r="AY190" s="741"/>
      <c r="AZ190" s="741"/>
      <c r="BA190" s="741"/>
    </row>
    <row r="191" spans="1:57" x14ac:dyDescent="0.25">
      <c r="A191" s="585" t="s">
        <v>19</v>
      </c>
      <c r="B191" s="586"/>
      <c r="C191" s="585">
        <v>11</v>
      </c>
      <c r="D191" s="704"/>
      <c r="E191" s="586"/>
      <c r="F191" s="737">
        <v>215</v>
      </c>
      <c r="G191" s="738"/>
      <c r="H191" s="739">
        <f t="shared" si="40"/>
        <v>2365</v>
      </c>
      <c r="I191" s="740"/>
      <c r="J191" s="208"/>
      <c r="M191" s="741"/>
      <c r="N191" s="741"/>
      <c r="O191" s="741"/>
      <c r="T191" s="585" t="s">
        <v>19</v>
      </c>
      <c r="U191" s="586"/>
      <c r="V191" s="585"/>
      <c r="W191" s="704"/>
      <c r="X191" s="586"/>
      <c r="Y191" s="737">
        <v>215</v>
      </c>
      <c r="Z191" s="738"/>
      <c r="AA191" s="737">
        <f t="shared" si="41"/>
        <v>0</v>
      </c>
      <c r="AB191" s="738"/>
      <c r="AC191" s="209"/>
      <c r="AF191" s="744"/>
      <c r="AG191" s="745"/>
      <c r="AH191" s="588"/>
      <c r="AI191" s="585"/>
      <c r="AJ191" s="746"/>
      <c r="AM191" s="585" t="s">
        <v>19</v>
      </c>
      <c r="AN191" s="586"/>
      <c r="AO191" s="585"/>
      <c r="AP191" s="704"/>
      <c r="AQ191" s="586"/>
      <c r="AR191" s="737">
        <v>215</v>
      </c>
      <c r="AS191" s="738"/>
      <c r="AT191" s="737">
        <f t="shared" si="42"/>
        <v>0</v>
      </c>
      <c r="AU191" s="738"/>
      <c r="AV191" s="208"/>
      <c r="AY191" s="741"/>
      <c r="AZ191" s="741"/>
      <c r="BA191" s="741"/>
    </row>
    <row r="192" spans="1:57" ht="15.75" thickBot="1" x14ac:dyDescent="0.3">
      <c r="A192" s="585" t="s">
        <v>138</v>
      </c>
      <c r="B192" s="586"/>
      <c r="C192" s="585"/>
      <c r="D192" s="704"/>
      <c r="E192" s="586"/>
      <c r="F192" s="737"/>
      <c r="G192" s="738"/>
      <c r="H192" s="739">
        <f>SUM(H184:I191)</f>
        <v>53893</v>
      </c>
      <c r="I192" s="740"/>
      <c r="J192" s="208"/>
      <c r="M192" s="741"/>
      <c r="N192" s="741"/>
      <c r="O192" s="741"/>
      <c r="T192" s="585"/>
      <c r="U192" s="586"/>
      <c r="V192" s="585"/>
      <c r="W192" s="704"/>
      <c r="X192" s="586"/>
      <c r="Y192" s="585"/>
      <c r="Z192" s="586"/>
      <c r="AA192" s="737">
        <f t="shared" si="41"/>
        <v>0</v>
      </c>
      <c r="AB192" s="738"/>
      <c r="AC192" s="209"/>
      <c r="AF192" s="897"/>
      <c r="AG192" s="898"/>
      <c r="AH192" s="899"/>
      <c r="AI192" s="699"/>
      <c r="AJ192" s="900"/>
      <c r="AM192" s="585"/>
      <c r="AN192" s="586"/>
      <c r="AO192" s="585"/>
      <c r="AP192" s="704"/>
      <c r="AQ192" s="586"/>
      <c r="AR192" s="585"/>
      <c r="AS192" s="586"/>
      <c r="AT192" s="737">
        <f t="shared" si="42"/>
        <v>0</v>
      </c>
      <c r="AU192" s="738"/>
      <c r="AV192" s="208"/>
      <c r="AY192" s="741"/>
      <c r="AZ192" s="741"/>
      <c r="BA192" s="741"/>
    </row>
    <row r="193" spans="1:54" x14ac:dyDescent="0.25">
      <c r="M193" s="213"/>
      <c r="N193" s="213"/>
      <c r="AF193" s="213"/>
      <c r="AG193" s="213"/>
      <c r="AY193" s="213"/>
      <c r="AZ193" s="213"/>
    </row>
    <row r="194" spans="1:54" x14ac:dyDescent="0.25">
      <c r="M194" s="213"/>
      <c r="N194" s="213"/>
      <c r="AF194" s="213"/>
      <c r="AG194" s="213"/>
      <c r="AY194" s="213"/>
      <c r="AZ194" s="213"/>
    </row>
    <row r="195" spans="1:54" x14ac:dyDescent="0.25">
      <c r="M195" s="213"/>
      <c r="N195" s="213"/>
      <c r="AF195" s="213"/>
      <c r="AG195" s="213"/>
      <c r="AY195" s="213"/>
      <c r="AZ195" s="213"/>
    </row>
    <row r="196" spans="1:54" x14ac:dyDescent="0.25">
      <c r="M196" s="213"/>
      <c r="N196" s="213"/>
      <c r="AF196" s="213"/>
      <c r="AG196" s="213"/>
      <c r="AY196" s="213"/>
      <c r="AZ196" s="213"/>
    </row>
    <row r="197" spans="1:54" ht="21" x14ac:dyDescent="0.35">
      <c r="A197" s="203"/>
      <c r="B197" s="204" t="s">
        <v>20</v>
      </c>
      <c r="C197" s="204"/>
      <c r="D197" s="204"/>
      <c r="E197" s="204"/>
      <c r="F197" s="203"/>
      <c r="G197" s="203"/>
      <c r="H197" s="203"/>
      <c r="I197" s="901" t="s">
        <v>142</v>
      </c>
      <c r="J197" s="901"/>
      <c r="K197" s="901"/>
      <c r="L197" s="203"/>
      <c r="M197" s="205"/>
      <c r="N197" s="205"/>
      <c r="O197" s="203"/>
      <c r="P197" s="203"/>
      <c r="T197" s="203"/>
      <c r="U197" s="204" t="s">
        <v>20</v>
      </c>
      <c r="V197" s="204"/>
      <c r="W197" s="204"/>
      <c r="X197" s="204"/>
      <c r="Y197" s="203"/>
      <c r="Z197" s="203"/>
      <c r="AA197" s="203"/>
      <c r="AB197" s="203"/>
      <c r="AC197" s="203"/>
      <c r="AD197" s="203"/>
      <c r="AE197" s="203"/>
      <c r="AF197" s="205"/>
      <c r="AG197" s="205"/>
      <c r="AH197" s="203" t="s">
        <v>13</v>
      </c>
      <c r="AI197" s="203"/>
      <c r="AM197" s="203"/>
      <c r="AN197" s="204" t="s">
        <v>20</v>
      </c>
      <c r="AO197" s="204"/>
      <c r="AP197" s="204"/>
      <c r="AQ197" s="204"/>
      <c r="AR197" s="203"/>
      <c r="AS197" s="203"/>
      <c r="AT197" s="203"/>
      <c r="AU197" s="203"/>
      <c r="AV197" s="203"/>
      <c r="AW197" s="203"/>
      <c r="AX197" s="203"/>
      <c r="AY197" s="205"/>
      <c r="AZ197" s="205"/>
      <c r="BA197" s="203" t="s">
        <v>13</v>
      </c>
      <c r="BB197" s="203"/>
    </row>
    <row r="198" spans="1:54" x14ac:dyDescent="0.25">
      <c r="A198" s="29" t="s">
        <v>14</v>
      </c>
      <c r="B198" s="29" t="s">
        <v>6</v>
      </c>
      <c r="C198" s="29"/>
      <c r="D198" s="29"/>
      <c r="E198" s="29"/>
      <c r="F198" s="29" t="s">
        <v>27</v>
      </c>
      <c r="G198" s="144"/>
      <c r="H198" s="144"/>
      <c r="I198" s="144"/>
      <c r="J198" s="144"/>
      <c r="K198" s="144"/>
      <c r="L198" s="585" t="s">
        <v>21</v>
      </c>
      <c r="M198" s="704"/>
      <c r="N198" s="586"/>
      <c r="O198" s="742" t="s">
        <v>143</v>
      </c>
      <c r="P198" s="743"/>
      <c r="Q198" s="214" t="s">
        <v>144</v>
      </c>
      <c r="R198" s="189" t="s">
        <v>23</v>
      </c>
      <c r="T198" s="29" t="s">
        <v>14</v>
      </c>
      <c r="U198" s="29" t="s">
        <v>6</v>
      </c>
      <c r="V198" s="29"/>
      <c r="W198" s="29"/>
      <c r="X198" s="29"/>
      <c r="Y198" s="29" t="s">
        <v>27</v>
      </c>
      <c r="Z198" s="144"/>
      <c r="AA198" s="144"/>
      <c r="AB198" s="144"/>
      <c r="AC198" s="144"/>
      <c r="AD198" s="144"/>
      <c r="AE198" s="144"/>
      <c r="AF198" s="144" t="s">
        <v>21</v>
      </c>
      <c r="AG198" s="144"/>
      <c r="AH198" s="215" t="s">
        <v>22</v>
      </c>
      <c r="AI198" s="189" t="s">
        <v>23</v>
      </c>
      <c r="AM198" s="29" t="s">
        <v>14</v>
      </c>
      <c r="AN198" s="29" t="s">
        <v>6</v>
      </c>
      <c r="AO198" s="29"/>
      <c r="AP198" s="29"/>
      <c r="AQ198" s="29"/>
      <c r="AR198" s="29" t="s">
        <v>27</v>
      </c>
      <c r="AS198" s="144"/>
      <c r="AT198" s="144"/>
      <c r="AU198" s="144"/>
      <c r="AV198" s="144"/>
      <c r="AW198" s="144"/>
      <c r="AX198" s="144"/>
      <c r="AY198" s="144" t="s">
        <v>21</v>
      </c>
      <c r="AZ198" s="144"/>
      <c r="BA198" s="215" t="s">
        <v>22</v>
      </c>
      <c r="BB198" s="189" t="s">
        <v>23</v>
      </c>
    </row>
    <row r="199" spans="1:54" x14ac:dyDescent="0.25">
      <c r="A199" s="29">
        <v>0.1</v>
      </c>
      <c r="B199" s="44">
        <f>I244</f>
        <v>0</v>
      </c>
      <c r="C199" s="44"/>
      <c r="D199" s="29"/>
      <c r="E199" s="29"/>
      <c r="F199" s="585"/>
      <c r="G199" s="704"/>
      <c r="H199" s="586"/>
      <c r="I199" s="56">
        <f>I33</f>
        <v>0</v>
      </c>
      <c r="J199" s="29"/>
      <c r="K199" s="29"/>
      <c r="L199" s="585">
        <v>800</v>
      </c>
      <c r="M199" s="704"/>
      <c r="N199" s="586"/>
      <c r="O199" s="733">
        <f t="shared" ref="O199:O204" si="43">SUM(B199*L199)</f>
        <v>0</v>
      </c>
      <c r="P199" s="734"/>
      <c r="Q199" s="44">
        <f t="shared" ref="Q199:Q204" si="44">L199*I199</f>
        <v>0</v>
      </c>
      <c r="R199" s="44">
        <f t="shared" ref="R199:R204" si="45">SUM(A199*B199)</f>
        <v>0</v>
      </c>
      <c r="T199" s="29">
        <v>0.25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>
        <v>1000</v>
      </c>
      <c r="AG199" s="29"/>
      <c r="AH199" s="216">
        <f>SUM(U199*AF199)</f>
        <v>0</v>
      </c>
      <c r="AI199" s="29">
        <f>SUM(T199*U199)</f>
        <v>0</v>
      </c>
      <c r="AM199" s="29">
        <v>0.25</v>
      </c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>
        <v>1000</v>
      </c>
      <c r="AZ199" s="29"/>
      <c r="BA199" s="216">
        <f>SUM(AN199*AY199)</f>
        <v>0</v>
      </c>
      <c r="BB199" s="29">
        <f>SUM(AM199*AN199)</f>
        <v>0</v>
      </c>
    </row>
    <row r="200" spans="1:54" x14ac:dyDescent="0.25">
      <c r="A200" s="29">
        <v>0.25</v>
      </c>
      <c r="B200" s="44">
        <v>56</v>
      </c>
      <c r="C200" s="29"/>
      <c r="D200" s="29"/>
      <c r="E200" s="29"/>
      <c r="F200" s="585"/>
      <c r="G200" s="704"/>
      <c r="H200" s="586"/>
      <c r="I200" s="56">
        <f>J33</f>
        <v>19</v>
      </c>
      <c r="J200" s="29"/>
      <c r="K200" s="29"/>
      <c r="L200" s="585">
        <v>1000</v>
      </c>
      <c r="M200" s="704"/>
      <c r="N200" s="586"/>
      <c r="O200" s="733">
        <f t="shared" si="43"/>
        <v>56000</v>
      </c>
      <c r="P200" s="734"/>
      <c r="Q200" s="44">
        <f t="shared" si="44"/>
        <v>19000</v>
      </c>
      <c r="R200" s="44">
        <f t="shared" si="45"/>
        <v>14</v>
      </c>
      <c r="T200" s="29">
        <v>0.33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>
        <v>1300</v>
      </c>
      <c r="AG200" s="29"/>
      <c r="AH200" s="216">
        <f>SUM(U200*AF200)</f>
        <v>0</v>
      </c>
      <c r="AI200" s="29">
        <f>SUM(T200*U200)</f>
        <v>0</v>
      </c>
      <c r="AM200" s="29">
        <v>0.33</v>
      </c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>
        <v>1300</v>
      </c>
      <c r="AZ200" s="29"/>
      <c r="BA200" s="216">
        <f>SUM(AN200*AY200)</f>
        <v>0</v>
      </c>
      <c r="BB200" s="29">
        <f>SUM(AM200*AN200)</f>
        <v>0</v>
      </c>
    </row>
    <row r="201" spans="1:54" x14ac:dyDescent="0.25">
      <c r="A201" s="29">
        <v>0.5</v>
      </c>
      <c r="B201" s="44">
        <v>56</v>
      </c>
      <c r="C201" s="29"/>
      <c r="D201" s="29"/>
      <c r="E201" s="29"/>
      <c r="F201" s="585"/>
      <c r="G201" s="704"/>
      <c r="H201" s="586"/>
      <c r="I201" s="56">
        <f>K33</f>
        <v>12</v>
      </c>
      <c r="J201" s="29"/>
      <c r="K201" s="29"/>
      <c r="L201" s="585">
        <v>2000</v>
      </c>
      <c r="M201" s="704"/>
      <c r="N201" s="586"/>
      <c r="O201" s="733">
        <f t="shared" si="43"/>
        <v>112000</v>
      </c>
      <c r="P201" s="734"/>
      <c r="Q201" s="44">
        <f t="shared" si="44"/>
        <v>24000</v>
      </c>
      <c r="R201" s="44">
        <f t="shared" si="45"/>
        <v>28</v>
      </c>
      <c r="T201" s="29">
        <v>0.5</v>
      </c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>
        <v>2000</v>
      </c>
      <c r="AG201" s="29"/>
      <c r="AH201" s="216">
        <f>SUM(U201*AF201)</f>
        <v>0</v>
      </c>
      <c r="AI201" s="29">
        <f>SUM(T201*U201)</f>
        <v>0</v>
      </c>
      <c r="AM201" s="29">
        <v>0.5</v>
      </c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>
        <v>2000</v>
      </c>
      <c r="AZ201" s="29"/>
      <c r="BA201" s="216">
        <f>SUM(AN201*AY201)</f>
        <v>0</v>
      </c>
      <c r="BB201" s="29">
        <f>SUM(AM201*AN201)</f>
        <v>0</v>
      </c>
    </row>
    <row r="202" spans="1:54" x14ac:dyDescent="0.25">
      <c r="A202" s="29">
        <v>0.75</v>
      </c>
      <c r="B202" s="44">
        <v>9</v>
      </c>
      <c r="C202" s="29"/>
      <c r="D202" s="29"/>
      <c r="E202" s="29"/>
      <c r="F202" s="585"/>
      <c r="G202" s="704"/>
      <c r="H202" s="586"/>
      <c r="I202" s="56">
        <f>L33</f>
        <v>3</v>
      </c>
      <c r="J202" s="29"/>
      <c r="K202" s="29"/>
      <c r="L202" s="585">
        <v>3000</v>
      </c>
      <c r="M202" s="704"/>
      <c r="N202" s="586"/>
      <c r="O202" s="733">
        <f t="shared" si="43"/>
        <v>27000</v>
      </c>
      <c r="P202" s="734"/>
      <c r="Q202" s="44">
        <f t="shared" si="44"/>
        <v>9000</v>
      </c>
      <c r="R202" s="44">
        <f t="shared" si="45"/>
        <v>6.75</v>
      </c>
      <c r="T202" s="29">
        <v>0.75</v>
      </c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>
        <v>3000</v>
      </c>
      <c r="AG202" s="29"/>
      <c r="AH202" s="216">
        <f>SUM(U202*AF202)</f>
        <v>0</v>
      </c>
      <c r="AI202" s="29">
        <f>SUM(T202*U202)</f>
        <v>0</v>
      </c>
      <c r="AM202" s="29">
        <v>0.75</v>
      </c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>
        <v>3000</v>
      </c>
      <c r="AZ202" s="29"/>
      <c r="BA202" s="216">
        <f>SUM(AN202*AY202)</f>
        <v>0</v>
      </c>
      <c r="BB202" s="29">
        <f>SUM(AM202*AN202)</f>
        <v>0</v>
      </c>
    </row>
    <row r="203" spans="1:54" x14ac:dyDescent="0.25">
      <c r="A203" s="29">
        <v>1</v>
      </c>
      <c r="B203" s="44">
        <f>M248</f>
        <v>0</v>
      </c>
      <c r="C203" s="29"/>
      <c r="D203" s="29"/>
      <c r="E203" s="29"/>
      <c r="F203" s="585"/>
      <c r="G203" s="704"/>
      <c r="H203" s="586"/>
      <c r="I203" s="56">
        <f>M33</f>
        <v>0</v>
      </c>
      <c r="J203" s="29"/>
      <c r="K203" s="29"/>
      <c r="L203" s="585">
        <v>3500</v>
      </c>
      <c r="M203" s="704"/>
      <c r="N203" s="586"/>
      <c r="O203" s="733">
        <f t="shared" si="43"/>
        <v>0</v>
      </c>
      <c r="P203" s="734"/>
      <c r="Q203" s="44">
        <f t="shared" si="44"/>
        <v>0</v>
      </c>
      <c r="R203" s="44">
        <f t="shared" si="45"/>
        <v>0</v>
      </c>
      <c r="T203" s="29">
        <v>1</v>
      </c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>
        <v>3500</v>
      </c>
      <c r="AG203" s="29"/>
      <c r="AH203" s="216">
        <f>SUM(U203*AF203)</f>
        <v>0</v>
      </c>
      <c r="AI203" s="29">
        <f>SUM(T203*U203)</f>
        <v>0</v>
      </c>
      <c r="AM203" s="29">
        <v>1</v>
      </c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>
        <v>3500</v>
      </c>
      <c r="AZ203" s="29"/>
      <c r="BA203" s="216">
        <f>SUM(AN203*AY203)</f>
        <v>0</v>
      </c>
      <c r="BB203" s="29">
        <f>SUM(AM203*AN203)</f>
        <v>0</v>
      </c>
    </row>
    <row r="204" spans="1:54" x14ac:dyDescent="0.25">
      <c r="A204" s="29">
        <v>5</v>
      </c>
      <c r="B204" s="44">
        <v>3</v>
      </c>
      <c r="C204" s="29"/>
      <c r="D204" s="29"/>
      <c r="E204" s="29"/>
      <c r="F204" s="585"/>
      <c r="G204" s="704"/>
      <c r="H204" s="586"/>
      <c r="I204" s="56">
        <f>M34</f>
        <v>0</v>
      </c>
      <c r="J204" s="29"/>
      <c r="K204" s="29"/>
      <c r="L204" s="585"/>
      <c r="M204" s="704"/>
      <c r="N204" s="586"/>
      <c r="O204" s="733">
        <f t="shared" si="43"/>
        <v>0</v>
      </c>
      <c r="P204" s="734"/>
      <c r="Q204" s="44">
        <f t="shared" si="44"/>
        <v>0</v>
      </c>
      <c r="R204" s="44">
        <f t="shared" si="45"/>
        <v>15</v>
      </c>
      <c r="T204" s="171"/>
      <c r="U204" s="171"/>
      <c r="V204" s="171"/>
      <c r="W204" s="171"/>
      <c r="X204" s="171"/>
      <c r="Y204" s="29"/>
      <c r="Z204" s="171"/>
      <c r="AA204" s="171"/>
      <c r="AB204" s="171"/>
      <c r="AC204" s="171"/>
      <c r="AD204" s="171"/>
      <c r="AE204" s="171"/>
      <c r="AF204" s="171"/>
      <c r="AG204" s="171"/>
      <c r="AH204" s="216"/>
      <c r="AI204" s="29"/>
      <c r="AR204" s="217">
        <f>SUM(AR199:AR203)</f>
        <v>0</v>
      </c>
      <c r="AS204" s="213"/>
      <c r="AT204" s="213"/>
      <c r="AU204" s="213"/>
      <c r="AV204" s="213"/>
      <c r="AW204" s="213"/>
      <c r="AX204" s="213"/>
      <c r="BA204" s="216">
        <f>SUM(BA199:BA203)</f>
        <v>0</v>
      </c>
      <c r="BB204" s="29">
        <f>SUM(BB199:BB203)</f>
        <v>0</v>
      </c>
    </row>
    <row r="205" spans="1:54" x14ac:dyDescent="0.25">
      <c r="A205" s="587" t="s">
        <v>138</v>
      </c>
      <c r="B205" s="587"/>
      <c r="C205" s="587"/>
      <c r="D205" s="587"/>
      <c r="E205" s="703"/>
      <c r="F205" s="588">
        <f>SUM(F199:F203)</f>
        <v>0</v>
      </c>
      <c r="G205" s="588"/>
      <c r="H205" s="588"/>
      <c r="I205" s="57">
        <f>SUM(I199:I204)</f>
        <v>34</v>
      </c>
      <c r="J205" s="217"/>
      <c r="K205" s="217"/>
      <c r="L205" s="588"/>
      <c r="M205" s="588"/>
      <c r="N205" s="588"/>
      <c r="O205" s="902">
        <f>SUM(O199:P204)</f>
        <v>195000</v>
      </c>
      <c r="P205" s="902"/>
      <c r="Q205" s="44">
        <f>SUM(Q199:Q204)</f>
        <v>52000</v>
      </c>
      <c r="R205" s="44">
        <f>SUM(R199:R204)</f>
        <v>63.75</v>
      </c>
      <c r="Y205" s="217">
        <f>SUM(Y199:Y203)</f>
        <v>0</v>
      </c>
      <c r="Z205" s="213"/>
      <c r="AA205" s="213"/>
      <c r="AB205" s="213"/>
      <c r="AC205" s="213"/>
      <c r="AD205" s="213"/>
      <c r="AE205" s="213"/>
      <c r="AH205" s="216">
        <f>SUM(AH199:AH203)</f>
        <v>0</v>
      </c>
      <c r="AI205" s="29">
        <f>SUM(AI199:AI203)</f>
        <v>0</v>
      </c>
    </row>
    <row r="206" spans="1:54" x14ac:dyDescent="0.25">
      <c r="AY206" s="213"/>
      <c r="AZ206" s="213"/>
    </row>
    <row r="207" spans="1:54" x14ac:dyDescent="0.25">
      <c r="M207" s="213"/>
      <c r="N207" s="213"/>
      <c r="AF207" s="213"/>
      <c r="AG207" s="213"/>
      <c r="AY207" s="40" t="s">
        <v>28</v>
      </c>
      <c r="BB207" s="213"/>
    </row>
    <row r="208" spans="1:54" x14ac:dyDescent="0.25">
      <c r="P208" s="213"/>
      <c r="AF208" s="40" t="s">
        <v>28</v>
      </c>
      <c r="AI208" s="213"/>
    </row>
    <row r="217" spans="1:38" x14ac:dyDescent="0.25">
      <c r="A217" s="597" t="s">
        <v>72</v>
      </c>
      <c r="B217" s="597"/>
      <c r="C217" s="597"/>
      <c r="D217" s="597"/>
      <c r="E217" s="597"/>
      <c r="F217" s="597"/>
      <c r="G217" s="597"/>
      <c r="H217" s="597"/>
      <c r="I217" s="597"/>
      <c r="J217" s="597"/>
      <c r="K217" s="597"/>
      <c r="L217" s="597"/>
      <c r="M217" s="597"/>
      <c r="N217" s="597"/>
      <c r="O217" s="597"/>
      <c r="P217" s="597"/>
      <c r="Q217" s="597"/>
      <c r="R217" s="597"/>
      <c r="S217" s="597"/>
      <c r="T217" s="597" t="s">
        <v>72</v>
      </c>
      <c r="U217" s="597"/>
      <c r="V217" s="597"/>
      <c r="W217" s="597"/>
      <c r="X217" s="597"/>
      <c r="Y217" s="597"/>
      <c r="Z217" s="597"/>
      <c r="AA217" s="597"/>
      <c r="AB217" s="597"/>
      <c r="AC217" s="597"/>
      <c r="AD217" s="597"/>
      <c r="AE217" s="597"/>
      <c r="AF217" s="597"/>
      <c r="AG217" s="597"/>
      <c r="AH217" s="597"/>
      <c r="AI217" s="597"/>
      <c r="AJ217" s="597"/>
      <c r="AK217" s="597"/>
      <c r="AL217" s="597"/>
    </row>
    <row r="218" spans="1:38" ht="15" customHeight="1" thickBot="1" x14ac:dyDescent="0.3">
      <c r="A218" s="597"/>
      <c r="B218" s="597"/>
      <c r="C218" s="597"/>
      <c r="D218" s="597"/>
      <c r="E218" s="597"/>
      <c r="F218" s="597"/>
      <c r="G218" s="597"/>
      <c r="H218" s="597"/>
      <c r="I218" s="597"/>
      <c r="J218" s="597"/>
      <c r="K218" s="597"/>
      <c r="L218" s="597"/>
      <c r="M218" s="597"/>
      <c r="N218" s="597"/>
      <c r="O218" s="597"/>
      <c r="P218" s="597"/>
      <c r="Q218" s="597"/>
      <c r="R218" s="597"/>
      <c r="S218" s="597"/>
      <c r="T218" s="597"/>
      <c r="U218" s="597"/>
      <c r="V218" s="597"/>
      <c r="W218" s="597"/>
      <c r="X218" s="597"/>
      <c r="Y218" s="597"/>
      <c r="Z218" s="597"/>
      <c r="AA218" s="597"/>
      <c r="AB218" s="597"/>
      <c r="AC218" s="597"/>
      <c r="AD218" s="597"/>
      <c r="AE218" s="597"/>
      <c r="AF218" s="597"/>
      <c r="AG218" s="597"/>
      <c r="AH218" s="597"/>
      <c r="AI218" s="597"/>
      <c r="AJ218" s="597"/>
      <c r="AK218" s="597"/>
      <c r="AL218" s="597"/>
    </row>
    <row r="219" spans="1:38" ht="15.75" customHeight="1" x14ac:dyDescent="0.25">
      <c r="A219" s="598" t="s">
        <v>0</v>
      </c>
      <c r="B219" s="604" t="s">
        <v>74</v>
      </c>
      <c r="C219" s="604"/>
      <c r="D219" s="604" t="s">
        <v>73</v>
      </c>
      <c r="E219" s="604"/>
      <c r="F219" s="604"/>
      <c r="G219" s="604" t="s">
        <v>75</v>
      </c>
      <c r="H219" s="604"/>
      <c r="I219" s="601" t="s">
        <v>76</v>
      </c>
      <c r="J219" s="607"/>
      <c r="K219" s="607"/>
      <c r="L219" s="607"/>
      <c r="M219" s="607"/>
      <c r="N219" s="607"/>
      <c r="O219" s="604" t="s">
        <v>77</v>
      </c>
      <c r="P219" s="604"/>
      <c r="Q219" s="598" t="s">
        <v>78</v>
      </c>
      <c r="R219" s="598"/>
      <c r="T219" s="598" t="s">
        <v>0</v>
      </c>
      <c r="U219" s="604" t="s">
        <v>74</v>
      </c>
      <c r="V219" s="604"/>
      <c r="W219" s="604" t="s">
        <v>73</v>
      </c>
      <c r="X219" s="604"/>
      <c r="Y219" s="604"/>
      <c r="Z219" s="604" t="s">
        <v>75</v>
      </c>
      <c r="AA219" s="604"/>
      <c r="AB219" s="601" t="s">
        <v>76</v>
      </c>
      <c r="AC219" s="607"/>
      <c r="AD219" s="607"/>
      <c r="AE219" s="607"/>
      <c r="AF219" s="607"/>
      <c r="AG219" s="607"/>
      <c r="AH219" s="604" t="s">
        <v>77</v>
      </c>
      <c r="AI219" s="604"/>
      <c r="AJ219" s="598" t="s">
        <v>78</v>
      </c>
      <c r="AK219" s="598"/>
    </row>
    <row r="220" spans="1:38" ht="15" customHeight="1" x14ac:dyDescent="0.25">
      <c r="A220" s="599"/>
      <c r="B220" s="605"/>
      <c r="C220" s="605"/>
      <c r="D220" s="605"/>
      <c r="E220" s="605"/>
      <c r="F220" s="605"/>
      <c r="G220" s="605"/>
      <c r="H220" s="605"/>
      <c r="I220" s="735"/>
      <c r="J220" s="736"/>
      <c r="K220" s="736"/>
      <c r="L220" s="736"/>
      <c r="M220" s="736"/>
      <c r="N220" s="736"/>
      <c r="O220" s="605"/>
      <c r="P220" s="605"/>
      <c r="Q220" s="599"/>
      <c r="R220" s="599"/>
      <c r="T220" s="599"/>
      <c r="U220" s="605"/>
      <c r="V220" s="605"/>
      <c r="W220" s="605"/>
      <c r="X220" s="605"/>
      <c r="Y220" s="605"/>
      <c r="Z220" s="605"/>
      <c r="AA220" s="605"/>
      <c r="AB220" s="735"/>
      <c r="AC220" s="736"/>
      <c r="AD220" s="736"/>
      <c r="AE220" s="736"/>
      <c r="AF220" s="736"/>
      <c r="AG220" s="736"/>
      <c r="AH220" s="605"/>
      <c r="AI220" s="605"/>
      <c r="AJ220" s="599"/>
      <c r="AK220" s="599"/>
    </row>
    <row r="221" spans="1:38" ht="15.75" thickBot="1" x14ac:dyDescent="0.3">
      <c r="A221" s="600"/>
      <c r="B221" s="606"/>
      <c r="C221" s="606"/>
      <c r="D221" s="606"/>
      <c r="E221" s="606"/>
      <c r="F221" s="606"/>
      <c r="G221" s="606"/>
      <c r="H221" s="606"/>
      <c r="I221" s="218">
        <v>10</v>
      </c>
      <c r="J221" s="218">
        <v>25</v>
      </c>
      <c r="K221" s="218">
        <v>50</v>
      </c>
      <c r="L221" s="218">
        <v>75</v>
      </c>
      <c r="M221" s="218">
        <v>1</v>
      </c>
      <c r="N221" s="250">
        <v>5</v>
      </c>
      <c r="O221" s="606"/>
      <c r="P221" s="606"/>
      <c r="Q221" s="600"/>
      <c r="R221" s="600"/>
      <c r="T221" s="600"/>
      <c r="U221" s="606"/>
      <c r="V221" s="606"/>
      <c r="W221" s="606"/>
      <c r="X221" s="606"/>
      <c r="Y221" s="606"/>
      <c r="Z221" s="606"/>
      <c r="AA221" s="606"/>
      <c r="AB221" s="218">
        <v>10</v>
      </c>
      <c r="AC221" s="218">
        <v>25</v>
      </c>
      <c r="AD221" s="218">
        <v>50</v>
      </c>
      <c r="AE221" s="218">
        <v>75</v>
      </c>
      <c r="AF221" s="218">
        <v>1</v>
      </c>
      <c r="AG221" s="250">
        <v>5</v>
      </c>
      <c r="AH221" s="606"/>
      <c r="AI221" s="606"/>
      <c r="AJ221" s="600"/>
      <c r="AK221" s="600"/>
    </row>
    <row r="222" spans="1:38" x14ac:dyDescent="0.25">
      <c r="A222" s="25"/>
      <c r="B222" s="705"/>
      <c r="C222" s="706"/>
      <c r="D222" s="707"/>
      <c r="E222" s="708"/>
      <c r="F222" s="709"/>
      <c r="G222" s="705"/>
      <c r="H222" s="706"/>
      <c r="I222" s="28"/>
      <c r="J222" s="28">
        <v>70</v>
      </c>
      <c r="K222" s="28">
        <v>12</v>
      </c>
      <c r="L222" s="28">
        <v>11</v>
      </c>
      <c r="M222" s="28"/>
      <c r="N222" s="28"/>
      <c r="O222" s="710">
        <f>(I222*0.1)+(J222*0.25)+(K222*0.5)+(L222*0.75)+(M222*1)+(N222*5)</f>
        <v>31.75</v>
      </c>
      <c r="P222" s="710"/>
      <c r="Q222" s="711"/>
      <c r="R222" s="712"/>
      <c r="T222" s="25"/>
      <c r="U222" s="705"/>
      <c r="V222" s="706"/>
      <c r="W222" s="707"/>
      <c r="X222" s="708"/>
      <c r="Y222" s="709"/>
      <c r="Z222" s="705"/>
      <c r="AA222" s="706"/>
      <c r="AB222" s="28"/>
      <c r="AC222" s="28"/>
      <c r="AD222" s="28"/>
      <c r="AE222" s="28"/>
      <c r="AF222" s="28"/>
      <c r="AG222" s="28"/>
      <c r="AH222" s="710">
        <f>(AB222*0.1)+(AC222*0.25)+(AD222*0.5)+(AE222*0.75)+(AF222*1)+(AG222*5)</f>
        <v>0</v>
      </c>
      <c r="AI222" s="710"/>
      <c r="AJ222" s="711"/>
      <c r="AK222" s="712"/>
    </row>
    <row r="223" spans="1:38" x14ac:dyDescent="0.25">
      <c r="A223" s="26"/>
      <c r="B223" s="585"/>
      <c r="C223" s="586"/>
      <c r="D223" s="585"/>
      <c r="E223" s="704"/>
      <c r="F223" s="586"/>
      <c r="G223" s="585"/>
      <c r="H223" s="586"/>
      <c r="I223" s="29"/>
      <c r="J223" s="29"/>
      <c r="K223" s="29"/>
      <c r="L223" s="29"/>
      <c r="M223" s="29"/>
      <c r="N223" s="29"/>
      <c r="O223" s="687">
        <f t="shared" ref="O223:O240" si="46">(I223*0.1)+(J223*0.25)+(K223*0.5)+(L223*0.75)+(M223*1)+(N223*5)</f>
        <v>0</v>
      </c>
      <c r="P223" s="687"/>
      <c r="Q223" s="688"/>
      <c r="R223" s="689"/>
      <c r="T223" s="26"/>
      <c r="U223" s="585"/>
      <c r="V223" s="586"/>
      <c r="W223" s="585"/>
      <c r="X223" s="704"/>
      <c r="Y223" s="586"/>
      <c r="Z223" s="585"/>
      <c r="AA223" s="586"/>
      <c r="AB223" s="29"/>
      <c r="AC223" s="29"/>
      <c r="AD223" s="29"/>
      <c r="AE223" s="29"/>
      <c r="AF223" s="29"/>
      <c r="AG223" s="29"/>
      <c r="AH223" s="687">
        <f t="shared" ref="AH223:AH250" si="47">(AB223*0.1)+(AC223*0.25)+(AD223*0.5)+(AE223*0.75)+(AF223*1)+(AG223*5)</f>
        <v>0</v>
      </c>
      <c r="AI223" s="687"/>
      <c r="AJ223" s="688"/>
      <c r="AK223" s="689"/>
    </row>
    <row r="224" spans="1:38" x14ac:dyDescent="0.25">
      <c r="A224" s="26"/>
      <c r="B224" s="585"/>
      <c r="C224" s="586"/>
      <c r="D224" s="585"/>
      <c r="E224" s="704"/>
      <c r="F224" s="586"/>
      <c r="G224" s="585"/>
      <c r="H224" s="586"/>
      <c r="I224" s="29"/>
      <c r="J224" s="29"/>
      <c r="K224" s="29"/>
      <c r="L224" s="29"/>
      <c r="M224" s="29"/>
      <c r="N224" s="29"/>
      <c r="O224" s="687">
        <f t="shared" si="46"/>
        <v>0</v>
      </c>
      <c r="P224" s="687"/>
      <c r="Q224" s="688"/>
      <c r="R224" s="689"/>
      <c r="T224" s="26"/>
      <c r="U224" s="585"/>
      <c r="V224" s="586"/>
      <c r="W224" s="585"/>
      <c r="X224" s="704"/>
      <c r="Y224" s="586"/>
      <c r="Z224" s="585"/>
      <c r="AA224" s="586"/>
      <c r="AB224" s="29"/>
      <c r="AC224" s="29"/>
      <c r="AD224" s="29"/>
      <c r="AE224" s="29"/>
      <c r="AF224" s="29"/>
      <c r="AG224" s="29"/>
      <c r="AH224" s="687">
        <f t="shared" si="47"/>
        <v>0</v>
      </c>
      <c r="AI224" s="687"/>
      <c r="AJ224" s="688"/>
      <c r="AK224" s="689"/>
    </row>
    <row r="225" spans="1:56" x14ac:dyDescent="0.25">
      <c r="A225" s="26"/>
      <c r="B225" s="585"/>
      <c r="C225" s="586"/>
      <c r="D225" s="585"/>
      <c r="E225" s="704"/>
      <c r="F225" s="586"/>
      <c r="G225" s="585"/>
      <c r="H225" s="586"/>
      <c r="I225" s="29"/>
      <c r="J225" s="29"/>
      <c r="K225" s="29"/>
      <c r="L225" s="29"/>
      <c r="M225" s="29"/>
      <c r="N225" s="29"/>
      <c r="O225" s="687">
        <f t="shared" si="46"/>
        <v>0</v>
      </c>
      <c r="P225" s="687"/>
      <c r="Q225" s="688"/>
      <c r="R225" s="689"/>
      <c r="T225" s="26"/>
      <c r="U225" s="585"/>
      <c r="V225" s="586"/>
      <c r="W225" s="585"/>
      <c r="X225" s="704"/>
      <c r="Y225" s="586"/>
      <c r="Z225" s="585"/>
      <c r="AA225" s="586"/>
      <c r="AB225" s="29"/>
      <c r="AC225" s="29"/>
      <c r="AD225" s="29"/>
      <c r="AE225" s="29"/>
      <c r="AF225" s="29"/>
      <c r="AG225" s="29"/>
      <c r="AH225" s="687">
        <f t="shared" si="47"/>
        <v>0</v>
      </c>
      <c r="AI225" s="687"/>
      <c r="AJ225" s="688"/>
      <c r="AK225" s="689"/>
    </row>
    <row r="226" spans="1:56" x14ac:dyDescent="0.25">
      <c r="A226" s="26"/>
      <c r="B226" s="585"/>
      <c r="C226" s="586"/>
      <c r="D226" s="585"/>
      <c r="E226" s="704"/>
      <c r="F226" s="586"/>
      <c r="G226" s="585"/>
      <c r="H226" s="586"/>
      <c r="I226" s="29"/>
      <c r="J226" s="29"/>
      <c r="K226" s="29"/>
      <c r="L226" s="29"/>
      <c r="M226" s="29"/>
      <c r="N226" s="29"/>
      <c r="O226" s="687">
        <f t="shared" si="46"/>
        <v>0</v>
      </c>
      <c r="P226" s="687"/>
      <c r="Q226" s="688"/>
      <c r="R226" s="689"/>
      <c r="T226" s="26"/>
      <c r="U226" s="585"/>
      <c r="V226" s="586"/>
      <c r="W226" s="585"/>
      <c r="X226" s="704"/>
      <c r="Y226" s="586"/>
      <c r="Z226" s="585"/>
      <c r="AA226" s="586"/>
      <c r="AB226" s="29"/>
      <c r="AC226" s="29"/>
      <c r="AD226" s="29"/>
      <c r="AE226" s="29"/>
      <c r="AF226" s="29"/>
      <c r="AG226" s="29"/>
      <c r="AH226" s="687">
        <f t="shared" si="47"/>
        <v>0</v>
      </c>
      <c r="AI226" s="687"/>
      <c r="AJ226" s="688"/>
      <c r="AK226" s="689"/>
      <c r="BD226" s="219"/>
    </row>
    <row r="227" spans="1:56" x14ac:dyDescent="0.25">
      <c r="A227" s="26"/>
      <c r="B227" s="585"/>
      <c r="C227" s="586"/>
      <c r="D227" s="585"/>
      <c r="E227" s="704"/>
      <c r="F227" s="586"/>
      <c r="G227" s="585"/>
      <c r="H227" s="586"/>
      <c r="I227" s="29"/>
      <c r="J227" s="29"/>
      <c r="K227" s="29"/>
      <c r="L227" s="29"/>
      <c r="M227" s="29"/>
      <c r="N227" s="29"/>
      <c r="O227" s="687">
        <f t="shared" si="46"/>
        <v>0</v>
      </c>
      <c r="P227" s="687"/>
      <c r="Q227" s="688"/>
      <c r="R227" s="689"/>
      <c r="T227" s="26"/>
      <c r="U227" s="585"/>
      <c r="V227" s="586"/>
      <c r="W227" s="585"/>
      <c r="X227" s="704"/>
      <c r="Y227" s="586"/>
      <c r="Z227" s="585"/>
      <c r="AA227" s="586"/>
      <c r="AB227" s="29"/>
      <c r="AC227" s="29"/>
      <c r="AD227" s="29"/>
      <c r="AE227" s="29"/>
      <c r="AF227" s="29"/>
      <c r="AG227" s="29"/>
      <c r="AH227" s="687">
        <f t="shared" si="47"/>
        <v>0</v>
      </c>
      <c r="AI227" s="687"/>
      <c r="AJ227" s="688"/>
      <c r="AK227" s="689"/>
      <c r="BD227" s="220"/>
    </row>
    <row r="228" spans="1:56" x14ac:dyDescent="0.25">
      <c r="A228" s="26"/>
      <c r="B228" s="585"/>
      <c r="C228" s="586"/>
      <c r="D228" s="585"/>
      <c r="E228" s="704"/>
      <c r="F228" s="586"/>
      <c r="G228" s="585"/>
      <c r="H228" s="586"/>
      <c r="I228" s="29"/>
      <c r="J228" s="29"/>
      <c r="K228" s="29"/>
      <c r="L228" s="29"/>
      <c r="M228" s="29"/>
      <c r="N228" s="29"/>
      <c r="O228" s="687">
        <f t="shared" si="46"/>
        <v>0</v>
      </c>
      <c r="P228" s="687"/>
      <c r="Q228" s="688"/>
      <c r="R228" s="689"/>
      <c r="T228" s="26"/>
      <c r="U228" s="585"/>
      <c r="V228" s="586"/>
      <c r="W228" s="585"/>
      <c r="X228" s="704"/>
      <c r="Y228" s="586"/>
      <c r="Z228" s="585"/>
      <c r="AA228" s="586"/>
      <c r="AB228" s="29"/>
      <c r="AC228" s="29"/>
      <c r="AD228" s="29"/>
      <c r="AE228" s="29"/>
      <c r="AF228" s="29"/>
      <c r="AG228" s="29"/>
      <c r="AH228" s="687">
        <f t="shared" si="47"/>
        <v>0</v>
      </c>
      <c r="AI228" s="687"/>
      <c r="AJ228" s="688"/>
      <c r="AK228" s="689"/>
      <c r="BD228" s="219"/>
    </row>
    <row r="229" spans="1:56" x14ac:dyDescent="0.25">
      <c r="A229" s="26"/>
      <c r="B229" s="585"/>
      <c r="C229" s="586"/>
      <c r="D229" s="585"/>
      <c r="E229" s="704"/>
      <c r="F229" s="586"/>
      <c r="G229" s="585"/>
      <c r="H229" s="586"/>
      <c r="I229" s="29"/>
      <c r="J229" s="29"/>
      <c r="K229" s="29"/>
      <c r="L229" s="29"/>
      <c r="M229" s="29"/>
      <c r="N229" s="29"/>
      <c r="O229" s="687">
        <f t="shared" si="46"/>
        <v>0</v>
      </c>
      <c r="P229" s="687"/>
      <c r="Q229" s="688"/>
      <c r="R229" s="689"/>
      <c r="T229" s="26"/>
      <c r="U229" s="240"/>
      <c r="V229" s="241"/>
      <c r="W229" s="240"/>
      <c r="X229" s="242"/>
      <c r="Y229" s="241"/>
      <c r="Z229" s="240"/>
      <c r="AA229" s="241"/>
      <c r="AB229" s="29"/>
      <c r="AC229" s="29"/>
      <c r="AD229" s="29"/>
      <c r="AE229" s="29"/>
      <c r="AF229" s="29"/>
      <c r="AG229" s="29"/>
      <c r="AH229" s="257"/>
      <c r="AI229" s="257"/>
      <c r="AJ229" s="248"/>
      <c r="AK229" s="255"/>
      <c r="BD229" s="219"/>
    </row>
    <row r="230" spans="1:56" x14ac:dyDescent="0.25">
      <c r="A230" s="26"/>
      <c r="B230" s="585"/>
      <c r="C230" s="586"/>
      <c r="D230" s="585"/>
      <c r="E230" s="704"/>
      <c r="F230" s="586"/>
      <c r="G230" s="585"/>
      <c r="H230" s="586"/>
      <c r="I230" s="29"/>
      <c r="J230" s="29"/>
      <c r="K230" s="29"/>
      <c r="L230" s="29"/>
      <c r="M230" s="29"/>
      <c r="N230" s="29"/>
      <c r="O230" s="687">
        <f t="shared" si="46"/>
        <v>0</v>
      </c>
      <c r="P230" s="687"/>
      <c r="Q230" s="688"/>
      <c r="R230" s="689"/>
      <c r="T230" s="26"/>
      <c r="U230" s="585"/>
      <c r="V230" s="586"/>
      <c r="W230" s="585"/>
      <c r="X230" s="704"/>
      <c r="Y230" s="586"/>
      <c r="Z230" s="585"/>
      <c r="AA230" s="586"/>
      <c r="AB230" s="29"/>
      <c r="AC230" s="29"/>
      <c r="AD230" s="29"/>
      <c r="AE230" s="29"/>
      <c r="AF230" s="29"/>
      <c r="AG230" s="29"/>
      <c r="AH230" s="687">
        <f t="shared" si="47"/>
        <v>0</v>
      </c>
      <c r="AI230" s="687"/>
      <c r="AJ230" s="688"/>
      <c r="AK230" s="689"/>
      <c r="BD230" s="219"/>
    </row>
    <row r="231" spans="1:56" x14ac:dyDescent="0.25">
      <c r="A231" s="26"/>
      <c r="B231" s="585"/>
      <c r="C231" s="586"/>
      <c r="D231" s="585"/>
      <c r="E231" s="704"/>
      <c r="F231" s="586"/>
      <c r="G231" s="585"/>
      <c r="H231" s="586"/>
      <c r="I231" s="29"/>
      <c r="J231" s="29"/>
      <c r="K231" s="29"/>
      <c r="L231" s="29"/>
      <c r="M231" s="29"/>
      <c r="N231" s="29"/>
      <c r="O231" s="687">
        <f t="shared" si="46"/>
        <v>0</v>
      </c>
      <c r="P231" s="687"/>
      <c r="Q231" s="688"/>
      <c r="R231" s="689"/>
      <c r="T231" s="26"/>
      <c r="U231" s="585"/>
      <c r="V231" s="586"/>
      <c r="W231" s="585"/>
      <c r="X231" s="704"/>
      <c r="Y231" s="586"/>
      <c r="Z231" s="585"/>
      <c r="AA231" s="586"/>
      <c r="AB231" s="29"/>
      <c r="AC231" s="29"/>
      <c r="AD231" s="29"/>
      <c r="AE231" s="29"/>
      <c r="AF231" s="29"/>
      <c r="AG231" s="29"/>
      <c r="AH231" s="687">
        <f t="shared" si="47"/>
        <v>0</v>
      </c>
      <c r="AI231" s="687"/>
      <c r="AJ231" s="688"/>
      <c r="AK231" s="689"/>
      <c r="BD231" s="219"/>
    </row>
    <row r="232" spans="1:56" x14ac:dyDescent="0.25">
      <c r="A232" s="26"/>
      <c r="B232" s="585"/>
      <c r="C232" s="586"/>
      <c r="D232" s="585"/>
      <c r="E232" s="704"/>
      <c r="F232" s="586"/>
      <c r="G232" s="585"/>
      <c r="H232" s="586"/>
      <c r="I232" s="29"/>
      <c r="J232" s="29"/>
      <c r="K232" s="29"/>
      <c r="L232" s="29"/>
      <c r="M232" s="29"/>
      <c r="N232" s="29"/>
      <c r="O232" s="687">
        <f t="shared" si="46"/>
        <v>0</v>
      </c>
      <c r="P232" s="687"/>
      <c r="Q232" s="688"/>
      <c r="R232" s="689"/>
      <c r="T232" s="26"/>
      <c r="U232" s="585"/>
      <c r="V232" s="586"/>
      <c r="W232" s="585"/>
      <c r="X232" s="704"/>
      <c r="Y232" s="586"/>
      <c r="Z232" s="585"/>
      <c r="AA232" s="586"/>
      <c r="AB232" s="29"/>
      <c r="AC232" s="29"/>
      <c r="AD232" s="29"/>
      <c r="AE232" s="29"/>
      <c r="AF232" s="29"/>
      <c r="AG232" s="29"/>
      <c r="AH232" s="687">
        <f t="shared" si="47"/>
        <v>0</v>
      </c>
      <c r="AI232" s="687"/>
      <c r="AJ232" s="688"/>
      <c r="AK232" s="689"/>
      <c r="BD232" s="221"/>
    </row>
    <row r="233" spans="1:56" x14ac:dyDescent="0.25">
      <c r="A233" s="26"/>
      <c r="B233" s="585"/>
      <c r="C233" s="586"/>
      <c r="D233" s="585"/>
      <c r="E233" s="704"/>
      <c r="F233" s="586"/>
      <c r="G233" s="585"/>
      <c r="H233" s="586"/>
      <c r="I233" s="29"/>
      <c r="J233" s="29"/>
      <c r="K233" s="29"/>
      <c r="L233" s="29"/>
      <c r="M233" s="29"/>
      <c r="N233" s="29"/>
      <c r="O233" s="687">
        <f t="shared" si="46"/>
        <v>0</v>
      </c>
      <c r="P233" s="687"/>
      <c r="Q233" s="688"/>
      <c r="R233" s="689"/>
      <c r="T233" s="26"/>
      <c r="U233" s="585"/>
      <c r="V233" s="586"/>
      <c r="W233" s="585"/>
      <c r="X233" s="704"/>
      <c r="Y233" s="586"/>
      <c r="Z233" s="585"/>
      <c r="AA233" s="586"/>
      <c r="AB233" s="29"/>
      <c r="AC233" s="29"/>
      <c r="AD233" s="29"/>
      <c r="AE233" s="29"/>
      <c r="AF233" s="29"/>
      <c r="AG233" s="29"/>
      <c r="AH233" s="687">
        <f t="shared" si="47"/>
        <v>0</v>
      </c>
      <c r="AI233" s="687"/>
      <c r="AJ233" s="688"/>
      <c r="AK233" s="689"/>
      <c r="BD233" s="221"/>
    </row>
    <row r="234" spans="1:56" x14ac:dyDescent="0.25">
      <c r="A234" s="26"/>
      <c r="B234" s="585"/>
      <c r="C234" s="586"/>
      <c r="D234" s="585"/>
      <c r="E234" s="704"/>
      <c r="F234" s="586"/>
      <c r="G234" s="585"/>
      <c r="H234" s="586"/>
      <c r="I234" s="29"/>
      <c r="J234" s="29"/>
      <c r="K234" s="29"/>
      <c r="L234" s="29"/>
      <c r="M234" s="29"/>
      <c r="N234" s="29"/>
      <c r="O234" s="687">
        <f t="shared" si="46"/>
        <v>0</v>
      </c>
      <c r="P234" s="687"/>
      <c r="Q234" s="688"/>
      <c r="R234" s="689"/>
      <c r="T234" s="26"/>
      <c r="U234" s="585"/>
      <c r="V234" s="586"/>
      <c r="W234" s="585"/>
      <c r="X234" s="704"/>
      <c r="Y234" s="586"/>
      <c r="Z234" s="585"/>
      <c r="AA234" s="586"/>
      <c r="AB234" s="29"/>
      <c r="AC234" s="29"/>
      <c r="AD234" s="29"/>
      <c r="AE234" s="29"/>
      <c r="AF234" s="29"/>
      <c r="AG234" s="29"/>
      <c r="AH234" s="687">
        <f t="shared" si="47"/>
        <v>0</v>
      </c>
      <c r="AI234" s="687"/>
      <c r="AJ234" s="688"/>
      <c r="AK234" s="689"/>
      <c r="BD234" s="221"/>
    </row>
    <row r="235" spans="1:56" x14ac:dyDescent="0.25">
      <c r="A235" s="26"/>
      <c r="B235" s="585"/>
      <c r="C235" s="586"/>
      <c r="D235" s="585"/>
      <c r="E235" s="704"/>
      <c r="F235" s="586"/>
      <c r="G235" s="585"/>
      <c r="H235" s="586"/>
      <c r="I235" s="29"/>
      <c r="J235" s="29"/>
      <c r="K235" s="29"/>
      <c r="L235" s="29"/>
      <c r="M235" s="29"/>
      <c r="N235" s="29"/>
      <c r="O235" s="687">
        <f t="shared" si="46"/>
        <v>0</v>
      </c>
      <c r="P235" s="687"/>
      <c r="Q235" s="688"/>
      <c r="R235" s="689"/>
      <c r="T235" s="26"/>
      <c r="U235" s="585"/>
      <c r="V235" s="586"/>
      <c r="W235" s="585"/>
      <c r="X235" s="704"/>
      <c r="Y235" s="586"/>
      <c r="Z235" s="585"/>
      <c r="AA235" s="586"/>
      <c r="AB235" s="29"/>
      <c r="AC235" s="29"/>
      <c r="AD235" s="29"/>
      <c r="AE235" s="29"/>
      <c r="AF235" s="29"/>
      <c r="AG235" s="29"/>
      <c r="AH235" s="687">
        <f t="shared" si="47"/>
        <v>0</v>
      </c>
      <c r="AI235" s="687"/>
      <c r="AJ235" s="688"/>
      <c r="AK235" s="689"/>
      <c r="BD235" s="221"/>
    </row>
    <row r="236" spans="1:56" x14ac:dyDescent="0.25">
      <c r="A236" s="26"/>
      <c r="B236" s="585"/>
      <c r="C236" s="586"/>
      <c r="D236" s="585"/>
      <c r="E236" s="704"/>
      <c r="F236" s="586"/>
      <c r="G236" s="585"/>
      <c r="H236" s="586"/>
      <c r="I236" s="29"/>
      <c r="J236" s="29"/>
      <c r="K236" s="29"/>
      <c r="L236" s="29"/>
      <c r="M236" s="29"/>
      <c r="N236" s="29"/>
      <c r="O236" s="687">
        <f t="shared" si="46"/>
        <v>0</v>
      </c>
      <c r="P236" s="687"/>
      <c r="Q236" s="688"/>
      <c r="R236" s="689"/>
      <c r="T236" s="26"/>
      <c r="U236" s="585"/>
      <c r="V236" s="586"/>
      <c r="W236" s="585"/>
      <c r="X236" s="704"/>
      <c r="Y236" s="586"/>
      <c r="Z236" s="585"/>
      <c r="AA236" s="586"/>
      <c r="AB236" s="29"/>
      <c r="AC236" s="29"/>
      <c r="AD236" s="29"/>
      <c r="AE236" s="29"/>
      <c r="AF236" s="29"/>
      <c r="AG236" s="29"/>
      <c r="AH236" s="687">
        <f t="shared" si="47"/>
        <v>0</v>
      </c>
      <c r="AI236" s="687"/>
      <c r="AJ236" s="688"/>
      <c r="AK236" s="689"/>
      <c r="BD236" s="221"/>
    </row>
    <row r="237" spans="1:56" x14ac:dyDescent="0.25">
      <c r="A237" s="26"/>
      <c r="B237" s="585"/>
      <c r="C237" s="586"/>
      <c r="D237" s="585"/>
      <c r="E237" s="704"/>
      <c r="F237" s="586"/>
      <c r="G237" s="585"/>
      <c r="H237" s="586"/>
      <c r="I237" s="29"/>
      <c r="J237" s="29"/>
      <c r="K237" s="29"/>
      <c r="L237" s="29"/>
      <c r="M237" s="29"/>
      <c r="N237" s="29"/>
      <c r="O237" s="687">
        <f t="shared" si="46"/>
        <v>0</v>
      </c>
      <c r="P237" s="687"/>
      <c r="Q237" s="688"/>
      <c r="R237" s="689"/>
      <c r="T237" s="26"/>
      <c r="U237" s="585"/>
      <c r="V237" s="586"/>
      <c r="W237" s="585"/>
      <c r="X237" s="704"/>
      <c r="Y237" s="586"/>
      <c r="Z237" s="585"/>
      <c r="AA237" s="586"/>
      <c r="AB237" s="29"/>
      <c r="AC237" s="29"/>
      <c r="AD237" s="29"/>
      <c r="AE237" s="29"/>
      <c r="AF237" s="29"/>
      <c r="AG237" s="29"/>
      <c r="AH237" s="687">
        <f t="shared" si="47"/>
        <v>0</v>
      </c>
      <c r="AI237" s="687"/>
      <c r="AJ237" s="688"/>
      <c r="AK237" s="689"/>
      <c r="BD237" s="221"/>
    </row>
    <row r="238" spans="1:56" x14ac:dyDescent="0.25">
      <c r="A238" s="26"/>
      <c r="B238" s="585"/>
      <c r="C238" s="586"/>
      <c r="D238" s="585"/>
      <c r="E238" s="704"/>
      <c r="F238" s="586"/>
      <c r="G238" s="585"/>
      <c r="H238" s="586"/>
      <c r="I238" s="29"/>
      <c r="J238" s="29"/>
      <c r="K238" s="29"/>
      <c r="L238" s="29"/>
      <c r="M238" s="29"/>
      <c r="N238" s="29"/>
      <c r="O238" s="687">
        <f t="shared" si="46"/>
        <v>0</v>
      </c>
      <c r="P238" s="687"/>
      <c r="Q238" s="688"/>
      <c r="R238" s="689"/>
      <c r="T238" s="26"/>
      <c r="U238" s="585"/>
      <c r="V238" s="586"/>
      <c r="W238" s="585"/>
      <c r="X238" s="704"/>
      <c r="Y238" s="586"/>
      <c r="Z238" s="585"/>
      <c r="AA238" s="586"/>
      <c r="AB238" s="29"/>
      <c r="AC238" s="29"/>
      <c r="AD238" s="29"/>
      <c r="AE238" s="29"/>
      <c r="AF238" s="29"/>
      <c r="AG238" s="29"/>
      <c r="AH238" s="687">
        <f t="shared" si="47"/>
        <v>0</v>
      </c>
      <c r="AI238" s="687"/>
      <c r="AJ238" s="688"/>
      <c r="AK238" s="689"/>
      <c r="BD238" s="221"/>
    </row>
    <row r="239" spans="1:56" x14ac:dyDescent="0.25">
      <c r="A239" s="26"/>
      <c r="B239" s="585"/>
      <c r="C239" s="586"/>
      <c r="D239" s="585"/>
      <c r="E239" s="704"/>
      <c r="F239" s="586"/>
      <c r="G239" s="585"/>
      <c r="H239" s="586"/>
      <c r="I239" s="29"/>
      <c r="J239" s="29"/>
      <c r="K239" s="29"/>
      <c r="L239" s="29"/>
      <c r="M239" s="29"/>
      <c r="N239" s="29"/>
      <c r="O239" s="687">
        <f t="shared" si="46"/>
        <v>0</v>
      </c>
      <c r="P239" s="687"/>
      <c r="Q239" s="688"/>
      <c r="R239" s="689"/>
      <c r="T239" s="26"/>
      <c r="U239" s="585"/>
      <c r="V239" s="586"/>
      <c r="W239" s="585"/>
      <c r="X239" s="704"/>
      <c r="Y239" s="586"/>
      <c r="Z239" s="585"/>
      <c r="AA239" s="586"/>
      <c r="AB239" s="29"/>
      <c r="AC239" s="29"/>
      <c r="AD239" s="29"/>
      <c r="AE239" s="29"/>
      <c r="AF239" s="29"/>
      <c r="AG239" s="29"/>
      <c r="AH239" s="687">
        <f t="shared" si="47"/>
        <v>0</v>
      </c>
      <c r="AI239" s="687"/>
      <c r="AJ239" s="688"/>
      <c r="AK239" s="689"/>
      <c r="BD239" s="221"/>
    </row>
    <row r="240" spans="1:56" ht="15.75" thickBot="1" x14ac:dyDescent="0.3">
      <c r="A240" s="27"/>
      <c r="B240" s="702"/>
      <c r="C240" s="703"/>
      <c r="D240" s="702"/>
      <c r="E240" s="587"/>
      <c r="F240" s="703"/>
      <c r="G240" s="702"/>
      <c r="H240" s="703"/>
      <c r="I240" s="30"/>
      <c r="J240" s="30"/>
      <c r="K240" s="30"/>
      <c r="L240" s="30"/>
      <c r="M240" s="30"/>
      <c r="N240" s="30"/>
      <c r="O240" s="727">
        <f t="shared" si="46"/>
        <v>0</v>
      </c>
      <c r="P240" s="727"/>
      <c r="Q240" s="728"/>
      <c r="R240" s="729"/>
      <c r="T240" s="27"/>
      <c r="U240" s="702"/>
      <c r="V240" s="703"/>
      <c r="W240" s="702"/>
      <c r="X240" s="587"/>
      <c r="Y240" s="703"/>
      <c r="Z240" s="702"/>
      <c r="AA240" s="703"/>
      <c r="AB240" s="30"/>
      <c r="AC240" s="30"/>
      <c r="AD240" s="30"/>
      <c r="AE240" s="30"/>
      <c r="AF240" s="30"/>
      <c r="AG240" s="30"/>
      <c r="AH240" s="730">
        <f t="shared" si="47"/>
        <v>0</v>
      </c>
      <c r="AI240" s="730"/>
      <c r="AJ240" s="731"/>
      <c r="AK240" s="732"/>
      <c r="BD240" s="221"/>
    </row>
    <row r="241" spans="1:37" ht="16.5" thickTop="1" thickBot="1" x14ac:dyDescent="0.3">
      <c r="A241" s="58" t="s">
        <v>86</v>
      </c>
      <c r="B241" s="596">
        <f>SUM(B222:C240)</f>
        <v>0</v>
      </c>
      <c r="C241" s="596"/>
      <c r="D241" s="596"/>
      <c r="E241" s="596"/>
      <c r="F241" s="596"/>
      <c r="G241" s="596"/>
      <c r="H241" s="596"/>
      <c r="I241" s="596"/>
      <c r="J241" s="596"/>
      <c r="K241" s="596"/>
      <c r="L241" s="596"/>
      <c r="M241" s="596"/>
      <c r="N241" s="596"/>
      <c r="O241" s="596"/>
      <c r="P241" s="596"/>
      <c r="Q241" s="596"/>
      <c r="R241" s="596"/>
      <c r="T241" s="27"/>
      <c r="U241" s="702"/>
      <c r="V241" s="703"/>
      <c r="W241" s="702"/>
      <c r="X241" s="587"/>
      <c r="Y241" s="703"/>
      <c r="Z241" s="702"/>
      <c r="AA241" s="703"/>
      <c r="AB241" s="30"/>
      <c r="AC241" s="30"/>
      <c r="AD241" s="30"/>
      <c r="AE241" s="30"/>
      <c r="AF241" s="30"/>
      <c r="AG241" s="30"/>
      <c r="AH241" s="687">
        <f t="shared" si="47"/>
        <v>0</v>
      </c>
      <c r="AI241" s="687"/>
      <c r="AJ241" s="688"/>
      <c r="AK241" s="689"/>
    </row>
    <row r="242" spans="1:37" ht="15.75" thickBot="1" x14ac:dyDescent="0.3">
      <c r="A242" s="498" t="s">
        <v>85</v>
      </c>
      <c r="B242" s="498"/>
      <c r="C242" s="498"/>
      <c r="D242" s="498">
        <f>SUM(D222:F240)</f>
        <v>0</v>
      </c>
      <c r="E242" s="498"/>
      <c r="F242" s="498"/>
      <c r="G242" s="498"/>
      <c r="H242" s="498"/>
      <c r="I242" s="498"/>
      <c r="J242" s="498"/>
      <c r="K242" s="498"/>
      <c r="L242" s="498"/>
      <c r="M242" s="498"/>
      <c r="N242" s="498"/>
      <c r="O242" s="498"/>
      <c r="P242" s="498"/>
      <c r="Q242" s="498"/>
      <c r="R242" s="498"/>
      <c r="T242" s="27"/>
      <c r="U242" s="702"/>
      <c r="V242" s="703"/>
      <c r="W242" s="702"/>
      <c r="X242" s="587"/>
      <c r="Y242" s="703"/>
      <c r="Z242" s="702"/>
      <c r="AA242" s="703"/>
      <c r="AB242" s="30"/>
      <c r="AC242" s="30"/>
      <c r="AD242" s="30"/>
      <c r="AE242" s="30"/>
      <c r="AF242" s="30"/>
      <c r="AG242" s="30"/>
      <c r="AH242" s="687">
        <f t="shared" si="47"/>
        <v>0</v>
      </c>
      <c r="AI242" s="687"/>
      <c r="AJ242" s="688"/>
      <c r="AK242" s="689"/>
    </row>
    <row r="243" spans="1:37" ht="15.75" thickBot="1" x14ac:dyDescent="0.3">
      <c r="A243" s="498" t="s">
        <v>84</v>
      </c>
      <c r="B243" s="498"/>
      <c r="C243" s="498"/>
      <c r="D243" s="498"/>
      <c r="E243" s="498"/>
      <c r="F243" s="498"/>
      <c r="G243" s="498">
        <f>SUM(G222:H240)</f>
        <v>0</v>
      </c>
      <c r="H243" s="498"/>
      <c r="I243" s="498"/>
      <c r="J243" s="498"/>
      <c r="K243" s="498"/>
      <c r="L243" s="498"/>
      <c r="M243" s="498"/>
      <c r="N243" s="498"/>
      <c r="O243" s="498"/>
      <c r="P243" s="498"/>
      <c r="Q243" s="498"/>
      <c r="R243" s="498"/>
      <c r="T243" s="27"/>
      <c r="U243" s="702"/>
      <c r="V243" s="703"/>
      <c r="W243" s="702"/>
      <c r="X243" s="587"/>
      <c r="Y243" s="703"/>
      <c r="Z243" s="702"/>
      <c r="AA243" s="703"/>
      <c r="AB243" s="30"/>
      <c r="AC243" s="30"/>
      <c r="AD243" s="30"/>
      <c r="AE243" s="30"/>
      <c r="AF243" s="30"/>
      <c r="AG243" s="30"/>
      <c r="AH243" s="687">
        <f t="shared" si="47"/>
        <v>0</v>
      </c>
      <c r="AI243" s="687"/>
      <c r="AJ243" s="688"/>
      <c r="AK243" s="689"/>
    </row>
    <row r="244" spans="1:37" ht="15.75" thickBot="1" x14ac:dyDescent="0.3">
      <c r="A244" s="592" t="s">
        <v>137</v>
      </c>
      <c r="B244" s="592"/>
      <c r="C244" s="592"/>
      <c r="D244" s="592"/>
      <c r="E244" s="592"/>
      <c r="F244" s="592"/>
      <c r="G244" s="592"/>
      <c r="H244" s="592"/>
      <c r="I244" s="498">
        <f>SUM(I222:I240)+SUM(AB222:AB250)</f>
        <v>0</v>
      </c>
      <c r="J244" s="498"/>
      <c r="K244" s="498"/>
      <c r="L244" s="498"/>
      <c r="M244" s="498"/>
      <c r="N244" s="498"/>
      <c r="O244" s="498"/>
      <c r="P244" s="498"/>
      <c r="Q244" s="498"/>
      <c r="R244" s="498"/>
      <c r="T244" s="27"/>
      <c r="U244" s="702"/>
      <c r="V244" s="703"/>
      <c r="W244" s="702"/>
      <c r="X244" s="587"/>
      <c r="Y244" s="703"/>
      <c r="Z244" s="702"/>
      <c r="AA244" s="703"/>
      <c r="AB244" s="30"/>
      <c r="AC244" s="30"/>
      <c r="AD244" s="30"/>
      <c r="AE244" s="30"/>
      <c r="AF244" s="30"/>
      <c r="AG244" s="30"/>
      <c r="AH244" s="687">
        <f t="shared" si="47"/>
        <v>0</v>
      </c>
      <c r="AI244" s="687"/>
      <c r="AJ244" s="688"/>
      <c r="AK244" s="689"/>
    </row>
    <row r="245" spans="1:37" ht="15.75" thickBot="1" x14ac:dyDescent="0.3">
      <c r="A245" s="498" t="s">
        <v>83</v>
      </c>
      <c r="B245" s="498"/>
      <c r="C245" s="498"/>
      <c r="D245" s="498"/>
      <c r="E245" s="498"/>
      <c r="F245" s="498"/>
      <c r="G245" s="498"/>
      <c r="H245" s="498"/>
      <c r="I245" s="498"/>
      <c r="J245" s="498">
        <f>SUM(J222:J240)+SUM(AC222:AC250)</f>
        <v>70</v>
      </c>
      <c r="K245" s="498"/>
      <c r="L245" s="498"/>
      <c r="M245" s="498"/>
      <c r="N245" s="498"/>
      <c r="O245" s="498"/>
      <c r="P245" s="498"/>
      <c r="Q245" s="498"/>
      <c r="R245" s="498"/>
      <c r="T245" s="27"/>
      <c r="U245" s="702"/>
      <c r="V245" s="703"/>
      <c r="W245" s="702"/>
      <c r="X245" s="587"/>
      <c r="Y245" s="703"/>
      <c r="Z245" s="702"/>
      <c r="AA245" s="703"/>
      <c r="AB245" s="30"/>
      <c r="AC245" s="30"/>
      <c r="AD245" s="30"/>
      <c r="AE245" s="30"/>
      <c r="AF245" s="30"/>
      <c r="AG245" s="30"/>
      <c r="AH245" s="687">
        <f t="shared" si="47"/>
        <v>0</v>
      </c>
      <c r="AI245" s="687"/>
      <c r="AJ245" s="688"/>
      <c r="AK245" s="689"/>
    </row>
    <row r="246" spans="1:37" ht="15.75" thickBot="1" x14ac:dyDescent="0.3">
      <c r="A246" s="498" t="s">
        <v>82</v>
      </c>
      <c r="B246" s="498"/>
      <c r="C246" s="498"/>
      <c r="D246" s="498"/>
      <c r="E246" s="498"/>
      <c r="F246" s="498"/>
      <c r="G246" s="498"/>
      <c r="H246" s="498"/>
      <c r="I246" s="498"/>
      <c r="J246" s="498"/>
      <c r="K246" s="498">
        <f>SUM(K222:K240)+SUM(AD222:AD250)</f>
        <v>12</v>
      </c>
      <c r="L246" s="498"/>
      <c r="M246" s="498"/>
      <c r="N246" s="498"/>
      <c r="O246" s="498"/>
      <c r="P246" s="498"/>
      <c r="Q246" s="498"/>
      <c r="R246" s="498"/>
      <c r="T246" s="27"/>
      <c r="U246" s="702"/>
      <c r="V246" s="703"/>
      <c r="W246" s="702"/>
      <c r="X246" s="587"/>
      <c r="Y246" s="703"/>
      <c r="Z246" s="702"/>
      <c r="AA246" s="703"/>
      <c r="AB246" s="30"/>
      <c r="AC246" s="30"/>
      <c r="AD246" s="30"/>
      <c r="AE246" s="30"/>
      <c r="AF246" s="30"/>
      <c r="AG246" s="30"/>
      <c r="AH246" s="687">
        <f t="shared" si="47"/>
        <v>0</v>
      </c>
      <c r="AI246" s="687"/>
      <c r="AJ246" s="688"/>
      <c r="AK246" s="689"/>
    </row>
    <row r="247" spans="1:37" ht="15.75" thickBot="1" x14ac:dyDescent="0.3">
      <c r="A247" s="498" t="s">
        <v>81</v>
      </c>
      <c r="B247" s="498"/>
      <c r="C247" s="498"/>
      <c r="D247" s="498"/>
      <c r="E247" s="498"/>
      <c r="F247" s="498"/>
      <c r="G247" s="498"/>
      <c r="H247" s="498"/>
      <c r="I247" s="498"/>
      <c r="J247" s="498"/>
      <c r="K247" s="498"/>
      <c r="L247" s="498">
        <f>SUM(L222:L240)+SUM(AE222:AE250)</f>
        <v>11</v>
      </c>
      <c r="M247" s="498"/>
      <c r="N247" s="498"/>
      <c r="O247" s="498"/>
      <c r="P247" s="498"/>
      <c r="Q247" s="498"/>
      <c r="R247" s="498"/>
      <c r="T247" s="27"/>
      <c r="U247" s="702"/>
      <c r="V247" s="703"/>
      <c r="W247" s="702"/>
      <c r="X247" s="587"/>
      <c r="Y247" s="703"/>
      <c r="Z247" s="702"/>
      <c r="AA247" s="703"/>
      <c r="AB247" s="30"/>
      <c r="AC247" s="30"/>
      <c r="AD247" s="30"/>
      <c r="AE247" s="30"/>
      <c r="AF247" s="30"/>
      <c r="AG247" s="30"/>
      <c r="AH247" s="687">
        <f t="shared" si="47"/>
        <v>0</v>
      </c>
      <c r="AI247" s="687"/>
      <c r="AJ247" s="688"/>
      <c r="AK247" s="689"/>
    </row>
    <row r="248" spans="1:37" ht="15.75" thickBot="1" x14ac:dyDescent="0.3">
      <c r="A248" s="498" t="s">
        <v>170</v>
      </c>
      <c r="B248" s="498"/>
      <c r="C248" s="498"/>
      <c r="D248" s="498"/>
      <c r="E248" s="498"/>
      <c r="F248" s="498"/>
      <c r="G248" s="498"/>
      <c r="H248" s="498"/>
      <c r="I248" s="498"/>
      <c r="J248" s="498"/>
      <c r="K248" s="498"/>
      <c r="L248" s="498"/>
      <c r="M248" s="498">
        <f>SUM(M222:M240)+SUM(AF222:AF250)</f>
        <v>0</v>
      </c>
      <c r="N248" s="498"/>
      <c r="O248" s="498"/>
      <c r="P248" s="498"/>
      <c r="Q248" s="498"/>
      <c r="R248" s="498"/>
      <c r="T248" s="27"/>
      <c r="U248" s="702"/>
      <c r="V248" s="703"/>
      <c r="W248" s="702"/>
      <c r="X248" s="587"/>
      <c r="Y248" s="703"/>
      <c r="Z248" s="702"/>
      <c r="AA248" s="703"/>
      <c r="AB248" s="30"/>
      <c r="AC248" s="30"/>
      <c r="AD248" s="30"/>
      <c r="AE248" s="30"/>
      <c r="AF248" s="30"/>
      <c r="AG248" s="30"/>
      <c r="AH248" s="687">
        <f t="shared" si="47"/>
        <v>0</v>
      </c>
      <c r="AI248" s="687"/>
      <c r="AJ248" s="688"/>
      <c r="AK248" s="689"/>
    </row>
    <row r="249" spans="1:37" ht="15.75" thickBot="1" x14ac:dyDescent="0.3">
      <c r="A249" s="690" t="s">
        <v>80</v>
      </c>
      <c r="B249" s="691"/>
      <c r="C249" s="691"/>
      <c r="D249" s="691"/>
      <c r="E249" s="691"/>
      <c r="F249" s="691"/>
      <c r="G249" s="691"/>
      <c r="H249" s="691"/>
      <c r="I249" s="691"/>
      <c r="J249" s="691"/>
      <c r="K249" s="691"/>
      <c r="L249" s="691"/>
      <c r="M249" s="692"/>
      <c r="N249" s="497">
        <f>SUM(N222:N240)+SUM(AG222:AG250)</f>
        <v>0</v>
      </c>
      <c r="O249" s="497"/>
      <c r="P249" s="497"/>
      <c r="Q249" s="497"/>
      <c r="R249" s="497"/>
      <c r="T249" s="27"/>
      <c r="U249" s="702"/>
      <c r="V249" s="703"/>
      <c r="W249" s="702"/>
      <c r="X249" s="587"/>
      <c r="Y249" s="703"/>
      <c r="Z249" s="702"/>
      <c r="AA249" s="703"/>
      <c r="AB249" s="30"/>
      <c r="AC249" s="30"/>
      <c r="AD249" s="30"/>
      <c r="AE249" s="30"/>
      <c r="AF249" s="30"/>
      <c r="AG249" s="30"/>
      <c r="AH249" s="687">
        <f t="shared" si="47"/>
        <v>0</v>
      </c>
      <c r="AI249" s="687"/>
      <c r="AJ249" s="688"/>
      <c r="AK249" s="689"/>
    </row>
    <row r="250" spans="1:37" ht="15.75" thickBot="1" x14ac:dyDescent="0.3">
      <c r="A250" s="693" t="s">
        <v>79</v>
      </c>
      <c r="B250" s="694"/>
      <c r="C250" s="694"/>
      <c r="D250" s="694"/>
      <c r="E250" s="694"/>
      <c r="F250" s="694"/>
      <c r="G250" s="694"/>
      <c r="H250" s="694"/>
      <c r="I250" s="694"/>
      <c r="J250" s="694"/>
      <c r="K250" s="694"/>
      <c r="L250" s="694"/>
      <c r="M250" s="694"/>
      <c r="N250" s="695"/>
      <c r="O250" s="693">
        <f>SUM(O222:P240)+SUM(AH222:AI250)</f>
        <v>31.75</v>
      </c>
      <c r="P250" s="694"/>
      <c r="Q250" s="694"/>
      <c r="R250" s="695"/>
      <c r="T250" s="59"/>
      <c r="U250" s="699"/>
      <c r="V250" s="700"/>
      <c r="W250" s="699"/>
      <c r="X250" s="701"/>
      <c r="Y250" s="700"/>
      <c r="Z250" s="699"/>
      <c r="AA250" s="700"/>
      <c r="AB250" s="60"/>
      <c r="AC250" s="60"/>
      <c r="AD250" s="60"/>
      <c r="AE250" s="60"/>
      <c r="AF250" s="60"/>
      <c r="AG250" s="60"/>
      <c r="AH250" s="696">
        <f t="shared" si="47"/>
        <v>0</v>
      </c>
      <c r="AI250" s="696"/>
      <c r="AJ250" s="697"/>
      <c r="AK250" s="698"/>
    </row>
    <row r="251" spans="1:37" x14ac:dyDescent="0.25">
      <c r="T251" s="221"/>
      <c r="U251" s="589"/>
      <c r="V251" s="589"/>
      <c r="W251" s="589"/>
      <c r="X251" s="589"/>
      <c r="Y251" s="589"/>
      <c r="Z251" s="589"/>
      <c r="AA251" s="589"/>
      <c r="AI251" s="589"/>
      <c r="AJ251" s="589"/>
    </row>
    <row r="252" spans="1:37" x14ac:dyDescent="0.25">
      <c r="T252" s="221"/>
      <c r="U252" s="589"/>
      <c r="V252" s="589"/>
      <c r="W252" s="589"/>
      <c r="X252" s="589"/>
      <c r="Y252" s="589"/>
      <c r="Z252" s="589"/>
      <c r="AA252" s="589"/>
      <c r="AI252" s="589"/>
      <c r="AJ252" s="589"/>
    </row>
    <row r="253" spans="1:37" x14ac:dyDescent="0.25">
      <c r="T253" s="221"/>
      <c r="U253" s="589"/>
      <c r="V253" s="589"/>
      <c r="W253" s="589"/>
      <c r="X253" s="589"/>
      <c r="Y253" s="589"/>
      <c r="Z253" s="589"/>
      <c r="AA253" s="589"/>
      <c r="AI253" s="589"/>
      <c r="AJ253" s="589"/>
    </row>
    <row r="254" spans="1:37" x14ac:dyDescent="0.25">
      <c r="T254" s="221"/>
      <c r="U254" s="589"/>
      <c r="V254" s="589"/>
      <c r="W254" s="589"/>
      <c r="X254" s="589"/>
      <c r="Y254" s="589"/>
      <c r="Z254" s="589"/>
      <c r="AA254" s="589"/>
      <c r="AI254" s="589"/>
      <c r="AJ254" s="589"/>
    </row>
    <row r="255" spans="1:37" x14ac:dyDescent="0.25">
      <c r="T255" s="221"/>
      <c r="U255" s="589"/>
      <c r="V255" s="589"/>
      <c r="W255" s="589"/>
      <c r="X255" s="589"/>
      <c r="Y255" s="589"/>
      <c r="Z255" s="589"/>
      <c r="AA255" s="589"/>
      <c r="AI255" s="589"/>
      <c r="AJ255" s="589"/>
    </row>
    <row r="256" spans="1:37" x14ac:dyDescent="0.25">
      <c r="T256" s="221"/>
      <c r="U256" s="589"/>
      <c r="V256" s="589"/>
      <c r="W256" s="589"/>
      <c r="X256" s="589"/>
      <c r="Y256" s="589"/>
      <c r="Z256" s="589"/>
      <c r="AA256" s="589"/>
      <c r="AI256" s="589"/>
      <c r="AJ256" s="589"/>
    </row>
    <row r="392" spans="1:41" x14ac:dyDescent="0.25">
      <c r="F392" s="222"/>
      <c r="G392" s="222"/>
      <c r="H392" s="222"/>
      <c r="I392" s="222"/>
      <c r="L392" s="40" t="s">
        <v>110</v>
      </c>
      <c r="M392" s="222">
        <v>0.05</v>
      </c>
      <c r="N392" s="222"/>
      <c r="AE392" s="589"/>
      <c r="AF392" s="589"/>
      <c r="AG392" s="223"/>
      <c r="AN392" s="589"/>
      <c r="AO392" s="589"/>
    </row>
    <row r="393" spans="1:41" x14ac:dyDescent="0.25">
      <c r="A393" s="224"/>
      <c r="K393" s="40">
        <v>25</v>
      </c>
      <c r="L393" s="40">
        <v>952</v>
      </c>
      <c r="M393" s="40">
        <v>48</v>
      </c>
      <c r="AC393" s="589"/>
      <c r="AD393" s="589"/>
      <c r="AE393" s="589"/>
      <c r="AF393" s="589"/>
      <c r="AG393" s="223"/>
      <c r="AN393" s="589"/>
      <c r="AO393" s="589"/>
    </row>
    <row r="394" spans="1:41" x14ac:dyDescent="0.25">
      <c r="A394" s="225"/>
      <c r="K394" s="40">
        <v>50</v>
      </c>
      <c r="L394" s="40">
        <v>1905</v>
      </c>
      <c r="M394" s="40">
        <v>95</v>
      </c>
      <c r="AC394" s="589"/>
      <c r="AD394" s="589"/>
      <c r="AE394" s="589"/>
      <c r="AF394" s="589"/>
      <c r="AG394" s="223"/>
      <c r="AN394" s="589"/>
      <c r="AO394" s="589"/>
    </row>
    <row r="395" spans="1:41" x14ac:dyDescent="0.25">
      <c r="A395" s="224"/>
      <c r="K395" s="40">
        <v>75</v>
      </c>
      <c r="L395" s="40">
        <v>2857</v>
      </c>
      <c r="M395" s="40">
        <v>143</v>
      </c>
      <c r="AC395" s="589"/>
      <c r="AD395" s="589"/>
      <c r="AE395" s="589"/>
      <c r="AF395" s="589"/>
      <c r="AG395" s="223"/>
      <c r="AN395" s="589"/>
      <c r="AO395" s="589"/>
    </row>
    <row r="396" spans="1:41" x14ac:dyDescent="0.25">
      <c r="A396" s="224"/>
      <c r="K396" s="40">
        <v>1</v>
      </c>
      <c r="L396" s="40">
        <v>3333</v>
      </c>
      <c r="M396" s="40">
        <v>167</v>
      </c>
      <c r="AC396" s="589"/>
      <c r="AD396" s="589"/>
      <c r="AE396" s="589"/>
      <c r="AF396" s="589"/>
      <c r="AG396" s="223"/>
      <c r="AN396" s="589"/>
      <c r="AO396" s="589"/>
    </row>
    <row r="397" spans="1:41" x14ac:dyDescent="0.25">
      <c r="A397" s="224"/>
      <c r="AC397" s="589"/>
      <c r="AD397" s="589"/>
      <c r="AE397" s="589"/>
      <c r="AF397" s="589"/>
      <c r="AG397" s="223"/>
      <c r="AN397" s="589"/>
      <c r="AO397" s="589"/>
    </row>
    <row r="398" spans="1:41" x14ac:dyDescent="0.25">
      <c r="A398" s="224"/>
      <c r="AC398" s="589"/>
      <c r="AD398" s="589"/>
      <c r="AE398" s="589"/>
      <c r="AF398" s="589"/>
      <c r="AG398" s="223"/>
      <c r="AN398" s="589"/>
      <c r="AO398" s="589"/>
    </row>
    <row r="399" spans="1:41" x14ac:dyDescent="0.25">
      <c r="A399" s="221"/>
      <c r="AC399" s="589"/>
      <c r="AD399" s="589"/>
      <c r="AE399" s="589"/>
      <c r="AF399" s="589"/>
      <c r="AG399" s="223"/>
      <c r="AN399" s="589"/>
      <c r="AO399" s="589"/>
    </row>
    <row r="400" spans="1:41" x14ac:dyDescent="0.25">
      <c r="A400" s="221"/>
      <c r="F400" s="222"/>
      <c r="AC400" s="589"/>
      <c r="AD400" s="589"/>
      <c r="AE400" s="589"/>
      <c r="AF400" s="589"/>
      <c r="AG400" s="223"/>
      <c r="AN400" s="589"/>
      <c r="AO400" s="589"/>
    </row>
    <row r="401" spans="1:41" x14ac:dyDescent="0.25">
      <c r="A401" s="221"/>
      <c r="AC401" s="589"/>
      <c r="AD401" s="589"/>
      <c r="AE401" s="589"/>
      <c r="AF401" s="589"/>
      <c r="AG401" s="223"/>
      <c r="AN401" s="589"/>
      <c r="AO401" s="589"/>
    </row>
    <row r="402" spans="1:41" x14ac:dyDescent="0.25">
      <c r="A402" s="221"/>
      <c r="AC402" s="589"/>
      <c r="AD402" s="589"/>
      <c r="AE402" s="589"/>
      <c r="AF402" s="589"/>
      <c r="AG402" s="223"/>
      <c r="AN402" s="589"/>
      <c r="AO402" s="589"/>
    </row>
    <row r="403" spans="1:41" x14ac:dyDescent="0.25">
      <c r="A403" s="221"/>
      <c r="AC403" s="589"/>
      <c r="AD403" s="589"/>
      <c r="AE403" s="589"/>
      <c r="AF403" s="589"/>
      <c r="AG403" s="223"/>
      <c r="AN403" s="589"/>
      <c r="AO403" s="589"/>
    </row>
    <row r="404" spans="1:41" x14ac:dyDescent="0.25">
      <c r="A404" s="221"/>
      <c r="B404" s="221"/>
      <c r="C404" s="221"/>
      <c r="AC404" s="589"/>
      <c r="AD404" s="589"/>
      <c r="AE404" s="589"/>
      <c r="AF404" s="589"/>
      <c r="AG404" s="223"/>
      <c r="AN404" s="589"/>
      <c r="AO404" s="589"/>
    </row>
    <row r="405" spans="1:41" x14ac:dyDescent="0.25">
      <c r="A405" s="221"/>
      <c r="B405" s="221"/>
      <c r="C405" s="221"/>
      <c r="AC405" s="589"/>
      <c r="AD405" s="589"/>
      <c r="AE405" s="589"/>
      <c r="AF405" s="589"/>
      <c r="AG405" s="223"/>
      <c r="AN405" s="589"/>
      <c r="AO405" s="589"/>
    </row>
    <row r="406" spans="1:41" x14ac:dyDescent="0.25">
      <c r="A406" s="221"/>
      <c r="B406" s="221"/>
      <c r="C406" s="221"/>
      <c r="AC406" s="589"/>
      <c r="AD406" s="589"/>
      <c r="AE406" s="589"/>
      <c r="AF406" s="589"/>
      <c r="AG406" s="223"/>
      <c r="AN406" s="589"/>
      <c r="AO406" s="589"/>
    </row>
    <row r="407" spans="1:41" x14ac:dyDescent="0.25">
      <c r="A407" s="221"/>
      <c r="B407" s="221"/>
      <c r="C407" s="221"/>
      <c r="AC407" s="589"/>
      <c r="AD407" s="589"/>
      <c r="AE407" s="589"/>
      <c r="AF407" s="589"/>
      <c r="AG407" s="223"/>
      <c r="AN407" s="589"/>
      <c r="AO407" s="589"/>
    </row>
    <row r="408" spans="1:41" x14ac:dyDescent="0.25">
      <c r="A408" s="221"/>
      <c r="B408" s="221"/>
      <c r="C408" s="221"/>
      <c r="AC408" s="589"/>
      <c r="AD408" s="589"/>
      <c r="AE408" s="589"/>
      <c r="AF408" s="589"/>
      <c r="AG408" s="223"/>
      <c r="AN408" s="589"/>
      <c r="AO408" s="589"/>
    </row>
    <row r="409" spans="1:41" x14ac:dyDescent="0.25">
      <c r="A409" s="221"/>
      <c r="B409" s="221"/>
      <c r="C409" s="221"/>
      <c r="AC409" s="589"/>
      <c r="AD409" s="589"/>
      <c r="AE409" s="589"/>
      <c r="AF409" s="589"/>
      <c r="AG409" s="223"/>
      <c r="AN409" s="589"/>
      <c r="AO409" s="589"/>
    </row>
    <row r="410" spans="1:41" x14ac:dyDescent="0.25">
      <c r="B410" s="221"/>
      <c r="C410" s="221"/>
      <c r="Z410" s="226">
        <v>7</v>
      </c>
      <c r="AC410" s="589"/>
      <c r="AD410" s="589"/>
      <c r="AE410" s="589"/>
      <c r="AF410" s="589"/>
      <c r="AG410" s="223"/>
      <c r="AN410" s="589"/>
      <c r="AO410" s="589"/>
    </row>
    <row r="411" spans="1:41" x14ac:dyDescent="0.25">
      <c r="B411" s="221"/>
      <c r="C411" s="221"/>
      <c r="Z411" s="226">
        <v>7.5</v>
      </c>
      <c r="AC411" s="589"/>
      <c r="AD411" s="589"/>
      <c r="AE411" s="589"/>
      <c r="AF411" s="589"/>
      <c r="AG411" s="223"/>
      <c r="AN411" s="589"/>
      <c r="AO411" s="589"/>
    </row>
    <row r="412" spans="1:41" x14ac:dyDescent="0.25">
      <c r="B412" s="221"/>
      <c r="C412" s="221"/>
      <c r="AC412" s="589"/>
      <c r="AD412" s="589"/>
      <c r="AE412" s="589"/>
      <c r="AF412" s="589"/>
      <c r="AG412" s="223"/>
      <c r="AN412" s="589"/>
      <c r="AO412" s="589"/>
    </row>
    <row r="413" spans="1:41" x14ac:dyDescent="0.25">
      <c r="B413" s="221"/>
      <c r="C413" s="221"/>
      <c r="AC413" s="589"/>
      <c r="AD413" s="589"/>
    </row>
    <row r="414" spans="1:41" x14ac:dyDescent="0.25">
      <c r="B414" s="221"/>
      <c r="C414" s="221"/>
      <c r="AC414" s="589"/>
      <c r="AD414" s="589"/>
    </row>
    <row r="415" spans="1:41" x14ac:dyDescent="0.25">
      <c r="B415" s="221"/>
      <c r="C415" s="221"/>
      <c r="AC415" s="589"/>
      <c r="AD415" s="589"/>
    </row>
    <row r="416" spans="1:41" x14ac:dyDescent="0.25">
      <c r="B416" s="221"/>
      <c r="C416" s="221"/>
      <c r="AC416" s="589"/>
      <c r="AD416" s="589"/>
    </row>
    <row r="417" spans="2:30" x14ac:dyDescent="0.25">
      <c r="B417" s="221"/>
      <c r="C417" s="221"/>
      <c r="AC417" s="589"/>
      <c r="AD417" s="589"/>
    </row>
    <row r="418" spans="2:30" x14ac:dyDescent="0.25">
      <c r="B418" s="221"/>
      <c r="C418" s="221"/>
      <c r="AC418" s="589"/>
      <c r="AD418" s="589"/>
    </row>
    <row r="419" spans="2:30" x14ac:dyDescent="0.25">
      <c r="B419" s="221"/>
      <c r="C419" s="221"/>
      <c r="AC419" s="589"/>
      <c r="AD419" s="589"/>
    </row>
    <row r="420" spans="2:30" x14ac:dyDescent="0.25">
      <c r="B420" s="221"/>
      <c r="C420" s="221"/>
      <c r="AC420" s="589"/>
      <c r="AD420" s="589"/>
    </row>
    <row r="421" spans="2:30" x14ac:dyDescent="0.25">
      <c r="B421" s="221"/>
      <c r="C421" s="221"/>
      <c r="AC421" s="589"/>
      <c r="AD421" s="589"/>
    </row>
    <row r="422" spans="2:30" x14ac:dyDescent="0.25">
      <c r="B422" s="221"/>
      <c r="C422" s="221"/>
      <c r="AC422" s="589"/>
      <c r="AD422" s="589"/>
    </row>
    <row r="423" spans="2:30" x14ac:dyDescent="0.25">
      <c r="B423" s="221"/>
      <c r="C423" s="221"/>
      <c r="AC423" s="589"/>
      <c r="AD423" s="589"/>
    </row>
    <row r="424" spans="2:30" x14ac:dyDescent="0.25">
      <c r="B424" s="221"/>
      <c r="C424" s="221"/>
      <c r="AC424" s="589"/>
      <c r="AD424" s="589"/>
    </row>
    <row r="425" spans="2:30" x14ac:dyDescent="0.25">
      <c r="B425" s="221"/>
      <c r="C425" s="221"/>
      <c r="AC425" s="589"/>
      <c r="AD425" s="589"/>
    </row>
    <row r="426" spans="2:30" x14ac:dyDescent="0.25">
      <c r="B426" s="221"/>
      <c r="C426" s="221"/>
      <c r="AC426" s="589"/>
      <c r="AD426" s="589"/>
    </row>
    <row r="427" spans="2:30" x14ac:dyDescent="0.25">
      <c r="AC427" s="589"/>
      <c r="AD427" s="589"/>
    </row>
    <row r="428" spans="2:30" x14ac:dyDescent="0.25">
      <c r="AC428" s="589"/>
      <c r="AD428" s="589"/>
    </row>
    <row r="429" spans="2:30" x14ac:dyDescent="0.25">
      <c r="AC429" s="589"/>
      <c r="AD429" s="589"/>
    </row>
    <row r="430" spans="2:30" x14ac:dyDescent="0.25">
      <c r="AC430" s="589"/>
      <c r="AD430" s="589"/>
    </row>
    <row r="431" spans="2:30" x14ac:dyDescent="0.25">
      <c r="AC431" s="589"/>
      <c r="AD431" s="589"/>
    </row>
    <row r="432" spans="2:30" x14ac:dyDescent="0.25">
      <c r="AC432" s="589"/>
      <c r="AD432" s="589"/>
    </row>
  </sheetData>
  <sheetProtection selectLockedCells="1"/>
  <mergeCells count="2152">
    <mergeCell ref="AH172:AH173"/>
    <mergeCell ref="AI172:AI173"/>
    <mergeCell ref="AJ172:AJ173"/>
    <mergeCell ref="T174:Y175"/>
    <mergeCell ref="Z174:AF175"/>
    <mergeCell ref="AF164:AG164"/>
    <mergeCell ref="M165:N165"/>
    <mergeCell ref="AF165:AG165"/>
    <mergeCell ref="M166:N166"/>
    <mergeCell ref="AF166:AG166"/>
    <mergeCell ref="M167:N167"/>
    <mergeCell ref="AF167:AG167"/>
    <mergeCell ref="M168:N168"/>
    <mergeCell ref="AF168:AG168"/>
    <mergeCell ref="M169:N169"/>
    <mergeCell ref="AF169:AG169"/>
    <mergeCell ref="M170:N170"/>
    <mergeCell ref="AF170:AG170"/>
    <mergeCell ref="M171:N171"/>
    <mergeCell ref="AF171:AG171"/>
    <mergeCell ref="H172:H173"/>
    <mergeCell ref="I172:I173"/>
    <mergeCell ref="M172:N173"/>
    <mergeCell ref="O172:O173"/>
    <mergeCell ref="P172:P173"/>
    <mergeCell ref="Q172:Q173"/>
    <mergeCell ref="T172:U173"/>
    <mergeCell ref="V172:V173"/>
    <mergeCell ref="W172:W173"/>
    <mergeCell ref="X172:X173"/>
    <mergeCell ref="Y172:Y173"/>
    <mergeCell ref="Z172:Z173"/>
    <mergeCell ref="AA172:AA173"/>
    <mergeCell ref="AC172:AC173"/>
    <mergeCell ref="AD172:AD173"/>
    <mergeCell ref="AE172:AE173"/>
    <mergeCell ref="AF172:AG173"/>
    <mergeCell ref="BS105:BT105"/>
    <mergeCell ref="BS106:BT106"/>
    <mergeCell ref="BS107:BT107"/>
    <mergeCell ref="BS108:BT108"/>
    <mergeCell ref="BF109:BX109"/>
    <mergeCell ref="P149:Q149"/>
    <mergeCell ref="C150:H150"/>
    <mergeCell ref="I150:O150"/>
    <mergeCell ref="V150:AA150"/>
    <mergeCell ref="AB150:AH150"/>
    <mergeCell ref="M151:N151"/>
    <mergeCell ref="AF151:AG151"/>
    <mergeCell ref="M152:N152"/>
    <mergeCell ref="AF152:AG152"/>
    <mergeCell ref="M153:N153"/>
    <mergeCell ref="AF153:AG153"/>
    <mergeCell ref="M154:N154"/>
    <mergeCell ref="AF154:AG154"/>
    <mergeCell ref="AM143:BB143"/>
    <mergeCell ref="BC143:BE143"/>
    <mergeCell ref="A144:Q144"/>
    <mergeCell ref="R144:S144"/>
    <mergeCell ref="T144:AJ144"/>
    <mergeCell ref="AK144:AL144"/>
    <mergeCell ref="AM144:BC144"/>
    <mergeCell ref="BD144:BE144"/>
    <mergeCell ref="A145:R145"/>
    <mergeCell ref="T145:AK145"/>
    <mergeCell ref="AM145:BD145"/>
    <mergeCell ref="A147:S148"/>
    <mergeCell ref="T147:AL148"/>
    <mergeCell ref="AM147:BE148"/>
    <mergeCell ref="BH36:BJ36"/>
    <mergeCell ref="BF75:BX76"/>
    <mergeCell ref="BS77:BT78"/>
    <mergeCell ref="BX77:BX78"/>
    <mergeCell ref="BS79:BT79"/>
    <mergeCell ref="BS80:BT80"/>
    <mergeCell ref="BS81:BT81"/>
    <mergeCell ref="BS82:BT82"/>
    <mergeCell ref="BS83:BT83"/>
    <mergeCell ref="BS84:BT84"/>
    <mergeCell ref="BS85:BT85"/>
    <mergeCell ref="BS86:BT86"/>
    <mergeCell ref="BS87:BT87"/>
    <mergeCell ref="BS88:BT88"/>
    <mergeCell ref="BS89:BT89"/>
    <mergeCell ref="BS90:BT90"/>
    <mergeCell ref="BS91:BT91"/>
    <mergeCell ref="BU77:BU78"/>
    <mergeCell ref="BV77:BV78"/>
    <mergeCell ref="BW77:BW78"/>
    <mergeCell ref="BH81:BJ81"/>
    <mergeCell ref="BK81:BL81"/>
    <mergeCell ref="BM81:BN81"/>
    <mergeCell ref="BO81:BQ81"/>
    <mergeCell ref="BH87:BJ87"/>
    <mergeCell ref="BK87:BL87"/>
    <mergeCell ref="BM87:BN87"/>
    <mergeCell ref="BO87:BQ87"/>
    <mergeCell ref="BH82:BJ82"/>
    <mergeCell ref="BK82:BL82"/>
    <mergeCell ref="BM82:BN82"/>
    <mergeCell ref="BO82:BQ82"/>
    <mergeCell ref="C31:E31"/>
    <mergeCell ref="V31:X31"/>
    <mergeCell ref="AO31:AQ31"/>
    <mergeCell ref="BH31:BJ31"/>
    <mergeCell ref="C32:E32"/>
    <mergeCell ref="V32:X32"/>
    <mergeCell ref="AO32:AQ32"/>
    <mergeCell ref="BH32:BJ32"/>
    <mergeCell ref="V33:X33"/>
    <mergeCell ref="AO33:AQ33"/>
    <mergeCell ref="BH33:BJ33"/>
    <mergeCell ref="V34:X34"/>
    <mergeCell ref="AO34:AQ34"/>
    <mergeCell ref="BH34:BJ34"/>
    <mergeCell ref="V35:X35"/>
    <mergeCell ref="AO35:AQ35"/>
    <mergeCell ref="BH35:BJ35"/>
    <mergeCell ref="A33:H33"/>
    <mergeCell ref="P33:S33"/>
    <mergeCell ref="O34:S34"/>
    <mergeCell ref="P35:S35"/>
    <mergeCell ref="A35:O35"/>
    <mergeCell ref="C26:E26"/>
    <mergeCell ref="V26:X26"/>
    <mergeCell ref="AO26:AQ26"/>
    <mergeCell ref="BH26:BJ26"/>
    <mergeCell ref="C27:E27"/>
    <mergeCell ref="V27:X27"/>
    <mergeCell ref="AO27:AQ27"/>
    <mergeCell ref="BH27:BJ27"/>
    <mergeCell ref="C28:E28"/>
    <mergeCell ref="V28:X28"/>
    <mergeCell ref="AO28:AQ28"/>
    <mergeCell ref="BH28:BJ28"/>
    <mergeCell ref="C29:E29"/>
    <mergeCell ref="V29:X29"/>
    <mergeCell ref="AO29:AQ29"/>
    <mergeCell ref="BH29:BJ29"/>
    <mergeCell ref="C30:E30"/>
    <mergeCell ref="V30:X30"/>
    <mergeCell ref="AO30:AQ30"/>
    <mergeCell ref="BH30:BJ30"/>
    <mergeCell ref="AO21:AQ21"/>
    <mergeCell ref="BH21:BJ21"/>
    <mergeCell ref="C22:E22"/>
    <mergeCell ref="V22:X22"/>
    <mergeCell ref="AO22:AQ22"/>
    <mergeCell ref="BH22:BJ22"/>
    <mergeCell ref="C23:E23"/>
    <mergeCell ref="V23:X23"/>
    <mergeCell ref="AO23:AQ23"/>
    <mergeCell ref="BH23:BJ23"/>
    <mergeCell ref="C24:E24"/>
    <mergeCell ref="V24:X24"/>
    <mergeCell ref="AO24:AQ24"/>
    <mergeCell ref="BH24:BJ24"/>
    <mergeCell ref="C25:E25"/>
    <mergeCell ref="V25:X25"/>
    <mergeCell ref="AO25:AQ25"/>
    <mergeCell ref="BH25:BJ25"/>
    <mergeCell ref="C21:E21"/>
    <mergeCell ref="V21:X21"/>
    <mergeCell ref="C16:E16"/>
    <mergeCell ref="V16:X16"/>
    <mergeCell ref="AO16:AQ16"/>
    <mergeCell ref="BH16:BJ16"/>
    <mergeCell ref="C17:E17"/>
    <mergeCell ref="V17:X17"/>
    <mergeCell ref="AO17:AQ17"/>
    <mergeCell ref="BH17:BJ17"/>
    <mergeCell ref="C18:E18"/>
    <mergeCell ref="V18:X18"/>
    <mergeCell ref="AO18:AQ18"/>
    <mergeCell ref="BH18:BJ18"/>
    <mergeCell ref="C19:E19"/>
    <mergeCell ref="V19:X19"/>
    <mergeCell ref="AO19:AQ19"/>
    <mergeCell ref="BH19:BJ19"/>
    <mergeCell ref="C20:E20"/>
    <mergeCell ref="V20:X20"/>
    <mergeCell ref="AO20:AQ20"/>
    <mergeCell ref="BH20:BJ20"/>
    <mergeCell ref="C11:E11"/>
    <mergeCell ref="V11:X11"/>
    <mergeCell ref="AO11:AQ11"/>
    <mergeCell ref="BH11:BJ11"/>
    <mergeCell ref="C12:E12"/>
    <mergeCell ref="V12:X12"/>
    <mergeCell ref="AO12:AQ12"/>
    <mergeCell ref="BH12:BJ12"/>
    <mergeCell ref="C13:E13"/>
    <mergeCell ref="V13:X13"/>
    <mergeCell ref="AO13:AQ13"/>
    <mergeCell ref="BH13:BJ13"/>
    <mergeCell ref="C14:E14"/>
    <mergeCell ref="V14:X14"/>
    <mergeCell ref="AO14:AQ14"/>
    <mergeCell ref="BH14:BJ14"/>
    <mergeCell ref="C15:E15"/>
    <mergeCell ref="V15:X15"/>
    <mergeCell ref="AO15:AQ15"/>
    <mergeCell ref="BH15:BJ15"/>
    <mergeCell ref="C6:E6"/>
    <mergeCell ref="V6:X6"/>
    <mergeCell ref="AO6:AQ6"/>
    <mergeCell ref="BH6:BJ6"/>
    <mergeCell ref="C7:E7"/>
    <mergeCell ref="V7:X7"/>
    <mergeCell ref="AO7:AQ7"/>
    <mergeCell ref="BH7:BJ7"/>
    <mergeCell ref="C8:E8"/>
    <mergeCell ref="V8:X8"/>
    <mergeCell ref="AO8:AQ8"/>
    <mergeCell ref="BH8:BJ8"/>
    <mergeCell ref="C9:E9"/>
    <mergeCell ref="V9:X9"/>
    <mergeCell ref="AO9:AQ9"/>
    <mergeCell ref="BH9:BJ9"/>
    <mergeCell ref="C10:E10"/>
    <mergeCell ref="V10:X10"/>
    <mergeCell ref="AO10:AQ10"/>
    <mergeCell ref="BH10:BJ10"/>
    <mergeCell ref="BF1:BX2"/>
    <mergeCell ref="I3:N4"/>
    <mergeCell ref="O3:O5"/>
    <mergeCell ref="AB3:AG4"/>
    <mergeCell ref="AH3:AH5"/>
    <mergeCell ref="AU3:AZ4"/>
    <mergeCell ref="BA3:BA5"/>
    <mergeCell ref="BF3:BF5"/>
    <mergeCell ref="BG3:BG5"/>
    <mergeCell ref="BH3:BK5"/>
    <mergeCell ref="BL3:BL5"/>
    <mergeCell ref="BM3:BM5"/>
    <mergeCell ref="BN3:BS4"/>
    <mergeCell ref="BT3:BT5"/>
    <mergeCell ref="BU3:BU5"/>
    <mergeCell ref="BV3:BV5"/>
    <mergeCell ref="BW3:BW5"/>
    <mergeCell ref="BX3:BX5"/>
    <mergeCell ref="B225:C225"/>
    <mergeCell ref="D225:F225"/>
    <mergeCell ref="G225:H225"/>
    <mergeCell ref="U225:V225"/>
    <mergeCell ref="W225:Y225"/>
    <mergeCell ref="Z225:AA225"/>
    <mergeCell ref="B226:C226"/>
    <mergeCell ref="D226:F226"/>
    <mergeCell ref="G226:H226"/>
    <mergeCell ref="U226:V226"/>
    <mergeCell ref="W226:Y226"/>
    <mergeCell ref="Z226:AA226"/>
    <mergeCell ref="B227:C227"/>
    <mergeCell ref="D227:F227"/>
    <mergeCell ref="G227:H227"/>
    <mergeCell ref="U227:V227"/>
    <mergeCell ref="W227:Y227"/>
    <mergeCell ref="O225:P225"/>
    <mergeCell ref="Q225:R225"/>
    <mergeCell ref="T192:U192"/>
    <mergeCell ref="V192:X192"/>
    <mergeCell ref="Y192:Z192"/>
    <mergeCell ref="AA192:AB192"/>
    <mergeCell ref="AF192:AH192"/>
    <mergeCell ref="AI192:AJ192"/>
    <mergeCell ref="AM192:AN192"/>
    <mergeCell ref="AO192:AQ192"/>
    <mergeCell ref="AR192:AS192"/>
    <mergeCell ref="AT192:AU192"/>
    <mergeCell ref="AY192:BA192"/>
    <mergeCell ref="I197:K197"/>
    <mergeCell ref="B223:C223"/>
    <mergeCell ref="D223:F223"/>
    <mergeCell ref="G223:H223"/>
    <mergeCell ref="U223:V223"/>
    <mergeCell ref="W223:Y223"/>
    <mergeCell ref="Z223:AA223"/>
    <mergeCell ref="T217:AL218"/>
    <mergeCell ref="Q219:R221"/>
    <mergeCell ref="T219:T221"/>
    <mergeCell ref="U219:V221"/>
    <mergeCell ref="W219:Y221"/>
    <mergeCell ref="Z219:AA221"/>
    <mergeCell ref="AB219:AG220"/>
    <mergeCell ref="AH219:AI221"/>
    <mergeCell ref="AJ219:AK221"/>
    <mergeCell ref="O204:P204"/>
    <mergeCell ref="A205:E205"/>
    <mergeCell ref="F205:H205"/>
    <mergeCell ref="L205:N205"/>
    <mergeCell ref="O205:P205"/>
    <mergeCell ref="AM149:BE149"/>
    <mergeCell ref="AZ132:BA132"/>
    <mergeCell ref="AZ133:BA133"/>
    <mergeCell ref="AZ134:BA134"/>
    <mergeCell ref="AZ135:BA135"/>
    <mergeCell ref="AZ136:BA136"/>
    <mergeCell ref="AZ137:BA137"/>
    <mergeCell ref="AZ138:BA138"/>
    <mergeCell ref="A139:B139"/>
    <mergeCell ref="C139:E139"/>
    <mergeCell ref="F139:G139"/>
    <mergeCell ref="H139:J139"/>
    <mergeCell ref="K139:M139"/>
    <mergeCell ref="N139:O139"/>
    <mergeCell ref="T139:U139"/>
    <mergeCell ref="V139:X139"/>
    <mergeCell ref="Y139:Z139"/>
    <mergeCell ref="AA139:AC139"/>
    <mergeCell ref="AD139:AF139"/>
    <mergeCell ref="AM139:AN139"/>
    <mergeCell ref="AO139:AQ139"/>
    <mergeCell ref="AR139:AS139"/>
    <mergeCell ref="AT139:AV139"/>
    <mergeCell ref="AW139:AY139"/>
    <mergeCell ref="AZ139:BA139"/>
    <mergeCell ref="N132:O132"/>
    <mergeCell ref="A133:B133"/>
    <mergeCell ref="H133:J133"/>
    <mergeCell ref="C135:E135"/>
    <mergeCell ref="F135:G135"/>
    <mergeCell ref="H135:J135"/>
    <mergeCell ref="K135:M135"/>
    <mergeCell ref="AZ130:BA130"/>
    <mergeCell ref="A131:B131"/>
    <mergeCell ref="C131:E131"/>
    <mergeCell ref="F131:G131"/>
    <mergeCell ref="H131:J131"/>
    <mergeCell ref="K131:M131"/>
    <mergeCell ref="T131:U131"/>
    <mergeCell ref="V131:X131"/>
    <mergeCell ref="Y131:Z131"/>
    <mergeCell ref="AA131:AC131"/>
    <mergeCell ref="AD131:AF131"/>
    <mergeCell ref="AM131:AN131"/>
    <mergeCell ref="AO131:AQ131"/>
    <mergeCell ref="AR131:AS131"/>
    <mergeCell ref="AT131:AV131"/>
    <mergeCell ref="AW131:AY131"/>
    <mergeCell ref="AZ131:BA131"/>
    <mergeCell ref="N131:O131"/>
    <mergeCell ref="AM130:AN130"/>
    <mergeCell ref="AO130:AQ130"/>
    <mergeCell ref="AR130:AS130"/>
    <mergeCell ref="AT130:AV130"/>
    <mergeCell ref="AW130:AY130"/>
    <mergeCell ref="AZ127:BA127"/>
    <mergeCell ref="AZ128:BA128"/>
    <mergeCell ref="AZ129:BA129"/>
    <mergeCell ref="C125:E125"/>
    <mergeCell ref="F125:G125"/>
    <mergeCell ref="H125:J125"/>
    <mergeCell ref="K125:M125"/>
    <mergeCell ref="N125:O125"/>
    <mergeCell ref="T125:U125"/>
    <mergeCell ref="V125:X125"/>
    <mergeCell ref="Y125:Z125"/>
    <mergeCell ref="AA125:AC125"/>
    <mergeCell ref="AD125:AF125"/>
    <mergeCell ref="AM125:AN125"/>
    <mergeCell ref="AO125:AQ125"/>
    <mergeCell ref="AR125:AS125"/>
    <mergeCell ref="AT125:AV125"/>
    <mergeCell ref="AW125:AY125"/>
    <mergeCell ref="V129:X129"/>
    <mergeCell ref="Y129:Z129"/>
    <mergeCell ref="AA129:AC129"/>
    <mergeCell ref="AD129:AF129"/>
    <mergeCell ref="AM129:AN129"/>
    <mergeCell ref="AO129:AQ129"/>
    <mergeCell ref="AR129:AS129"/>
    <mergeCell ref="AT129:AV129"/>
    <mergeCell ref="AW129:AY129"/>
    <mergeCell ref="C128:E128"/>
    <mergeCell ref="F128:G128"/>
    <mergeCell ref="H128:J128"/>
    <mergeCell ref="K128:M128"/>
    <mergeCell ref="N128:O128"/>
    <mergeCell ref="AZ122:BA122"/>
    <mergeCell ref="AZ123:BA123"/>
    <mergeCell ref="AZ124:BA124"/>
    <mergeCell ref="AZ125:BA125"/>
    <mergeCell ref="C126:E126"/>
    <mergeCell ref="F126:G126"/>
    <mergeCell ref="K126:M126"/>
    <mergeCell ref="V126:X126"/>
    <mergeCell ref="Y126:Z126"/>
    <mergeCell ref="AD126:AF126"/>
    <mergeCell ref="AO126:AQ126"/>
    <mergeCell ref="AR126:AS126"/>
    <mergeCell ref="AW126:AY126"/>
    <mergeCell ref="AZ126:BA126"/>
    <mergeCell ref="A120:B120"/>
    <mergeCell ref="K120:M120"/>
    <mergeCell ref="N120:O120"/>
    <mergeCell ref="T120:U120"/>
    <mergeCell ref="V120:X120"/>
    <mergeCell ref="Y120:Z120"/>
    <mergeCell ref="AA120:AC120"/>
    <mergeCell ref="AD120:AF120"/>
    <mergeCell ref="AM120:AN120"/>
    <mergeCell ref="AO120:AQ120"/>
    <mergeCell ref="AR120:AS120"/>
    <mergeCell ref="AT120:AV120"/>
    <mergeCell ref="AW120:AY120"/>
    <mergeCell ref="N121:O121"/>
    <mergeCell ref="N122:O122"/>
    <mergeCell ref="Y124:Z124"/>
    <mergeCell ref="N123:O123"/>
    <mergeCell ref="AD124:AF124"/>
    <mergeCell ref="AZ118:BA118"/>
    <mergeCell ref="AZ119:BA119"/>
    <mergeCell ref="AZ120:BA120"/>
    <mergeCell ref="A121:B121"/>
    <mergeCell ref="C121:E121"/>
    <mergeCell ref="F121:G121"/>
    <mergeCell ref="H121:J121"/>
    <mergeCell ref="K121:M121"/>
    <mergeCell ref="T121:U121"/>
    <mergeCell ref="V121:X121"/>
    <mergeCell ref="Y121:Z121"/>
    <mergeCell ref="AA121:AC121"/>
    <mergeCell ref="AD121:AF121"/>
    <mergeCell ref="AM121:AN121"/>
    <mergeCell ref="AO121:AQ121"/>
    <mergeCell ref="AR121:AS121"/>
    <mergeCell ref="AT121:AV121"/>
    <mergeCell ref="AW121:AY121"/>
    <mergeCell ref="AZ121:BA121"/>
    <mergeCell ref="K118:M118"/>
    <mergeCell ref="N118:O118"/>
    <mergeCell ref="T118:U118"/>
    <mergeCell ref="V118:X118"/>
    <mergeCell ref="Y118:Z118"/>
    <mergeCell ref="AA118:AC118"/>
    <mergeCell ref="C120:E120"/>
    <mergeCell ref="F120:G120"/>
    <mergeCell ref="H120:J120"/>
    <mergeCell ref="A119:B119"/>
    <mergeCell ref="AD118:AF118"/>
    <mergeCell ref="AM118:AN118"/>
    <mergeCell ref="AO118:AQ118"/>
    <mergeCell ref="AZ115:BA115"/>
    <mergeCell ref="AZ116:BA116"/>
    <mergeCell ref="AZ117:BA117"/>
    <mergeCell ref="AD117:AF117"/>
    <mergeCell ref="V112:X113"/>
    <mergeCell ref="Y112:Z113"/>
    <mergeCell ref="AA112:AC113"/>
    <mergeCell ref="AD112:AF113"/>
    <mergeCell ref="AO106:AQ106"/>
    <mergeCell ref="AR106:AS106"/>
    <mergeCell ref="AA100:AB100"/>
    <mergeCell ref="V102:X102"/>
    <mergeCell ref="Y102:Z102"/>
    <mergeCell ref="AA102:AB102"/>
    <mergeCell ref="AT106:AU106"/>
    <mergeCell ref="AV106:AX106"/>
    <mergeCell ref="AO108:AQ108"/>
    <mergeCell ref="AR108:AS108"/>
    <mergeCell ref="AT108:AU108"/>
    <mergeCell ref="AV108:AX108"/>
    <mergeCell ref="AM115:AN115"/>
    <mergeCell ref="AO115:AQ115"/>
    <mergeCell ref="AR115:AS115"/>
    <mergeCell ref="AT115:AV115"/>
    <mergeCell ref="AW115:AY115"/>
    <mergeCell ref="AM117:AN117"/>
    <mergeCell ref="AO117:AQ117"/>
    <mergeCell ref="AR117:AS117"/>
    <mergeCell ref="AT117:AV117"/>
    <mergeCell ref="AW117:AY117"/>
    <mergeCell ref="AK112:AK113"/>
    <mergeCell ref="AL112:AL113"/>
    <mergeCell ref="AQ70:AR70"/>
    <mergeCell ref="A71:N71"/>
    <mergeCell ref="U71:W71"/>
    <mergeCell ref="X71:Y71"/>
    <mergeCell ref="AN71:AP71"/>
    <mergeCell ref="AQ71:AR71"/>
    <mergeCell ref="O71:S71"/>
    <mergeCell ref="A104:N104"/>
    <mergeCell ref="T109:AL109"/>
    <mergeCell ref="AM109:BE109"/>
    <mergeCell ref="A110:S111"/>
    <mergeCell ref="T110:AL111"/>
    <mergeCell ref="AM110:BE111"/>
    <mergeCell ref="A107:Q107"/>
    <mergeCell ref="C98:E98"/>
    <mergeCell ref="F98:G98"/>
    <mergeCell ref="AC98:AE98"/>
    <mergeCell ref="C99:E99"/>
    <mergeCell ref="F99:G99"/>
    <mergeCell ref="C92:E92"/>
    <mergeCell ref="F92:G92"/>
    <mergeCell ref="AC91:AE91"/>
    <mergeCell ref="C96:E96"/>
    <mergeCell ref="F96:G96"/>
    <mergeCell ref="AC95:AE95"/>
    <mergeCell ref="AC93:AE93"/>
    <mergeCell ref="H93:I93"/>
    <mergeCell ref="V97:X97"/>
    <mergeCell ref="AO97:AQ97"/>
    <mergeCell ref="AR100:AS100"/>
    <mergeCell ref="AT100:AU100"/>
    <mergeCell ref="AV100:AX100"/>
    <mergeCell ref="BS92:BT92"/>
    <mergeCell ref="BS93:BT93"/>
    <mergeCell ref="BS94:BT94"/>
    <mergeCell ref="BS95:BT95"/>
    <mergeCell ref="BS96:BT96"/>
    <mergeCell ref="BS97:BT97"/>
    <mergeCell ref="BS98:BT98"/>
    <mergeCell ref="BS99:BT99"/>
    <mergeCell ref="BS100:BT100"/>
    <mergeCell ref="BS101:BT101"/>
    <mergeCell ref="BS102:BT102"/>
    <mergeCell ref="BS103:BT103"/>
    <mergeCell ref="BS104:BT104"/>
    <mergeCell ref="AN66:AP66"/>
    <mergeCell ref="AQ66:AR66"/>
    <mergeCell ref="B67:D67"/>
    <mergeCell ref="E67:F67"/>
    <mergeCell ref="U67:W67"/>
    <mergeCell ref="X67:Y67"/>
    <mergeCell ref="AN67:AP67"/>
    <mergeCell ref="AQ67:AR67"/>
    <mergeCell ref="B68:D68"/>
    <mergeCell ref="E68:F68"/>
    <mergeCell ref="U68:W68"/>
    <mergeCell ref="X68:Y68"/>
    <mergeCell ref="AN68:AP68"/>
    <mergeCell ref="AQ68:AR68"/>
    <mergeCell ref="B69:D69"/>
    <mergeCell ref="E69:F69"/>
    <mergeCell ref="U69:W69"/>
    <mergeCell ref="X69:Y69"/>
    <mergeCell ref="AN69:AP69"/>
    <mergeCell ref="AQ57:AR57"/>
    <mergeCell ref="AQ69:AR69"/>
    <mergeCell ref="AQ58:AR58"/>
    <mergeCell ref="B59:D59"/>
    <mergeCell ref="E59:F59"/>
    <mergeCell ref="U59:W59"/>
    <mergeCell ref="X59:Y59"/>
    <mergeCell ref="AN59:AP59"/>
    <mergeCell ref="AQ59:AR59"/>
    <mergeCell ref="B60:D60"/>
    <mergeCell ref="E60:F60"/>
    <mergeCell ref="U60:W60"/>
    <mergeCell ref="X60:Y60"/>
    <mergeCell ref="AN60:AP60"/>
    <mergeCell ref="AQ60:AR60"/>
    <mergeCell ref="E63:F63"/>
    <mergeCell ref="U63:W63"/>
    <mergeCell ref="X63:Y63"/>
    <mergeCell ref="AN63:AP63"/>
    <mergeCell ref="AQ63:AR63"/>
    <mergeCell ref="E62:F62"/>
    <mergeCell ref="U62:W62"/>
    <mergeCell ref="X62:Y62"/>
    <mergeCell ref="AN62:AP62"/>
    <mergeCell ref="AQ62:AR62"/>
    <mergeCell ref="B63:D63"/>
    <mergeCell ref="B66:D66"/>
    <mergeCell ref="E66:F66"/>
    <mergeCell ref="U66:W66"/>
    <mergeCell ref="X66:Y66"/>
    <mergeCell ref="AQ47:AR47"/>
    <mergeCell ref="B48:D48"/>
    <mergeCell ref="E48:F48"/>
    <mergeCell ref="U48:W48"/>
    <mergeCell ref="X48:Y48"/>
    <mergeCell ref="AN48:AP48"/>
    <mergeCell ref="AQ48:AR48"/>
    <mergeCell ref="B49:D49"/>
    <mergeCell ref="E49:F49"/>
    <mergeCell ref="U49:W49"/>
    <mergeCell ref="X49:Y49"/>
    <mergeCell ref="AN49:AP49"/>
    <mergeCell ref="AQ49:AR49"/>
    <mergeCell ref="B50:D50"/>
    <mergeCell ref="E50:F50"/>
    <mergeCell ref="U50:W50"/>
    <mergeCell ref="X50:Y50"/>
    <mergeCell ref="AN50:AP50"/>
    <mergeCell ref="AQ50:AR50"/>
    <mergeCell ref="AQ54:AR54"/>
    <mergeCell ref="B55:D55"/>
    <mergeCell ref="E55:F55"/>
    <mergeCell ref="U55:W55"/>
    <mergeCell ref="X55:Y55"/>
    <mergeCell ref="AN55:AP55"/>
    <mergeCell ref="AQ55:AR55"/>
    <mergeCell ref="B56:D56"/>
    <mergeCell ref="E56:F56"/>
    <mergeCell ref="U56:W56"/>
    <mergeCell ref="A117:B117"/>
    <mergeCell ref="C118:E118"/>
    <mergeCell ref="F118:G118"/>
    <mergeCell ref="H118:J118"/>
    <mergeCell ref="AM154:AN154"/>
    <mergeCell ref="A155:B155"/>
    <mergeCell ref="T155:U155"/>
    <mergeCell ref="A134:B134"/>
    <mergeCell ref="C134:E134"/>
    <mergeCell ref="F134:G134"/>
    <mergeCell ref="H134:J134"/>
    <mergeCell ref="K134:M134"/>
    <mergeCell ref="N134:O134"/>
    <mergeCell ref="T134:U134"/>
    <mergeCell ref="V134:X134"/>
    <mergeCell ref="Y134:Z134"/>
    <mergeCell ref="AA134:AC134"/>
    <mergeCell ref="AA133:AC133"/>
    <mergeCell ref="AD133:AF133"/>
    <mergeCell ref="K133:M133"/>
    <mergeCell ref="N133:O133"/>
    <mergeCell ref="U57:W57"/>
    <mergeCell ref="AN40:AP42"/>
    <mergeCell ref="B43:D43"/>
    <mergeCell ref="E43:F43"/>
    <mergeCell ref="U43:W43"/>
    <mergeCell ref="X43:Y43"/>
    <mergeCell ref="AN43:AP43"/>
    <mergeCell ref="X54:Y54"/>
    <mergeCell ref="AN54:AP54"/>
    <mergeCell ref="B58:D58"/>
    <mergeCell ref="E58:F58"/>
    <mergeCell ref="U58:W58"/>
    <mergeCell ref="X58:Y58"/>
    <mergeCell ref="AN58:AP58"/>
    <mergeCell ref="A128:B128"/>
    <mergeCell ref="A129:B129"/>
    <mergeCell ref="A130:B130"/>
    <mergeCell ref="A154:B154"/>
    <mergeCell ref="Y130:Z130"/>
    <mergeCell ref="AA130:AC130"/>
    <mergeCell ref="P150:P151"/>
    <mergeCell ref="Q150:Q151"/>
    <mergeCell ref="T150:U151"/>
    <mergeCell ref="A135:B135"/>
    <mergeCell ref="AD130:AF130"/>
    <mergeCell ref="U54:W54"/>
    <mergeCell ref="X57:Y57"/>
    <mergeCell ref="AN57:AP57"/>
    <mergeCell ref="A70:H70"/>
    <mergeCell ref="O70:S70"/>
    <mergeCell ref="U70:W70"/>
    <mergeCell ref="X70:Y70"/>
    <mergeCell ref="AN70:AP70"/>
    <mergeCell ref="AK40:AK42"/>
    <mergeCell ref="AL40:AL42"/>
    <mergeCell ref="AM40:AM42"/>
    <mergeCell ref="AS40:AS42"/>
    <mergeCell ref="AT40:AT42"/>
    <mergeCell ref="C90:E90"/>
    <mergeCell ref="F90:G90"/>
    <mergeCell ref="C97:E97"/>
    <mergeCell ref="AC96:AE96"/>
    <mergeCell ref="AC99:AE99"/>
    <mergeCell ref="C100:E100"/>
    <mergeCell ref="F100:G100"/>
    <mergeCell ref="AC100:AE100"/>
    <mergeCell ref="H100:I100"/>
    <mergeCell ref="J100:L100"/>
    <mergeCell ref="V100:X100"/>
    <mergeCell ref="Y100:Z100"/>
    <mergeCell ref="AQ43:AR43"/>
    <mergeCell ref="B44:D44"/>
    <mergeCell ref="E44:F44"/>
    <mergeCell ref="U44:W44"/>
    <mergeCell ref="X44:Y44"/>
    <mergeCell ref="AN44:AP44"/>
    <mergeCell ref="AQ44:AR44"/>
    <mergeCell ref="B45:D45"/>
    <mergeCell ref="E45:F45"/>
    <mergeCell ref="U45:W45"/>
    <mergeCell ref="X56:Y56"/>
    <mergeCell ref="AN56:AP56"/>
    <mergeCell ref="AQ56:AR56"/>
    <mergeCell ref="B57:D57"/>
    <mergeCell ref="B40:D42"/>
    <mergeCell ref="AI40:AI42"/>
    <mergeCell ref="A174:F175"/>
    <mergeCell ref="AD182:AE183"/>
    <mergeCell ref="AF182:AH183"/>
    <mergeCell ref="G174:M175"/>
    <mergeCell ref="A179:U180"/>
    <mergeCell ref="A182:B183"/>
    <mergeCell ref="C182:E183"/>
    <mergeCell ref="F182:G183"/>
    <mergeCell ref="H182:I183"/>
    <mergeCell ref="K182:L183"/>
    <mergeCell ref="H124:J124"/>
    <mergeCell ref="K124:M124"/>
    <mergeCell ref="N124:O124"/>
    <mergeCell ref="T124:U124"/>
    <mergeCell ref="V124:X124"/>
    <mergeCell ref="T133:U133"/>
    <mergeCell ref="E40:F42"/>
    <mergeCell ref="U40:W42"/>
    <mergeCell ref="X40:Y42"/>
    <mergeCell ref="AG40:AH42"/>
    <mergeCell ref="A112:B113"/>
    <mergeCell ref="C112:E113"/>
    <mergeCell ref="F112:G113"/>
    <mergeCell ref="H112:J113"/>
    <mergeCell ref="K112:M113"/>
    <mergeCell ref="A108:R108"/>
    <mergeCell ref="V108:X108"/>
    <mergeCell ref="C95:E95"/>
    <mergeCell ref="F95:G95"/>
    <mergeCell ref="H95:I95"/>
    <mergeCell ref="A127:B127"/>
    <mergeCell ref="A125:B125"/>
    <mergeCell ref="A126:B126"/>
    <mergeCell ref="A124:B124"/>
    <mergeCell ref="C124:E124"/>
    <mergeCell ref="F124:G124"/>
    <mergeCell ref="E57:F57"/>
    <mergeCell ref="H126:J126"/>
    <mergeCell ref="N126:O126"/>
    <mergeCell ref="T126:U126"/>
    <mergeCell ref="C129:E129"/>
    <mergeCell ref="F129:G129"/>
    <mergeCell ref="H129:J129"/>
    <mergeCell ref="K129:M129"/>
    <mergeCell ref="N129:O129"/>
    <mergeCell ref="T129:U129"/>
    <mergeCell ref="N112:O113"/>
    <mergeCell ref="P112:P113"/>
    <mergeCell ref="Q112:Q113"/>
    <mergeCell ref="R112:R113"/>
    <mergeCell ref="S112:S113"/>
    <mergeCell ref="T112:U113"/>
    <mergeCell ref="K114:M114"/>
    <mergeCell ref="N114:O114"/>
    <mergeCell ref="T114:U114"/>
    <mergeCell ref="C102:E102"/>
    <mergeCell ref="F102:G102"/>
    <mergeCell ref="H102:I102"/>
    <mergeCell ref="J102:L102"/>
    <mergeCell ref="A105:O105"/>
    <mergeCell ref="A106:P106"/>
    <mergeCell ref="C115:E115"/>
    <mergeCell ref="C91:E91"/>
    <mergeCell ref="AJ40:AJ42"/>
    <mergeCell ref="C130:E130"/>
    <mergeCell ref="F130:G130"/>
    <mergeCell ref="H130:J130"/>
    <mergeCell ref="K130:M130"/>
    <mergeCell ref="N130:O130"/>
    <mergeCell ref="T130:U130"/>
    <mergeCell ref="V130:X130"/>
    <mergeCell ref="T154:U154"/>
    <mergeCell ref="A140:J140"/>
    <mergeCell ref="K140:S140"/>
    <mergeCell ref="T140:AB140"/>
    <mergeCell ref="AD140:AL140"/>
    <mergeCell ref="A141:N141"/>
    <mergeCell ref="O141:S141"/>
    <mergeCell ref="T141:AF141"/>
    <mergeCell ref="T117:U117"/>
    <mergeCell ref="V117:X117"/>
    <mergeCell ref="Y117:Z117"/>
    <mergeCell ref="C101:E101"/>
    <mergeCell ref="F101:G101"/>
    <mergeCell ref="AC101:AE101"/>
    <mergeCell ref="AC102:AE102"/>
    <mergeCell ref="AC106:AE106"/>
    <mergeCell ref="AD115:AF115"/>
    <mergeCell ref="A118:B118"/>
    <mergeCell ref="A115:B115"/>
    <mergeCell ref="A116:B116"/>
    <mergeCell ref="A114:B114"/>
    <mergeCell ref="C114:E114"/>
    <mergeCell ref="F114:G114"/>
    <mergeCell ref="H114:J114"/>
    <mergeCell ref="F91:G91"/>
    <mergeCell ref="AC90:AE90"/>
    <mergeCell ref="Y89:Z89"/>
    <mergeCell ref="AA89:AB89"/>
    <mergeCell ref="AC89:AE89"/>
    <mergeCell ref="AO89:AQ89"/>
    <mergeCell ref="AR89:AS89"/>
    <mergeCell ref="AT89:AU89"/>
    <mergeCell ref="AV89:AX89"/>
    <mergeCell ref="H91:I91"/>
    <mergeCell ref="J91:L91"/>
    <mergeCell ref="V91:X91"/>
    <mergeCell ref="Y91:Z91"/>
    <mergeCell ref="AA91:AB91"/>
    <mergeCell ref="AO91:AQ91"/>
    <mergeCell ref="AR91:AS91"/>
    <mergeCell ref="AT91:AU91"/>
    <mergeCell ref="AV91:AX91"/>
    <mergeCell ref="H90:I90"/>
    <mergeCell ref="J90:L90"/>
    <mergeCell ref="V90:X90"/>
    <mergeCell ref="Y90:Z90"/>
    <mergeCell ref="AA90:AB90"/>
    <mergeCell ref="AO90:AQ90"/>
    <mergeCell ref="AR90:AS90"/>
    <mergeCell ref="AT90:AU90"/>
    <mergeCell ref="C88:E88"/>
    <mergeCell ref="F88:G88"/>
    <mergeCell ref="AC87:AE87"/>
    <mergeCell ref="C85:E85"/>
    <mergeCell ref="F85:G85"/>
    <mergeCell ref="H85:I85"/>
    <mergeCell ref="J85:L85"/>
    <mergeCell ref="V85:X85"/>
    <mergeCell ref="Y85:Z85"/>
    <mergeCell ref="AA85:AB85"/>
    <mergeCell ref="AC85:AE85"/>
    <mergeCell ref="AO85:AQ85"/>
    <mergeCell ref="AR85:AS85"/>
    <mergeCell ref="AT85:AU85"/>
    <mergeCell ref="AV85:AX85"/>
    <mergeCell ref="C89:E89"/>
    <mergeCell ref="F89:G89"/>
    <mergeCell ref="H89:I89"/>
    <mergeCell ref="J89:L89"/>
    <mergeCell ref="V89:X89"/>
    <mergeCell ref="H88:I88"/>
    <mergeCell ref="J88:L88"/>
    <mergeCell ref="V88:X88"/>
    <mergeCell ref="Y88:Z88"/>
    <mergeCell ref="AA88:AB88"/>
    <mergeCell ref="AO88:AQ88"/>
    <mergeCell ref="AR88:AS88"/>
    <mergeCell ref="AT88:AU88"/>
    <mergeCell ref="AV88:AX88"/>
    <mergeCell ref="H82:I82"/>
    <mergeCell ref="J82:L82"/>
    <mergeCell ref="V82:X82"/>
    <mergeCell ref="Y82:Z82"/>
    <mergeCell ref="AA82:AB82"/>
    <mergeCell ref="AO82:AQ82"/>
    <mergeCell ref="AT83:AU83"/>
    <mergeCell ref="AV83:AX83"/>
    <mergeCell ref="C87:E87"/>
    <mergeCell ref="F87:G87"/>
    <mergeCell ref="AC86:AE86"/>
    <mergeCell ref="C86:E86"/>
    <mergeCell ref="F86:G86"/>
    <mergeCell ref="H87:I87"/>
    <mergeCell ref="J87:L87"/>
    <mergeCell ref="V87:X87"/>
    <mergeCell ref="Y87:Z87"/>
    <mergeCell ref="AA87:AB87"/>
    <mergeCell ref="AO87:AQ87"/>
    <mergeCell ref="AR87:AS87"/>
    <mergeCell ref="AT87:AU87"/>
    <mergeCell ref="AV87:AX87"/>
    <mergeCell ref="AR82:AS82"/>
    <mergeCell ref="AT82:AU82"/>
    <mergeCell ref="AV82:AX82"/>
    <mergeCell ref="V83:X83"/>
    <mergeCell ref="Y83:Z83"/>
    <mergeCell ref="AA83:AB83"/>
    <mergeCell ref="AO83:AQ83"/>
    <mergeCell ref="AR83:AS83"/>
    <mergeCell ref="AQ53:AR53"/>
    <mergeCell ref="B54:D54"/>
    <mergeCell ref="E54:F54"/>
    <mergeCell ref="B61:D61"/>
    <mergeCell ref="E61:F61"/>
    <mergeCell ref="U61:W61"/>
    <mergeCell ref="X61:Y61"/>
    <mergeCell ref="AN61:AP61"/>
    <mergeCell ref="AQ61:AR61"/>
    <mergeCell ref="B62:D62"/>
    <mergeCell ref="C79:E79"/>
    <mergeCell ref="F79:G79"/>
    <mergeCell ref="AC80:AE80"/>
    <mergeCell ref="C80:E80"/>
    <mergeCell ref="F80:G80"/>
    <mergeCell ref="AC79:AE79"/>
    <mergeCell ref="C82:E82"/>
    <mergeCell ref="F82:G82"/>
    <mergeCell ref="AC81:AE81"/>
    <mergeCell ref="C81:E81"/>
    <mergeCell ref="F81:G81"/>
    <mergeCell ref="H81:I81"/>
    <mergeCell ref="J81:L81"/>
    <mergeCell ref="V81:X81"/>
    <mergeCell ref="Y81:Z81"/>
    <mergeCell ref="AA81:AB81"/>
    <mergeCell ref="AO81:AQ81"/>
    <mergeCell ref="AC82:AE82"/>
    <mergeCell ref="H79:I79"/>
    <mergeCell ref="J79:L79"/>
    <mergeCell ref="V79:X79"/>
    <mergeCell ref="Y79:Z79"/>
    <mergeCell ref="Z40:Z42"/>
    <mergeCell ref="AA40:AA42"/>
    <mergeCell ref="AB40:AF41"/>
    <mergeCell ref="AU40:AY41"/>
    <mergeCell ref="BB40:BB42"/>
    <mergeCell ref="BC40:BC42"/>
    <mergeCell ref="BD40:BD42"/>
    <mergeCell ref="BE40:BE42"/>
    <mergeCell ref="AZ40:BA42"/>
    <mergeCell ref="AQ40:AR42"/>
    <mergeCell ref="A77:A78"/>
    <mergeCell ref="B77:B78"/>
    <mergeCell ref="C77:E78"/>
    <mergeCell ref="F77:G78"/>
    <mergeCell ref="H77:I78"/>
    <mergeCell ref="J77:L78"/>
    <mergeCell ref="M77:M78"/>
    <mergeCell ref="P77:P78"/>
    <mergeCell ref="Q77:Q78"/>
    <mergeCell ref="R77:R78"/>
    <mergeCell ref="B51:D51"/>
    <mergeCell ref="E51:F51"/>
    <mergeCell ref="U51:W51"/>
    <mergeCell ref="X51:Y51"/>
    <mergeCell ref="AN51:AP51"/>
    <mergeCell ref="AQ51:AR51"/>
    <mergeCell ref="B52:D52"/>
    <mergeCell ref="B53:D53"/>
    <mergeCell ref="E53:F53"/>
    <mergeCell ref="U53:W53"/>
    <mergeCell ref="X53:Y53"/>
    <mergeCell ref="AN53:AP53"/>
    <mergeCell ref="A3:A5"/>
    <mergeCell ref="B3:B5"/>
    <mergeCell ref="C3:F5"/>
    <mergeCell ref="G3:G5"/>
    <mergeCell ref="H3:H5"/>
    <mergeCell ref="BB3:BB5"/>
    <mergeCell ref="Z3:Z5"/>
    <mergeCell ref="P3:P5"/>
    <mergeCell ref="Q3:Q5"/>
    <mergeCell ref="R3:R5"/>
    <mergeCell ref="S3:S5"/>
    <mergeCell ref="T3:T5"/>
    <mergeCell ref="A1:S2"/>
    <mergeCell ref="T1:AL2"/>
    <mergeCell ref="AM1:BE2"/>
    <mergeCell ref="U3:U5"/>
    <mergeCell ref="V3:Y5"/>
    <mergeCell ref="AA3:AA5"/>
    <mergeCell ref="AM3:AM5"/>
    <mergeCell ref="AN3:AN5"/>
    <mergeCell ref="AO3:AR5"/>
    <mergeCell ref="AS3:AS5"/>
    <mergeCell ref="AT3:AT5"/>
    <mergeCell ref="BC3:BC5"/>
    <mergeCell ref="BD3:BD5"/>
    <mergeCell ref="BE3:BE5"/>
    <mergeCell ref="AI3:AI5"/>
    <mergeCell ref="AJ3:AJ5"/>
    <mergeCell ref="AK3:AK5"/>
    <mergeCell ref="AL3:AL5"/>
    <mergeCell ref="A36:P36"/>
    <mergeCell ref="Q36:S36"/>
    <mergeCell ref="A34:N34"/>
    <mergeCell ref="V36:X36"/>
    <mergeCell ref="AO36:AQ36"/>
    <mergeCell ref="X45:Y45"/>
    <mergeCell ref="AN45:AP45"/>
    <mergeCell ref="AQ45:AR45"/>
    <mergeCell ref="B46:D46"/>
    <mergeCell ref="E46:F46"/>
    <mergeCell ref="U46:W46"/>
    <mergeCell ref="X46:Y46"/>
    <mergeCell ref="AN46:AP46"/>
    <mergeCell ref="AQ46:AR46"/>
    <mergeCell ref="B47:D47"/>
    <mergeCell ref="E47:F47"/>
    <mergeCell ref="U47:W47"/>
    <mergeCell ref="X47:Y47"/>
    <mergeCell ref="AN47:AP47"/>
    <mergeCell ref="A38:S39"/>
    <mergeCell ref="T38:AL39"/>
    <mergeCell ref="AM38:BE39"/>
    <mergeCell ref="A40:A42"/>
    <mergeCell ref="G40:G42"/>
    <mergeCell ref="H40:H42"/>
    <mergeCell ref="I40:M41"/>
    <mergeCell ref="N40:O42"/>
    <mergeCell ref="P40:P42"/>
    <mergeCell ref="Q40:Q42"/>
    <mergeCell ref="R40:R42"/>
    <mergeCell ref="S40:S42"/>
    <mergeCell ref="T40:T42"/>
    <mergeCell ref="E52:F52"/>
    <mergeCell ref="U52:W52"/>
    <mergeCell ref="X52:Y52"/>
    <mergeCell ref="AN52:AP52"/>
    <mergeCell ref="AQ52:AR52"/>
    <mergeCell ref="A75:S76"/>
    <mergeCell ref="T75:AL76"/>
    <mergeCell ref="AM75:BE76"/>
    <mergeCell ref="A72:O72"/>
    <mergeCell ref="P72:S72"/>
    <mergeCell ref="U72:W72"/>
    <mergeCell ref="X72:Y72"/>
    <mergeCell ref="AN72:AP72"/>
    <mergeCell ref="AQ72:AR72"/>
    <mergeCell ref="A73:Q73"/>
    <mergeCell ref="R73:S73"/>
    <mergeCell ref="U73:W73"/>
    <mergeCell ref="X73:Y73"/>
    <mergeCell ref="AN73:AP73"/>
    <mergeCell ref="AQ73:AR73"/>
    <mergeCell ref="B64:D64"/>
    <mergeCell ref="E64:F64"/>
    <mergeCell ref="U64:W64"/>
    <mergeCell ref="X64:Y64"/>
    <mergeCell ref="AN64:AP64"/>
    <mergeCell ref="AQ64:AR64"/>
    <mergeCell ref="B65:D65"/>
    <mergeCell ref="E65:F65"/>
    <mergeCell ref="U65:W65"/>
    <mergeCell ref="X65:Y65"/>
    <mergeCell ref="AN65:AP65"/>
    <mergeCell ref="AQ65:AR65"/>
    <mergeCell ref="AT77:AU78"/>
    <mergeCell ref="AV77:AX78"/>
    <mergeCell ref="AY77:AY78"/>
    <mergeCell ref="BB77:BB78"/>
    <mergeCell ref="BC77:BC78"/>
    <mergeCell ref="BD77:BD78"/>
    <mergeCell ref="BE77:BE78"/>
    <mergeCell ref="BF77:BF78"/>
    <mergeCell ref="BG77:BG78"/>
    <mergeCell ref="BH77:BJ78"/>
    <mergeCell ref="BK77:BL78"/>
    <mergeCell ref="BM77:BN78"/>
    <mergeCell ref="BO77:BQ78"/>
    <mergeCell ref="BR77:BR78"/>
    <mergeCell ref="S77:S78"/>
    <mergeCell ref="T77:T78"/>
    <mergeCell ref="U77:U78"/>
    <mergeCell ref="V77:X78"/>
    <mergeCell ref="Y77:Z78"/>
    <mergeCell ref="AA77:AB78"/>
    <mergeCell ref="AC77:AE78"/>
    <mergeCell ref="AF77:AF78"/>
    <mergeCell ref="AI77:AI78"/>
    <mergeCell ref="AJ77:AJ78"/>
    <mergeCell ref="AK77:AK78"/>
    <mergeCell ref="AL77:AL78"/>
    <mergeCell ref="AM77:AM78"/>
    <mergeCell ref="AN77:AN78"/>
    <mergeCell ref="AO77:AQ78"/>
    <mergeCell ref="AR77:AS78"/>
    <mergeCell ref="AG77:AH78"/>
    <mergeCell ref="AR79:AS79"/>
    <mergeCell ref="AT79:AU79"/>
    <mergeCell ref="AV79:AX79"/>
    <mergeCell ref="BH79:BJ79"/>
    <mergeCell ref="BK79:BL79"/>
    <mergeCell ref="BM79:BN79"/>
    <mergeCell ref="BO79:BQ79"/>
    <mergeCell ref="H80:I80"/>
    <mergeCell ref="J80:L80"/>
    <mergeCell ref="V80:X80"/>
    <mergeCell ref="Y80:Z80"/>
    <mergeCell ref="AA80:AB80"/>
    <mergeCell ref="AO80:AQ80"/>
    <mergeCell ref="AR80:AS80"/>
    <mergeCell ref="AT80:AU80"/>
    <mergeCell ref="AV80:AX80"/>
    <mergeCell ref="BH80:BJ80"/>
    <mergeCell ref="BK80:BL80"/>
    <mergeCell ref="BM80:BN80"/>
    <mergeCell ref="BO80:BQ80"/>
    <mergeCell ref="AG79:AH79"/>
    <mergeCell ref="AG80:AH80"/>
    <mergeCell ref="AA79:AB79"/>
    <mergeCell ref="AO79:AQ79"/>
    <mergeCell ref="AG81:AH81"/>
    <mergeCell ref="AG82:AH82"/>
    <mergeCell ref="AR81:AS81"/>
    <mergeCell ref="AT81:AU81"/>
    <mergeCell ref="AV81:AX81"/>
    <mergeCell ref="BH83:BJ83"/>
    <mergeCell ref="BK83:BL83"/>
    <mergeCell ref="BM83:BN83"/>
    <mergeCell ref="BO83:BQ83"/>
    <mergeCell ref="C84:E84"/>
    <mergeCell ref="F84:G84"/>
    <mergeCell ref="H84:I84"/>
    <mergeCell ref="J84:L84"/>
    <mergeCell ref="V84:X84"/>
    <mergeCell ref="Y84:Z84"/>
    <mergeCell ref="AA84:AB84"/>
    <mergeCell ref="AC84:AE84"/>
    <mergeCell ref="AO84:AQ84"/>
    <mergeCell ref="AR84:AS84"/>
    <mergeCell ref="AT84:AU84"/>
    <mergeCell ref="AV84:AX84"/>
    <mergeCell ref="BH84:BJ84"/>
    <mergeCell ref="BK84:BL84"/>
    <mergeCell ref="BM84:BN84"/>
    <mergeCell ref="BO84:BQ84"/>
    <mergeCell ref="AG83:AH83"/>
    <mergeCell ref="AG84:AH84"/>
    <mergeCell ref="AC83:AE83"/>
    <mergeCell ref="C83:E83"/>
    <mergeCell ref="F83:G83"/>
    <mergeCell ref="H83:I83"/>
    <mergeCell ref="J83:L83"/>
    <mergeCell ref="BH85:BJ85"/>
    <mergeCell ref="BK85:BL85"/>
    <mergeCell ref="BM85:BN85"/>
    <mergeCell ref="BO85:BQ85"/>
    <mergeCell ref="H86:I86"/>
    <mergeCell ref="J86:L86"/>
    <mergeCell ref="V86:X86"/>
    <mergeCell ref="Y86:Z86"/>
    <mergeCell ref="AA86:AB86"/>
    <mergeCell ref="AO86:AQ86"/>
    <mergeCell ref="AR86:AS86"/>
    <mergeCell ref="AT86:AU86"/>
    <mergeCell ref="AV86:AX86"/>
    <mergeCell ref="BH86:BJ86"/>
    <mergeCell ref="BK86:BL86"/>
    <mergeCell ref="BM86:BN86"/>
    <mergeCell ref="BO86:BQ86"/>
    <mergeCell ref="AG85:AH85"/>
    <mergeCell ref="AG86:AH86"/>
    <mergeCell ref="BH88:BJ88"/>
    <mergeCell ref="BK88:BL88"/>
    <mergeCell ref="BM88:BN88"/>
    <mergeCell ref="BO88:BQ88"/>
    <mergeCell ref="AG87:AH87"/>
    <mergeCell ref="AG88:AH88"/>
    <mergeCell ref="BH89:BJ89"/>
    <mergeCell ref="BK89:BL89"/>
    <mergeCell ref="BM89:BN89"/>
    <mergeCell ref="BO89:BQ89"/>
    <mergeCell ref="AC88:AE88"/>
    <mergeCell ref="AV90:AX90"/>
    <mergeCell ref="BH90:BJ90"/>
    <mergeCell ref="BK90:BL90"/>
    <mergeCell ref="BM90:BN90"/>
    <mergeCell ref="BO90:BQ90"/>
    <mergeCell ref="AG89:AH89"/>
    <mergeCell ref="AG90:AH90"/>
    <mergeCell ref="BH91:BJ91"/>
    <mergeCell ref="BK91:BL91"/>
    <mergeCell ref="BM91:BN91"/>
    <mergeCell ref="BO91:BQ91"/>
    <mergeCell ref="H92:I92"/>
    <mergeCell ref="J92:L92"/>
    <mergeCell ref="V92:X92"/>
    <mergeCell ref="Y92:Z92"/>
    <mergeCell ref="AA92:AB92"/>
    <mergeCell ref="AO92:AQ92"/>
    <mergeCell ref="AR92:AS92"/>
    <mergeCell ref="AT92:AU92"/>
    <mergeCell ref="AV92:AX92"/>
    <mergeCell ref="BH92:BJ92"/>
    <mergeCell ref="BK92:BL92"/>
    <mergeCell ref="BM92:BN92"/>
    <mergeCell ref="BO92:BQ92"/>
    <mergeCell ref="AG91:AH91"/>
    <mergeCell ref="AG92:AH92"/>
    <mergeCell ref="AC92:AE92"/>
    <mergeCell ref="BH93:BJ93"/>
    <mergeCell ref="BK93:BL93"/>
    <mergeCell ref="BM93:BN93"/>
    <mergeCell ref="BO93:BQ93"/>
    <mergeCell ref="C94:E94"/>
    <mergeCell ref="F94:G94"/>
    <mergeCell ref="H94:I94"/>
    <mergeCell ref="J94:L94"/>
    <mergeCell ref="V94:X94"/>
    <mergeCell ref="Y94:Z94"/>
    <mergeCell ref="AA94:AB94"/>
    <mergeCell ref="AC94:AE94"/>
    <mergeCell ref="AO94:AQ94"/>
    <mergeCell ref="AR94:AS94"/>
    <mergeCell ref="AT94:AU94"/>
    <mergeCell ref="AV94:AX94"/>
    <mergeCell ref="BH94:BJ94"/>
    <mergeCell ref="BK94:BL94"/>
    <mergeCell ref="BM94:BN94"/>
    <mergeCell ref="BO94:BQ94"/>
    <mergeCell ref="AG93:AH93"/>
    <mergeCell ref="AG94:AH94"/>
    <mergeCell ref="C93:E93"/>
    <mergeCell ref="F93:G93"/>
    <mergeCell ref="J93:L93"/>
    <mergeCell ref="V93:X93"/>
    <mergeCell ref="Y93:Z93"/>
    <mergeCell ref="AA93:AB93"/>
    <mergeCell ref="AO93:AQ93"/>
    <mergeCell ref="AR93:AS93"/>
    <mergeCell ref="AT93:AU93"/>
    <mergeCell ref="AV93:AX93"/>
    <mergeCell ref="BH95:BJ95"/>
    <mergeCell ref="BK95:BL95"/>
    <mergeCell ref="BM95:BN95"/>
    <mergeCell ref="BO95:BQ95"/>
    <mergeCell ref="H96:I96"/>
    <mergeCell ref="J96:L96"/>
    <mergeCell ref="V96:X96"/>
    <mergeCell ref="Y96:Z96"/>
    <mergeCell ref="AA96:AB96"/>
    <mergeCell ref="AO96:AQ96"/>
    <mergeCell ref="AR96:AS96"/>
    <mergeCell ref="AT96:AU96"/>
    <mergeCell ref="AV96:AX96"/>
    <mergeCell ref="BH96:BJ96"/>
    <mergeCell ref="BK96:BL96"/>
    <mergeCell ref="BM96:BN96"/>
    <mergeCell ref="BO96:BQ96"/>
    <mergeCell ref="AG95:AH95"/>
    <mergeCell ref="AG96:AH96"/>
    <mergeCell ref="AZ95:BA95"/>
    <mergeCell ref="AZ96:BA96"/>
    <mergeCell ref="AO95:AQ95"/>
    <mergeCell ref="AR95:AS95"/>
    <mergeCell ref="AT95:AU95"/>
    <mergeCell ref="AV95:AX95"/>
    <mergeCell ref="J95:L95"/>
    <mergeCell ref="V95:X95"/>
    <mergeCell ref="Y95:Z95"/>
    <mergeCell ref="AA95:AB95"/>
    <mergeCell ref="BH97:BJ97"/>
    <mergeCell ref="H98:I98"/>
    <mergeCell ref="J98:L98"/>
    <mergeCell ref="V98:X98"/>
    <mergeCell ref="Y98:Z98"/>
    <mergeCell ref="AA98:AB98"/>
    <mergeCell ref="AO98:AQ98"/>
    <mergeCell ref="AR98:AS98"/>
    <mergeCell ref="AT98:AU98"/>
    <mergeCell ref="AV98:AX98"/>
    <mergeCell ref="BH98:BJ98"/>
    <mergeCell ref="BK98:BL98"/>
    <mergeCell ref="BM98:BN98"/>
    <mergeCell ref="BO98:BQ98"/>
    <mergeCell ref="H99:I99"/>
    <mergeCell ref="J99:L99"/>
    <mergeCell ref="V99:X99"/>
    <mergeCell ref="Y99:Z99"/>
    <mergeCell ref="AA99:AB99"/>
    <mergeCell ref="AO99:AQ99"/>
    <mergeCell ref="AR99:AS99"/>
    <mergeCell ref="AT99:AU99"/>
    <mergeCell ref="AV99:AX99"/>
    <mergeCell ref="BH99:BJ99"/>
    <mergeCell ref="BK99:BL99"/>
    <mergeCell ref="BM99:BN99"/>
    <mergeCell ref="BO99:BQ99"/>
    <mergeCell ref="AG97:AH97"/>
    <mergeCell ref="AG98:AH98"/>
    <mergeCell ref="AG99:AH99"/>
    <mergeCell ref="AZ97:BA97"/>
    <mergeCell ref="AZ98:BA98"/>
    <mergeCell ref="BH100:BJ100"/>
    <mergeCell ref="BK100:BL100"/>
    <mergeCell ref="BM100:BN100"/>
    <mergeCell ref="BO100:BQ100"/>
    <mergeCell ref="H101:I101"/>
    <mergeCell ref="J101:L101"/>
    <mergeCell ref="V101:X101"/>
    <mergeCell ref="Y101:Z101"/>
    <mergeCell ref="AA101:AB101"/>
    <mergeCell ref="AO101:AQ101"/>
    <mergeCell ref="AR101:AS101"/>
    <mergeCell ref="AT101:AU101"/>
    <mergeCell ref="AV101:AX101"/>
    <mergeCell ref="BH101:BJ101"/>
    <mergeCell ref="BK101:BL101"/>
    <mergeCell ref="BM101:BN101"/>
    <mergeCell ref="BO101:BQ101"/>
    <mergeCell ref="AG100:AH100"/>
    <mergeCell ref="AG101:AH101"/>
    <mergeCell ref="AO100:AQ100"/>
    <mergeCell ref="BH102:BJ102"/>
    <mergeCell ref="BK102:BL102"/>
    <mergeCell ref="BM102:BN102"/>
    <mergeCell ref="BO102:BQ102"/>
    <mergeCell ref="A103:I103"/>
    <mergeCell ref="J103:S103"/>
    <mergeCell ref="V103:X103"/>
    <mergeCell ref="Y103:Z103"/>
    <mergeCell ref="AA103:AB103"/>
    <mergeCell ref="AC103:AE103"/>
    <mergeCell ref="AO103:AQ103"/>
    <mergeCell ref="AR103:AS103"/>
    <mergeCell ref="AT103:AU103"/>
    <mergeCell ref="AV103:AX103"/>
    <mergeCell ref="BH103:BJ103"/>
    <mergeCell ref="BK103:BL103"/>
    <mergeCell ref="BM103:BN103"/>
    <mergeCell ref="BO103:BQ103"/>
    <mergeCell ref="AG102:AH102"/>
    <mergeCell ref="AG103:AH103"/>
    <mergeCell ref="AO102:AQ102"/>
    <mergeCell ref="AR102:AS102"/>
    <mergeCell ref="AT102:AU102"/>
    <mergeCell ref="AV102:AX102"/>
    <mergeCell ref="BH104:BJ104"/>
    <mergeCell ref="BK104:BL104"/>
    <mergeCell ref="BM104:BN104"/>
    <mergeCell ref="BO104:BQ104"/>
    <mergeCell ref="P105:S105"/>
    <mergeCell ref="V105:X105"/>
    <mergeCell ref="Y105:Z105"/>
    <mergeCell ref="AA105:AB105"/>
    <mergeCell ref="AC105:AE105"/>
    <mergeCell ref="AO105:AQ105"/>
    <mergeCell ref="AR105:AS105"/>
    <mergeCell ref="AT105:AU105"/>
    <mergeCell ref="AV105:AX105"/>
    <mergeCell ref="BH105:BJ105"/>
    <mergeCell ref="BK105:BL105"/>
    <mergeCell ref="BM105:BN105"/>
    <mergeCell ref="BO105:BQ105"/>
    <mergeCell ref="AG104:AH104"/>
    <mergeCell ref="AG105:AH105"/>
    <mergeCell ref="O104:S104"/>
    <mergeCell ref="V104:X104"/>
    <mergeCell ref="Y104:Z104"/>
    <mergeCell ref="AA104:AB104"/>
    <mergeCell ref="AC104:AE104"/>
    <mergeCell ref="AO104:AQ104"/>
    <mergeCell ref="AR104:AS104"/>
    <mergeCell ref="AT104:AU104"/>
    <mergeCell ref="AV104:AX104"/>
    <mergeCell ref="AM112:AN113"/>
    <mergeCell ref="AO112:AQ113"/>
    <mergeCell ref="AH112:AH113"/>
    <mergeCell ref="AI112:AI113"/>
    <mergeCell ref="AR112:AS113"/>
    <mergeCell ref="BH106:BJ106"/>
    <mergeCell ref="BK106:BL106"/>
    <mergeCell ref="BM106:BN106"/>
    <mergeCell ref="BO106:BQ106"/>
    <mergeCell ref="R107:S107"/>
    <mergeCell ref="V107:X107"/>
    <mergeCell ref="Y107:Z107"/>
    <mergeCell ref="AA107:AB107"/>
    <mergeCell ref="AC107:AE107"/>
    <mergeCell ref="AO107:AQ107"/>
    <mergeCell ref="AR107:AS107"/>
    <mergeCell ref="AT107:AU107"/>
    <mergeCell ref="AV107:AX107"/>
    <mergeCell ref="BH107:BJ107"/>
    <mergeCell ref="BK107:BL107"/>
    <mergeCell ref="BM107:BN107"/>
    <mergeCell ref="BO107:BQ107"/>
    <mergeCell ref="AG106:AH106"/>
    <mergeCell ref="AG107:AH107"/>
    <mergeCell ref="Q106:S106"/>
    <mergeCell ref="V106:X106"/>
    <mergeCell ref="Y106:Z106"/>
    <mergeCell ref="AA106:AB106"/>
    <mergeCell ref="AT112:AV113"/>
    <mergeCell ref="AW112:AY113"/>
    <mergeCell ref="F115:G115"/>
    <mergeCell ref="H115:J115"/>
    <mergeCell ref="K115:M115"/>
    <mergeCell ref="N115:O115"/>
    <mergeCell ref="T115:U115"/>
    <mergeCell ref="V115:X115"/>
    <mergeCell ref="Y115:Z115"/>
    <mergeCell ref="AA115:AC115"/>
    <mergeCell ref="BH108:BJ108"/>
    <mergeCell ref="BK108:BL108"/>
    <mergeCell ref="BM108:BN108"/>
    <mergeCell ref="BO108:BQ108"/>
    <mergeCell ref="AZ112:BA113"/>
    <mergeCell ref="BB112:BB113"/>
    <mergeCell ref="BC112:BC113"/>
    <mergeCell ref="BD112:BD113"/>
    <mergeCell ref="BE112:BE113"/>
    <mergeCell ref="V114:X114"/>
    <mergeCell ref="Y114:Z114"/>
    <mergeCell ref="AA114:AC114"/>
    <mergeCell ref="AD114:AF114"/>
    <mergeCell ref="AM114:AN114"/>
    <mergeCell ref="AO114:AQ114"/>
    <mergeCell ref="AR114:AS114"/>
    <mergeCell ref="AT114:AV114"/>
    <mergeCell ref="AW114:AY114"/>
    <mergeCell ref="AG108:AH108"/>
    <mergeCell ref="Y108:Z108"/>
    <mergeCell ref="AA108:AB108"/>
    <mergeCell ref="AC108:AE108"/>
    <mergeCell ref="AZ114:BA114"/>
    <mergeCell ref="AJ112:AJ113"/>
    <mergeCell ref="C116:E116"/>
    <mergeCell ref="F116:G116"/>
    <mergeCell ref="H116:J116"/>
    <mergeCell ref="K116:M116"/>
    <mergeCell ref="N116:O116"/>
    <mergeCell ref="T116:U116"/>
    <mergeCell ref="V116:X116"/>
    <mergeCell ref="Y116:Z116"/>
    <mergeCell ref="AA116:AC116"/>
    <mergeCell ref="AD116:AF116"/>
    <mergeCell ref="AM116:AN116"/>
    <mergeCell ref="AO116:AQ116"/>
    <mergeCell ref="AR116:AS116"/>
    <mergeCell ref="AT116:AV116"/>
    <mergeCell ref="AW116:AY116"/>
    <mergeCell ref="AA117:AC117"/>
    <mergeCell ref="C117:E117"/>
    <mergeCell ref="F117:G117"/>
    <mergeCell ref="H117:J117"/>
    <mergeCell ref="K117:M117"/>
    <mergeCell ref="N117:O117"/>
    <mergeCell ref="H127:J127"/>
    <mergeCell ref="N127:O127"/>
    <mergeCell ref="T127:U127"/>
    <mergeCell ref="AA127:AC127"/>
    <mergeCell ref="AM127:AN127"/>
    <mergeCell ref="AT127:AV127"/>
    <mergeCell ref="AR118:AS118"/>
    <mergeCell ref="AT118:AV118"/>
    <mergeCell ref="AW118:AY118"/>
    <mergeCell ref="C119:E119"/>
    <mergeCell ref="F119:G119"/>
    <mergeCell ref="H119:J119"/>
    <mergeCell ref="K119:M119"/>
    <mergeCell ref="N119:O119"/>
    <mergeCell ref="T119:U119"/>
    <mergeCell ref="V119:X119"/>
    <mergeCell ref="Y119:Z119"/>
    <mergeCell ref="AA119:AC119"/>
    <mergeCell ref="AD119:AF119"/>
    <mergeCell ref="AM119:AN119"/>
    <mergeCell ref="AO119:AQ119"/>
    <mergeCell ref="AR119:AS119"/>
    <mergeCell ref="AT119:AV119"/>
    <mergeCell ref="AW119:AY119"/>
    <mergeCell ref="T128:U128"/>
    <mergeCell ref="V128:X128"/>
    <mergeCell ref="Y128:Z128"/>
    <mergeCell ref="AA128:AC128"/>
    <mergeCell ref="AD128:AF128"/>
    <mergeCell ref="AM128:AN128"/>
    <mergeCell ref="AO128:AQ128"/>
    <mergeCell ref="AR128:AS128"/>
    <mergeCell ref="AT128:AV128"/>
    <mergeCell ref="AW128:AY128"/>
    <mergeCell ref="AA124:AC124"/>
    <mergeCell ref="AM124:AN124"/>
    <mergeCell ref="AD134:AF134"/>
    <mergeCell ref="AM134:AN134"/>
    <mergeCell ref="AO134:AQ134"/>
    <mergeCell ref="AR134:AS134"/>
    <mergeCell ref="AT134:AV134"/>
    <mergeCell ref="AW134:AY134"/>
    <mergeCell ref="AM133:AN133"/>
    <mergeCell ref="AT133:AV133"/>
    <mergeCell ref="AW133:AY133"/>
    <mergeCell ref="AO124:AQ124"/>
    <mergeCell ref="AR124:AS124"/>
    <mergeCell ref="AT124:AV124"/>
    <mergeCell ref="AW124:AY124"/>
    <mergeCell ref="AA126:AC126"/>
    <mergeCell ref="AM126:AN126"/>
    <mergeCell ref="AT126:AV126"/>
    <mergeCell ref="N135:O135"/>
    <mergeCell ref="T135:U135"/>
    <mergeCell ref="V135:X135"/>
    <mergeCell ref="Y135:Z135"/>
    <mergeCell ref="AA135:AC135"/>
    <mergeCell ref="AD135:AF135"/>
    <mergeCell ref="AM135:AN135"/>
    <mergeCell ref="AO135:AQ135"/>
    <mergeCell ref="AR135:AS135"/>
    <mergeCell ref="AT135:AV135"/>
    <mergeCell ref="AW135:AY135"/>
    <mergeCell ref="A136:B136"/>
    <mergeCell ref="C136:E136"/>
    <mergeCell ref="F136:G136"/>
    <mergeCell ref="H136:J136"/>
    <mergeCell ref="K136:M136"/>
    <mergeCell ref="N136:O136"/>
    <mergeCell ref="T136:U136"/>
    <mergeCell ref="V136:X136"/>
    <mergeCell ref="Y136:Z136"/>
    <mergeCell ref="AA136:AC136"/>
    <mergeCell ref="AD136:AF136"/>
    <mergeCell ref="AM136:AN136"/>
    <mergeCell ref="AO136:AQ136"/>
    <mergeCell ref="AR136:AS136"/>
    <mergeCell ref="AT136:AV136"/>
    <mergeCell ref="AW136:AY136"/>
    <mergeCell ref="A137:B137"/>
    <mergeCell ref="C137:E137"/>
    <mergeCell ref="F137:G137"/>
    <mergeCell ref="H137:J137"/>
    <mergeCell ref="K137:M137"/>
    <mergeCell ref="N137:O137"/>
    <mergeCell ref="T137:U137"/>
    <mergeCell ref="V137:X137"/>
    <mergeCell ref="Y137:Z137"/>
    <mergeCell ref="AA137:AC137"/>
    <mergeCell ref="AD137:AF137"/>
    <mergeCell ref="AM137:AN137"/>
    <mergeCell ref="AO137:AQ137"/>
    <mergeCell ref="AR137:AS137"/>
    <mergeCell ref="AT137:AV137"/>
    <mergeCell ref="AW137:AY137"/>
    <mergeCell ref="A138:B138"/>
    <mergeCell ref="C138:E138"/>
    <mergeCell ref="F138:G138"/>
    <mergeCell ref="H138:J138"/>
    <mergeCell ref="K138:M138"/>
    <mergeCell ref="N138:O138"/>
    <mergeCell ref="T138:U138"/>
    <mergeCell ref="V138:X138"/>
    <mergeCell ref="Y138:Z138"/>
    <mergeCell ref="AA138:AC138"/>
    <mergeCell ref="AD138:AF138"/>
    <mergeCell ref="AM138:AN138"/>
    <mergeCell ref="AO138:AQ138"/>
    <mergeCell ref="AR138:AS138"/>
    <mergeCell ref="AT138:AV138"/>
    <mergeCell ref="AW138:AY138"/>
    <mergeCell ref="AM140:AV140"/>
    <mergeCell ref="AW140:BE140"/>
    <mergeCell ref="AM141:AZ141"/>
    <mergeCell ref="BA141:BE141"/>
    <mergeCell ref="AM142:BA142"/>
    <mergeCell ref="BB142:BE142"/>
    <mergeCell ref="A152:B152"/>
    <mergeCell ref="T152:U152"/>
    <mergeCell ref="AM152:AN152"/>
    <mergeCell ref="A153:B153"/>
    <mergeCell ref="T153:U153"/>
    <mergeCell ref="AM153:AN153"/>
    <mergeCell ref="A150:B151"/>
    <mergeCell ref="AI150:AI151"/>
    <mergeCell ref="AJ150:AJ151"/>
    <mergeCell ref="AM150:AN151"/>
    <mergeCell ref="AO150:AR150"/>
    <mergeCell ref="AS150:AT151"/>
    <mergeCell ref="AU150:AY150"/>
    <mergeCell ref="BA150:BA151"/>
    <mergeCell ref="BB150:BB151"/>
    <mergeCell ref="BC150:BC151"/>
    <mergeCell ref="T143:AI143"/>
    <mergeCell ref="AJ143:AL143"/>
    <mergeCell ref="AH141:AL141"/>
    <mergeCell ref="A142:O142"/>
    <mergeCell ref="P142:S142"/>
    <mergeCell ref="T142:AH142"/>
    <mergeCell ref="AI142:AL142"/>
    <mergeCell ref="A143:P143"/>
    <mergeCell ref="Q143:S143"/>
    <mergeCell ref="T149:AL149"/>
    <mergeCell ref="AM155:AN155"/>
    <mergeCell ref="A156:B156"/>
    <mergeCell ref="T156:U156"/>
    <mergeCell ref="AM156:AN156"/>
    <mergeCell ref="A157:B157"/>
    <mergeCell ref="T157:U157"/>
    <mergeCell ref="AM157:AN157"/>
    <mergeCell ref="A158:B158"/>
    <mergeCell ref="T158:U158"/>
    <mergeCell ref="AM158:AN158"/>
    <mergeCell ref="A159:B159"/>
    <mergeCell ref="T159:U159"/>
    <mergeCell ref="AM159:AN159"/>
    <mergeCell ref="M155:N155"/>
    <mergeCell ref="AF155:AG155"/>
    <mergeCell ref="M156:N156"/>
    <mergeCell ref="AF156:AG156"/>
    <mergeCell ref="M157:N157"/>
    <mergeCell ref="AF157:AG157"/>
    <mergeCell ref="M158:N158"/>
    <mergeCell ref="AF158:AG158"/>
    <mergeCell ref="M159:N159"/>
    <mergeCell ref="AF159:AG159"/>
    <mergeCell ref="A160:B160"/>
    <mergeCell ref="T160:U160"/>
    <mergeCell ref="AM160:AN160"/>
    <mergeCell ref="A161:B161"/>
    <mergeCell ref="T161:U161"/>
    <mergeCell ref="A162:B162"/>
    <mergeCell ref="T162:U162"/>
    <mergeCell ref="A163:B163"/>
    <mergeCell ref="T163:U163"/>
    <mergeCell ref="AM161:AN161"/>
    <mergeCell ref="M160:N160"/>
    <mergeCell ref="AF160:AG160"/>
    <mergeCell ref="M161:N161"/>
    <mergeCell ref="AF161:AG161"/>
    <mergeCell ref="M162:N162"/>
    <mergeCell ref="AF162:AG162"/>
    <mergeCell ref="M163:N163"/>
    <mergeCell ref="AF163:AG163"/>
    <mergeCell ref="A164:B164"/>
    <mergeCell ref="T164:U164"/>
    <mergeCell ref="A165:B165"/>
    <mergeCell ref="T165:U165"/>
    <mergeCell ref="A166:B166"/>
    <mergeCell ref="T166:U166"/>
    <mergeCell ref="A167:B167"/>
    <mergeCell ref="T167:U167"/>
    <mergeCell ref="A168:B168"/>
    <mergeCell ref="T168:U168"/>
    <mergeCell ref="M164:N164"/>
    <mergeCell ref="A169:B169"/>
    <mergeCell ref="T169:U169"/>
    <mergeCell ref="A170:B170"/>
    <mergeCell ref="T170:U170"/>
    <mergeCell ref="T171:U171"/>
    <mergeCell ref="A171:B171"/>
    <mergeCell ref="A172:B173"/>
    <mergeCell ref="C172:C173"/>
    <mergeCell ref="D172:D173"/>
    <mergeCell ref="E172:E173"/>
    <mergeCell ref="F172:F173"/>
    <mergeCell ref="G172:G173"/>
    <mergeCell ref="J172:J173"/>
    <mergeCell ref="K172:K173"/>
    <mergeCell ref="L172:L173"/>
    <mergeCell ref="AM182:AN183"/>
    <mergeCell ref="AO182:AQ183"/>
    <mergeCell ref="AR182:AS183"/>
    <mergeCell ref="AT182:AU183"/>
    <mergeCell ref="AW182:AX183"/>
    <mergeCell ref="AY182:BA183"/>
    <mergeCell ref="BB182:BC183"/>
    <mergeCell ref="A184:B184"/>
    <mergeCell ref="C184:E184"/>
    <mergeCell ref="F184:G184"/>
    <mergeCell ref="H184:I184"/>
    <mergeCell ref="M184:O184"/>
    <mergeCell ref="AA184:AB184"/>
    <mergeCell ref="AF184:AH184"/>
    <mergeCell ref="AI184:AJ184"/>
    <mergeCell ref="AM184:AN184"/>
    <mergeCell ref="AO184:AQ184"/>
    <mergeCell ref="AR184:AS184"/>
    <mergeCell ref="AT184:AU184"/>
    <mergeCell ref="AY184:BA184"/>
    <mergeCell ref="T184:U184"/>
    <mergeCell ref="V184:X184"/>
    <mergeCell ref="Y184:Z184"/>
    <mergeCell ref="AI182:AJ183"/>
    <mergeCell ref="M182:O183"/>
    <mergeCell ref="P182:Q183"/>
    <mergeCell ref="T182:U183"/>
    <mergeCell ref="V182:X183"/>
    <mergeCell ref="Y182:Z183"/>
    <mergeCell ref="AA182:AB183"/>
    <mergeCell ref="A185:B185"/>
    <mergeCell ref="C185:E185"/>
    <mergeCell ref="F185:G185"/>
    <mergeCell ref="H185:I185"/>
    <mergeCell ref="M185:O185"/>
    <mergeCell ref="T185:U185"/>
    <mergeCell ref="V185:X185"/>
    <mergeCell ref="Y185:Z185"/>
    <mergeCell ref="AA185:AB185"/>
    <mergeCell ref="AF185:AH185"/>
    <mergeCell ref="AI185:AJ185"/>
    <mergeCell ref="F190:G190"/>
    <mergeCell ref="H190:I190"/>
    <mergeCell ref="M190:O190"/>
    <mergeCell ref="AA190:AB190"/>
    <mergeCell ref="AF190:AH190"/>
    <mergeCell ref="AI190:AJ190"/>
    <mergeCell ref="AM190:AN190"/>
    <mergeCell ref="AO190:AQ190"/>
    <mergeCell ref="AR190:AS190"/>
    <mergeCell ref="AT190:AU190"/>
    <mergeCell ref="AY190:BA190"/>
    <mergeCell ref="AM185:AN185"/>
    <mergeCell ref="AO185:AQ185"/>
    <mergeCell ref="AR185:AS185"/>
    <mergeCell ref="AT185:AU185"/>
    <mergeCell ref="AY185:BA185"/>
    <mergeCell ref="A186:B186"/>
    <mergeCell ref="C186:E186"/>
    <mergeCell ref="F186:G186"/>
    <mergeCell ref="H186:I186"/>
    <mergeCell ref="A187:B187"/>
    <mergeCell ref="C187:E187"/>
    <mergeCell ref="F187:G187"/>
    <mergeCell ref="H187:I187"/>
    <mergeCell ref="A188:B188"/>
    <mergeCell ref="C188:E188"/>
    <mergeCell ref="F188:G188"/>
    <mergeCell ref="H188:I188"/>
    <mergeCell ref="AA191:AB191"/>
    <mergeCell ref="AF191:AH191"/>
    <mergeCell ref="AI191:AJ191"/>
    <mergeCell ref="AM191:AN191"/>
    <mergeCell ref="AO191:AQ191"/>
    <mergeCell ref="AR191:AS191"/>
    <mergeCell ref="AT191:AU191"/>
    <mergeCell ref="AY191:BA191"/>
    <mergeCell ref="T190:U190"/>
    <mergeCell ref="V190:X190"/>
    <mergeCell ref="Y190:Z190"/>
    <mergeCell ref="Y191:Z191"/>
    <mergeCell ref="T191:U191"/>
    <mergeCell ref="V191:X191"/>
    <mergeCell ref="A189:B189"/>
    <mergeCell ref="C189:E189"/>
    <mergeCell ref="F189:G189"/>
    <mergeCell ref="H189:I189"/>
    <mergeCell ref="M189:O189"/>
    <mergeCell ref="AA189:AB189"/>
    <mergeCell ref="AF189:AH189"/>
    <mergeCell ref="AI189:AJ189"/>
    <mergeCell ref="AM189:AN189"/>
    <mergeCell ref="AO189:AQ189"/>
    <mergeCell ref="AR189:AS189"/>
    <mergeCell ref="AT189:AU189"/>
    <mergeCell ref="AY189:BA189"/>
    <mergeCell ref="Y189:Z189"/>
    <mergeCell ref="T189:U189"/>
    <mergeCell ref="V189:X189"/>
    <mergeCell ref="A190:B190"/>
    <mergeCell ref="C190:E190"/>
    <mergeCell ref="A217:S218"/>
    <mergeCell ref="A219:A221"/>
    <mergeCell ref="B219:C221"/>
    <mergeCell ref="D219:F221"/>
    <mergeCell ref="G219:H221"/>
    <mergeCell ref="I219:N220"/>
    <mergeCell ref="O219:P221"/>
    <mergeCell ref="A191:B191"/>
    <mergeCell ref="C191:E191"/>
    <mergeCell ref="F191:G191"/>
    <mergeCell ref="H191:I191"/>
    <mergeCell ref="M191:O191"/>
    <mergeCell ref="O198:P198"/>
    <mergeCell ref="O199:P199"/>
    <mergeCell ref="O200:P200"/>
    <mergeCell ref="L198:N198"/>
    <mergeCell ref="F199:H199"/>
    <mergeCell ref="A192:B192"/>
    <mergeCell ref="C192:E192"/>
    <mergeCell ref="F192:G192"/>
    <mergeCell ref="H192:I192"/>
    <mergeCell ref="M192:O192"/>
    <mergeCell ref="AH230:AI230"/>
    <mergeCell ref="AJ230:AK230"/>
    <mergeCell ref="O231:P231"/>
    <mergeCell ref="Q231:R231"/>
    <mergeCell ref="AH231:AI231"/>
    <mergeCell ref="AJ231:AK231"/>
    <mergeCell ref="Z227:AA227"/>
    <mergeCell ref="B228:C228"/>
    <mergeCell ref="D228:F228"/>
    <mergeCell ref="G228:H228"/>
    <mergeCell ref="U228:V228"/>
    <mergeCell ref="W228:Y228"/>
    <mergeCell ref="Z228:AA228"/>
    <mergeCell ref="B229:C229"/>
    <mergeCell ref="D229:F229"/>
    <mergeCell ref="G229:H229"/>
    <mergeCell ref="L199:N199"/>
    <mergeCell ref="F200:H200"/>
    <mergeCell ref="L200:N200"/>
    <mergeCell ref="F201:H201"/>
    <mergeCell ref="L201:N201"/>
    <mergeCell ref="O201:P201"/>
    <mergeCell ref="F202:H202"/>
    <mergeCell ref="L202:N202"/>
    <mergeCell ref="O202:P202"/>
    <mergeCell ref="F203:H203"/>
    <mergeCell ref="L203:N203"/>
    <mergeCell ref="O203:P203"/>
    <mergeCell ref="F204:H204"/>
    <mergeCell ref="L204:N204"/>
    <mergeCell ref="B224:C224"/>
    <mergeCell ref="D224:F224"/>
    <mergeCell ref="B230:C230"/>
    <mergeCell ref="D230:F230"/>
    <mergeCell ref="G230:H230"/>
    <mergeCell ref="U230:V230"/>
    <mergeCell ref="W230:Y230"/>
    <mergeCell ref="Z230:AA230"/>
    <mergeCell ref="B231:C231"/>
    <mergeCell ref="D231:F231"/>
    <mergeCell ref="G231:H231"/>
    <mergeCell ref="U231:V231"/>
    <mergeCell ref="W231:Y231"/>
    <mergeCell ref="Z231:AA231"/>
    <mergeCell ref="B232:C232"/>
    <mergeCell ref="D232:F232"/>
    <mergeCell ref="G232:H232"/>
    <mergeCell ref="U232:V232"/>
    <mergeCell ref="W232:Y232"/>
    <mergeCell ref="Z232:AA232"/>
    <mergeCell ref="O230:P230"/>
    <mergeCell ref="Q230:R230"/>
    <mergeCell ref="O237:P237"/>
    <mergeCell ref="Q237:R237"/>
    <mergeCell ref="AH237:AI237"/>
    <mergeCell ref="AJ237:AK237"/>
    <mergeCell ref="O238:P238"/>
    <mergeCell ref="Q238:R238"/>
    <mergeCell ref="AH238:AI238"/>
    <mergeCell ref="AJ238:AK238"/>
    <mergeCell ref="B233:C233"/>
    <mergeCell ref="D233:F233"/>
    <mergeCell ref="G233:H233"/>
    <mergeCell ref="U233:V233"/>
    <mergeCell ref="W233:Y233"/>
    <mergeCell ref="Z233:AA233"/>
    <mergeCell ref="B234:C234"/>
    <mergeCell ref="D234:F234"/>
    <mergeCell ref="G234:H234"/>
    <mergeCell ref="U234:V234"/>
    <mergeCell ref="W234:Y234"/>
    <mergeCell ref="Z234:AA234"/>
    <mergeCell ref="B235:C235"/>
    <mergeCell ref="D235:F235"/>
    <mergeCell ref="G235:H235"/>
    <mergeCell ref="U235:V235"/>
    <mergeCell ref="W235:Y235"/>
    <mergeCell ref="Z235:AA235"/>
    <mergeCell ref="O233:P233"/>
    <mergeCell ref="Q233:R233"/>
    <mergeCell ref="AJ236:AK236"/>
    <mergeCell ref="U240:V240"/>
    <mergeCell ref="W240:Y240"/>
    <mergeCell ref="Z240:AA240"/>
    <mergeCell ref="U241:V241"/>
    <mergeCell ref="W241:Y241"/>
    <mergeCell ref="Z241:AA241"/>
    <mergeCell ref="O239:P239"/>
    <mergeCell ref="Q239:R239"/>
    <mergeCell ref="AH239:AI239"/>
    <mergeCell ref="AJ239:AK239"/>
    <mergeCell ref="O240:P240"/>
    <mergeCell ref="Q240:R240"/>
    <mergeCell ref="AH240:AI240"/>
    <mergeCell ref="AJ240:AK240"/>
    <mergeCell ref="B236:C236"/>
    <mergeCell ref="D236:F236"/>
    <mergeCell ref="G236:H236"/>
    <mergeCell ref="U236:V236"/>
    <mergeCell ref="W236:Y236"/>
    <mergeCell ref="Z236:AA236"/>
    <mergeCell ref="B237:C237"/>
    <mergeCell ref="D237:F237"/>
    <mergeCell ref="G237:H237"/>
    <mergeCell ref="U237:V237"/>
    <mergeCell ref="W237:Y237"/>
    <mergeCell ref="Z237:AA237"/>
    <mergeCell ref="B238:C238"/>
    <mergeCell ref="D238:F238"/>
    <mergeCell ref="G238:H238"/>
    <mergeCell ref="U238:V238"/>
    <mergeCell ref="W238:Y238"/>
    <mergeCell ref="Z238:AA238"/>
    <mergeCell ref="U251:V251"/>
    <mergeCell ref="W251:Y251"/>
    <mergeCell ref="Z251:AA251"/>
    <mergeCell ref="AI251:AJ251"/>
    <mergeCell ref="U252:V252"/>
    <mergeCell ref="W252:Y252"/>
    <mergeCell ref="Z252:AA252"/>
    <mergeCell ref="AI252:AJ252"/>
    <mergeCell ref="U245:V245"/>
    <mergeCell ref="W245:Y245"/>
    <mergeCell ref="Z245:AA245"/>
    <mergeCell ref="U246:V246"/>
    <mergeCell ref="W246:Y246"/>
    <mergeCell ref="Z246:AA246"/>
    <mergeCell ref="U247:V247"/>
    <mergeCell ref="W247:Y247"/>
    <mergeCell ref="Z247:AA247"/>
    <mergeCell ref="U248:V248"/>
    <mergeCell ref="W248:Y248"/>
    <mergeCell ref="Z248:AA248"/>
    <mergeCell ref="U249:V249"/>
    <mergeCell ref="W249:Y249"/>
    <mergeCell ref="Z249:AA249"/>
    <mergeCell ref="U253:V253"/>
    <mergeCell ref="W253:Y253"/>
    <mergeCell ref="Z253:AA253"/>
    <mergeCell ref="AI253:AJ253"/>
    <mergeCell ref="U254:V254"/>
    <mergeCell ref="W254:Y254"/>
    <mergeCell ref="Z254:AA254"/>
    <mergeCell ref="AI254:AJ254"/>
    <mergeCell ref="AI255:AJ255"/>
    <mergeCell ref="U256:V256"/>
    <mergeCell ref="W256:Y256"/>
    <mergeCell ref="Z256:AA256"/>
    <mergeCell ref="AI256:AJ256"/>
    <mergeCell ref="AE393:AF393"/>
    <mergeCell ref="AN393:AO393"/>
    <mergeCell ref="U255:V255"/>
    <mergeCell ref="W255:Y255"/>
    <mergeCell ref="Z255:AA255"/>
    <mergeCell ref="AC394:AD394"/>
    <mergeCell ref="AE394:AF394"/>
    <mergeCell ref="AN394:AO394"/>
    <mergeCell ref="AC395:AD395"/>
    <mergeCell ref="AE395:AF395"/>
    <mergeCell ref="AN395:AO395"/>
    <mergeCell ref="AE392:AF392"/>
    <mergeCell ref="AN392:AO392"/>
    <mergeCell ref="AC393:AD393"/>
    <mergeCell ref="AC396:AD396"/>
    <mergeCell ref="AE396:AF396"/>
    <mergeCell ref="AN396:AO396"/>
    <mergeCell ref="AC397:AD397"/>
    <mergeCell ref="AE397:AF397"/>
    <mergeCell ref="AN397:AO397"/>
    <mergeCell ref="AC398:AD398"/>
    <mergeCell ref="AE398:AF398"/>
    <mergeCell ref="AN398:AO398"/>
    <mergeCell ref="AC399:AD399"/>
    <mergeCell ref="AE399:AF399"/>
    <mergeCell ref="AN399:AO399"/>
    <mergeCell ref="AC400:AD400"/>
    <mergeCell ref="AE400:AF400"/>
    <mergeCell ref="AN400:AO400"/>
    <mergeCell ref="AC401:AD401"/>
    <mergeCell ref="AE401:AF401"/>
    <mergeCell ref="AN401:AO401"/>
    <mergeCell ref="AC402:AD402"/>
    <mergeCell ref="AE402:AF402"/>
    <mergeCell ref="AN402:AO402"/>
    <mergeCell ref="AC403:AD403"/>
    <mergeCell ref="AE403:AF403"/>
    <mergeCell ref="AN403:AO403"/>
    <mergeCell ref="AC404:AD404"/>
    <mergeCell ref="AE404:AF404"/>
    <mergeCell ref="AN404:AO404"/>
    <mergeCell ref="AC405:AD405"/>
    <mergeCell ref="AE405:AF405"/>
    <mergeCell ref="AN405:AO405"/>
    <mergeCell ref="AC406:AD406"/>
    <mergeCell ref="AE406:AF406"/>
    <mergeCell ref="AN406:AO406"/>
    <mergeCell ref="AC407:AD407"/>
    <mergeCell ref="AE407:AF407"/>
    <mergeCell ref="AN407:AO407"/>
    <mergeCell ref="AC418:AD418"/>
    <mergeCell ref="AC419:AD419"/>
    <mergeCell ref="AC420:AD420"/>
    <mergeCell ref="AC421:AD421"/>
    <mergeCell ref="AC422:AD422"/>
    <mergeCell ref="AC424:AD424"/>
    <mergeCell ref="AC425:AD425"/>
    <mergeCell ref="AC426:AD426"/>
    <mergeCell ref="AC427:AD427"/>
    <mergeCell ref="AC428:AD428"/>
    <mergeCell ref="AC429:AD429"/>
    <mergeCell ref="AC430:AD430"/>
    <mergeCell ref="AC408:AD408"/>
    <mergeCell ref="AE408:AF408"/>
    <mergeCell ref="AN408:AO408"/>
    <mergeCell ref="AC409:AD409"/>
    <mergeCell ref="AE409:AF409"/>
    <mergeCell ref="AN409:AO409"/>
    <mergeCell ref="AC410:AD410"/>
    <mergeCell ref="AE410:AF410"/>
    <mergeCell ref="AN410:AO410"/>
    <mergeCell ref="AC411:AD411"/>
    <mergeCell ref="AE411:AF411"/>
    <mergeCell ref="AN411:AO411"/>
    <mergeCell ref="AC412:AD412"/>
    <mergeCell ref="AE412:AF412"/>
    <mergeCell ref="AN412:AO412"/>
    <mergeCell ref="AC413:AD413"/>
    <mergeCell ref="AC431:AD431"/>
    <mergeCell ref="AC432:AD432"/>
    <mergeCell ref="N77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N101:O101"/>
    <mergeCell ref="N102:O102"/>
    <mergeCell ref="AC414:AD414"/>
    <mergeCell ref="AC415:AD415"/>
    <mergeCell ref="AC416:AD416"/>
    <mergeCell ref="AC417:AD417"/>
    <mergeCell ref="AC423:AD423"/>
    <mergeCell ref="AZ99:BA99"/>
    <mergeCell ref="AZ100:BA100"/>
    <mergeCell ref="AZ101:BA101"/>
    <mergeCell ref="AZ102:BA102"/>
    <mergeCell ref="AZ103:BA103"/>
    <mergeCell ref="AZ104:BA104"/>
    <mergeCell ref="AZ105:BA105"/>
    <mergeCell ref="AZ106:BA106"/>
    <mergeCell ref="AZ107:BA107"/>
    <mergeCell ref="AZ108:BA108"/>
    <mergeCell ref="AZ77:BA78"/>
    <mergeCell ref="AZ79:BA79"/>
    <mergeCell ref="AZ80:BA80"/>
    <mergeCell ref="AZ81:BA81"/>
    <mergeCell ref="AZ82:BA82"/>
    <mergeCell ref="AZ83:BA83"/>
    <mergeCell ref="AZ84:BA84"/>
    <mergeCell ref="AZ85:BA85"/>
    <mergeCell ref="AZ86:BA86"/>
    <mergeCell ref="AZ87:BA87"/>
    <mergeCell ref="AZ88:BA88"/>
    <mergeCell ref="AZ89:BA89"/>
    <mergeCell ref="AZ90:BA90"/>
    <mergeCell ref="AZ91:BA91"/>
    <mergeCell ref="AZ92:BA92"/>
    <mergeCell ref="AZ93:BA93"/>
    <mergeCell ref="AZ94:BA94"/>
    <mergeCell ref="B222:C222"/>
    <mergeCell ref="D222:F222"/>
    <mergeCell ref="G222:H222"/>
    <mergeCell ref="O222:P222"/>
    <mergeCell ref="Q222:R222"/>
    <mergeCell ref="U222:V222"/>
    <mergeCell ref="W222:Y222"/>
    <mergeCell ref="Z222:AA222"/>
    <mergeCell ref="AH222:AI222"/>
    <mergeCell ref="AJ222:AK222"/>
    <mergeCell ref="O223:P223"/>
    <mergeCell ref="Q223:R223"/>
    <mergeCell ref="AH223:AI223"/>
    <mergeCell ref="AJ223:AK223"/>
    <mergeCell ref="O224:P224"/>
    <mergeCell ref="Q224:R224"/>
    <mergeCell ref="AH224:AI224"/>
    <mergeCell ref="AJ224:AK224"/>
    <mergeCell ref="G224:H224"/>
    <mergeCell ref="U224:V224"/>
    <mergeCell ref="W224:Y224"/>
    <mergeCell ref="Z224:AA224"/>
    <mergeCell ref="B241:R241"/>
    <mergeCell ref="AH241:AI241"/>
    <mergeCell ref="AJ241:AK241"/>
    <mergeCell ref="AH225:AI225"/>
    <mergeCell ref="AJ225:AK225"/>
    <mergeCell ref="O226:P226"/>
    <mergeCell ref="Q226:R226"/>
    <mergeCell ref="AH226:AI226"/>
    <mergeCell ref="AJ226:AK226"/>
    <mergeCell ref="O227:P227"/>
    <mergeCell ref="Q227:R227"/>
    <mergeCell ref="AH227:AI227"/>
    <mergeCell ref="AJ227:AK227"/>
    <mergeCell ref="O228:P228"/>
    <mergeCell ref="Q228:R228"/>
    <mergeCell ref="AH228:AI228"/>
    <mergeCell ref="AJ228:AK228"/>
    <mergeCell ref="O229:P229"/>
    <mergeCell ref="Q229:R229"/>
    <mergeCell ref="O232:P232"/>
    <mergeCell ref="Q232:R232"/>
    <mergeCell ref="AH232:AI232"/>
    <mergeCell ref="AJ232:AK232"/>
    <mergeCell ref="B239:C239"/>
    <mergeCell ref="D239:F239"/>
    <mergeCell ref="G239:H239"/>
    <mergeCell ref="U239:V239"/>
    <mergeCell ref="W239:Y239"/>
    <mergeCell ref="Z239:AA239"/>
    <mergeCell ref="B240:C240"/>
    <mergeCell ref="D240:F240"/>
    <mergeCell ref="G240:H240"/>
    <mergeCell ref="A250:N250"/>
    <mergeCell ref="O250:R250"/>
    <mergeCell ref="AH250:AI250"/>
    <mergeCell ref="AJ250:AK250"/>
    <mergeCell ref="U250:V250"/>
    <mergeCell ref="W250:Y250"/>
    <mergeCell ref="Z250:AA250"/>
    <mergeCell ref="A242:C242"/>
    <mergeCell ref="D242:R242"/>
    <mergeCell ref="AH242:AI242"/>
    <mergeCell ref="AJ242:AK242"/>
    <mergeCell ref="A243:F243"/>
    <mergeCell ref="G243:R243"/>
    <mergeCell ref="AH243:AI243"/>
    <mergeCell ref="AJ243:AK243"/>
    <mergeCell ref="A244:H244"/>
    <mergeCell ref="I244:R244"/>
    <mergeCell ref="AH244:AI244"/>
    <mergeCell ref="AJ244:AK244"/>
    <mergeCell ref="A245:I245"/>
    <mergeCell ref="J245:R245"/>
    <mergeCell ref="AH245:AI245"/>
    <mergeCell ref="AJ245:AK245"/>
    <mergeCell ref="U242:V242"/>
    <mergeCell ref="W242:Y242"/>
    <mergeCell ref="Z242:AA242"/>
    <mergeCell ref="U243:V243"/>
    <mergeCell ref="W243:Y243"/>
    <mergeCell ref="Z243:AA243"/>
    <mergeCell ref="U244:V244"/>
    <mergeCell ref="W244:Y244"/>
    <mergeCell ref="Z244:AA244"/>
    <mergeCell ref="J97:L97"/>
    <mergeCell ref="H97:I97"/>
    <mergeCell ref="F97:G97"/>
    <mergeCell ref="A246:J246"/>
    <mergeCell ref="K246:R246"/>
    <mergeCell ref="AH246:AI246"/>
    <mergeCell ref="AJ246:AK246"/>
    <mergeCell ref="A247:K247"/>
    <mergeCell ref="L247:R247"/>
    <mergeCell ref="AH247:AI247"/>
    <mergeCell ref="AJ247:AK247"/>
    <mergeCell ref="A248:L248"/>
    <mergeCell ref="M248:R248"/>
    <mergeCell ref="AH248:AI248"/>
    <mergeCell ref="AJ248:AK248"/>
    <mergeCell ref="A249:M249"/>
    <mergeCell ref="N249:R249"/>
    <mergeCell ref="AH249:AI249"/>
    <mergeCell ref="AJ249:AK249"/>
    <mergeCell ref="AH233:AI233"/>
    <mergeCell ref="AJ233:AK233"/>
    <mergeCell ref="O234:P234"/>
    <mergeCell ref="Q234:R234"/>
    <mergeCell ref="AH234:AI234"/>
    <mergeCell ref="AJ234:AK234"/>
    <mergeCell ref="O235:P235"/>
    <mergeCell ref="Q235:R235"/>
    <mergeCell ref="AH235:AI235"/>
    <mergeCell ref="AJ235:AK235"/>
    <mergeCell ref="O236:P236"/>
    <mergeCell ref="Q236:R236"/>
    <mergeCell ref="AH236:AI236"/>
  </mergeCells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B9B2B3D-5D47-421C-A3AE-681B44540902}">
          <x14:formula1>
            <xm:f>'BASE DE DONNEE'!$R$111:$R$119</xm:f>
          </x14:formula1>
          <xm:sqref>Z6:Z37 BL75 BL6:BL37 AS75 Z75 AS6:AS37</xm:sqref>
        </x14:dataValidation>
        <x14:dataValidation type="list" allowBlank="1" showInputMessage="1" showErrorMessage="1" xr:uid="{EE3C0FA3-099C-43B5-A3B7-648339C29B95}">
          <x14:formula1>
            <xm:f>'BASE DE DONNEE'!$R$111:$R$122</xm:f>
          </x14:formula1>
          <xm:sqref>G6:G32</xm:sqref>
        </x14:dataValidation>
        <x14:dataValidation type="list" allowBlank="1" showInputMessage="1" showErrorMessage="1" xr:uid="{2288E45D-20EF-4FAD-B2EE-7BF4C35A6DAF}">
          <x14:formula1>
            <xm:f>'BASE DE DONNEE'!$R$112:$R$120</xm:f>
          </x14:formula1>
          <xm:sqref>E43:F69 AQ43:AR74 X43:Y74</xm:sqref>
        </x14:dataValidation>
        <x14:dataValidation type="list" allowBlank="1" showInputMessage="1" showErrorMessage="1" xr:uid="{90ADC2ED-1F7B-4C2D-9611-BC62DB5DC0E9}">
          <x14:formula1>
            <xm:f>'BASE DE DONNEE'!$A$5:$A$148</xm:f>
          </x14:formula1>
          <xm:sqref>B79:B102 BG79:BG108 AN79:AN108 U79:U108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B7DBF-17C3-4BD4-B56C-543A9EBD470C}">
  <sheetPr codeName="Feuil6"/>
  <dimension ref="A1:BX432"/>
  <sheetViews>
    <sheetView view="pageLayout" topLeftCell="BH1" zoomScaleNormal="100" workbookViewId="0">
      <selection activeCell="BX7" sqref="BX7"/>
    </sheetView>
  </sheetViews>
  <sheetFormatPr baseColWidth="10" defaultColWidth="11.42578125" defaultRowHeight="15" x14ac:dyDescent="0.25"/>
  <cols>
    <col min="1" max="2" width="11.42578125" style="40"/>
    <col min="3" max="6" width="4.85546875" style="40" customWidth="1"/>
    <col min="7" max="7" width="10" style="40" customWidth="1"/>
    <col min="8" max="8" width="7.42578125" style="40" customWidth="1"/>
    <col min="9" max="15" width="4.85546875" style="40" customWidth="1"/>
    <col min="16" max="16" width="12.7109375" style="40" bestFit="1" customWidth="1"/>
    <col min="17" max="17" width="11.7109375" style="40" bestFit="1" customWidth="1"/>
    <col min="18" max="18" width="11.42578125" style="40"/>
    <col min="19" max="19" width="12.5703125" style="40" customWidth="1"/>
    <col min="20" max="21" width="11.42578125" style="40"/>
    <col min="22" max="25" width="4.85546875" style="40" customWidth="1"/>
    <col min="26" max="26" width="10" style="40" customWidth="1"/>
    <col min="27" max="27" width="7.42578125" style="40" customWidth="1"/>
    <col min="28" max="34" width="4.85546875" style="40" customWidth="1"/>
    <col min="35" max="35" width="11.5703125" style="40" bestFit="1" customWidth="1"/>
    <col min="36" max="36" width="11.7109375" style="40" bestFit="1" customWidth="1"/>
    <col min="37" max="37" width="11.42578125" style="40"/>
    <col min="38" max="38" width="12.5703125" style="40" customWidth="1"/>
    <col min="39" max="40" width="11.42578125" style="40"/>
    <col min="41" max="44" width="4.85546875" style="40" customWidth="1"/>
    <col min="45" max="45" width="10" style="40" customWidth="1"/>
    <col min="46" max="46" width="7.42578125" style="40" customWidth="1"/>
    <col min="47" max="53" width="4.85546875" style="40" customWidth="1"/>
    <col min="54" max="54" width="11.5703125" style="40" bestFit="1" customWidth="1"/>
    <col min="55" max="55" width="11.7109375" style="40" bestFit="1" customWidth="1"/>
    <col min="56" max="56" width="11.42578125" style="40"/>
    <col min="57" max="57" width="12.5703125" style="40" customWidth="1"/>
    <col min="58" max="59" width="11.42578125" style="40"/>
    <col min="60" max="63" width="4.85546875" style="40" customWidth="1"/>
    <col min="64" max="64" width="10" style="40" customWidth="1"/>
    <col min="65" max="65" width="7.42578125" style="40" customWidth="1"/>
    <col min="66" max="72" width="4.85546875" style="40" customWidth="1"/>
    <col min="73" max="73" width="11.7109375" style="40" bestFit="1" customWidth="1"/>
    <col min="74" max="74" width="11.42578125" style="40"/>
    <col min="75" max="76" width="12.5703125" style="40" customWidth="1"/>
    <col min="77" max="16384" width="11.42578125" style="40"/>
  </cols>
  <sheetData>
    <row r="1" spans="1:76" ht="16.5" customHeight="1" thickTop="1" x14ac:dyDescent="0.25">
      <c r="A1" s="576" t="s">
        <v>37</v>
      </c>
      <c r="B1" s="577"/>
      <c r="C1" s="577"/>
      <c r="D1" s="577"/>
      <c r="E1" s="577"/>
      <c r="F1" s="577"/>
      <c r="G1" s="577"/>
      <c r="H1" s="577"/>
      <c r="I1" s="577"/>
      <c r="J1" s="577"/>
      <c r="K1" s="577"/>
      <c r="L1" s="577"/>
      <c r="M1" s="577"/>
      <c r="N1" s="577"/>
      <c r="O1" s="577"/>
      <c r="P1" s="577"/>
      <c r="Q1" s="577"/>
      <c r="R1" s="577"/>
      <c r="S1" s="578"/>
      <c r="T1" s="576" t="s">
        <v>37</v>
      </c>
      <c r="U1" s="577"/>
      <c r="V1" s="577"/>
      <c r="W1" s="577"/>
      <c r="X1" s="577"/>
      <c r="Y1" s="577"/>
      <c r="Z1" s="577"/>
      <c r="AA1" s="577"/>
      <c r="AB1" s="577"/>
      <c r="AC1" s="577"/>
      <c r="AD1" s="577"/>
      <c r="AE1" s="577"/>
      <c r="AF1" s="577"/>
      <c r="AG1" s="577"/>
      <c r="AH1" s="577"/>
      <c r="AI1" s="577"/>
      <c r="AJ1" s="577"/>
      <c r="AK1" s="577"/>
      <c r="AL1" s="578"/>
      <c r="AM1" s="576" t="s">
        <v>37</v>
      </c>
      <c r="AN1" s="577"/>
      <c r="AO1" s="577"/>
      <c r="AP1" s="577"/>
      <c r="AQ1" s="577"/>
      <c r="AR1" s="577"/>
      <c r="AS1" s="577"/>
      <c r="AT1" s="577"/>
      <c r="AU1" s="577"/>
      <c r="AV1" s="577"/>
      <c r="AW1" s="577"/>
      <c r="AX1" s="577"/>
      <c r="AY1" s="577"/>
      <c r="AZ1" s="577"/>
      <c r="BA1" s="577"/>
      <c r="BB1" s="577"/>
      <c r="BC1" s="577"/>
      <c r="BD1" s="577"/>
      <c r="BE1" s="578"/>
      <c r="BF1" s="576" t="s">
        <v>37</v>
      </c>
      <c r="BG1" s="577"/>
      <c r="BH1" s="577"/>
      <c r="BI1" s="577"/>
      <c r="BJ1" s="577"/>
      <c r="BK1" s="577"/>
      <c r="BL1" s="577"/>
      <c r="BM1" s="577"/>
      <c r="BN1" s="577"/>
      <c r="BO1" s="577"/>
      <c r="BP1" s="577"/>
      <c r="BQ1" s="577"/>
      <c r="BR1" s="577"/>
      <c r="BS1" s="577"/>
      <c r="BT1" s="577"/>
      <c r="BU1" s="577"/>
      <c r="BV1" s="577"/>
      <c r="BW1" s="577"/>
      <c r="BX1" s="578"/>
    </row>
    <row r="2" spans="1:76" ht="16.5" customHeight="1" thickBot="1" x14ac:dyDescent="0.3">
      <c r="A2" s="531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  <c r="N2" s="532"/>
      <c r="O2" s="532"/>
      <c r="P2" s="532"/>
      <c r="Q2" s="532"/>
      <c r="R2" s="532"/>
      <c r="S2" s="533"/>
      <c r="T2" s="531"/>
      <c r="U2" s="532"/>
      <c r="V2" s="532"/>
      <c r="W2" s="532"/>
      <c r="X2" s="532"/>
      <c r="Y2" s="532"/>
      <c r="Z2" s="532"/>
      <c r="AA2" s="532"/>
      <c r="AB2" s="532"/>
      <c r="AC2" s="532"/>
      <c r="AD2" s="532"/>
      <c r="AE2" s="532"/>
      <c r="AF2" s="532"/>
      <c r="AG2" s="532"/>
      <c r="AH2" s="532"/>
      <c r="AI2" s="532"/>
      <c r="AJ2" s="532"/>
      <c r="AK2" s="532"/>
      <c r="AL2" s="533"/>
      <c r="AM2" s="531"/>
      <c r="AN2" s="532"/>
      <c r="AO2" s="532"/>
      <c r="AP2" s="532"/>
      <c r="AQ2" s="532"/>
      <c r="AR2" s="532"/>
      <c r="AS2" s="532"/>
      <c r="AT2" s="532"/>
      <c r="AU2" s="532"/>
      <c r="AV2" s="532"/>
      <c r="AW2" s="532"/>
      <c r="AX2" s="532"/>
      <c r="AY2" s="532"/>
      <c r="AZ2" s="532"/>
      <c r="BA2" s="532"/>
      <c r="BB2" s="532"/>
      <c r="BC2" s="532"/>
      <c r="BD2" s="532"/>
      <c r="BE2" s="533"/>
      <c r="BF2" s="531"/>
      <c r="BG2" s="532"/>
      <c r="BH2" s="532"/>
      <c r="BI2" s="532"/>
      <c r="BJ2" s="532"/>
      <c r="BK2" s="532"/>
      <c r="BL2" s="532"/>
      <c r="BM2" s="532"/>
      <c r="BN2" s="532"/>
      <c r="BO2" s="532"/>
      <c r="BP2" s="532"/>
      <c r="BQ2" s="532"/>
      <c r="BR2" s="532"/>
      <c r="BS2" s="532"/>
      <c r="BT2" s="532"/>
      <c r="BU2" s="532"/>
      <c r="BV2" s="532"/>
      <c r="BW2" s="532"/>
      <c r="BX2" s="533"/>
    </row>
    <row r="3" spans="1:76" ht="15.75" customHeight="1" thickBot="1" x14ac:dyDescent="0.3">
      <c r="A3" s="580" t="s">
        <v>0</v>
      </c>
      <c r="B3" s="580" t="s">
        <v>1</v>
      </c>
      <c r="C3" s="547" t="s">
        <v>2</v>
      </c>
      <c r="D3" s="548"/>
      <c r="E3" s="548"/>
      <c r="F3" s="618"/>
      <c r="G3" s="580" t="s">
        <v>34</v>
      </c>
      <c r="H3" s="857" t="s">
        <v>35</v>
      </c>
      <c r="I3" s="547" t="s">
        <v>3</v>
      </c>
      <c r="J3" s="548"/>
      <c r="K3" s="548"/>
      <c r="L3" s="548"/>
      <c r="M3" s="548"/>
      <c r="N3" s="618"/>
      <c r="O3" s="623" t="s">
        <v>136</v>
      </c>
      <c r="P3" s="582" t="s">
        <v>92</v>
      </c>
      <c r="Q3" s="583" t="s">
        <v>108</v>
      </c>
      <c r="R3" s="580" t="s">
        <v>63</v>
      </c>
      <c r="S3" s="569" t="s">
        <v>107</v>
      </c>
      <c r="T3" s="580" t="s">
        <v>0</v>
      </c>
      <c r="U3" s="580" t="s">
        <v>1</v>
      </c>
      <c r="V3" s="547" t="s">
        <v>2</v>
      </c>
      <c r="W3" s="548"/>
      <c r="X3" s="548"/>
      <c r="Y3" s="618"/>
      <c r="Z3" s="580" t="s">
        <v>34</v>
      </c>
      <c r="AA3" s="857" t="s">
        <v>35</v>
      </c>
      <c r="AB3" s="547" t="s">
        <v>3</v>
      </c>
      <c r="AC3" s="548"/>
      <c r="AD3" s="548"/>
      <c r="AE3" s="548"/>
      <c r="AF3" s="548"/>
      <c r="AG3" s="548"/>
      <c r="AH3" s="551" t="s">
        <v>136</v>
      </c>
      <c r="AI3" s="582" t="s">
        <v>92</v>
      </c>
      <c r="AJ3" s="583" t="s">
        <v>108</v>
      </c>
      <c r="AK3" s="580" t="s">
        <v>63</v>
      </c>
      <c r="AL3" s="569" t="s">
        <v>107</v>
      </c>
      <c r="AM3" s="580" t="s">
        <v>0</v>
      </c>
      <c r="AN3" s="580" t="s">
        <v>1</v>
      </c>
      <c r="AO3" s="547" t="s">
        <v>2</v>
      </c>
      <c r="AP3" s="548"/>
      <c r="AQ3" s="548"/>
      <c r="AR3" s="618"/>
      <c r="AS3" s="580" t="s">
        <v>34</v>
      </c>
      <c r="AT3" s="857" t="s">
        <v>35</v>
      </c>
      <c r="AU3" s="547" t="s">
        <v>3</v>
      </c>
      <c r="AV3" s="548"/>
      <c r="AW3" s="548"/>
      <c r="AX3" s="548"/>
      <c r="AY3" s="548"/>
      <c r="AZ3" s="618"/>
      <c r="BA3" s="623" t="s">
        <v>136</v>
      </c>
      <c r="BB3" s="582" t="s">
        <v>92</v>
      </c>
      <c r="BC3" s="583" t="s">
        <v>108</v>
      </c>
      <c r="BD3" s="580" t="s">
        <v>63</v>
      </c>
      <c r="BE3" s="569" t="s">
        <v>120</v>
      </c>
      <c r="BF3" s="580" t="s">
        <v>0</v>
      </c>
      <c r="BG3" s="580" t="s">
        <v>1</v>
      </c>
      <c r="BH3" s="547" t="s">
        <v>2</v>
      </c>
      <c r="BI3" s="548"/>
      <c r="BJ3" s="548"/>
      <c r="BK3" s="618"/>
      <c r="BL3" s="580" t="s">
        <v>34</v>
      </c>
      <c r="BM3" s="857" t="s">
        <v>35</v>
      </c>
      <c r="BN3" s="547" t="s">
        <v>3</v>
      </c>
      <c r="BO3" s="548"/>
      <c r="BP3" s="548"/>
      <c r="BQ3" s="548"/>
      <c r="BR3" s="548"/>
      <c r="BS3" s="548"/>
      <c r="BT3" s="551" t="s">
        <v>136</v>
      </c>
      <c r="BU3" s="582" t="s">
        <v>92</v>
      </c>
      <c r="BV3" s="583" t="s">
        <v>108</v>
      </c>
      <c r="BW3" s="580" t="s">
        <v>63</v>
      </c>
      <c r="BX3" s="569" t="s">
        <v>120</v>
      </c>
    </row>
    <row r="4" spans="1:76" ht="15.75" customHeight="1" thickBot="1" x14ac:dyDescent="0.3">
      <c r="A4" s="580"/>
      <c r="B4" s="580"/>
      <c r="C4" s="549"/>
      <c r="D4" s="619"/>
      <c r="E4" s="619"/>
      <c r="F4" s="620"/>
      <c r="G4" s="580"/>
      <c r="H4" s="857"/>
      <c r="I4" s="584"/>
      <c r="J4" s="621"/>
      <c r="K4" s="621"/>
      <c r="L4" s="621"/>
      <c r="M4" s="621"/>
      <c r="N4" s="622"/>
      <c r="O4" s="624"/>
      <c r="P4" s="582"/>
      <c r="Q4" s="583"/>
      <c r="R4" s="580"/>
      <c r="S4" s="569"/>
      <c r="T4" s="580"/>
      <c r="U4" s="580"/>
      <c r="V4" s="549"/>
      <c r="W4" s="619"/>
      <c r="X4" s="619"/>
      <c r="Y4" s="620"/>
      <c r="Z4" s="580"/>
      <c r="AA4" s="857"/>
      <c r="AB4" s="549"/>
      <c r="AC4" s="550"/>
      <c r="AD4" s="550"/>
      <c r="AE4" s="550"/>
      <c r="AF4" s="550"/>
      <c r="AG4" s="550"/>
      <c r="AH4" s="552"/>
      <c r="AI4" s="582"/>
      <c r="AJ4" s="583"/>
      <c r="AK4" s="580"/>
      <c r="AL4" s="569"/>
      <c r="AM4" s="580"/>
      <c r="AN4" s="580"/>
      <c r="AO4" s="549"/>
      <c r="AP4" s="619"/>
      <c r="AQ4" s="619"/>
      <c r="AR4" s="620"/>
      <c r="AS4" s="580"/>
      <c r="AT4" s="857"/>
      <c r="AU4" s="584"/>
      <c r="AV4" s="621"/>
      <c r="AW4" s="621"/>
      <c r="AX4" s="621"/>
      <c r="AY4" s="621"/>
      <c r="AZ4" s="622"/>
      <c r="BA4" s="624"/>
      <c r="BB4" s="582"/>
      <c r="BC4" s="583"/>
      <c r="BD4" s="580"/>
      <c r="BE4" s="569"/>
      <c r="BF4" s="580"/>
      <c r="BG4" s="580"/>
      <c r="BH4" s="549"/>
      <c r="BI4" s="619"/>
      <c r="BJ4" s="619"/>
      <c r="BK4" s="620"/>
      <c r="BL4" s="580"/>
      <c r="BM4" s="857"/>
      <c r="BN4" s="584"/>
      <c r="BO4" s="621"/>
      <c r="BP4" s="621"/>
      <c r="BQ4" s="621"/>
      <c r="BR4" s="621"/>
      <c r="BS4" s="621"/>
      <c r="BT4" s="552"/>
      <c r="BU4" s="582"/>
      <c r="BV4" s="583"/>
      <c r="BW4" s="580"/>
      <c r="BX4" s="569"/>
    </row>
    <row r="5" spans="1:76" ht="15.75" customHeight="1" thickBot="1" x14ac:dyDescent="0.3">
      <c r="A5" s="580"/>
      <c r="B5" s="580"/>
      <c r="C5" s="584"/>
      <c r="D5" s="621"/>
      <c r="E5" s="621"/>
      <c r="F5" s="620"/>
      <c r="G5" s="580"/>
      <c r="H5" s="857"/>
      <c r="I5" s="120">
        <v>10</v>
      </c>
      <c r="J5" s="120">
        <v>25</v>
      </c>
      <c r="K5" s="120">
        <v>50</v>
      </c>
      <c r="L5" s="120">
        <v>75</v>
      </c>
      <c r="M5" s="120">
        <v>1</v>
      </c>
      <c r="N5" s="121">
        <v>5</v>
      </c>
      <c r="O5" s="625"/>
      <c r="P5" s="582"/>
      <c r="Q5" s="583"/>
      <c r="R5" s="580"/>
      <c r="S5" s="569"/>
      <c r="T5" s="580"/>
      <c r="U5" s="580"/>
      <c r="V5" s="584"/>
      <c r="W5" s="621"/>
      <c r="X5" s="621"/>
      <c r="Y5" s="620"/>
      <c r="Z5" s="580"/>
      <c r="AA5" s="857"/>
      <c r="AB5" s="122">
        <v>10</v>
      </c>
      <c r="AC5" s="122">
        <v>25</v>
      </c>
      <c r="AD5" s="122">
        <v>50</v>
      </c>
      <c r="AE5" s="122">
        <v>75</v>
      </c>
      <c r="AF5" s="122">
        <v>1</v>
      </c>
      <c r="AG5" s="123">
        <v>5</v>
      </c>
      <c r="AH5" s="552"/>
      <c r="AI5" s="582"/>
      <c r="AJ5" s="583"/>
      <c r="AK5" s="580"/>
      <c r="AL5" s="569"/>
      <c r="AM5" s="580"/>
      <c r="AN5" s="580"/>
      <c r="AO5" s="584"/>
      <c r="AP5" s="621"/>
      <c r="AQ5" s="621"/>
      <c r="AR5" s="622"/>
      <c r="AS5" s="580"/>
      <c r="AT5" s="857"/>
      <c r="AU5" s="122">
        <v>10</v>
      </c>
      <c r="AV5" s="122">
        <v>25</v>
      </c>
      <c r="AW5" s="122">
        <v>50</v>
      </c>
      <c r="AX5" s="122">
        <v>75</v>
      </c>
      <c r="AY5" s="122">
        <v>1</v>
      </c>
      <c r="AZ5" s="121">
        <v>5</v>
      </c>
      <c r="BA5" s="625"/>
      <c r="BB5" s="582"/>
      <c r="BC5" s="583"/>
      <c r="BD5" s="580"/>
      <c r="BE5" s="569"/>
      <c r="BF5" s="580"/>
      <c r="BG5" s="580"/>
      <c r="BH5" s="584"/>
      <c r="BI5" s="621"/>
      <c r="BJ5" s="621"/>
      <c r="BK5" s="622"/>
      <c r="BL5" s="580"/>
      <c r="BM5" s="857"/>
      <c r="BN5" s="122">
        <v>10</v>
      </c>
      <c r="BO5" s="122">
        <v>25</v>
      </c>
      <c r="BP5" s="122">
        <v>50</v>
      </c>
      <c r="BQ5" s="122">
        <v>75</v>
      </c>
      <c r="BR5" s="122">
        <v>1</v>
      </c>
      <c r="BS5" s="124">
        <v>5</v>
      </c>
      <c r="BT5" s="553"/>
      <c r="BU5" s="582"/>
      <c r="BV5" s="583"/>
      <c r="BW5" s="580"/>
      <c r="BX5" s="569"/>
    </row>
    <row r="6" spans="1:76" ht="15.75" thickBot="1" x14ac:dyDescent="0.3">
      <c r="A6" s="232">
        <v>43530</v>
      </c>
      <c r="B6" s="28" t="s">
        <v>229</v>
      </c>
      <c r="C6" s="705" t="s">
        <v>236</v>
      </c>
      <c r="D6" s="878"/>
      <c r="E6" s="878"/>
      <c r="F6" s="84">
        <f>(($J$5*J6)/100)+((K6*$K$5)/100)+(($L$5*L6)/100)+($M$5*M6)+($N$5*N6)</f>
        <v>0.75</v>
      </c>
      <c r="G6" s="40" t="s">
        <v>121</v>
      </c>
      <c r="H6" s="31"/>
      <c r="I6" s="28"/>
      <c r="J6" s="28">
        <v>3</v>
      </c>
      <c r="K6" s="28"/>
      <c r="L6" s="28"/>
      <c r="M6" s="28"/>
      <c r="N6" s="227"/>
      <c r="O6" s="79">
        <f>((($I$5*I6)/100)+($J$5*J6)/100)+((K6*$K$5)/100)+(($L$5*L6)/100)+($M$5*M6)+($N$5*N6)</f>
        <v>0.75</v>
      </c>
      <c r="P6" s="76">
        <f>IF(G6="CLIENT S+L",(F6*3333.33+(VLOOKUP(I6,'BASE DE DONNEE'!$I$220:$J$250,2,0)))-(F6*3333.33+(VLOOKUP(I6,'BASE DE DONNEE'!$I$220:$J$250,2,0)))*H6,IF(G6="CLIENT O","OFFERT",IF(G6="CLIENT L",(VLOOKUP(I6,'BASE DE DONNEE'!$I$220:$J$250,2,0))+(VLOOKUP(F6,'BASE DE DONNEE'!$I$111:$P$192,2,0)),IF(G6="CLIENT D",(F6*3809.53+(VLOOKUP(I6,'BASE DE DONNEE'!$I$220:$J$250,2,0))),IF(G6="CLIENT S+D",((F6*3809.53+(VLOOKUP(I6,'BASE DE DONNEE'!$I$220:$J$250,2,0)))-(F6*3809.53+(VLOOKUP(I6,'BASE DE DONNEE'!$I$220:$J$250,2,0)))*H6),IF(G6="CLIENT S",(VLOOKUP(I6,'BASE DE DONNEE'!$I$220:$J$250,2,0))+VLOOKUP(F6,'BASE DE DONNEE'!$I$111:$P$192,2,0)-((VLOOKUP(I6,'BASE DE DONNEE'!$I$220:$J$250,2,0))+VLOOKUP(F6,'BASE DE DONNEE'!$I$111:$P$164,2,0)*H6)))))))</f>
        <v>2857.15</v>
      </c>
      <c r="Q6" s="76">
        <f>IF(G6="CLIENT S+L",(P6*0.05),IF(G6="CLIENT S",(P6*0.05),IF(G6="CLIENT D",(P6*5/100),IF(G6="CLIENT L",(P6*5)/100,IF(G6="CLIENT S+D",(P6*0.05),IF(G6="CLIENT O",P6))))))</f>
        <v>142.85749999999999</v>
      </c>
      <c r="R6" s="83">
        <f>IF(G6="CLIENT S+L",(P6+Q6),IF(G6="CLIENT D",P6+Q6,IF(G6="CLIENT S",(P6+Q6),IF(G6="CLIENT L",P6+Q6,IF(G6="CLIENT S+D",(P6+Q6),IF(G6="CLIENT O",Q6))))))</f>
        <v>3000.0075000000002</v>
      </c>
      <c r="S6" s="33"/>
      <c r="T6" s="25"/>
      <c r="U6" s="28"/>
      <c r="V6" s="705"/>
      <c r="W6" s="878"/>
      <c r="X6" s="878"/>
      <c r="Y6" s="77">
        <f>(($AC$5*AC6)/100)+((AD6*$AD$5)/100)+(($AE$5*AE6)/100)+($AF$5*AF6)+($AG$5*AG6)</f>
        <v>0</v>
      </c>
      <c r="Z6" s="28"/>
      <c r="AA6" s="31"/>
      <c r="AB6" s="28"/>
      <c r="AC6" s="28"/>
      <c r="AD6" s="28"/>
      <c r="AE6" s="28"/>
      <c r="AF6" s="28"/>
      <c r="AG6" s="125"/>
      <c r="AH6" s="86">
        <f>(($AB$5*AB6)/100)+(($AC$5*AC6)/100)+(($AD$5*AD6)/100)+(($AE$5*AE6)/100)+($AF$5*AF6)+($AG$5*AG6)</f>
        <v>0</v>
      </c>
      <c r="AI6" s="87">
        <f>IF(Z6="CLIENT S+L",(Y6*3333.33+(VLOOKUP(AB6,'BASE DE DONNEE'!$I$220:$J$250,2,0)))-(Y6*3333.33+(VLOOKUP(AB6,'BASE DE DONNEE'!$I$220:$J$250,2,0)))*AA6,IF(Z6="CLIENT O","OFFERT",IF(Z6="CLIENT L",(VLOOKUP(AB6,'BASE DE DONNEE'!$I$220:$J$250,2,0))+(VLOOKUP(Y6,'BASE DE DONNEE'!$I$111:$P$192,2,0)),IF(Z6="CLIENT D",(Y6*3809.53+(VLOOKUP(AB6,'BASE DE DONNEE'!$I$220:$J$250,2,0))),IF(Z6="CLIENT S+D",(Y6*3809.53+(VLOOKUP(AB6,'BASE DE DONNEE'!$I$220:$J$250,2,0)))-(Y6*3809.53+(VLOOKUP(AB6,'BASE DE DONNEE'!$I$220:$J$250,2,0)))*AA6,IF(Z6="CLIENT S",VLOOKUP(AB6,'BASE DE DONNEE'!$I$220:$J$250,2,0))+VLOOKUP(Y6,'BASE DE DONNEE'!$I$111:$P$192,2,0)-((VLOOKUP(AB6,'BASE DE DONNEE'!$I$220:$J$250,2,0))+VLOOKUP(Y6,'BASE DE DONNEE'!$I$111:$P$192,2,0)*AA6))))))</f>
        <v>0</v>
      </c>
      <c r="AJ6" s="88" t="b">
        <f>IF(Z6="CLIENT S+L",(AI6*0.05),IF(Z6="CLIENT S",(AI6*0.05),IF(Z6="CLIENT D",(AI6*5/100),IF(Z6="CLIENT L",(AI6*5)/100,IF(Z6="CLIENT S+D",(AI6*0.05),IF(Z6="CLIENT O",AI6))))))</f>
        <v>0</v>
      </c>
      <c r="AK6" s="91" t="b">
        <f>IF(Z6="CLIENT S+L",(AI6+AJ6),IF(Z6="CLIENT D",AI6+AJ6,IF(Z6="CLIENT S",(AI6+AJ6),IF(Z6="CLIENT L",AI6+AJ6,IF(Z6="CLIENT S+D",(AI6+AJ6),IF(Z6="CLIENT O",AJ6))))))</f>
        <v>0</v>
      </c>
      <c r="AL6" s="33"/>
      <c r="AM6" s="25"/>
      <c r="AN6" s="28"/>
      <c r="AO6" s="705"/>
      <c r="AP6" s="878"/>
      <c r="AQ6" s="878"/>
      <c r="AR6" s="84">
        <f>(($AV$5*AV6)/100)+((AW6*$AW$5)/100)+(($AX$5*AX6)/100)+($AY$5*AY6)+($AZ$5*AZ6)</f>
        <v>0</v>
      </c>
      <c r="AS6" s="28"/>
      <c r="AT6" s="31"/>
      <c r="AU6" s="28"/>
      <c r="AV6" s="28"/>
      <c r="AW6" s="28"/>
      <c r="AX6" s="28"/>
      <c r="AY6" s="28"/>
      <c r="AZ6" s="126"/>
      <c r="BA6" s="89">
        <f>(($AU$5*AU6)/100)+(($AV$5*AV6)/100)+(($AW$5*AW6)/100)+(($AX$5*AX6)/100)+($AY$5*AY6)+($AZ$5*AZ6)</f>
        <v>0</v>
      </c>
      <c r="BB6" s="47">
        <f>IF(AS6="CLIENT S+L",(AR6*3333.33+(VLOOKUP(AU6,'BASE DE DONNEE'!$I$220:$J$250,2,0)))-((AR6*3333.33+(VLOOKUP(AU6,'BASE DE DONNEE'!$I$220:$J$250,2,0)))*AT6),IF(AS6="CLIENT O","OFFERT",IF(AS6="CLIENT L",(VLOOKUP(AU6,'BASE DE DONNEE'!$I$220:$J$250,2,0))+(VLOOKUP(AR6,'BASE DE DONNEE'!$I$111:$P$192,2,0)),IF(AS6="CLIENT D",(AR6*3809.53+(VLOOKUP(AU6,'BASE DE DONNEE'!$I$220:$J$250,2,0))),IF(AS6="CLIENT S+D",(AR6*3809.53+(VLOOKUP(AU6,'BASE DE DONNEE'!$I$220:$J$250,2,0)))-(AR6*3809.53+(VLOOKUP(AU6,'BASE DE DONNEE'!$I$220:$J$250,2,0)))*AT6,IF(AS6="CLIENT S",VLOOKUP(AU6,'BASE DE DONNEE'!$I$220:$J$250,2,0))+VLOOKUP(AR6,'BASE DE DONNEE'!$I$111:$P$192,2,0)-((VLOOKUP(AU6,'BASE DE DONNEE'!$I$220:$J$250,2,0))+VLOOKUP(AR6,'BASE DE DONNEE'!$I$111:$P$164,2,0)*AT6))))))</f>
        <v>0</v>
      </c>
      <c r="BC6" s="47" t="b">
        <f>IF(AS6="CLIENT S+L",(BB6*0.05),IF(AS6="CLIENT S",(BB6*0.05),IF(AS6="CLIENT D",(BB6*5/100),IF(AS6="CLIENT L",(BB6*5)/100,IF(AS6="CLIENT S+D",(BB6*0.05),IF(AS6="CLIENT O",BB6))))))</f>
        <v>0</v>
      </c>
      <c r="BD6" s="47" t="b">
        <f>IF(AS6="CLIENT S+L",(BB6+BC6),IF(AS6="CLIENT D",BB6+BC6,IF(AS6="CLIENT S",(BB6+BC6),IF(AS6="CLIENT L",BB6+BC6,IF(AS6="CLIENT S+D",(BB6+BC6),IF(AS6="CLIENT O",BC6))))))</f>
        <v>0</v>
      </c>
      <c r="BE6" s="33"/>
      <c r="BF6" s="25"/>
      <c r="BG6" s="28"/>
      <c r="BH6" s="705"/>
      <c r="BI6" s="878"/>
      <c r="BJ6" s="878"/>
      <c r="BK6" s="84">
        <f>(($BO$5*BO6)/100)+((BP6*$BP$5)/100)+(($BQ$5*BQ6)/100)+($BR$5*BR6)+($BS$5*BS6)</f>
        <v>0</v>
      </c>
      <c r="BL6" s="28"/>
      <c r="BM6" s="31"/>
      <c r="BN6" s="28"/>
      <c r="BO6" s="28"/>
      <c r="BP6" s="28"/>
      <c r="BQ6" s="28"/>
      <c r="BR6" s="28"/>
      <c r="BS6" s="28"/>
      <c r="BT6" s="90">
        <f>(($BN$5*BN6)/100)+(($BO$5*BO6)/100)+(($BP$5*BP6)/100)+(($BQ$5*BQ6)/100)+($BR$5*BR6)+($BS$5*BS6)</f>
        <v>0</v>
      </c>
      <c r="BU6" s="91">
        <f>IF(BL6="CLIENT S+L",(BK6*3333.33+(VLOOKUP(BN6,'BASE DE DONNEE'!$I$220:$J$250,2,0)))-((BK6*3333.33+(VLOOKUP(BN6,'BASE DE DONNEE'!$I$220:$J$250,2,0)))*BM6),IF(BL6="CLIENT O","OFFERT",IF(BL6="CLIENT L",(VLOOKUP(BN6,'BASE DE DONNEE'!$I$220:$J$250,2,0))+(VLOOKUP(BK6,'BASE DE DONNEE'!$I$111:$P$192,2,0)),IF(BL6="CLIENT D",(BK6*3809.53+(VLOOKUP(BN6,'BASE DE DONNEE'!$I$220:$J$250,2,0))),IF(BL6="CLIENT S+D",(BK6*3809.53+(VLOOKUP(BN6,'BASE DE DONNEE'!$I$220:$J$250,2,0)))-((BK6*3809.53+(VLOOKUP(BN6,'BASE DE DONNEE'!$I$220:$J$250,2,0)))*BM6),IF(BL6="CLIENT S",VLOOKUP(BN6,'BASE DE DONNEE'!$I$220:$J$250,2,0))+VLOOKUP(BK6,'BASE DE DONNEE'!$I$111:$P$192,2,0)-((VLOOKUP(BN6,'BASE DE DONNEE'!$I$220:$J$250,2,0))+VLOOKUP(BK6,'BASE DE DONNEE'!$I$111:$P$192,2,0)*BM6))))))</f>
        <v>0</v>
      </c>
      <c r="BV6" s="91" t="b">
        <f>IF(BL6="CLIENT S+L",(BU6*0.05),IF(BL6="CLIENT S",(BU6*0.05),IF(BL6="CLIENT D",(BU6*5/100),IF(BL6="CLIENT L",(BU6*5)/100,IF(BL6="CLIENT S+D",(BU6*0.05),IF(BL6="CLIENT O",BU6))))))</f>
        <v>0</v>
      </c>
      <c r="BW6" s="91" t="b">
        <f>IF(BL6="CLIENT S+L",(BU6+BV6),IF(BL6="CLIENT D",BU6+BV6,IF(BL6="CLIENT S",(BU6+BV6),IF(BL6="CLIENT L",BU6+BV6,IF(BL6="CLIENT S+D",(BU6+BV6),IF(BL6="CLIENT O",BV6))))))</f>
        <v>0</v>
      </c>
      <c r="BX6" s="33"/>
    </row>
    <row r="7" spans="1:76" x14ac:dyDescent="0.25">
      <c r="A7" s="233">
        <v>43530</v>
      </c>
      <c r="B7" s="29" t="s">
        <v>230</v>
      </c>
      <c r="C7" s="585" t="s">
        <v>237</v>
      </c>
      <c r="D7" s="704"/>
      <c r="E7" s="704"/>
      <c r="F7" s="77">
        <f t="shared" ref="F7:F32" si="0">(($J$5*J7)/100)+((K7*$K$5)/100)+(($L$5*L7)/100)+($M$5*M7)+($N$5*N7)</f>
        <v>0.5</v>
      </c>
      <c r="G7" s="29" t="s">
        <v>121</v>
      </c>
      <c r="H7" s="42"/>
      <c r="I7" s="29"/>
      <c r="J7" s="29">
        <v>2</v>
      </c>
      <c r="K7" s="29"/>
      <c r="L7" s="29"/>
      <c r="M7" s="29"/>
      <c r="N7" s="130"/>
      <c r="O7" s="80">
        <f t="shared" ref="O7:O32" si="1">((($I$5*I7)/100)+($J$5*J7)/100)+((K7*$K$5)/100)+(($L$5*L7)/100)+($M$5*M7)+($N$5*N7)</f>
        <v>0.5</v>
      </c>
      <c r="P7" s="76">
        <f>IF(G7="CLIENT S+L",(F7*3333.33+(VLOOKUP(I7,'BASE DE DONNEE'!$I$220:$J$250,2,0)))-(F7*3333.33+(VLOOKUP(I7,'BASE DE DONNEE'!$I$220:$J$250,2,0)))*H7,IF(G7="CLIENT O","OFFERT",IF(G7="CLIENT L",(VLOOKUP(I7,'BASE DE DONNEE'!$I$220:$J$250,2,0))+(VLOOKUP(F7,'BASE DE DONNEE'!$I$111:$P$192,2,0)),IF(G7="CLIENT D",(F7*3809.53+(VLOOKUP(I7,'BASE DE DONNEE'!$I$220:$J$250,2,0))),IF(G7="CLIENT S+D",((F7*3809.53+(VLOOKUP(I7,'BASE DE DONNEE'!$I$220:$J$250,2,0)))-(F7*3809.53+(VLOOKUP(I7,'BASE DE DONNEE'!$I$220:$J$250,2,0)))*H7),IF(G7="CLIENT S",(VLOOKUP(I7,'BASE DE DONNEE'!$I$220:$J$250,2,0))+VLOOKUP(F7,'BASE DE DONNEE'!$I$111:$P$192,2,0)-((VLOOKUP(I7,'BASE DE DONNEE'!$I$220:$J$250,2,0))+VLOOKUP(F7,'BASE DE DONNEE'!$I$111:$P$164,2,0)*H7)))))))</f>
        <v>1904.77</v>
      </c>
      <c r="Q7" s="76">
        <f>IF(G7="CLIENT S+L",(P7*0.05),IF(G7="CLIENT S",(P7*0.05),IF(G7="CLIENT D",(P7*5/100),IF(G7="CLIENT L",(P7*5)/100,IF(G7="CLIENT S+D",(P7*0.05),IF(G7="CLIENT O",P7))))))</f>
        <v>95.238500000000002</v>
      </c>
      <c r="R7" s="83">
        <f>IF(G7="CLIENT S+L",(P7+Q7),IF(G7="CLIENT D",P7+Q7,IF(G7="CLIENT S",(P7+Q7),IF(G7="CLIENT L",P7+Q7,IF(G7="CLIENT S+D",(P7+Q7),IF(G7="CLIENT O",Q7))))))</f>
        <v>2000.0084999999999</v>
      </c>
      <c r="S7" s="34"/>
      <c r="T7" s="26"/>
      <c r="U7" s="29"/>
      <c r="V7" s="585"/>
      <c r="W7" s="704"/>
      <c r="X7" s="704"/>
      <c r="Y7" s="77">
        <f t="shared" ref="Y7:Y36" si="2">(($AC$5*AC7)/100)+((AD7*$AD$5)/100)+(($AE$5*AE7)/100)+($AF$5*AF7)+($AG$5*AG7)</f>
        <v>0</v>
      </c>
      <c r="Z7" s="29"/>
      <c r="AA7" s="42"/>
      <c r="AB7" s="29"/>
      <c r="AC7" s="29"/>
      <c r="AD7" s="29"/>
      <c r="AE7" s="29"/>
      <c r="AF7" s="29"/>
      <c r="AG7" s="130"/>
      <c r="AH7" s="92">
        <f t="shared" ref="AH7:AH36" si="3">(($AB$5*AB7)/100)+(($AC$5*AC7)/100)+(($AD$5*AD7)/100)+(($AE$5*AE7)/100)+($AF$5*AF7)+($AG$5*AG7)</f>
        <v>0</v>
      </c>
      <c r="AI7" s="87">
        <f>IF(Z7="CLIENT S+L",(Y7*3333.33+(VLOOKUP(AB7,'BASE DE DONNEE'!$I$220:$J$250,2,0)))-(Y7*3333.33+(VLOOKUP(AB7,'BASE DE DONNEE'!$I$220:$J$250,2,0)))*AA7,IF(Z7="CLIENT O","OFFERT",IF(Z7="CLIENT L",(VLOOKUP(AB7,'BASE DE DONNEE'!$I$220:$J$250,2,0))+(VLOOKUP(Y7,'BASE DE DONNEE'!$I$111:$P$192,2,0)),IF(Z7="CLIENT D",(Y7*3809.53+(VLOOKUP(AB7,'BASE DE DONNEE'!$I$220:$J$250,2,0))),IF(Z7="CLIENT S+D",(Y7*3809.53+(VLOOKUP(AB7,'BASE DE DONNEE'!$I$220:$J$250,2,0)))-(Y7*3809.53+(VLOOKUP(AB7,'BASE DE DONNEE'!$I$220:$J$250,2,0)))*AA7,IF(Z7="CLIENT S",VLOOKUP(AB7,'BASE DE DONNEE'!$I$220:$J$250,2,0))+VLOOKUP(Y7,'BASE DE DONNEE'!$I$111:$P$192,2,0)-((VLOOKUP(AB7,'BASE DE DONNEE'!$I$220:$J$250,2,0))+VLOOKUP(Y7,'BASE DE DONNEE'!$I$111:$P$192,2,0)*AA7))))))</f>
        <v>0</v>
      </c>
      <c r="AJ7" s="91" t="b">
        <f t="shared" ref="AJ7:AJ36" si="4">IF(Z7="CLIENT S+L",(AI7*0.05),IF(Z7="CLIENT S",(AI7*0.05),IF(Z7="CLIENT D",(AI7*5/100),IF(Z7="CLIENT L",(AI7*5)/100,IF(Z7="CLIENT S+D",(AI7*0.05),IF(Z7="CLIENT O",AI7))))))</f>
        <v>0</v>
      </c>
      <c r="AK7" s="83" t="b">
        <f t="shared" ref="AK7:AK36" si="5">IF(Z7="CLIENT S+L",(AI7+AJ7),IF(Z7="CLIENT D",AI7+AJ7,IF(Z7="CLIENT S",(AI7+AJ7),IF(Z7="CLIENT L",AI7+AJ7,IF(Z7="CLIENT S+D",(AI7+AJ7),IF(Z7="CLIENT O",AJ7))))))</f>
        <v>0</v>
      </c>
      <c r="AL7" s="34"/>
      <c r="AM7" s="26"/>
      <c r="AN7" s="29"/>
      <c r="AO7" s="585"/>
      <c r="AP7" s="704"/>
      <c r="AQ7" s="704"/>
      <c r="AR7" s="77">
        <f t="shared" ref="AR7:AR36" si="6">(($AV$5*AV7)/100)+((AW7*$AW$5)/100)+(($AX$5*AX7)/100)+($AY$5*AY7)+($AZ$5*AZ7)</f>
        <v>0</v>
      </c>
      <c r="AS7" s="29"/>
      <c r="AT7" s="42"/>
      <c r="AU7" s="29"/>
      <c r="AV7" s="29"/>
      <c r="AW7" s="29"/>
      <c r="AX7" s="29"/>
      <c r="AY7" s="29"/>
      <c r="AZ7" s="129"/>
      <c r="BA7" s="93">
        <f t="shared" ref="BA7:BA36" si="7">(($AU$5*AU7)/100)+(($AV$5*AV7)/100)+(($AW$5*AW7)/100)+(($AX$5*AX7)/100)+($AY$5*AY7)+($AZ$5*AZ7)</f>
        <v>0</v>
      </c>
      <c r="BB7" s="41">
        <f>IF(AS7="CLIENT S+L",(AR7*3333.33+(VLOOKUP(AU7,'BASE DE DONNEE'!$I$220:$J$250,2,0)))-((AR7*3333.33+(VLOOKUP(AU7,'BASE DE DONNEE'!$I$220:$J$250,2,0)))*AT7),IF(AS7="CLIENT O","OFFERT",IF(AS7="CLIENT L",(VLOOKUP(AU7,'BASE DE DONNEE'!$I$220:$J$250,2,0))+(VLOOKUP(AR7,'BASE DE DONNEE'!$I$111:$P$192,2,0)),IF(AS7="CLIENT D",(AR7*3809.53+(VLOOKUP(AU7,'BASE DE DONNEE'!$I$220:$J$250,2,0))),IF(AS7="CLIENT S+D",(AR7*3809.53+(VLOOKUP(AU7,'BASE DE DONNEE'!$I$220:$J$250,2,0)))-(AR7*3809.53+(VLOOKUP(AU7,'BASE DE DONNEE'!$I$220:$J$250,2,0)))*AT7,IF(AS7="CLIENT S",VLOOKUP(AU7,'BASE DE DONNEE'!$I$220:$J$250,2,0))+VLOOKUP(AR7,'BASE DE DONNEE'!$I$111:$P$164,2,0)-((VLOOKUP(AU7,'BASE DE DONNEE'!$I$220:$J$250,2,0))+VLOOKUP(AR7,'BASE DE DONNEE'!$I$111:$P$164,2,0)*AT7))))))</f>
        <v>0</v>
      </c>
      <c r="BC7" s="41" t="b">
        <f t="shared" ref="BC7:BC36" si="8">IF(AS7="CLIENT S+L",(BB7*0.05),IF(AS7="CLIENT S",(BB7*0.05),IF(AS7="CLIENT D",(BB7*5/100),IF(AS7="CLIENT L",(BB7*5)/100,IF(AS7="CLIENT S+D",(BB7*0.05),IF(AS7="CLIENT O",BB7))))))</f>
        <v>0</v>
      </c>
      <c r="BD7" s="41" t="b">
        <f t="shared" ref="BD7:BD36" si="9">IF(AS7="CLIENT S+L",(BB7+BC7),IF(AS7="CLIENT D",BB7+BC7,IF(AS7="CLIENT S",(BB7+BC7),IF(AS7="CLIENT L",BB7+BC7,IF(AS7="CLIENT S+D",(BB7+BC7),IF(AS7="CLIENT O",BC7))))))</f>
        <v>0</v>
      </c>
      <c r="BE7" s="34"/>
      <c r="BF7" s="26"/>
      <c r="BG7" s="29"/>
      <c r="BH7" s="585"/>
      <c r="BI7" s="704"/>
      <c r="BJ7" s="704"/>
      <c r="BK7" s="77">
        <f t="shared" ref="BK7:BK36" si="10">(($BO$5*BO7)/100)+((BP7*$BP$5)/100)+(($BQ$5*BQ7)/100)+($BR$5*BR7)+($BS$5*BS7)</f>
        <v>0</v>
      </c>
      <c r="BL7" s="29"/>
      <c r="BM7" s="42"/>
      <c r="BN7" s="29"/>
      <c r="BO7" s="29"/>
      <c r="BP7" s="29"/>
      <c r="BQ7" s="29"/>
      <c r="BR7" s="29"/>
      <c r="BS7" s="29"/>
      <c r="BT7" s="94">
        <f t="shared" ref="BT7:BT36" si="11">(($BN$5*BN7)/100)+(($BO$5*BO7)/100)+(($BP$5*BP7)/100)+(($BQ$5*BQ7)/100)+($BR$5*BR7)+($BS$5*BS7)</f>
        <v>0</v>
      </c>
      <c r="BU7" s="83">
        <f>IF(BL7="CLIENT S+L",(BK7*3333.33+(VLOOKUP(BN7,'BASE DE DONNEE'!$I$220:$J$250,2,0)))-((BK7*3333.33+(VLOOKUP(BN7,'BASE DE DONNEE'!$I$220:$J$250,2,0)))*BM7),IF(BL7="CLIENT O","OFFERT",IF(BL7="CLIENT L",(VLOOKUP(BN7,'BASE DE DONNEE'!$I$220:$J$250,2,0))+(VLOOKUP(BK7,'BASE DE DONNEE'!$I$111:$P$192,2,0)),IF(BL7="CLIENT D",(BK7*3809.53+(VLOOKUP(BN7,'BASE DE DONNEE'!$I$220:$J$250,2,0))),IF(BL7="CLIENT S+D",(BK7*3809.53+(VLOOKUP(BN7,'BASE DE DONNEE'!$I$220:$J$250,2,0)))-((BK7*3809.53+(VLOOKUP(BN7,'BASE DE DONNEE'!$I$220:$J$250,2,0)))*BM7),IF(BL7="CLIENT S",VLOOKUP(BN7,'BASE DE DONNEE'!$I$220:$J$250,2,0))+VLOOKUP(BK7,'BASE DE DONNEE'!$I$111:$P$192,2,0)-((VLOOKUP(BN7,'BASE DE DONNEE'!$I$220:$J$250,2,0))+VLOOKUP(BK7,'BASE DE DONNEE'!$I$111:$P$192,2,0)*BM7))))))</f>
        <v>0</v>
      </c>
      <c r="BV7" s="83" t="b">
        <f t="shared" ref="BV7:BV36" si="12">IF(BL7="CLIENT S+L",(BU7*0.05),IF(BL7="CLIENT S",(BU7*0.05),IF(BL7="CLIENT D",(BU7*5/100),IF(BL7="CLIENT L",(BU7*5)/100,IF(BL7="CLIENT S+D",(BU7*0.05),IF(BL7="CLIENT O",BU7))))))</f>
        <v>0</v>
      </c>
      <c r="BW7" s="83" t="b">
        <f t="shared" ref="BW7:BW36" si="13">IF(BL7="CLIENT S+L",(BU7+BV7),IF(BL7="CLIENT D",BU7+BV7,IF(BL7="CLIENT S",(BU7+BV7),IF(BL7="CLIENT L",BU7+BV7,IF(BL7="CLIENT S+D",(BU7+BV7),IF(BL7="CLIENT O",BV7))))))</f>
        <v>0</v>
      </c>
      <c r="BX7" s="34"/>
    </row>
    <row r="8" spans="1:76" x14ac:dyDescent="0.25">
      <c r="A8" s="233">
        <v>43530</v>
      </c>
      <c r="B8" s="29" t="s">
        <v>231</v>
      </c>
      <c r="C8" s="585"/>
      <c r="D8" s="704"/>
      <c r="E8" s="704"/>
      <c r="F8" s="77">
        <f>(($J$5*J8)/100)+((K8*$K$5)/100)+(($L$5*L8)/100)+($M$5*M8)+($N$5*N8)</f>
        <v>0</v>
      </c>
      <c r="G8" s="29" t="s">
        <v>119</v>
      </c>
      <c r="H8" s="42"/>
      <c r="I8" s="29"/>
      <c r="J8" s="29"/>
      <c r="K8" s="29"/>
      <c r="L8" s="29"/>
      <c r="M8" s="29"/>
      <c r="N8" s="130"/>
      <c r="O8" s="80">
        <f t="shared" si="1"/>
        <v>0</v>
      </c>
      <c r="P8" s="76">
        <f>IF(G8="CLIENT S+L",(F8*3333.33+(VLOOKUP(I8,'BASE DE DONNEE'!$I$220:$J$250,2,0)))-(F8*3333.33+(VLOOKUP(I8,'BASE DE DONNEE'!$I$220:$J$250,2,0)))*H8,IF(G8="CLIENT O","OFFERT",IF(G8="CLIENT L",(VLOOKUP(I8,'BASE DE DONNEE'!$I$220:$J$250,2,0))+(VLOOKUP(F8,'BASE DE DONNEE'!$I$111:$P$192,2,0)),IF(G8="CLIENT D",(F8*3809.53+(VLOOKUP(I8,'BASE DE DONNEE'!$I$220:$J$250,2,0))),IF(G8="CLIENT S+D",((F8*3809.53+(VLOOKUP(I8,'BASE DE DONNEE'!$I$220:$J$250,2,0)))-(F8*3809.53+(VLOOKUP(I8,'BASE DE DONNEE'!$I$220:$J$250,2,0)))*H8),IF(G8="CLIENT S",(VLOOKUP(I8,'BASE DE DONNEE'!$I$220:$J$250,2,0))+VLOOKUP(F8,'BASE DE DONNEE'!$I$111:$P$192,2,0)-((VLOOKUP(I8,'BASE DE DONNEE'!$I$220:$J$250,2,0))+VLOOKUP(F8,'BASE DE DONNEE'!$I$111:$P$164,2,0)*H8)))))))</f>
        <v>0</v>
      </c>
      <c r="Q8" s="76">
        <f>IF(G8="CLIENT S+L",(P8*0.05),IF(G8="CLIENT S",(P8*0.05),IF(G8="CLIENT D",(P8*5/100),IF(G8="CLIENT L",(P8*5)/100,IF(G8="CLIENT S+D",(P8*0.05),IF(G8="CLIENT O",P8))))))</f>
        <v>0</v>
      </c>
      <c r="R8" s="83">
        <f>IF(G8="CLIENT S+L",(P8+Q8),IF(G8="CLIENT D",P8+Q8,IF(G8="CLIENT S",(P8+Q8),IF(G8="CLIENT L",P8+Q8,IF(G8="CLIENT S+D",(P8+Q8),IF(G8="CLIENT O",Q8))))))</f>
        <v>0</v>
      </c>
      <c r="S8" s="34"/>
      <c r="T8" s="26"/>
      <c r="U8" s="29"/>
      <c r="V8" s="585"/>
      <c r="W8" s="704"/>
      <c r="X8" s="704"/>
      <c r="Y8" s="77">
        <f t="shared" si="2"/>
        <v>0</v>
      </c>
      <c r="Z8" s="29"/>
      <c r="AA8" s="42"/>
      <c r="AB8" s="29"/>
      <c r="AC8" s="29"/>
      <c r="AD8" s="29"/>
      <c r="AE8" s="29"/>
      <c r="AF8" s="29"/>
      <c r="AG8" s="130"/>
      <c r="AH8" s="92">
        <f t="shared" si="3"/>
        <v>0</v>
      </c>
      <c r="AI8" s="87">
        <f>IF(Z8="CLIENT S+L",(Y8*3333.33+(VLOOKUP(AB8,'BASE DE DONNEE'!$I$220:$J$250,2,0)))-(Y8*3333.33+(VLOOKUP(AB8,'BASE DE DONNEE'!$I$220:$J$250,2,0)))*AA8,IF(Z8="CLIENT O","OFFERT",IF(Z8="CLIENT L",(VLOOKUP(AB8,'BASE DE DONNEE'!$I$220:$J$250,2,0))+(VLOOKUP(Y8,'BASE DE DONNEE'!$I$111:$P$192,2,0)),IF(Z8="CLIENT D",(Y8*3809.53+(VLOOKUP(AB8,'BASE DE DONNEE'!$I$220:$J$250,2,0))),IF(Z8="CLIENT S+D",(Y8*3809.53+(VLOOKUP(AB8,'BASE DE DONNEE'!$I$220:$J$250,2,0)))-(Y8*3809.53+(VLOOKUP(AB8,'BASE DE DONNEE'!$I$220:$J$250,2,0)))*AA8,IF(Z8="CLIENT S",VLOOKUP(AB8,'BASE DE DONNEE'!$I$220:$J$250,2,0))+VLOOKUP(Y8,'BASE DE DONNEE'!$I$111:$P$192,2,0)-((VLOOKUP(AB8,'BASE DE DONNEE'!$I$220:$J$250,2,0))+VLOOKUP(Y8,'BASE DE DONNEE'!$I$111:$P$192,2,0)*AA8))))))</f>
        <v>0</v>
      </c>
      <c r="AJ8" s="83" t="b">
        <f t="shared" si="4"/>
        <v>0</v>
      </c>
      <c r="AK8" s="83" t="b">
        <f t="shared" si="5"/>
        <v>0</v>
      </c>
      <c r="AL8" s="34"/>
      <c r="AM8" s="26"/>
      <c r="AN8" s="29"/>
      <c r="AO8" s="585"/>
      <c r="AP8" s="704"/>
      <c r="AQ8" s="704"/>
      <c r="AR8" s="77">
        <f t="shared" si="6"/>
        <v>0</v>
      </c>
      <c r="AS8" s="29"/>
      <c r="AT8" s="42"/>
      <c r="AU8" s="29"/>
      <c r="AV8" s="29"/>
      <c r="AW8" s="29"/>
      <c r="AX8" s="29"/>
      <c r="AY8" s="29"/>
      <c r="AZ8" s="129"/>
      <c r="BA8" s="93">
        <f t="shared" si="7"/>
        <v>0</v>
      </c>
      <c r="BB8" s="41">
        <f>IF(AS8="CLIENT S+L",(AR8*3333.33+(VLOOKUP(AU8,'BASE DE DONNEE'!$I$220:$J$250,2,0)))-((AR8*3333.33+(VLOOKUP(AU8,'BASE DE DONNEE'!$I$220:$J$250,2,0)))*AT8),IF(AS8="CLIENT O","OFFERT",IF(AS8="CLIENT L",(VLOOKUP(AU8,'BASE DE DONNEE'!$I$220:$J$250,2,0))+(VLOOKUP(AR8,'BASE DE DONNEE'!$I$111:$P$192,2,0)),IF(AS8="CLIENT D",(AR8*3809.53+(VLOOKUP(AU8,'BASE DE DONNEE'!$I$220:$J$250,2,0))),IF(AS8="CLIENT S+D",(AR8*3809.53+(VLOOKUP(AU8,'BASE DE DONNEE'!$I$220:$J$250,2,0)))-(AR8*3809.53+(VLOOKUP(AU8,'BASE DE DONNEE'!$I$220:$J$250,2,0)))*AT8,IF(AS8="CLIENT S",VLOOKUP(AU8,'BASE DE DONNEE'!$I$220:$J$250,2,0))+VLOOKUP(AR8,'BASE DE DONNEE'!$I$111:$P$164,2,0)-((VLOOKUP(AU8,'BASE DE DONNEE'!$I$220:$J$250,2,0))+VLOOKUP(AR8,'BASE DE DONNEE'!$I$111:$P$164,2,0)*AT8))))))</f>
        <v>0</v>
      </c>
      <c r="BC8" s="41" t="b">
        <f t="shared" si="8"/>
        <v>0</v>
      </c>
      <c r="BD8" s="41" t="b">
        <f t="shared" si="9"/>
        <v>0</v>
      </c>
      <c r="BE8" s="34"/>
      <c r="BF8" s="26"/>
      <c r="BG8" s="29"/>
      <c r="BH8" s="585"/>
      <c r="BI8" s="704"/>
      <c r="BJ8" s="704"/>
      <c r="BK8" s="77">
        <f t="shared" si="10"/>
        <v>0</v>
      </c>
      <c r="BL8" s="29"/>
      <c r="BM8" s="42"/>
      <c r="BN8" s="29"/>
      <c r="BO8" s="29"/>
      <c r="BP8" s="29"/>
      <c r="BQ8" s="29"/>
      <c r="BR8" s="29"/>
      <c r="BS8" s="29"/>
      <c r="BT8" s="94">
        <f t="shared" si="11"/>
        <v>0</v>
      </c>
      <c r="BU8" s="83">
        <f>IF(BL8="CLIENT S+L",(BK8*3333.33+(VLOOKUP(BN8,'BASE DE DONNEE'!$I$220:$J$250,2,0)))-((BK8*3333.33+(VLOOKUP(BN8,'BASE DE DONNEE'!$I$220:$J$250,2,0)))*BM8),IF(BL8="CLIENT O","OFFERT",IF(BL8="CLIENT L",(VLOOKUP(BN8,'BASE DE DONNEE'!$I$220:$J$250,2,0))+(VLOOKUP(BK8,'BASE DE DONNEE'!$I$111:$P$192,2,0)),IF(BL8="CLIENT D",(BK8*3809.53+(VLOOKUP(BN8,'BASE DE DONNEE'!$I$220:$J$250,2,0))),IF(BL8="CLIENT S+D",(BK8*3809.53+(VLOOKUP(BN8,'BASE DE DONNEE'!$I$220:$J$250,2,0)))-((BK8*3809.53+(VLOOKUP(BN8,'BASE DE DONNEE'!$I$220:$J$250,2,0)))*BM8),IF(BL8="CLIENT S",VLOOKUP(BN8,'BASE DE DONNEE'!$I$220:$J$250,2,0))+VLOOKUP(BK8,'BASE DE DONNEE'!$I$111:$P$192,2,0)-((VLOOKUP(BN8,'BASE DE DONNEE'!$I$220:$J$250,2,0))+VLOOKUP(BK8,'BASE DE DONNEE'!$I$111:$P$192,2,0)*BM8))))))</f>
        <v>0</v>
      </c>
      <c r="BV8" s="83" t="b">
        <f t="shared" si="12"/>
        <v>0</v>
      </c>
      <c r="BW8" s="83" t="b">
        <f t="shared" si="13"/>
        <v>0</v>
      </c>
      <c r="BX8" s="34"/>
    </row>
    <row r="9" spans="1:76" x14ac:dyDescent="0.25">
      <c r="A9" s="233">
        <v>43530</v>
      </c>
      <c r="B9" s="29" t="s">
        <v>232</v>
      </c>
      <c r="C9" s="585"/>
      <c r="D9" s="704"/>
      <c r="E9" s="704"/>
      <c r="F9" s="77">
        <f t="shared" si="0"/>
        <v>0</v>
      </c>
      <c r="G9" s="29" t="s">
        <v>135</v>
      </c>
      <c r="H9" s="42"/>
      <c r="I9" s="29"/>
      <c r="J9" s="29"/>
      <c r="K9" s="29"/>
      <c r="L9" s="29"/>
      <c r="M9" s="29"/>
      <c r="N9" s="130"/>
      <c r="O9" s="80">
        <f t="shared" si="1"/>
        <v>0</v>
      </c>
      <c r="P9" s="76">
        <f>IF(G9="CLIENT S+L",(F9*3333.33+(VLOOKUP(I9,'BASE DE DONNEE'!$I$220:$J$250,2,0)))-(F9*3333.33+(VLOOKUP(I9,'BASE DE DONNEE'!$I$220:$J$250,2,0)))*H9,IF(G9="CLIENT O","OFFERT",IF(G9="CLIENT L",(VLOOKUP(I9,'BASE DE DONNEE'!$I$220:$J$250,2,0))+(VLOOKUP(F9,'BASE DE DONNEE'!$I$111:$P$192,2,0)),IF(G9="CLIENT D",(F9*3809.53+(VLOOKUP(I9,'BASE DE DONNEE'!$I$220:$J$250,2,0))),IF(G9="CLIENT S+D",((F9*3809.53+(VLOOKUP(I9,'BASE DE DONNEE'!$I$220:$J$250,2,0)))-(F9*3809.53+(VLOOKUP(I9,'BASE DE DONNEE'!$I$220:$J$250,2,0)))*H9),IF(G9="CLIENT S",(VLOOKUP(I9,'BASE DE DONNEE'!$I$220:$J$250,2,0))+VLOOKUP(F9,'BASE DE DONNEE'!$I$111:$P$192,2,0)-((VLOOKUP(I9,'BASE DE DONNEE'!$I$220:$J$250,2,0))+VLOOKUP(F9,'BASE DE DONNEE'!$I$111:$P$164,2,0)*H9)))))))</f>
        <v>0</v>
      </c>
      <c r="Q9" s="76">
        <f t="shared" ref="Q9:Q32" si="14">IF(G9="CLIENT S+L",(P9*0.05),IF(G9="CLIENT S",(P9*0.05),IF(G9="CLIENT D",(P9*5/100),IF(G9="CLIENT L",(P9*5)/100,IF(G9="CLIENT S+D",(P9*0.05),IF(G9="CLIENT O",P9))))))</f>
        <v>0</v>
      </c>
      <c r="R9" s="83">
        <f t="shared" ref="R9:R32" si="15">IF(G9="CLIENT S+L",(P9+Q9),IF(G9="CLIENT D",P9+Q9,IF(G9="CLIENT S",(P9+Q9),IF(G9="CLIENT L",P9+Q9,IF(G9="CLIENT S+D",(P9+Q9),IF(G9="CLIENT O",Q9))))))</f>
        <v>0</v>
      </c>
      <c r="S9" s="34"/>
      <c r="T9" s="26"/>
      <c r="U9" s="29"/>
      <c r="V9" s="585"/>
      <c r="W9" s="704"/>
      <c r="X9" s="704"/>
      <c r="Y9" s="77">
        <f t="shared" si="2"/>
        <v>0</v>
      </c>
      <c r="Z9" s="29"/>
      <c r="AA9" s="42"/>
      <c r="AB9" s="29"/>
      <c r="AC9" s="29"/>
      <c r="AD9" s="29"/>
      <c r="AE9" s="29"/>
      <c r="AF9" s="29"/>
      <c r="AG9" s="132"/>
      <c r="AH9" s="92">
        <f t="shared" si="3"/>
        <v>0</v>
      </c>
      <c r="AI9" s="87">
        <f>IF(Z9="CLIENT S+L",(Y9*3333.33+(VLOOKUP(AB9,'BASE DE DONNEE'!$I$220:$J$250,2,0)))-(Y9*3333.33+(VLOOKUP(AB9,'BASE DE DONNEE'!$I$220:$J$250,2,0)))*AA9,IF(Z9="CLIENT O","OFFERT",IF(Z9="CLIENT L",(VLOOKUP(AB9,'BASE DE DONNEE'!$I$220:$J$250,2,0))+(VLOOKUP(Y9,'BASE DE DONNEE'!$I$111:$P$192,2,0)),IF(Z9="CLIENT D",(Y9*3809.53+(VLOOKUP(AB9,'BASE DE DONNEE'!$I$220:$J$250,2,0))),IF(Z9="CLIENT S+D",(Y9*3809.53+(VLOOKUP(AB9,'BASE DE DONNEE'!$I$220:$J$250,2,0)))-(Y9*3809.53+(VLOOKUP(AB9,'BASE DE DONNEE'!$I$220:$J$250,2,0)))*AA9,IF(Z9="CLIENT S",VLOOKUP(AB9,'BASE DE DONNEE'!$I$220:$J$250,2,0))+VLOOKUP(Y9,'BASE DE DONNEE'!$I$111:$P$192,2,0)-((VLOOKUP(AB9,'BASE DE DONNEE'!$I$220:$J$250,2,0))+VLOOKUP(Y9,'BASE DE DONNEE'!$I$111:$P$192,2,0)*AA9))))))</f>
        <v>0</v>
      </c>
      <c r="AJ9" s="83" t="b">
        <f t="shared" si="4"/>
        <v>0</v>
      </c>
      <c r="AK9" s="83" t="b">
        <f t="shared" si="5"/>
        <v>0</v>
      </c>
      <c r="AL9" s="34"/>
      <c r="AM9" s="26"/>
      <c r="AN9" s="29"/>
      <c r="AO9" s="585"/>
      <c r="AP9" s="704"/>
      <c r="AQ9" s="704"/>
      <c r="AR9" s="77">
        <f t="shared" si="6"/>
        <v>0</v>
      </c>
      <c r="AS9" s="29"/>
      <c r="AT9" s="42"/>
      <c r="AU9" s="29"/>
      <c r="AV9" s="29"/>
      <c r="AW9" s="29"/>
      <c r="AX9" s="29"/>
      <c r="AY9" s="29"/>
      <c r="AZ9" s="129"/>
      <c r="BA9" s="93">
        <f t="shared" si="7"/>
        <v>0</v>
      </c>
      <c r="BB9" s="41">
        <f>IF(AS9="CLIENT S+L",(AR9*3333.33+(VLOOKUP(AU9,'BASE DE DONNEE'!$I$220:$J$250,2,0)))-((AR9*3333.33+(VLOOKUP(AU9,'BASE DE DONNEE'!$I$220:$J$250,2,0)))*AT9),IF(AS9="CLIENT O","OFFERT",IF(AS9="CLIENT L",(VLOOKUP(AU9,'BASE DE DONNEE'!$I$220:$J$250,2,0))+(VLOOKUP(AR9,'BASE DE DONNEE'!$I$111:$P$192,2,0)),IF(AS9="CLIENT D",(AR9*3809.53+(VLOOKUP(AU9,'BASE DE DONNEE'!$I$220:$J$250,2,0))),IF(AS9="CLIENT S+D",(AR9*3809.53+(VLOOKUP(AU9,'BASE DE DONNEE'!$I$220:$J$250,2,0)))-(AR9*3809.53+(VLOOKUP(AU9,'BASE DE DONNEE'!$I$220:$J$250,2,0)))*AT9,IF(AS9="CLIENT S",VLOOKUP(AU9,'BASE DE DONNEE'!$I$220:$J$250,2,0))+VLOOKUP(AR9,'BASE DE DONNEE'!$I$111:$P$164,2,0)-((VLOOKUP(AU9,'BASE DE DONNEE'!$I$220:$J$250,2,0))+VLOOKUP(AR9,'BASE DE DONNEE'!$I$111:$P$164,2,0)*AT9))))))</f>
        <v>0</v>
      </c>
      <c r="BC9" s="41" t="b">
        <f t="shared" si="8"/>
        <v>0</v>
      </c>
      <c r="BD9" s="41" t="b">
        <f t="shared" si="9"/>
        <v>0</v>
      </c>
      <c r="BE9" s="34"/>
      <c r="BF9" s="26"/>
      <c r="BG9" s="29"/>
      <c r="BH9" s="585"/>
      <c r="BI9" s="704"/>
      <c r="BJ9" s="704"/>
      <c r="BK9" s="77">
        <f t="shared" si="10"/>
        <v>0</v>
      </c>
      <c r="BL9" s="29"/>
      <c r="BM9" s="42"/>
      <c r="BN9" s="29"/>
      <c r="BO9" s="29"/>
      <c r="BP9" s="29"/>
      <c r="BQ9" s="29"/>
      <c r="BR9" s="29"/>
      <c r="BS9" s="29"/>
      <c r="BT9" s="94">
        <f t="shared" si="11"/>
        <v>0</v>
      </c>
      <c r="BU9" s="83">
        <f>IF(BL9="CLIENT S+L",(BK9*3333.33+(VLOOKUP(BN9,'BASE DE DONNEE'!$I$220:$J$250,2,0)))-((BK9*3333.33+(VLOOKUP(BN9,'BASE DE DONNEE'!$I$220:$J$250,2,0)))*BM9),IF(BL9="CLIENT O","OFFERT",IF(BL9="CLIENT L",(VLOOKUP(BN9,'BASE DE DONNEE'!$I$220:$J$250,2,0))+(VLOOKUP(BK9,'BASE DE DONNEE'!$I$111:$P$192,2,0)),IF(BL9="CLIENT D",(BK9*3809.53+(VLOOKUP(BN9,'BASE DE DONNEE'!$I$220:$J$250,2,0))),IF(BL9="CLIENT S+D",(BK9*3809.53+(VLOOKUP(BN9,'BASE DE DONNEE'!$I$220:$J$250,2,0)))-((BK9*3809.53+(VLOOKUP(BN9,'BASE DE DONNEE'!$I$220:$J$250,2,0)))*BM9),IF(BL9="CLIENT S",VLOOKUP(BN9,'BASE DE DONNEE'!$I$220:$J$250,2,0))+VLOOKUP(BK9,'BASE DE DONNEE'!$I$111:$P$192,2,0)-((VLOOKUP(BN9,'BASE DE DONNEE'!$I$220:$J$250,2,0))+VLOOKUP(BK9,'BASE DE DONNEE'!$I$111:$P$192,2,0)*BM9))))))</f>
        <v>0</v>
      </c>
      <c r="BV9" s="83" t="b">
        <f t="shared" si="12"/>
        <v>0</v>
      </c>
      <c r="BW9" s="83" t="b">
        <f t="shared" si="13"/>
        <v>0</v>
      </c>
      <c r="BX9" s="34"/>
    </row>
    <row r="10" spans="1:76" x14ac:dyDescent="0.25">
      <c r="A10" s="233">
        <v>43530</v>
      </c>
      <c r="B10" s="29" t="s">
        <v>233</v>
      </c>
      <c r="C10" s="585"/>
      <c r="D10" s="704"/>
      <c r="E10" s="704"/>
      <c r="F10" s="77">
        <f t="shared" si="0"/>
        <v>0</v>
      </c>
      <c r="G10" s="29"/>
      <c r="H10" s="42"/>
      <c r="I10" s="29"/>
      <c r="J10" s="29"/>
      <c r="K10" s="29"/>
      <c r="L10" s="29"/>
      <c r="M10" s="29"/>
      <c r="N10" s="130"/>
      <c r="O10" s="80">
        <f t="shared" si="1"/>
        <v>0</v>
      </c>
      <c r="P10" s="76" t="b">
        <f>IF(G10="CLIENT S+L",(F10*3333.33+(VLOOKUP(I10,'BASE DE DONNEE'!$I$220:$J$250,2,0)))-(F10*3333.33+(VLOOKUP(I10,'BASE DE DONNEE'!$I$220:$J$250,2,0)))*H10,IF(G10="CLIENT O","OFFERT",IF(G10="CLIENT L",(VLOOKUP(I10,'BASE DE DONNEE'!$I$220:$J$250,2,0))+(VLOOKUP(F10,'BASE DE DONNEE'!$I$111:$P$192,2,0)),IF(G10="CLIENT D",(F10*3809.53+(VLOOKUP(I10,'BASE DE DONNEE'!$I$220:$J$250,2,0))),IF(G10="CLIENT S+D",((F10*3809.53+(VLOOKUP(I10,'BASE DE DONNEE'!$I$220:$J$250,2,0)))-(F10*3809.53+(VLOOKUP(I10,'BASE DE DONNEE'!$I$220:$J$250,2,0)))*H10),IF(G10="CLIENT S",(VLOOKUP(I10,'BASE DE DONNEE'!$I$220:$J$250,2,0))+VLOOKUP(F10,'BASE DE DONNEE'!$I$111:$P$192,2,0)-((VLOOKUP(I10,'BASE DE DONNEE'!$I$220:$J$250,2,0))+VLOOKUP(F10,'BASE DE DONNEE'!$I$111:$P$164,2,0)*H10)))))))</f>
        <v>0</v>
      </c>
      <c r="Q10" s="76" t="b">
        <f t="shared" si="14"/>
        <v>0</v>
      </c>
      <c r="R10" s="83" t="b">
        <f t="shared" si="15"/>
        <v>0</v>
      </c>
      <c r="S10" s="34"/>
      <c r="T10" s="26"/>
      <c r="U10" s="29"/>
      <c r="V10" s="585"/>
      <c r="W10" s="704"/>
      <c r="X10" s="704"/>
      <c r="Y10" s="77">
        <f t="shared" si="2"/>
        <v>0</v>
      </c>
      <c r="Z10" s="29"/>
      <c r="AA10" s="42"/>
      <c r="AB10" s="29"/>
      <c r="AC10" s="29"/>
      <c r="AD10" s="29"/>
      <c r="AE10" s="29"/>
      <c r="AF10" s="29"/>
      <c r="AG10" s="130"/>
      <c r="AH10" s="92">
        <f t="shared" si="3"/>
        <v>0</v>
      </c>
      <c r="AI10" s="87">
        <f>IF(Z10="CLIENT S+L",(Y10*3333.33+(VLOOKUP(AB10,'BASE DE DONNEE'!$I$220:$J$250,2,0)))-(Y10*3333.33+(VLOOKUP(AB10,'BASE DE DONNEE'!$I$220:$J$250,2,0)))*AA10,IF(Z10="CLIENT O","OFFERT",IF(Z10="CLIENT L",(VLOOKUP(AB10,'BASE DE DONNEE'!$I$220:$J$250,2,0))+(VLOOKUP(Y10,'BASE DE DONNEE'!$I$111:$P$192,2,0)),IF(Z10="CLIENT D",(Y10*3809.53+(VLOOKUP(AB10,'BASE DE DONNEE'!$I$220:$J$250,2,0))),IF(Z10="CLIENT S+D",(Y10*3809.53+(VLOOKUP(AB10,'BASE DE DONNEE'!$I$220:$J$250,2,0)))-(Y10*3809.53+(VLOOKUP(AB10,'BASE DE DONNEE'!$I$220:$J$250,2,0)))*AA10,IF(Z10="CLIENT S",VLOOKUP(AB10,'BASE DE DONNEE'!$I$220:$J$250,2,0))+VLOOKUP(Y10,'BASE DE DONNEE'!$I$111:$P$192,2,0)-((VLOOKUP(AB10,'BASE DE DONNEE'!$I$220:$J$250,2,0))+VLOOKUP(Y10,'BASE DE DONNEE'!$I$111:$P$192,2,0)*AA10))))))</f>
        <v>0</v>
      </c>
      <c r="AJ10" s="83" t="b">
        <f t="shared" si="4"/>
        <v>0</v>
      </c>
      <c r="AK10" s="83" t="b">
        <f t="shared" si="5"/>
        <v>0</v>
      </c>
      <c r="AL10" s="34"/>
      <c r="AM10" s="26"/>
      <c r="AN10" s="29"/>
      <c r="AO10" s="585"/>
      <c r="AP10" s="704"/>
      <c r="AQ10" s="704"/>
      <c r="AR10" s="77">
        <f t="shared" si="6"/>
        <v>0</v>
      </c>
      <c r="AS10" s="29"/>
      <c r="AT10" s="42"/>
      <c r="AU10" s="29"/>
      <c r="AV10" s="29"/>
      <c r="AW10" s="29"/>
      <c r="AX10" s="29"/>
      <c r="AY10" s="29"/>
      <c r="AZ10" s="129"/>
      <c r="BA10" s="93">
        <f t="shared" si="7"/>
        <v>0</v>
      </c>
      <c r="BB10" s="41">
        <f>IF(AS10="CLIENT S+L",(AR10*3333.33+(VLOOKUP(AU10,'BASE DE DONNEE'!$I$220:$J$250,2,0)))-((AR10*3333.33+(VLOOKUP(AU10,'BASE DE DONNEE'!$I$220:$J$250,2,0)))*AT10),IF(AS10="CLIENT O","OFFERT",IF(AS10="CLIENT L",(VLOOKUP(AU10,'BASE DE DONNEE'!$I$220:$J$250,2,0))+(VLOOKUP(AR10,'BASE DE DONNEE'!$I$111:$P$192,2,0)),IF(AS10="CLIENT D",(AR10*3809.53+(VLOOKUP(AU10,'BASE DE DONNEE'!$I$220:$J$250,2,0))),IF(AS10="CLIENT S+D",(AR10*3809.53+(VLOOKUP(AU10,'BASE DE DONNEE'!$I$220:$J$250,2,0)))-(AR10*3809.53+(VLOOKUP(AU10,'BASE DE DONNEE'!$I$220:$J$250,2,0)))*AT10,IF(AS10="CLIENT S",VLOOKUP(AU10,'BASE DE DONNEE'!$I$220:$J$250,2,0))+VLOOKUP(AR10,'BASE DE DONNEE'!$I$111:$P$164,2,0)-((VLOOKUP(AU10,'BASE DE DONNEE'!$I$220:$J$250,2,0))+VLOOKUP(AR10,'BASE DE DONNEE'!$I$111:$P$164,2,0)*AT10))))))</f>
        <v>0</v>
      </c>
      <c r="BC10" s="41" t="b">
        <f t="shared" si="8"/>
        <v>0</v>
      </c>
      <c r="BD10" s="41" t="b">
        <f t="shared" si="9"/>
        <v>0</v>
      </c>
      <c r="BE10" s="34"/>
      <c r="BF10" s="26"/>
      <c r="BG10" s="29"/>
      <c r="BH10" s="585"/>
      <c r="BI10" s="704"/>
      <c r="BJ10" s="704"/>
      <c r="BK10" s="77">
        <f t="shared" si="10"/>
        <v>0</v>
      </c>
      <c r="BL10" s="29"/>
      <c r="BM10" s="42"/>
      <c r="BN10" s="29"/>
      <c r="BO10" s="29"/>
      <c r="BP10" s="29"/>
      <c r="BQ10" s="29"/>
      <c r="BR10" s="29"/>
      <c r="BS10" s="29"/>
      <c r="BT10" s="94">
        <f t="shared" si="11"/>
        <v>0</v>
      </c>
      <c r="BU10" s="83">
        <f>IF(BL10="CLIENT S+L",(BK10*3333.33+(VLOOKUP(BN10,'BASE DE DONNEE'!$I$220:$J$250,2,0)))-((BK10*3333.33+(VLOOKUP(BN10,'BASE DE DONNEE'!$I$220:$J$250,2,0)))*BM10),IF(BL10="CLIENT O","OFFERT",IF(BL10="CLIENT L",(VLOOKUP(BN10,'BASE DE DONNEE'!$I$220:$J$250,2,0))+(VLOOKUP(BK10,'BASE DE DONNEE'!$I$111:$P$192,2,0)),IF(BL10="CLIENT D",(BK10*3809.53+(VLOOKUP(BN10,'BASE DE DONNEE'!$I$220:$J$250,2,0))),IF(BL10="CLIENT S+D",(BK10*3809.53+(VLOOKUP(BN10,'BASE DE DONNEE'!$I$220:$J$250,2,0)))-((BK10*3809.53+(VLOOKUP(BN10,'BASE DE DONNEE'!$I$220:$J$250,2,0)))*BM10),IF(BL10="CLIENT S",VLOOKUP(BN10,'BASE DE DONNEE'!$I$220:$J$250,2,0))+VLOOKUP(BK10,'BASE DE DONNEE'!$I$111:$P$192,2,0)-((VLOOKUP(BN10,'BASE DE DONNEE'!$I$220:$J$250,2,0))+VLOOKUP(BK10,'BASE DE DONNEE'!$I$111:$P$192,2,0)*BM10))))))</f>
        <v>0</v>
      </c>
      <c r="BV10" s="83" t="b">
        <f t="shared" si="12"/>
        <v>0</v>
      </c>
      <c r="BW10" s="83" t="b">
        <f t="shared" si="13"/>
        <v>0</v>
      </c>
      <c r="BX10" s="34"/>
    </row>
    <row r="11" spans="1:76" x14ac:dyDescent="0.25">
      <c r="A11" s="26"/>
      <c r="B11" s="29" t="s">
        <v>234</v>
      </c>
      <c r="C11" s="585"/>
      <c r="D11" s="704"/>
      <c r="E11" s="704"/>
      <c r="F11" s="77">
        <f t="shared" si="0"/>
        <v>0</v>
      </c>
      <c r="G11" s="29"/>
      <c r="H11" s="42"/>
      <c r="I11" s="29"/>
      <c r="J11" s="29"/>
      <c r="K11" s="29"/>
      <c r="L11" s="29"/>
      <c r="M11" s="29"/>
      <c r="N11" s="130"/>
      <c r="O11" s="80">
        <f t="shared" si="1"/>
        <v>0</v>
      </c>
      <c r="P11" s="76" t="b">
        <f>IF(G11="CLIENT S+L",(F11*3333.33+(VLOOKUP(I11,'BASE DE DONNEE'!$I$220:$J$250,2,0)))-(F11*3333.33+(VLOOKUP(I11,'BASE DE DONNEE'!$I$220:$J$250,2,0)))*H11,IF(G11="CLIENT O","OFFERT",IF(G11="CLIENT L",(VLOOKUP(I11,'BASE DE DONNEE'!$I$220:$J$250,2,0))+(VLOOKUP(F11,'BASE DE DONNEE'!$I$111:$P$192,2,0)),IF(G11="CLIENT D",(F11*3809.53+(VLOOKUP(I11,'BASE DE DONNEE'!$I$220:$J$250,2,0))),IF(G11="CLIENT S+D",((F11*3809.53+(VLOOKUP(I11,'BASE DE DONNEE'!$I$220:$J$250,2,0)))-(F11*3809.53+(VLOOKUP(I11,'BASE DE DONNEE'!$I$220:$J$250,2,0)))*H11),IF(G11="CLIENT S",(VLOOKUP(I11,'BASE DE DONNEE'!$I$220:$J$250,2,0))+VLOOKUP(F11,'BASE DE DONNEE'!$I$111:$P$192,2,0)-((VLOOKUP(I11,'BASE DE DONNEE'!$I$220:$J$250,2,0))+VLOOKUP(F11,'BASE DE DONNEE'!$I$111:$P$164,2,0)*H11)))))))</f>
        <v>0</v>
      </c>
      <c r="Q11" s="76" t="b">
        <f t="shared" si="14"/>
        <v>0</v>
      </c>
      <c r="R11" s="83" t="b">
        <f t="shared" si="15"/>
        <v>0</v>
      </c>
      <c r="S11" s="34"/>
      <c r="T11" s="26"/>
      <c r="U11" s="29"/>
      <c r="V11" s="585"/>
      <c r="W11" s="704"/>
      <c r="X11" s="704"/>
      <c r="Y11" s="77">
        <f t="shared" si="2"/>
        <v>0</v>
      </c>
      <c r="Z11" s="29"/>
      <c r="AA11" s="42"/>
      <c r="AB11" s="29"/>
      <c r="AC11" s="29"/>
      <c r="AD11" s="29"/>
      <c r="AE11" s="29"/>
      <c r="AF11" s="29"/>
      <c r="AG11" s="132"/>
      <c r="AH11" s="92">
        <f t="shared" si="3"/>
        <v>0</v>
      </c>
      <c r="AI11" s="87">
        <f>IF(Z11="CLIENT S+L",(Y11*3333.33+(VLOOKUP(AB11,'BASE DE DONNEE'!$I$220:$J$250,2,0)))-(Y11*3333.33+(VLOOKUP(AB11,'BASE DE DONNEE'!$I$220:$J$250,2,0)))*AA11,IF(Z11="CLIENT O","OFFERT",IF(Z11="CLIENT L",(VLOOKUP(AB11,'BASE DE DONNEE'!$I$220:$J$250,2,0))+(VLOOKUP(Y11,'BASE DE DONNEE'!$I$111:$P$192,2,0)),IF(Z11="CLIENT D",(Y11*3809.53+(VLOOKUP(AB11,'BASE DE DONNEE'!$I$220:$J$250,2,0))),IF(Z11="CLIENT S+D",(Y11*3809.53+(VLOOKUP(AB11,'BASE DE DONNEE'!$I$220:$J$250,2,0)))-(Y11*3809.53+(VLOOKUP(AB11,'BASE DE DONNEE'!$I$220:$J$250,2,0)))*AA11,IF(Z11="CLIENT S",VLOOKUP(AB11,'BASE DE DONNEE'!$I$220:$J$250,2,0))+VLOOKUP(Y11,'BASE DE DONNEE'!$I$111:$P$192,2,0)-((VLOOKUP(AB11,'BASE DE DONNEE'!$I$220:$J$250,2,0))+VLOOKUP(Y11,'BASE DE DONNEE'!$I$111:$P$192,2,0)*AA11))))))</f>
        <v>0</v>
      </c>
      <c r="AJ11" s="83" t="b">
        <f t="shared" si="4"/>
        <v>0</v>
      </c>
      <c r="AK11" s="83" t="b">
        <f t="shared" si="5"/>
        <v>0</v>
      </c>
      <c r="AL11" s="34"/>
      <c r="AM11" s="26"/>
      <c r="AN11" s="29"/>
      <c r="AO11" s="585"/>
      <c r="AP11" s="704"/>
      <c r="AQ11" s="704"/>
      <c r="AR11" s="77">
        <f t="shared" si="6"/>
        <v>0</v>
      </c>
      <c r="AS11" s="29"/>
      <c r="AT11" s="42"/>
      <c r="AU11" s="29"/>
      <c r="AV11" s="29"/>
      <c r="AW11" s="29"/>
      <c r="AX11" s="29"/>
      <c r="AY11" s="29"/>
      <c r="AZ11" s="129"/>
      <c r="BA11" s="93">
        <f t="shared" si="7"/>
        <v>0</v>
      </c>
      <c r="BB11" s="41">
        <f>IF(AS11="CLIENT S+L",(AR11*3333.33+(VLOOKUP(AU11,'BASE DE DONNEE'!$I$220:$J$250,2,0)))-((AR11*3333.33+(VLOOKUP(AU11,'BASE DE DONNEE'!$I$220:$J$250,2,0)))*AT11),IF(AS11="CLIENT O","OFFERT",IF(AS11="CLIENT L",(VLOOKUP(AU11,'BASE DE DONNEE'!$I$220:$J$250,2,0))+(VLOOKUP(AR11,'BASE DE DONNEE'!$I$111:$P$192,2,0)),IF(AS11="CLIENT D",(AR11*3809.53+(VLOOKUP(AU11,'BASE DE DONNEE'!$I$220:$J$250,2,0))),IF(AS11="CLIENT S+D",(AR11*3809.53+(VLOOKUP(AU11,'BASE DE DONNEE'!$I$220:$J$250,2,0)))-(AR11*3809.53+(VLOOKUP(AU11,'BASE DE DONNEE'!$I$220:$J$250,2,0)))*AT11,IF(AS11="CLIENT S",VLOOKUP(AU11,'BASE DE DONNEE'!$I$220:$J$250,2,0))+VLOOKUP(AR11,'BASE DE DONNEE'!$I$111:$P$164,2,0)-((VLOOKUP(AU11,'BASE DE DONNEE'!$I$220:$J$250,2,0))+VLOOKUP(AR11,'BASE DE DONNEE'!$I$111:$P$164,2,0)*AT11))))))</f>
        <v>0</v>
      </c>
      <c r="BC11" s="41" t="b">
        <f t="shared" si="8"/>
        <v>0</v>
      </c>
      <c r="BD11" s="41" t="b">
        <f t="shared" si="9"/>
        <v>0</v>
      </c>
      <c r="BE11" s="34"/>
      <c r="BF11" s="26"/>
      <c r="BG11" s="29"/>
      <c r="BH11" s="585"/>
      <c r="BI11" s="704"/>
      <c r="BJ11" s="704"/>
      <c r="BK11" s="77">
        <f t="shared" si="10"/>
        <v>0</v>
      </c>
      <c r="BL11" s="29"/>
      <c r="BM11" s="42"/>
      <c r="BN11" s="29"/>
      <c r="BO11" s="29"/>
      <c r="BP11" s="29"/>
      <c r="BQ11" s="29"/>
      <c r="BR11" s="29"/>
      <c r="BS11" s="29"/>
      <c r="BT11" s="94">
        <f t="shared" si="11"/>
        <v>0</v>
      </c>
      <c r="BU11" s="83">
        <f>IF(BL11="CLIENT S+L",(BK11*3333.33+(VLOOKUP(BN11,'BASE DE DONNEE'!$I$220:$J$250,2,0)))-((BK11*3333.33+(VLOOKUP(BN11,'BASE DE DONNEE'!$I$220:$J$250,2,0)))*BM11),IF(BL11="CLIENT O","OFFERT",IF(BL11="CLIENT L",(VLOOKUP(BN11,'BASE DE DONNEE'!$I$220:$J$250,2,0))+(VLOOKUP(BK11,'BASE DE DONNEE'!$I$111:$P$192,2,0)),IF(BL11="CLIENT D",(BK11*3809.53+(VLOOKUP(BN11,'BASE DE DONNEE'!$I$220:$J$250,2,0))),IF(BL11="CLIENT S+D",(BK11*3809.53+(VLOOKUP(BN11,'BASE DE DONNEE'!$I$220:$J$250,2,0)))-((BK11*3809.53+(VLOOKUP(BN11,'BASE DE DONNEE'!$I$220:$J$250,2,0)))*BM11),IF(BL11="CLIENT S",VLOOKUP(BN11,'BASE DE DONNEE'!$I$220:$J$250,2,0))+VLOOKUP(BK11,'BASE DE DONNEE'!$I$111:$P$192,2,0)-((VLOOKUP(BN11,'BASE DE DONNEE'!$I$220:$J$250,2,0))+VLOOKUP(BK11,'BASE DE DONNEE'!$I$111:$P$192,2,0)*BM11))))))</f>
        <v>0</v>
      </c>
      <c r="BV11" s="83" t="b">
        <f t="shared" si="12"/>
        <v>0</v>
      </c>
      <c r="BW11" s="83" t="b">
        <f t="shared" si="13"/>
        <v>0</v>
      </c>
      <c r="BX11" s="34"/>
    </row>
    <row r="12" spans="1:76" x14ac:dyDescent="0.25">
      <c r="A12" s="26"/>
      <c r="B12" s="29" t="s">
        <v>235</v>
      </c>
      <c r="C12" s="585"/>
      <c r="D12" s="704"/>
      <c r="E12" s="704"/>
      <c r="F12" s="77">
        <f t="shared" si="0"/>
        <v>0</v>
      </c>
      <c r="G12" s="29"/>
      <c r="H12" s="42"/>
      <c r="I12" s="29"/>
      <c r="J12" s="29"/>
      <c r="K12" s="29"/>
      <c r="L12" s="29"/>
      <c r="M12" s="29"/>
      <c r="N12" s="130"/>
      <c r="O12" s="80">
        <f t="shared" si="1"/>
        <v>0</v>
      </c>
      <c r="P12" s="76" t="b">
        <f>IF(G12="CLIENT S+L",(F12*3333.33+(VLOOKUP(I12,'BASE DE DONNEE'!$I$220:$J$250,2,0)))-(F12*3333.33+(VLOOKUP(I12,'BASE DE DONNEE'!$I$220:$J$250,2,0)))*H12,IF(G12="CLIENT O","OFFERT",IF(G12="CLIENT L",(VLOOKUP(I12,'BASE DE DONNEE'!$I$220:$J$250,2,0))+(VLOOKUP(F12,'BASE DE DONNEE'!$I$111:$P$192,2,0)),IF(G12="CLIENT D",(F12*3809.53+(VLOOKUP(I12,'BASE DE DONNEE'!$I$220:$J$250,2,0))),IF(G12="CLIENT S+D",((F12*3809.53+(VLOOKUP(I12,'BASE DE DONNEE'!$I$220:$J$250,2,0)))-(F12*3809.53+(VLOOKUP(I12,'BASE DE DONNEE'!$I$220:$J$250,2,0)))*H12),IF(G12="CLIENT S",(VLOOKUP(I12,'BASE DE DONNEE'!$I$220:$J$250,2,0))+VLOOKUP(F12,'BASE DE DONNEE'!$I$111:$P$192,2,0)-((VLOOKUP(I12,'BASE DE DONNEE'!$I$220:$J$250,2,0))+VLOOKUP(F12,'BASE DE DONNEE'!$I$111:$P$164,2,0)*H12)))))))</f>
        <v>0</v>
      </c>
      <c r="Q12" s="76" t="b">
        <f t="shared" si="14"/>
        <v>0</v>
      </c>
      <c r="R12" s="83" t="b">
        <f t="shared" si="15"/>
        <v>0</v>
      </c>
      <c r="S12" s="34"/>
      <c r="T12" s="26"/>
      <c r="U12" s="29"/>
      <c r="V12" s="585"/>
      <c r="W12" s="704"/>
      <c r="X12" s="704"/>
      <c r="Y12" s="77">
        <f t="shared" si="2"/>
        <v>0</v>
      </c>
      <c r="Z12" s="29"/>
      <c r="AA12" s="42"/>
      <c r="AB12" s="29"/>
      <c r="AC12" s="29"/>
      <c r="AD12" s="29"/>
      <c r="AE12" s="29"/>
      <c r="AF12" s="29"/>
      <c r="AG12" s="130"/>
      <c r="AH12" s="92">
        <f t="shared" si="3"/>
        <v>0</v>
      </c>
      <c r="AI12" s="87">
        <f>IF(Z12="CLIENT S+L",(Y12*3333.33+(VLOOKUP(AB12,'BASE DE DONNEE'!$I$220:$J$250,2,0)))-(Y12*3333.33+(VLOOKUP(AB12,'BASE DE DONNEE'!$I$220:$J$250,2,0)))*AA12,IF(Z12="CLIENT O","OFFERT",IF(Z12="CLIENT L",(VLOOKUP(AB12,'BASE DE DONNEE'!$I$220:$J$250,2,0))+(VLOOKUP(Y12,'BASE DE DONNEE'!$I$111:$P$192,2,0)),IF(Z12="CLIENT D",(Y12*3809.53+(VLOOKUP(AB12,'BASE DE DONNEE'!$I$220:$J$250,2,0))),IF(Z12="CLIENT S+D",(Y12*3809.53+(VLOOKUP(AB12,'BASE DE DONNEE'!$I$220:$J$250,2,0)))-(Y12*3809.53+(VLOOKUP(AB12,'BASE DE DONNEE'!$I$220:$J$250,2,0)))*AA12,IF(Z12="CLIENT S",VLOOKUP(AB12,'BASE DE DONNEE'!$I$220:$J$250,2,0))+VLOOKUP(Y12,'BASE DE DONNEE'!$I$111:$P$192,2,0)-((VLOOKUP(AB12,'BASE DE DONNEE'!$I$220:$J$250,2,0))+VLOOKUP(Y12,'BASE DE DONNEE'!$I$111:$P$192,2,0)*AA12))))))</f>
        <v>0</v>
      </c>
      <c r="AJ12" s="83" t="b">
        <f t="shared" si="4"/>
        <v>0</v>
      </c>
      <c r="AK12" s="83" t="b">
        <f t="shared" si="5"/>
        <v>0</v>
      </c>
      <c r="AL12" s="34"/>
      <c r="AM12" s="26"/>
      <c r="AN12" s="29"/>
      <c r="AO12" s="585"/>
      <c r="AP12" s="704"/>
      <c r="AQ12" s="704"/>
      <c r="AR12" s="77">
        <f t="shared" si="6"/>
        <v>0</v>
      </c>
      <c r="AS12" s="29"/>
      <c r="AT12" s="42"/>
      <c r="AU12" s="29"/>
      <c r="AV12" s="29"/>
      <c r="AW12" s="29"/>
      <c r="AX12" s="29"/>
      <c r="AY12" s="29"/>
      <c r="AZ12" s="129"/>
      <c r="BA12" s="93">
        <f t="shared" si="7"/>
        <v>0</v>
      </c>
      <c r="BB12" s="41">
        <f>IF(AS12="CLIENT S+L",(AR12*3333.33+(VLOOKUP(AU12,'BASE DE DONNEE'!$I$220:$J$250,2,0)))-((AR12*3333.33+(VLOOKUP(AU12,'BASE DE DONNEE'!$I$220:$J$250,2,0)))*AT12),IF(AS12="CLIENT O","OFFERT",IF(AS12="CLIENT L",(VLOOKUP(AU12,'BASE DE DONNEE'!$I$220:$J$250,2,0))+(VLOOKUP(AR12,'BASE DE DONNEE'!$I$111:$P$192,2,0)),IF(AS12="CLIENT D",(AR12*3809.53+(VLOOKUP(AU12,'BASE DE DONNEE'!$I$220:$J$250,2,0))),IF(AS12="CLIENT S+D",(AR12*3809.53+(VLOOKUP(AU12,'BASE DE DONNEE'!$I$220:$J$250,2,0)))-(AR12*3809.53+(VLOOKUP(AU12,'BASE DE DONNEE'!$I$220:$J$250,2,0)))*AT12,IF(AS12="CLIENT S",VLOOKUP(AU12,'BASE DE DONNEE'!$I$220:$J$250,2,0))+VLOOKUP(AR12,'BASE DE DONNEE'!$I$111:$P$164,2,0)-((VLOOKUP(AU12,'BASE DE DONNEE'!$I$220:$J$250,2,0))+VLOOKUP(AR12,'BASE DE DONNEE'!$I$111:$P$164,2,0)*AT12))))))</f>
        <v>0</v>
      </c>
      <c r="BC12" s="41" t="b">
        <f t="shared" si="8"/>
        <v>0</v>
      </c>
      <c r="BD12" s="41" t="b">
        <f t="shared" si="9"/>
        <v>0</v>
      </c>
      <c r="BE12" s="34"/>
      <c r="BF12" s="26"/>
      <c r="BG12" s="29"/>
      <c r="BH12" s="585"/>
      <c r="BI12" s="704"/>
      <c r="BJ12" s="704"/>
      <c r="BK12" s="77">
        <f t="shared" si="10"/>
        <v>0</v>
      </c>
      <c r="BL12" s="29"/>
      <c r="BM12" s="42"/>
      <c r="BN12" s="29"/>
      <c r="BO12" s="29"/>
      <c r="BP12" s="29"/>
      <c r="BQ12" s="29"/>
      <c r="BR12" s="29"/>
      <c r="BS12" s="29"/>
      <c r="BT12" s="94">
        <f t="shared" si="11"/>
        <v>0</v>
      </c>
      <c r="BU12" s="83">
        <f>IF(BL12="CLIENT S+L",(BK12*3333.33+(VLOOKUP(BN12,'BASE DE DONNEE'!$I$220:$J$250,2,0)))-((BK12*3333.33+(VLOOKUP(BN12,'BASE DE DONNEE'!$I$220:$J$250,2,0)))*BM12),IF(BL12="CLIENT O","OFFERT",IF(BL12="CLIENT L",(VLOOKUP(BN12,'BASE DE DONNEE'!$I$220:$J$250,2,0))+(VLOOKUP(BK12,'BASE DE DONNEE'!$I$111:$P$192,2,0)),IF(BL12="CLIENT D",(BK12*3809.53+(VLOOKUP(BN12,'BASE DE DONNEE'!$I$220:$J$250,2,0))),IF(BL12="CLIENT S+D",(BK12*3809.53+(VLOOKUP(BN12,'BASE DE DONNEE'!$I$220:$J$250,2,0)))-((BK12*3809.53+(VLOOKUP(BN12,'BASE DE DONNEE'!$I$220:$J$250,2,0)))*BM12),IF(BL12="CLIENT S",VLOOKUP(BN12,'BASE DE DONNEE'!$I$220:$J$250,2,0))+VLOOKUP(BK12,'BASE DE DONNEE'!$I$111:$P$192,2,0)-((VLOOKUP(BN12,'BASE DE DONNEE'!$I$220:$J$250,2,0))+VLOOKUP(BK12,'BASE DE DONNEE'!$I$111:$P$192,2,0)*BM12))))))</f>
        <v>0</v>
      </c>
      <c r="BV12" s="83" t="b">
        <f t="shared" si="12"/>
        <v>0</v>
      </c>
      <c r="BW12" s="83" t="b">
        <f t="shared" si="13"/>
        <v>0</v>
      </c>
      <c r="BX12" s="34"/>
    </row>
    <row r="13" spans="1:76" x14ac:dyDescent="0.25">
      <c r="A13" s="26"/>
      <c r="B13" s="29"/>
      <c r="C13" s="585"/>
      <c r="D13" s="704"/>
      <c r="E13" s="704"/>
      <c r="F13" s="77">
        <f t="shared" si="0"/>
        <v>0</v>
      </c>
      <c r="G13" s="29"/>
      <c r="H13" s="42"/>
      <c r="I13" s="29"/>
      <c r="J13" s="29"/>
      <c r="K13" s="29"/>
      <c r="L13" s="29"/>
      <c r="M13" s="29"/>
      <c r="N13" s="130"/>
      <c r="O13" s="80">
        <f t="shared" si="1"/>
        <v>0</v>
      </c>
      <c r="P13" s="76" t="b">
        <f>IF(G13="CLIENT S+L",(F13*3333.33+(VLOOKUP(I13,'BASE DE DONNEE'!$I$220:$J$250,2,0)))-(F13*3333.33+(VLOOKUP(I13,'BASE DE DONNEE'!$I$220:$J$250,2,0)))*H13,IF(G13="CLIENT O","OFFERT",IF(G13="CLIENT L",(VLOOKUP(I13,'BASE DE DONNEE'!$I$220:$J$250,2,0))+(VLOOKUP(F13,'BASE DE DONNEE'!$I$111:$P$192,2,0)),IF(G13="CLIENT D",(F13*3809.53+(VLOOKUP(I13,'BASE DE DONNEE'!$I$220:$J$250,2,0))),IF(G13="CLIENT S+D",((F13*3809.53+(VLOOKUP(I13,'BASE DE DONNEE'!$I$220:$J$250,2,0)))-(F13*3809.53+(VLOOKUP(I13,'BASE DE DONNEE'!$I$220:$J$250,2,0)))*H13),IF(G13="CLIENT S",(VLOOKUP(I13,'BASE DE DONNEE'!$I$220:$J$250,2,0))+VLOOKUP(F13,'BASE DE DONNEE'!$I$111:$P$192,2,0)-((VLOOKUP(I13,'BASE DE DONNEE'!$I$220:$J$250,2,0))+VLOOKUP(F13,'BASE DE DONNEE'!$I$111:$P$164,2,0)*H13)))))))</f>
        <v>0</v>
      </c>
      <c r="Q13" s="76" t="b">
        <f t="shared" si="14"/>
        <v>0</v>
      </c>
      <c r="R13" s="83" t="b">
        <f t="shared" si="15"/>
        <v>0</v>
      </c>
      <c r="S13" s="34"/>
      <c r="T13" s="26"/>
      <c r="U13" s="29"/>
      <c r="V13" s="585"/>
      <c r="W13" s="704"/>
      <c r="X13" s="704"/>
      <c r="Y13" s="77">
        <f t="shared" si="2"/>
        <v>0</v>
      </c>
      <c r="Z13" s="29"/>
      <c r="AA13" s="42"/>
      <c r="AB13" s="29"/>
      <c r="AC13" s="29"/>
      <c r="AD13" s="29"/>
      <c r="AE13" s="29"/>
      <c r="AF13" s="29"/>
      <c r="AG13" s="132"/>
      <c r="AH13" s="92">
        <f t="shared" si="3"/>
        <v>0</v>
      </c>
      <c r="AI13" s="87">
        <f>IF(Z13="CLIENT S+L",(Y13*3333.33+(VLOOKUP(AB13,'BASE DE DONNEE'!$I$220:$J$250,2,0)))-(Y13*3333.33+(VLOOKUP(AB13,'BASE DE DONNEE'!$I$220:$J$250,2,0)))*AA13,IF(Z13="CLIENT O","OFFERT",IF(Z13="CLIENT L",(VLOOKUP(AB13,'BASE DE DONNEE'!$I$220:$J$250,2,0))+(VLOOKUP(Y13,'BASE DE DONNEE'!$I$111:$P$192,2,0)),IF(Z13="CLIENT D",(Y13*3809.53+(VLOOKUP(AB13,'BASE DE DONNEE'!$I$220:$J$250,2,0))),IF(Z13="CLIENT S+D",(Y13*3809.53+(VLOOKUP(AB13,'BASE DE DONNEE'!$I$220:$J$250,2,0)))-(Y13*3809.53+(VLOOKUP(AB13,'BASE DE DONNEE'!$I$220:$J$250,2,0)))*AA13,IF(Z13="CLIENT S",VLOOKUP(AB13,'BASE DE DONNEE'!$I$220:$J$250,2,0))+VLOOKUP(Y13,'BASE DE DONNEE'!$I$111:$P$192,2,0)-((VLOOKUP(AB13,'BASE DE DONNEE'!$I$220:$J$250,2,0))+VLOOKUP(Y13,'BASE DE DONNEE'!$I$111:$P$192,2,0)*AA13))))))</f>
        <v>0</v>
      </c>
      <c r="AJ13" s="83" t="b">
        <f t="shared" si="4"/>
        <v>0</v>
      </c>
      <c r="AK13" s="83" t="b">
        <f t="shared" si="5"/>
        <v>0</v>
      </c>
      <c r="AL13" s="34"/>
      <c r="AM13" s="26"/>
      <c r="AN13" s="29"/>
      <c r="AO13" s="585"/>
      <c r="AP13" s="704"/>
      <c r="AQ13" s="704"/>
      <c r="AR13" s="77">
        <f t="shared" si="6"/>
        <v>0</v>
      </c>
      <c r="AS13" s="29"/>
      <c r="AT13" s="42"/>
      <c r="AU13" s="29"/>
      <c r="AV13" s="29"/>
      <c r="AW13" s="29"/>
      <c r="AX13" s="29"/>
      <c r="AY13" s="29"/>
      <c r="AZ13" s="129"/>
      <c r="BA13" s="93">
        <f t="shared" si="7"/>
        <v>0</v>
      </c>
      <c r="BB13" s="41">
        <f>IF(AS13="CLIENT S+L",(AR13*3333.33+(VLOOKUP(AU13,'BASE DE DONNEE'!$I$220:$J$250,2,0)))-((AR13*3333.33+(VLOOKUP(AU13,'BASE DE DONNEE'!$I$220:$J$250,2,0)))*AT13),IF(AS13="CLIENT O","OFFERT",IF(AS13="CLIENT L",(VLOOKUP(AU13,'BASE DE DONNEE'!$I$220:$J$250,2,0))+(VLOOKUP(AR13,'BASE DE DONNEE'!$I$111:$P$192,2,0)),IF(AS13="CLIENT D",(AR13*3809.53+(VLOOKUP(AU13,'BASE DE DONNEE'!$I$220:$J$250,2,0))),IF(AS13="CLIENT S+D",(AR13*3809.53+(VLOOKUP(AU13,'BASE DE DONNEE'!$I$220:$J$250,2,0)))-(AR13*3809.53+(VLOOKUP(AU13,'BASE DE DONNEE'!$I$220:$J$250,2,0)))*AT13,IF(AS13="CLIENT S",VLOOKUP(AU13,'BASE DE DONNEE'!$I$220:$J$250,2,0))+VLOOKUP(AR13,'BASE DE DONNEE'!$I$111:$P$164,2,0)-((VLOOKUP(AU13,'BASE DE DONNEE'!$I$220:$J$250,2,0))+VLOOKUP(AR13,'BASE DE DONNEE'!$I$111:$P$164,2,0)*AT13))))))</f>
        <v>0</v>
      </c>
      <c r="BC13" s="41" t="b">
        <f t="shared" si="8"/>
        <v>0</v>
      </c>
      <c r="BD13" s="41" t="b">
        <f t="shared" si="9"/>
        <v>0</v>
      </c>
      <c r="BE13" s="34"/>
      <c r="BF13" s="26"/>
      <c r="BG13" s="29"/>
      <c r="BH13" s="585"/>
      <c r="BI13" s="704"/>
      <c r="BJ13" s="704"/>
      <c r="BK13" s="77">
        <f t="shared" si="10"/>
        <v>0</v>
      </c>
      <c r="BL13" s="29"/>
      <c r="BM13" s="42"/>
      <c r="BN13" s="29"/>
      <c r="BO13" s="29"/>
      <c r="BP13" s="29"/>
      <c r="BQ13" s="29"/>
      <c r="BR13" s="29"/>
      <c r="BS13" s="29"/>
      <c r="BT13" s="94">
        <f t="shared" si="11"/>
        <v>0</v>
      </c>
      <c r="BU13" s="83">
        <f>IF(BL13="CLIENT S+L",(BK13*3333.33+(VLOOKUP(BN13,'BASE DE DONNEE'!$I$220:$J$250,2,0)))-((BK13*3333.33+(VLOOKUP(BN13,'BASE DE DONNEE'!$I$220:$J$250,2,0)))*BM13),IF(BL13="CLIENT O","OFFERT",IF(BL13="CLIENT L",(VLOOKUP(BN13,'BASE DE DONNEE'!$I$220:$J$250,2,0))+(VLOOKUP(BK13,'BASE DE DONNEE'!$I$111:$P$192,2,0)),IF(BL13="CLIENT D",(BK13*3809.53+(VLOOKUP(BN13,'BASE DE DONNEE'!$I$220:$J$250,2,0))),IF(BL13="CLIENT S+D",(BK13*3809.53+(VLOOKUP(BN13,'BASE DE DONNEE'!$I$220:$J$250,2,0)))-((BK13*3809.53+(VLOOKUP(BN13,'BASE DE DONNEE'!$I$220:$J$250,2,0)))*BM13),IF(BL13="CLIENT S",VLOOKUP(BN13,'BASE DE DONNEE'!$I$220:$J$250,2,0))+VLOOKUP(BK13,'BASE DE DONNEE'!$I$111:$P$192,2,0)-((VLOOKUP(BN13,'BASE DE DONNEE'!$I$220:$J$250,2,0))+VLOOKUP(BK13,'BASE DE DONNEE'!$I$111:$P$192,2,0)*BM13))))))</f>
        <v>0</v>
      </c>
      <c r="BV13" s="83" t="b">
        <f t="shared" si="12"/>
        <v>0</v>
      </c>
      <c r="BW13" s="83" t="b">
        <f t="shared" si="13"/>
        <v>0</v>
      </c>
      <c r="BX13" s="34"/>
    </row>
    <row r="14" spans="1:76" x14ac:dyDescent="0.25">
      <c r="A14" s="26"/>
      <c r="B14" s="29"/>
      <c r="C14" s="585"/>
      <c r="D14" s="704"/>
      <c r="E14" s="704"/>
      <c r="F14" s="77">
        <f t="shared" si="0"/>
        <v>0</v>
      </c>
      <c r="G14" s="29"/>
      <c r="H14" s="42"/>
      <c r="I14" s="29"/>
      <c r="J14" s="29"/>
      <c r="K14" s="29"/>
      <c r="L14" s="29"/>
      <c r="M14" s="29"/>
      <c r="N14" s="130"/>
      <c r="O14" s="80">
        <f t="shared" si="1"/>
        <v>0</v>
      </c>
      <c r="P14" s="76" t="b">
        <f>IF(G14="CLIENT S+L",(F14*3333.33+(VLOOKUP(I14,'BASE DE DONNEE'!$I$220:$J$250,2,0)))-(F14*3333.33+(VLOOKUP(I14,'BASE DE DONNEE'!$I$220:$J$250,2,0)))*H14,IF(G14="CLIENT O","OFFERT",IF(G14="CLIENT L",(VLOOKUP(I14,'BASE DE DONNEE'!$I$220:$J$250,2,0))+(VLOOKUP(F14,'BASE DE DONNEE'!$I$111:$P$192,2,0)),IF(G14="CLIENT D",(F14*3809.53+(VLOOKUP(I14,'BASE DE DONNEE'!$I$220:$J$250,2,0))),IF(G14="CLIENT S+D",((F14*3809.53+(VLOOKUP(I14,'BASE DE DONNEE'!$I$220:$J$250,2,0)))-(F14*3809.53+(VLOOKUP(I14,'BASE DE DONNEE'!$I$220:$J$250,2,0)))*H14),IF(G14="CLIENT S",(VLOOKUP(I14,'BASE DE DONNEE'!$I$220:$J$250,2,0))+VLOOKUP(F14,'BASE DE DONNEE'!$I$111:$P$192,2,0)-((VLOOKUP(I14,'BASE DE DONNEE'!$I$220:$J$250,2,0))+VLOOKUP(F14,'BASE DE DONNEE'!$I$111:$P$164,2,0)*H14)))))))</f>
        <v>0</v>
      </c>
      <c r="Q14" s="76" t="b">
        <f t="shared" si="14"/>
        <v>0</v>
      </c>
      <c r="R14" s="83" t="b">
        <f t="shared" si="15"/>
        <v>0</v>
      </c>
      <c r="S14" s="34"/>
      <c r="T14" s="26"/>
      <c r="U14" s="29"/>
      <c r="V14" s="585"/>
      <c r="W14" s="704"/>
      <c r="X14" s="704"/>
      <c r="Y14" s="77">
        <f t="shared" si="2"/>
        <v>0</v>
      </c>
      <c r="Z14" s="29"/>
      <c r="AA14" s="42"/>
      <c r="AB14" s="29"/>
      <c r="AC14" s="29"/>
      <c r="AD14" s="29"/>
      <c r="AE14" s="29"/>
      <c r="AF14" s="29"/>
      <c r="AG14" s="130"/>
      <c r="AH14" s="92">
        <f t="shared" si="3"/>
        <v>0</v>
      </c>
      <c r="AI14" s="87">
        <f>IF(Z14="CLIENT S+L",(Y14*3333.33+(VLOOKUP(AB14,'BASE DE DONNEE'!$I$220:$J$250,2,0)))-(Y14*3333.33+(VLOOKUP(AB14,'BASE DE DONNEE'!$I$220:$J$250,2,0)))*AA14,IF(Z14="CLIENT O","OFFERT",IF(Z14="CLIENT L",(VLOOKUP(AB14,'BASE DE DONNEE'!$I$220:$J$250,2,0))+(VLOOKUP(Y14,'BASE DE DONNEE'!$I$111:$P$192,2,0)),IF(Z14="CLIENT D",(Y14*3809.53+(VLOOKUP(AB14,'BASE DE DONNEE'!$I$220:$J$250,2,0))),IF(Z14="CLIENT S+D",(Y14*3809.53+(VLOOKUP(AB14,'BASE DE DONNEE'!$I$220:$J$250,2,0)))-(Y14*3809.53+(VLOOKUP(AB14,'BASE DE DONNEE'!$I$220:$J$250,2,0)))*AA14,IF(Z14="CLIENT S",VLOOKUP(AB14,'BASE DE DONNEE'!$I$220:$J$250,2,0))+VLOOKUP(Y14,'BASE DE DONNEE'!$I$111:$P$192,2,0)-((VLOOKUP(AB14,'BASE DE DONNEE'!$I$220:$J$250,2,0))+VLOOKUP(Y14,'BASE DE DONNEE'!$I$111:$P$192,2,0)*AA14))))))</f>
        <v>0</v>
      </c>
      <c r="AJ14" s="83" t="b">
        <f t="shared" si="4"/>
        <v>0</v>
      </c>
      <c r="AK14" s="83" t="b">
        <f t="shared" si="5"/>
        <v>0</v>
      </c>
      <c r="AL14" s="34"/>
      <c r="AM14" s="26"/>
      <c r="AN14" s="29"/>
      <c r="AO14" s="585"/>
      <c r="AP14" s="704"/>
      <c r="AQ14" s="704"/>
      <c r="AR14" s="77">
        <f t="shared" si="6"/>
        <v>0</v>
      </c>
      <c r="AS14" s="29"/>
      <c r="AT14" s="42"/>
      <c r="AU14" s="29"/>
      <c r="AV14" s="29"/>
      <c r="AW14" s="29"/>
      <c r="AX14" s="29"/>
      <c r="AY14" s="29"/>
      <c r="AZ14" s="129"/>
      <c r="BA14" s="93">
        <f t="shared" si="7"/>
        <v>0</v>
      </c>
      <c r="BB14" s="41">
        <f>IF(AS14="CLIENT S+L",(AR14*3333.33+(VLOOKUP(AU14,'BASE DE DONNEE'!$I$220:$J$250,2,0)))-((AR14*3333.33+(VLOOKUP(AU14,'BASE DE DONNEE'!$I$220:$J$250,2,0)))*AT14),IF(AS14="CLIENT O","OFFERT",IF(AS14="CLIENT L",(VLOOKUP(AU14,'BASE DE DONNEE'!$I$220:$J$250,2,0))+(VLOOKUP(AR14,'BASE DE DONNEE'!$I$111:$P$192,2,0)),IF(AS14="CLIENT D",(AR14*3809.53+(VLOOKUP(AU14,'BASE DE DONNEE'!$I$220:$J$250,2,0))),IF(AS14="CLIENT S+D",(AR14*3809.53+(VLOOKUP(AU14,'BASE DE DONNEE'!$I$220:$J$250,2,0)))-(AR14*3809.53+(VLOOKUP(AU14,'BASE DE DONNEE'!$I$220:$J$250,2,0)))*AT14,IF(AS14="CLIENT S",VLOOKUP(AU14,'BASE DE DONNEE'!$I$220:$J$250,2,0))+VLOOKUP(AR14,'BASE DE DONNEE'!$I$111:$P$164,2,0)-((VLOOKUP(AU14,'BASE DE DONNEE'!$I$220:$J$250,2,0))+VLOOKUP(AR14,'BASE DE DONNEE'!$I$111:$P$164,2,0)*AT14))))))</f>
        <v>0</v>
      </c>
      <c r="BC14" s="41" t="b">
        <f t="shared" si="8"/>
        <v>0</v>
      </c>
      <c r="BD14" s="41" t="b">
        <f t="shared" si="9"/>
        <v>0</v>
      </c>
      <c r="BE14" s="34"/>
      <c r="BF14" s="26"/>
      <c r="BG14" s="29"/>
      <c r="BH14" s="585"/>
      <c r="BI14" s="704"/>
      <c r="BJ14" s="704"/>
      <c r="BK14" s="77">
        <f t="shared" si="10"/>
        <v>0</v>
      </c>
      <c r="BL14" s="29"/>
      <c r="BM14" s="42"/>
      <c r="BN14" s="29"/>
      <c r="BO14" s="29"/>
      <c r="BP14" s="29"/>
      <c r="BQ14" s="29"/>
      <c r="BR14" s="29"/>
      <c r="BS14" s="29"/>
      <c r="BT14" s="94">
        <f t="shared" si="11"/>
        <v>0</v>
      </c>
      <c r="BU14" s="83">
        <f>IF(BL14="CLIENT S+L",(BK14*3333.33+(VLOOKUP(BN14,'BASE DE DONNEE'!$I$220:$J$250,2,0)))-((BK14*3333.33+(VLOOKUP(BN14,'BASE DE DONNEE'!$I$220:$J$250,2,0)))*BM14),IF(BL14="CLIENT O","OFFERT",IF(BL14="CLIENT L",(VLOOKUP(BN14,'BASE DE DONNEE'!$I$220:$J$250,2,0))+(VLOOKUP(BK14,'BASE DE DONNEE'!$I$111:$P$192,2,0)),IF(BL14="CLIENT D",(BK14*3809.53+(VLOOKUP(BN14,'BASE DE DONNEE'!$I$220:$J$250,2,0))),IF(BL14="CLIENT S+D",(BK14*3809.53+(VLOOKUP(BN14,'BASE DE DONNEE'!$I$220:$J$250,2,0)))-((BK14*3809.53+(VLOOKUP(BN14,'BASE DE DONNEE'!$I$220:$J$250,2,0)))*BM14),IF(BL14="CLIENT S",VLOOKUP(BN14,'BASE DE DONNEE'!$I$220:$J$250,2,0))+VLOOKUP(BK14,'BASE DE DONNEE'!$I$111:$P$192,2,0)-((VLOOKUP(BN14,'BASE DE DONNEE'!$I$220:$J$250,2,0))+VLOOKUP(BK14,'BASE DE DONNEE'!$I$111:$P$192,2,0)*BM14))))))</f>
        <v>0</v>
      </c>
      <c r="BV14" s="83" t="b">
        <f t="shared" si="12"/>
        <v>0</v>
      </c>
      <c r="BW14" s="83" t="b">
        <f t="shared" si="13"/>
        <v>0</v>
      </c>
      <c r="BX14" s="34"/>
    </row>
    <row r="15" spans="1:76" x14ac:dyDescent="0.25">
      <c r="A15" s="26"/>
      <c r="B15" s="29"/>
      <c r="C15" s="585"/>
      <c r="D15" s="704"/>
      <c r="E15" s="704"/>
      <c r="F15" s="77">
        <f t="shared" si="0"/>
        <v>0</v>
      </c>
      <c r="G15" s="29"/>
      <c r="H15" s="42"/>
      <c r="I15" s="29"/>
      <c r="J15" s="29"/>
      <c r="K15" s="29"/>
      <c r="L15" s="29"/>
      <c r="M15" s="29"/>
      <c r="N15" s="130"/>
      <c r="O15" s="80">
        <f t="shared" si="1"/>
        <v>0</v>
      </c>
      <c r="P15" s="76" t="b">
        <f>IF(G15="CLIENT S+L",(F15*3333.33+(VLOOKUP(I15,'BASE DE DONNEE'!$I$220:$J$250,2,0)))-(F15*3333.33+(VLOOKUP(I15,'BASE DE DONNEE'!$I$220:$J$250,2,0)))*H15,IF(G15="CLIENT O","OFFERT",IF(G15="CLIENT L",(VLOOKUP(I15,'BASE DE DONNEE'!$I$220:$J$250,2,0))+(VLOOKUP(F15,'BASE DE DONNEE'!$I$111:$P$192,2,0)),IF(G15="CLIENT D",(F15*3809.53+(VLOOKUP(I15,'BASE DE DONNEE'!$I$220:$J$250,2,0))),IF(G15="CLIENT S+D",((F15*3809.53+(VLOOKUP(I15,'BASE DE DONNEE'!$I$220:$J$250,2,0)))-(F15*3809.53+(VLOOKUP(I15,'BASE DE DONNEE'!$I$220:$J$250,2,0)))*H15),IF(G15="CLIENT S",(VLOOKUP(I15,'BASE DE DONNEE'!$I$220:$J$250,2,0))+VLOOKUP(F15,'BASE DE DONNEE'!$I$111:$P$192,2,0)-((VLOOKUP(I15,'BASE DE DONNEE'!$I$220:$J$250,2,0))+VLOOKUP(F15,'BASE DE DONNEE'!$I$111:$P$164,2,0)*H15)))))))</f>
        <v>0</v>
      </c>
      <c r="Q15" s="76" t="b">
        <f t="shared" si="14"/>
        <v>0</v>
      </c>
      <c r="R15" s="83" t="b">
        <f t="shared" si="15"/>
        <v>0</v>
      </c>
      <c r="S15" s="34"/>
      <c r="T15" s="26"/>
      <c r="U15" s="29"/>
      <c r="V15" s="585"/>
      <c r="W15" s="704"/>
      <c r="X15" s="704"/>
      <c r="Y15" s="77">
        <f t="shared" si="2"/>
        <v>0</v>
      </c>
      <c r="Z15" s="29"/>
      <c r="AA15" s="42"/>
      <c r="AB15" s="29"/>
      <c r="AC15" s="29"/>
      <c r="AD15" s="29"/>
      <c r="AE15" s="29"/>
      <c r="AF15" s="29"/>
      <c r="AG15" s="133"/>
      <c r="AH15" s="92">
        <f t="shared" si="3"/>
        <v>0</v>
      </c>
      <c r="AI15" s="87">
        <f>IF(Z15="CLIENT S+L",(Y15*3333.33+(VLOOKUP(AB15,'BASE DE DONNEE'!$I$220:$J$250,2,0)))-(Y15*3333.33+(VLOOKUP(AB15,'BASE DE DONNEE'!$I$220:$J$250,2,0)))*AA15,IF(Z15="CLIENT O","OFFERT",IF(Z15="CLIENT L",(VLOOKUP(AB15,'BASE DE DONNEE'!$I$220:$J$250,2,0))+(VLOOKUP(Y15,'BASE DE DONNEE'!$I$111:$P$192,2,0)),IF(Z15="CLIENT D",(Y15*3809.53+(VLOOKUP(AB15,'BASE DE DONNEE'!$I$220:$J$250,2,0))),IF(Z15="CLIENT S+D",(Y15*3809.53+(VLOOKUP(AB15,'BASE DE DONNEE'!$I$220:$J$250,2,0)))-(Y15*3809.53+(VLOOKUP(AB15,'BASE DE DONNEE'!$I$220:$J$250,2,0)))*AA15,IF(Z15="CLIENT S",VLOOKUP(AB15,'BASE DE DONNEE'!$I$220:$J$250,2,0))+VLOOKUP(Y15,'BASE DE DONNEE'!$I$111:$P$192,2,0)-((VLOOKUP(AB15,'BASE DE DONNEE'!$I$220:$J$250,2,0))+VLOOKUP(Y15,'BASE DE DONNEE'!$I$111:$P$192,2,0)*AA15))))))</f>
        <v>0</v>
      </c>
      <c r="AJ15" s="83" t="b">
        <f t="shared" si="4"/>
        <v>0</v>
      </c>
      <c r="AK15" s="83" t="b">
        <f t="shared" si="5"/>
        <v>0</v>
      </c>
      <c r="AL15" s="34"/>
      <c r="AM15" s="26"/>
      <c r="AN15" s="29"/>
      <c r="AO15" s="585"/>
      <c r="AP15" s="704"/>
      <c r="AQ15" s="704"/>
      <c r="AR15" s="77">
        <f t="shared" si="6"/>
        <v>0</v>
      </c>
      <c r="AS15" s="29"/>
      <c r="AT15" s="42"/>
      <c r="AU15" s="29"/>
      <c r="AV15" s="29"/>
      <c r="AW15" s="29"/>
      <c r="AX15" s="29"/>
      <c r="AY15" s="29"/>
      <c r="AZ15" s="129"/>
      <c r="BA15" s="93">
        <f t="shared" si="7"/>
        <v>0</v>
      </c>
      <c r="BB15" s="41">
        <f>IF(AS15="CLIENT S+L",(AR15*3333.33+(VLOOKUP(AU15,'BASE DE DONNEE'!$I$220:$J$250,2,0)))-((AR15*3333.33+(VLOOKUP(AU15,'BASE DE DONNEE'!$I$220:$J$250,2,0)))*AT15),IF(AS15="CLIENT O","OFFERT",IF(AS15="CLIENT L",(VLOOKUP(AU15,'BASE DE DONNEE'!$I$220:$J$250,2,0))+(VLOOKUP(AR15,'BASE DE DONNEE'!$I$111:$P$192,2,0)),IF(AS15="CLIENT D",(AR15*3809.53+(VLOOKUP(AU15,'BASE DE DONNEE'!$I$220:$J$250,2,0))),IF(AS15="CLIENT S+D",(AR15*3809.53+(VLOOKUP(AU15,'BASE DE DONNEE'!$I$220:$J$250,2,0)))-(AR15*3809.53+(VLOOKUP(AU15,'BASE DE DONNEE'!$I$220:$J$250,2,0)))*AT15,IF(AS15="CLIENT S",VLOOKUP(AU15,'BASE DE DONNEE'!$I$220:$J$250,2,0))+VLOOKUP(AR15,'BASE DE DONNEE'!$I$111:$P$164,2,0)-((VLOOKUP(AU15,'BASE DE DONNEE'!$I$220:$J$250,2,0))+VLOOKUP(AR15,'BASE DE DONNEE'!$I$111:$P$164,2,0)*AT15))))))</f>
        <v>0</v>
      </c>
      <c r="BC15" s="41" t="b">
        <f t="shared" si="8"/>
        <v>0</v>
      </c>
      <c r="BD15" s="41" t="b">
        <f t="shared" si="9"/>
        <v>0</v>
      </c>
      <c r="BE15" s="34"/>
      <c r="BF15" s="26"/>
      <c r="BG15" s="29"/>
      <c r="BH15" s="585"/>
      <c r="BI15" s="704"/>
      <c r="BJ15" s="704"/>
      <c r="BK15" s="77">
        <f t="shared" si="10"/>
        <v>0</v>
      </c>
      <c r="BL15" s="29"/>
      <c r="BM15" s="42"/>
      <c r="BN15" s="29"/>
      <c r="BO15" s="29"/>
      <c r="BP15" s="29"/>
      <c r="BQ15" s="29"/>
      <c r="BR15" s="29"/>
      <c r="BS15" s="29"/>
      <c r="BT15" s="94">
        <f t="shared" si="11"/>
        <v>0</v>
      </c>
      <c r="BU15" s="83">
        <f>IF(BL15="CLIENT S+L",(BK15*3333.33+(VLOOKUP(BN15,'BASE DE DONNEE'!$I$220:$J$250,2,0)))-((BK15*3333.33+(VLOOKUP(BN15,'BASE DE DONNEE'!$I$220:$J$250,2,0)))*BM15),IF(BL15="CLIENT O","OFFERT",IF(BL15="CLIENT L",(VLOOKUP(BN15,'BASE DE DONNEE'!$I$220:$J$250,2,0))+(VLOOKUP(BK15,'BASE DE DONNEE'!$I$111:$P$192,2,0)),IF(BL15="CLIENT D",(BK15*3809.53+(VLOOKUP(BN15,'BASE DE DONNEE'!$I$220:$J$250,2,0))),IF(BL15="CLIENT S+D",(BK15*3809.53+(VLOOKUP(BN15,'BASE DE DONNEE'!$I$220:$J$250,2,0)))-((BK15*3809.53+(VLOOKUP(BN15,'BASE DE DONNEE'!$I$220:$J$250,2,0)))*BM15),IF(BL15="CLIENT S",VLOOKUP(BN15,'BASE DE DONNEE'!$I$220:$J$250,2,0))+VLOOKUP(BK15,'BASE DE DONNEE'!$I$111:$P$192,2,0)-((VLOOKUP(BN15,'BASE DE DONNEE'!$I$220:$J$250,2,0))+VLOOKUP(BK15,'BASE DE DONNEE'!$I$111:$P$192,2,0)*BM15))))))</f>
        <v>0</v>
      </c>
      <c r="BV15" s="83" t="b">
        <f t="shared" si="12"/>
        <v>0</v>
      </c>
      <c r="BW15" s="83" t="b">
        <f t="shared" si="13"/>
        <v>0</v>
      </c>
      <c r="BX15" s="34"/>
    </row>
    <row r="16" spans="1:76" x14ac:dyDescent="0.25">
      <c r="A16" s="26"/>
      <c r="B16" s="29"/>
      <c r="C16" s="585"/>
      <c r="D16" s="704"/>
      <c r="E16" s="704"/>
      <c r="F16" s="77">
        <f t="shared" si="0"/>
        <v>0</v>
      </c>
      <c r="G16" s="29"/>
      <c r="H16" s="42"/>
      <c r="I16" s="29"/>
      <c r="J16" s="29"/>
      <c r="K16" s="29"/>
      <c r="L16" s="29"/>
      <c r="M16" s="29"/>
      <c r="N16" s="130"/>
      <c r="O16" s="80">
        <f t="shared" si="1"/>
        <v>0</v>
      </c>
      <c r="P16" s="76" t="b">
        <f>IF(G16="CLIENT S+L",(F16*3333.33+(VLOOKUP(I16,'BASE DE DONNEE'!$I$220:$J$250,2,0)))-(F16*3333.33+(VLOOKUP(I16,'BASE DE DONNEE'!$I$220:$J$250,2,0)))*H16,IF(G16="CLIENT O","OFFERT",IF(G16="CLIENT L",(VLOOKUP(I16,'BASE DE DONNEE'!$I$220:$J$250,2,0))+(VLOOKUP(F16,'BASE DE DONNEE'!$I$111:$P$192,2,0)),IF(G16="CLIENT D",(F16*3809.53+(VLOOKUP(I16,'BASE DE DONNEE'!$I$220:$J$250,2,0))),IF(G16="CLIENT S+D",((F16*3809.53+(VLOOKUP(I16,'BASE DE DONNEE'!$I$220:$J$250,2,0)))-(F16*3809.53+(VLOOKUP(I16,'BASE DE DONNEE'!$I$220:$J$250,2,0)))*H16),IF(G16="CLIENT S",(VLOOKUP(I16,'BASE DE DONNEE'!$I$220:$J$250,2,0))+VLOOKUP(F16,'BASE DE DONNEE'!$I$111:$P$192,2,0)-((VLOOKUP(I16,'BASE DE DONNEE'!$I$220:$J$250,2,0))+VLOOKUP(F16,'BASE DE DONNEE'!$I$111:$P$164,2,0)*H16)))))))</f>
        <v>0</v>
      </c>
      <c r="Q16" s="76" t="b">
        <f t="shared" si="14"/>
        <v>0</v>
      </c>
      <c r="R16" s="83" t="b">
        <f t="shared" si="15"/>
        <v>0</v>
      </c>
      <c r="S16" s="34"/>
      <c r="T16" s="26"/>
      <c r="U16" s="29"/>
      <c r="V16" s="585"/>
      <c r="W16" s="704"/>
      <c r="X16" s="704"/>
      <c r="Y16" s="77">
        <f t="shared" si="2"/>
        <v>0</v>
      </c>
      <c r="Z16" s="29"/>
      <c r="AA16" s="42"/>
      <c r="AB16" s="29"/>
      <c r="AC16" s="29"/>
      <c r="AD16" s="29"/>
      <c r="AE16" s="29"/>
      <c r="AF16" s="29"/>
      <c r="AG16" s="130"/>
      <c r="AH16" s="92">
        <f t="shared" si="3"/>
        <v>0</v>
      </c>
      <c r="AI16" s="87">
        <f>IF(Z16="CLIENT S+L",(Y16*3333.33+(VLOOKUP(AB16,'BASE DE DONNEE'!$I$220:$J$250,2,0)))-(Y16*3333.33+(VLOOKUP(AB16,'BASE DE DONNEE'!$I$220:$J$250,2,0)))*AA16,IF(Z16="CLIENT O","OFFERT",IF(Z16="CLIENT L",(VLOOKUP(AB16,'BASE DE DONNEE'!$I$220:$J$250,2,0))+(VLOOKUP(Y16,'BASE DE DONNEE'!$I$111:$P$192,2,0)),IF(Z16="CLIENT D",(Y16*3809.53+(VLOOKUP(AB16,'BASE DE DONNEE'!$I$220:$J$250,2,0))),IF(Z16="CLIENT S+D",(Y16*3809.53+(VLOOKUP(AB16,'BASE DE DONNEE'!$I$220:$J$250,2,0)))-(Y16*3809.53+(VLOOKUP(AB16,'BASE DE DONNEE'!$I$220:$J$250,2,0)))*AA16,IF(Z16="CLIENT S",VLOOKUP(AB16,'BASE DE DONNEE'!$I$220:$J$250,2,0))+VLOOKUP(Y16,'BASE DE DONNEE'!$I$111:$P$192,2,0)-((VLOOKUP(AB16,'BASE DE DONNEE'!$I$220:$J$250,2,0))+VLOOKUP(Y16,'BASE DE DONNEE'!$I$111:$P$192,2,0)*AA16))))))</f>
        <v>0</v>
      </c>
      <c r="AJ16" s="83" t="b">
        <f t="shared" si="4"/>
        <v>0</v>
      </c>
      <c r="AK16" s="83" t="b">
        <f t="shared" si="5"/>
        <v>0</v>
      </c>
      <c r="AL16" s="34"/>
      <c r="AM16" s="26"/>
      <c r="AN16" s="29"/>
      <c r="AO16" s="585"/>
      <c r="AP16" s="704"/>
      <c r="AQ16" s="704"/>
      <c r="AR16" s="77">
        <f t="shared" si="6"/>
        <v>0</v>
      </c>
      <c r="AS16" s="29"/>
      <c r="AT16" s="42"/>
      <c r="AU16" s="29"/>
      <c r="AV16" s="29"/>
      <c r="AW16" s="29"/>
      <c r="AX16" s="29"/>
      <c r="AY16" s="29"/>
      <c r="AZ16" s="129"/>
      <c r="BA16" s="93">
        <f t="shared" si="7"/>
        <v>0</v>
      </c>
      <c r="BB16" s="41">
        <f>IF(AS16="CLIENT S+L",(AR16*3333.33+(VLOOKUP(AU16,'BASE DE DONNEE'!$I$220:$J$250,2,0)))-((AR16*3333.33+(VLOOKUP(AU16,'BASE DE DONNEE'!$I$220:$J$250,2,0)))*AT16),IF(AS16="CLIENT O","OFFERT",IF(AS16="CLIENT L",(VLOOKUP(AU16,'BASE DE DONNEE'!$I$220:$J$250,2,0))+(VLOOKUP(AR16,'BASE DE DONNEE'!$I$111:$P$192,2,0)),IF(AS16="CLIENT D",(AR16*3809.53+(VLOOKUP(AU16,'BASE DE DONNEE'!$I$220:$J$250,2,0))),IF(AS16="CLIENT S+D",(AR16*3809.53+(VLOOKUP(AU16,'BASE DE DONNEE'!$I$220:$J$250,2,0)))-(AR16*3809.53+(VLOOKUP(AU16,'BASE DE DONNEE'!$I$220:$J$250,2,0)))*AT16,IF(AS16="CLIENT S",VLOOKUP(AU16,'BASE DE DONNEE'!$I$220:$J$250,2,0))+VLOOKUP(AR16,'BASE DE DONNEE'!$I$111:$P$164,2,0)-((VLOOKUP(AU16,'BASE DE DONNEE'!$I$220:$J$250,2,0))+VLOOKUP(AR16,'BASE DE DONNEE'!$I$111:$P$164,2,0)*AT16))))))</f>
        <v>0</v>
      </c>
      <c r="BC16" s="41" t="b">
        <f t="shared" si="8"/>
        <v>0</v>
      </c>
      <c r="BD16" s="41" t="b">
        <f t="shared" si="9"/>
        <v>0</v>
      </c>
      <c r="BE16" s="34"/>
      <c r="BF16" s="26"/>
      <c r="BG16" s="29"/>
      <c r="BH16" s="585"/>
      <c r="BI16" s="704"/>
      <c r="BJ16" s="704"/>
      <c r="BK16" s="77">
        <f t="shared" si="10"/>
        <v>0</v>
      </c>
      <c r="BL16" s="29"/>
      <c r="BM16" s="42"/>
      <c r="BN16" s="29"/>
      <c r="BO16" s="29"/>
      <c r="BP16" s="29"/>
      <c r="BQ16" s="29"/>
      <c r="BR16" s="29"/>
      <c r="BS16" s="29"/>
      <c r="BT16" s="94">
        <f t="shared" si="11"/>
        <v>0</v>
      </c>
      <c r="BU16" s="83">
        <f>IF(BL16="CLIENT S+L",(BK16*3333.33+(VLOOKUP(BN16,'BASE DE DONNEE'!$I$220:$J$250,2,0)))-((BK16*3333.33+(VLOOKUP(BN16,'BASE DE DONNEE'!$I$220:$J$250,2,0)))*BM16),IF(BL16="CLIENT O","OFFERT",IF(BL16="CLIENT L",(VLOOKUP(BN16,'BASE DE DONNEE'!$I$220:$J$250,2,0))+(VLOOKUP(BK16,'BASE DE DONNEE'!$I$111:$P$192,2,0)),IF(BL16="CLIENT D",(BK16*3809.53+(VLOOKUP(BN16,'BASE DE DONNEE'!$I$220:$J$250,2,0))),IF(BL16="CLIENT S+D",(BK16*3809.53+(VLOOKUP(BN16,'BASE DE DONNEE'!$I$220:$J$250,2,0)))-((BK16*3809.53+(VLOOKUP(BN16,'BASE DE DONNEE'!$I$220:$J$250,2,0)))*BM16),IF(BL16="CLIENT S",VLOOKUP(BN16,'BASE DE DONNEE'!$I$220:$J$250,2,0))+VLOOKUP(BK16,'BASE DE DONNEE'!$I$111:$P$192,2,0)-((VLOOKUP(BN16,'BASE DE DONNEE'!$I$220:$J$250,2,0))+VLOOKUP(BK16,'BASE DE DONNEE'!$I$111:$P$192,2,0)*BM16))))))</f>
        <v>0</v>
      </c>
      <c r="BV16" s="83" t="b">
        <f t="shared" si="12"/>
        <v>0</v>
      </c>
      <c r="BW16" s="83" t="b">
        <f t="shared" si="13"/>
        <v>0</v>
      </c>
      <c r="BX16" s="34"/>
    </row>
    <row r="17" spans="1:76" x14ac:dyDescent="0.25">
      <c r="A17" s="26"/>
      <c r="B17" s="29"/>
      <c r="C17" s="585"/>
      <c r="D17" s="704"/>
      <c r="E17" s="704"/>
      <c r="F17" s="77">
        <f t="shared" si="0"/>
        <v>0</v>
      </c>
      <c r="G17" s="29"/>
      <c r="H17" s="42"/>
      <c r="I17" s="29"/>
      <c r="J17" s="29"/>
      <c r="K17" s="29"/>
      <c r="L17" s="29"/>
      <c r="M17" s="29"/>
      <c r="N17" s="130"/>
      <c r="O17" s="80">
        <f t="shared" si="1"/>
        <v>0</v>
      </c>
      <c r="P17" s="76" t="b">
        <f>IF(G17="CLIENT S+L",(F17*3333.33+(VLOOKUP(I17,'BASE DE DONNEE'!$I$220:$J$250,2,0)))-(F17*3333.33+(VLOOKUP(I17,'BASE DE DONNEE'!$I$220:$J$250,2,0)))*H17,IF(G17="CLIENT O","OFFERT",IF(G17="CLIENT L",(VLOOKUP(I17,'BASE DE DONNEE'!$I$220:$J$250,2,0))+(VLOOKUP(F17,'BASE DE DONNEE'!$I$111:$P$192,2,0)),IF(G17="CLIENT D",(F17*3809.53+(VLOOKUP(I17,'BASE DE DONNEE'!$I$220:$J$250,2,0))),IF(G17="CLIENT S+D",((F17*3809.53+(VLOOKUP(I17,'BASE DE DONNEE'!$I$220:$J$250,2,0)))-(F17*3809.53+(VLOOKUP(I17,'BASE DE DONNEE'!$I$220:$J$250,2,0)))*H17),IF(G17="CLIENT S",(VLOOKUP(I17,'BASE DE DONNEE'!$I$220:$J$250,2,0))+VLOOKUP(F17,'BASE DE DONNEE'!$I$111:$P$192,2,0)-((VLOOKUP(I17,'BASE DE DONNEE'!$I$220:$J$250,2,0))+VLOOKUP(F17,'BASE DE DONNEE'!$I$111:$P$164,2,0)*H17)))))))</f>
        <v>0</v>
      </c>
      <c r="Q17" s="76" t="b">
        <f t="shared" si="14"/>
        <v>0</v>
      </c>
      <c r="R17" s="83" t="b">
        <f t="shared" si="15"/>
        <v>0</v>
      </c>
      <c r="S17" s="34"/>
      <c r="T17" s="26"/>
      <c r="U17" s="29"/>
      <c r="V17" s="585"/>
      <c r="W17" s="704"/>
      <c r="X17" s="704"/>
      <c r="Y17" s="77">
        <f t="shared" si="2"/>
        <v>0</v>
      </c>
      <c r="Z17" s="29"/>
      <c r="AA17" s="42"/>
      <c r="AB17" s="29"/>
      <c r="AC17" s="29"/>
      <c r="AD17" s="29"/>
      <c r="AE17" s="29"/>
      <c r="AF17" s="29"/>
      <c r="AG17" s="134"/>
      <c r="AH17" s="92">
        <f t="shared" si="3"/>
        <v>0</v>
      </c>
      <c r="AI17" s="87">
        <f>IF(Z17="CLIENT S+L",(Y17*3333.33+(VLOOKUP(AB17,'BASE DE DONNEE'!$I$220:$J$250,2,0)))-(Y17*3333.33+(VLOOKUP(AB17,'BASE DE DONNEE'!$I$220:$J$250,2,0)))*AA17,IF(Z17="CLIENT O","OFFERT",IF(Z17="CLIENT L",(VLOOKUP(AB17,'BASE DE DONNEE'!$I$220:$J$250,2,0))+(VLOOKUP(Y17,'BASE DE DONNEE'!$I$111:$P$192,2,0)),IF(Z17="CLIENT D",(Y17*3809.53+(VLOOKUP(AB17,'BASE DE DONNEE'!$I$220:$J$250,2,0))),IF(Z17="CLIENT S+D",(Y17*3809.53+(VLOOKUP(AB17,'BASE DE DONNEE'!$I$220:$J$250,2,0)))-(Y17*3809.53+(VLOOKUP(AB17,'BASE DE DONNEE'!$I$220:$J$250,2,0)))*AA17,IF(Z17="CLIENT S",VLOOKUP(AB17,'BASE DE DONNEE'!$I$220:$J$250,2,0))+VLOOKUP(Y17,'BASE DE DONNEE'!$I$111:$P$192,2,0)-((VLOOKUP(AB17,'BASE DE DONNEE'!$I$220:$J$250,2,0))+VLOOKUP(Y17,'BASE DE DONNEE'!$I$111:$P$192,2,0)*AA17))))))</f>
        <v>0</v>
      </c>
      <c r="AJ17" s="83" t="b">
        <f t="shared" si="4"/>
        <v>0</v>
      </c>
      <c r="AK17" s="83" t="b">
        <f t="shared" si="5"/>
        <v>0</v>
      </c>
      <c r="AL17" s="34"/>
      <c r="AM17" s="26"/>
      <c r="AN17" s="29"/>
      <c r="AO17" s="585"/>
      <c r="AP17" s="704"/>
      <c r="AQ17" s="704"/>
      <c r="AR17" s="77">
        <f t="shared" si="6"/>
        <v>0</v>
      </c>
      <c r="AS17" s="29"/>
      <c r="AT17" s="42"/>
      <c r="AU17" s="29"/>
      <c r="AV17" s="29"/>
      <c r="AW17" s="29"/>
      <c r="AX17" s="29"/>
      <c r="AY17" s="29"/>
      <c r="AZ17" s="129"/>
      <c r="BA17" s="93">
        <f t="shared" si="7"/>
        <v>0</v>
      </c>
      <c r="BB17" s="41">
        <f>IF(AS17="CLIENT S+L",(AR17*3333.33+(VLOOKUP(AU17,'BASE DE DONNEE'!$I$220:$J$250,2,0)))-((AR17*3333.33+(VLOOKUP(AU17,'BASE DE DONNEE'!$I$220:$J$250,2,0)))*AT17),IF(AS17="CLIENT O","OFFERT",IF(AS17="CLIENT L",(VLOOKUP(AU17,'BASE DE DONNEE'!$I$220:$J$250,2,0))+(VLOOKUP(AR17,'BASE DE DONNEE'!$I$111:$P$192,2,0)),IF(AS17="CLIENT D",(AR17*3809.53+(VLOOKUP(AU17,'BASE DE DONNEE'!$I$220:$J$250,2,0))),IF(AS17="CLIENT S+D",(AR17*3809.53+(VLOOKUP(AU17,'BASE DE DONNEE'!$I$220:$J$250,2,0)))-(AR17*3809.53+(VLOOKUP(AU17,'BASE DE DONNEE'!$I$220:$J$250,2,0)))*AT17,IF(AS17="CLIENT S",VLOOKUP(AU17,'BASE DE DONNEE'!$I$220:$J$250,2,0))+VLOOKUP(AR17,'BASE DE DONNEE'!$I$111:$P$164,2,0)-((VLOOKUP(AU17,'BASE DE DONNEE'!$I$220:$J$250,2,0))+VLOOKUP(AR17,'BASE DE DONNEE'!$I$111:$P$164,2,0)*AT17))))))</f>
        <v>0</v>
      </c>
      <c r="BC17" s="41" t="b">
        <f t="shared" si="8"/>
        <v>0</v>
      </c>
      <c r="BD17" s="41" t="b">
        <f t="shared" si="9"/>
        <v>0</v>
      </c>
      <c r="BE17" s="34"/>
      <c r="BF17" s="26"/>
      <c r="BG17" s="29"/>
      <c r="BH17" s="585"/>
      <c r="BI17" s="704"/>
      <c r="BJ17" s="704"/>
      <c r="BK17" s="77">
        <f t="shared" si="10"/>
        <v>0</v>
      </c>
      <c r="BL17" s="29"/>
      <c r="BM17" s="42"/>
      <c r="BN17" s="29"/>
      <c r="BO17" s="29"/>
      <c r="BP17" s="29"/>
      <c r="BQ17" s="29"/>
      <c r="BR17" s="29"/>
      <c r="BS17" s="29"/>
      <c r="BT17" s="94">
        <f t="shared" si="11"/>
        <v>0</v>
      </c>
      <c r="BU17" s="83">
        <f>IF(BL17="CLIENT S+L",(BK17*3333.33+(VLOOKUP(BN17,'BASE DE DONNEE'!$I$220:$J$250,2,0)))-((BK17*3333.33+(VLOOKUP(BN17,'BASE DE DONNEE'!$I$220:$J$250,2,0)))*BM17),IF(BL17="CLIENT O","OFFERT",IF(BL17="CLIENT L",(VLOOKUP(BN17,'BASE DE DONNEE'!$I$220:$J$250,2,0))+(VLOOKUP(BK17,'BASE DE DONNEE'!$I$111:$P$192,2,0)),IF(BL17="CLIENT D",(BK17*3809.53+(VLOOKUP(BN17,'BASE DE DONNEE'!$I$220:$J$250,2,0))),IF(BL17="CLIENT S+D",(BK17*3809.53+(VLOOKUP(BN17,'BASE DE DONNEE'!$I$220:$J$250,2,0)))-((BK17*3809.53+(VLOOKUP(BN17,'BASE DE DONNEE'!$I$220:$J$250,2,0)))*BM17),IF(BL17="CLIENT S",VLOOKUP(BN17,'BASE DE DONNEE'!$I$220:$J$250,2,0))+VLOOKUP(BK17,'BASE DE DONNEE'!$I$111:$P$192,2,0)-((VLOOKUP(BN17,'BASE DE DONNEE'!$I$220:$J$250,2,0))+VLOOKUP(BK17,'BASE DE DONNEE'!$I$111:$P$192,2,0)*BM17))))))</f>
        <v>0</v>
      </c>
      <c r="BV17" s="83" t="b">
        <f t="shared" si="12"/>
        <v>0</v>
      </c>
      <c r="BW17" s="83" t="b">
        <f t="shared" si="13"/>
        <v>0</v>
      </c>
      <c r="BX17" s="34"/>
    </row>
    <row r="18" spans="1:76" x14ac:dyDescent="0.25">
      <c r="A18" s="26"/>
      <c r="B18" s="29"/>
      <c r="C18" s="585"/>
      <c r="D18" s="704"/>
      <c r="E18" s="704"/>
      <c r="F18" s="77">
        <f t="shared" si="0"/>
        <v>0</v>
      </c>
      <c r="G18" s="29"/>
      <c r="H18" s="42"/>
      <c r="I18" s="29"/>
      <c r="J18" s="29"/>
      <c r="K18" s="29"/>
      <c r="L18" s="29"/>
      <c r="M18" s="29"/>
      <c r="N18" s="130"/>
      <c r="O18" s="80">
        <f t="shared" si="1"/>
        <v>0</v>
      </c>
      <c r="P18" s="76" t="b">
        <f>IF(G18="CLIENT S+L",(F18*3333.33+(VLOOKUP(I18,'BASE DE DONNEE'!$I$220:$J$250,2,0)))-(F18*3333.33+(VLOOKUP(I18,'BASE DE DONNEE'!$I$220:$J$250,2,0)))*H18,IF(G18="CLIENT O","OFFERT",IF(G18="CLIENT L",(VLOOKUP(I18,'BASE DE DONNEE'!$I$220:$J$250,2,0))+(VLOOKUP(F18,'BASE DE DONNEE'!$I$111:$P$192,2,0)),IF(G18="CLIENT D",(F18*3809.53+(VLOOKUP(I18,'BASE DE DONNEE'!$I$220:$J$250,2,0))),IF(G18="CLIENT S+D",((F18*3809.53+(VLOOKUP(I18,'BASE DE DONNEE'!$I$220:$J$250,2,0)))-(F18*3809.53+(VLOOKUP(I18,'BASE DE DONNEE'!$I$220:$J$250,2,0)))*H18),IF(G18="CLIENT S",(VLOOKUP(I18,'BASE DE DONNEE'!$I$220:$J$250,2,0))+VLOOKUP(F18,'BASE DE DONNEE'!$I$111:$P$192,2,0)-((VLOOKUP(I18,'BASE DE DONNEE'!$I$220:$J$250,2,0))+VLOOKUP(F18,'BASE DE DONNEE'!$I$111:$P$164,2,0)*H18)))))))</f>
        <v>0</v>
      </c>
      <c r="Q18" s="76" t="b">
        <f t="shared" si="14"/>
        <v>0</v>
      </c>
      <c r="R18" s="83" t="b">
        <f t="shared" si="15"/>
        <v>0</v>
      </c>
      <c r="S18" s="34"/>
      <c r="T18" s="26"/>
      <c r="U18" s="29"/>
      <c r="V18" s="585"/>
      <c r="W18" s="704"/>
      <c r="X18" s="704"/>
      <c r="Y18" s="77">
        <f t="shared" si="2"/>
        <v>0</v>
      </c>
      <c r="Z18" s="29"/>
      <c r="AA18" s="42"/>
      <c r="AB18" s="29"/>
      <c r="AC18" s="29"/>
      <c r="AD18" s="29"/>
      <c r="AE18" s="29"/>
      <c r="AF18" s="29"/>
      <c r="AG18" s="130"/>
      <c r="AH18" s="92">
        <f t="shared" si="3"/>
        <v>0</v>
      </c>
      <c r="AI18" s="87">
        <f>IF(Z18="CLIENT S+L",(Y18*3333.33+(VLOOKUP(AB18,'BASE DE DONNEE'!$I$220:$J$250,2,0)))-(Y18*3333.33+(VLOOKUP(AB18,'BASE DE DONNEE'!$I$220:$J$250,2,0)))*AA18,IF(Z18="CLIENT O","OFFERT",IF(Z18="CLIENT L",(VLOOKUP(AB18,'BASE DE DONNEE'!$I$220:$J$250,2,0))+(VLOOKUP(Y18,'BASE DE DONNEE'!$I$111:$P$192,2,0)),IF(Z18="CLIENT D",(Y18*3809.53+(VLOOKUP(AB18,'BASE DE DONNEE'!$I$220:$J$250,2,0))),IF(Z18="CLIENT S+D",(Y18*3809.53+(VLOOKUP(AB18,'BASE DE DONNEE'!$I$220:$J$250,2,0)))-(Y18*3809.53+(VLOOKUP(AB18,'BASE DE DONNEE'!$I$220:$J$250,2,0)))*AA18,IF(Z18="CLIENT S",VLOOKUP(AB18,'BASE DE DONNEE'!$I$220:$J$250,2,0))+VLOOKUP(Y18,'BASE DE DONNEE'!$I$111:$P$192,2,0)-((VLOOKUP(AB18,'BASE DE DONNEE'!$I$220:$J$250,2,0))+VLOOKUP(Y18,'BASE DE DONNEE'!$I$111:$P$192,2,0)*AA18))))))</f>
        <v>0</v>
      </c>
      <c r="AJ18" s="83" t="b">
        <f t="shared" si="4"/>
        <v>0</v>
      </c>
      <c r="AK18" s="83" t="b">
        <f t="shared" si="5"/>
        <v>0</v>
      </c>
      <c r="AL18" s="34"/>
      <c r="AM18" s="26"/>
      <c r="AN18" s="29"/>
      <c r="AO18" s="585"/>
      <c r="AP18" s="704"/>
      <c r="AQ18" s="704"/>
      <c r="AR18" s="77">
        <f t="shared" si="6"/>
        <v>0</v>
      </c>
      <c r="AS18" s="29"/>
      <c r="AT18" s="42"/>
      <c r="AU18" s="29"/>
      <c r="AV18" s="29"/>
      <c r="AW18" s="29"/>
      <c r="AX18" s="29"/>
      <c r="AY18" s="29"/>
      <c r="AZ18" s="129"/>
      <c r="BA18" s="93">
        <f t="shared" si="7"/>
        <v>0</v>
      </c>
      <c r="BB18" s="41">
        <f>IF(AS18="CLIENT S+L",(AR18*3333.33+(VLOOKUP(AU18,'BASE DE DONNEE'!$I$220:$J$250,2,0)))-((AR18*3333.33+(VLOOKUP(AU18,'BASE DE DONNEE'!$I$220:$J$250,2,0)))*AT18),IF(AS18="CLIENT O","OFFERT",IF(AS18="CLIENT L",(VLOOKUP(AU18,'BASE DE DONNEE'!$I$220:$J$250,2,0))+(VLOOKUP(AR18,'BASE DE DONNEE'!$I$111:$P$192,2,0)),IF(AS18="CLIENT D",(AR18*3809.53+(VLOOKUP(AU18,'BASE DE DONNEE'!$I$220:$J$250,2,0))),IF(AS18="CLIENT S+D",(AR18*3809.53+(VLOOKUP(AU18,'BASE DE DONNEE'!$I$220:$J$250,2,0)))-(AR18*3809.53+(VLOOKUP(AU18,'BASE DE DONNEE'!$I$220:$J$250,2,0)))*AT18,IF(AS18="CLIENT S",VLOOKUP(AU18,'BASE DE DONNEE'!$I$220:$J$250,2,0))+VLOOKUP(AR18,'BASE DE DONNEE'!$I$111:$P$164,2,0)-((VLOOKUP(AU18,'BASE DE DONNEE'!$I$220:$J$250,2,0))+VLOOKUP(AR18,'BASE DE DONNEE'!$I$111:$P$164,2,0)*AT18))))))</f>
        <v>0</v>
      </c>
      <c r="BC18" s="41" t="b">
        <f t="shared" si="8"/>
        <v>0</v>
      </c>
      <c r="BD18" s="41" t="b">
        <f t="shared" si="9"/>
        <v>0</v>
      </c>
      <c r="BE18" s="34"/>
      <c r="BF18" s="26"/>
      <c r="BG18" s="29"/>
      <c r="BH18" s="585"/>
      <c r="BI18" s="704"/>
      <c r="BJ18" s="704"/>
      <c r="BK18" s="77">
        <f t="shared" si="10"/>
        <v>0</v>
      </c>
      <c r="BL18" s="29"/>
      <c r="BM18" s="42"/>
      <c r="BN18" s="29"/>
      <c r="BO18" s="29"/>
      <c r="BP18" s="29"/>
      <c r="BQ18" s="29"/>
      <c r="BR18" s="29"/>
      <c r="BS18" s="29"/>
      <c r="BT18" s="94">
        <f t="shared" si="11"/>
        <v>0</v>
      </c>
      <c r="BU18" s="83">
        <f>IF(BL18="CLIENT S+L",(BK18*3333.33+(VLOOKUP(BN18,'BASE DE DONNEE'!$I$220:$J$250,2,0)))-((BK18*3333.33+(VLOOKUP(BN18,'BASE DE DONNEE'!$I$220:$J$250,2,0)))*BM18),IF(BL18="CLIENT O","OFFERT",IF(BL18="CLIENT L",(VLOOKUP(BN18,'BASE DE DONNEE'!$I$220:$J$250,2,0))+(VLOOKUP(BK18,'BASE DE DONNEE'!$I$111:$P$192,2,0)),IF(BL18="CLIENT D",(BK18*3809.53+(VLOOKUP(BN18,'BASE DE DONNEE'!$I$220:$J$250,2,0))),IF(BL18="CLIENT S+D",(BK18*3809.53+(VLOOKUP(BN18,'BASE DE DONNEE'!$I$220:$J$250,2,0)))-((BK18*3809.53+(VLOOKUP(BN18,'BASE DE DONNEE'!$I$220:$J$250,2,0)))*BM18),IF(BL18="CLIENT S",VLOOKUP(BN18,'BASE DE DONNEE'!$I$220:$J$250,2,0))+VLOOKUP(BK18,'BASE DE DONNEE'!$I$111:$P$192,2,0)-((VLOOKUP(BN18,'BASE DE DONNEE'!$I$220:$J$250,2,0))+VLOOKUP(BK18,'BASE DE DONNEE'!$I$111:$P$192,2,0)*BM18))))))</f>
        <v>0</v>
      </c>
      <c r="BV18" s="83" t="b">
        <f t="shared" si="12"/>
        <v>0</v>
      </c>
      <c r="BW18" s="83" t="b">
        <f t="shared" si="13"/>
        <v>0</v>
      </c>
      <c r="BX18" s="34"/>
    </row>
    <row r="19" spans="1:76" x14ac:dyDescent="0.25">
      <c r="A19" s="26"/>
      <c r="B19" s="29"/>
      <c r="C19" s="585"/>
      <c r="D19" s="704"/>
      <c r="E19" s="704"/>
      <c r="F19" s="77">
        <f t="shared" si="0"/>
        <v>0</v>
      </c>
      <c r="G19" s="29"/>
      <c r="H19" s="42"/>
      <c r="I19" s="29"/>
      <c r="J19" s="29"/>
      <c r="K19" s="29"/>
      <c r="L19" s="29"/>
      <c r="M19" s="29"/>
      <c r="N19" s="130"/>
      <c r="O19" s="80">
        <f t="shared" si="1"/>
        <v>0</v>
      </c>
      <c r="P19" s="76" t="b">
        <f>IF(G19="CLIENT S+L",(F19*3333.33+(VLOOKUP(I19,'BASE DE DONNEE'!$I$220:$J$250,2,0)))-(F19*3333.33+(VLOOKUP(I19,'BASE DE DONNEE'!$I$220:$J$250,2,0)))*H19,IF(G19="CLIENT O","OFFERT",IF(G19="CLIENT L",(VLOOKUP(I19,'BASE DE DONNEE'!$I$220:$J$250,2,0))+(VLOOKUP(F19,'BASE DE DONNEE'!$I$111:$P$192,2,0)),IF(G19="CLIENT D",(F19*3809.53+(VLOOKUP(I19,'BASE DE DONNEE'!$I$220:$J$250,2,0))),IF(G19="CLIENT S+D",((F19*3809.53+(VLOOKUP(I19,'BASE DE DONNEE'!$I$220:$J$250,2,0)))-(F19*3809.53+(VLOOKUP(I19,'BASE DE DONNEE'!$I$220:$J$250,2,0)))*H19),IF(G19="CLIENT S",(VLOOKUP(I19,'BASE DE DONNEE'!$I$220:$J$250,2,0))+VLOOKUP(F19,'BASE DE DONNEE'!$I$111:$P$192,2,0)-((VLOOKUP(I19,'BASE DE DONNEE'!$I$220:$J$250,2,0))+VLOOKUP(F19,'BASE DE DONNEE'!$I$111:$P$164,2,0)*H19)))))))</f>
        <v>0</v>
      </c>
      <c r="Q19" s="76" t="b">
        <f t="shared" si="14"/>
        <v>0</v>
      </c>
      <c r="R19" s="83" t="b">
        <f t="shared" si="15"/>
        <v>0</v>
      </c>
      <c r="S19" s="34"/>
      <c r="T19" s="26"/>
      <c r="U19" s="29"/>
      <c r="V19" s="585"/>
      <c r="W19" s="704"/>
      <c r="X19" s="704"/>
      <c r="Y19" s="77">
        <f t="shared" si="2"/>
        <v>0</v>
      </c>
      <c r="Z19" s="29"/>
      <c r="AA19" s="42"/>
      <c r="AB19" s="29"/>
      <c r="AC19" s="29"/>
      <c r="AD19" s="29"/>
      <c r="AE19" s="29"/>
      <c r="AF19" s="29"/>
      <c r="AG19" s="133"/>
      <c r="AH19" s="92">
        <f t="shared" si="3"/>
        <v>0</v>
      </c>
      <c r="AI19" s="87">
        <f>IF(Z19="CLIENT S+L",(Y19*3333.33+(VLOOKUP(AB19,'BASE DE DONNEE'!$I$220:$J$250,2,0)))-(Y19*3333.33+(VLOOKUP(AB19,'BASE DE DONNEE'!$I$220:$J$250,2,0)))*AA19,IF(Z19="CLIENT O","OFFERT",IF(Z19="CLIENT L",(VLOOKUP(AB19,'BASE DE DONNEE'!$I$220:$J$250,2,0))+(VLOOKUP(Y19,'BASE DE DONNEE'!$I$111:$P$192,2,0)),IF(Z19="CLIENT D",(Y19*3809.53+(VLOOKUP(AB19,'BASE DE DONNEE'!$I$220:$J$250,2,0))),IF(Z19="CLIENT S+D",(Y19*3809.53+(VLOOKUP(AB19,'BASE DE DONNEE'!$I$220:$J$250,2,0)))-(Y19*3809.53+(VLOOKUP(AB19,'BASE DE DONNEE'!$I$220:$J$250,2,0)))*AA19,IF(Z19="CLIENT S",VLOOKUP(AB19,'BASE DE DONNEE'!$I$220:$J$250,2,0))+VLOOKUP(Y19,'BASE DE DONNEE'!$I$111:$P$192,2,0)-((VLOOKUP(AB19,'BASE DE DONNEE'!$I$220:$J$250,2,0))+VLOOKUP(Y19,'BASE DE DONNEE'!$I$111:$P$192,2,0)*AA19))))))</f>
        <v>0</v>
      </c>
      <c r="AJ19" s="83" t="b">
        <f t="shared" si="4"/>
        <v>0</v>
      </c>
      <c r="AK19" s="83" t="b">
        <f t="shared" si="5"/>
        <v>0</v>
      </c>
      <c r="AL19" s="34"/>
      <c r="AM19" s="26"/>
      <c r="AN19" s="29"/>
      <c r="AO19" s="585"/>
      <c r="AP19" s="704"/>
      <c r="AQ19" s="704"/>
      <c r="AR19" s="77">
        <f t="shared" si="6"/>
        <v>0</v>
      </c>
      <c r="AS19" s="29"/>
      <c r="AT19" s="42"/>
      <c r="AU19" s="29"/>
      <c r="AV19" s="29"/>
      <c r="AW19" s="29"/>
      <c r="AX19" s="29"/>
      <c r="AY19" s="29"/>
      <c r="AZ19" s="129"/>
      <c r="BA19" s="93">
        <f t="shared" si="7"/>
        <v>0</v>
      </c>
      <c r="BB19" s="41">
        <f>IF(AS19="CLIENT S+L",(AR19*3333.33+(VLOOKUP(AU19,'BASE DE DONNEE'!$I$220:$J$250,2,0)))-((AR19*3333.33+(VLOOKUP(AU19,'BASE DE DONNEE'!$I$220:$J$250,2,0)))*AT19),IF(AS19="CLIENT O","OFFERT",IF(AS19="CLIENT L",(VLOOKUP(AU19,'BASE DE DONNEE'!$I$220:$J$250,2,0))+(VLOOKUP(AR19,'BASE DE DONNEE'!$I$111:$P$192,2,0)),IF(AS19="CLIENT D",(AR19*3809.53+(VLOOKUP(AU19,'BASE DE DONNEE'!$I$220:$J$250,2,0))),IF(AS19="CLIENT S+D",(AR19*3809.53+(VLOOKUP(AU19,'BASE DE DONNEE'!$I$220:$J$250,2,0)))-(AR19*3809.53+(VLOOKUP(AU19,'BASE DE DONNEE'!$I$220:$J$250,2,0)))*AT19,IF(AS19="CLIENT S",VLOOKUP(AU19,'BASE DE DONNEE'!$I$220:$J$250,2,0))+VLOOKUP(AR19,'BASE DE DONNEE'!$I$111:$P$164,2,0)-((VLOOKUP(AU19,'BASE DE DONNEE'!$I$220:$J$250,2,0))+VLOOKUP(AR19,'BASE DE DONNEE'!$I$111:$P$164,2,0)*AT19))))))</f>
        <v>0</v>
      </c>
      <c r="BC19" s="41" t="b">
        <f t="shared" si="8"/>
        <v>0</v>
      </c>
      <c r="BD19" s="41" t="b">
        <f t="shared" si="9"/>
        <v>0</v>
      </c>
      <c r="BE19" s="34"/>
      <c r="BF19" s="26"/>
      <c r="BG19" s="29"/>
      <c r="BH19" s="585"/>
      <c r="BI19" s="704"/>
      <c r="BJ19" s="704"/>
      <c r="BK19" s="77">
        <f t="shared" si="10"/>
        <v>0</v>
      </c>
      <c r="BL19" s="29"/>
      <c r="BM19" s="42"/>
      <c r="BN19" s="29"/>
      <c r="BO19" s="29"/>
      <c r="BP19" s="29"/>
      <c r="BQ19" s="29"/>
      <c r="BR19" s="29"/>
      <c r="BS19" s="29"/>
      <c r="BT19" s="94">
        <f t="shared" si="11"/>
        <v>0</v>
      </c>
      <c r="BU19" s="83">
        <f>IF(BL19="CLIENT S+L",(BK19*3333.33+(VLOOKUP(BN19,'BASE DE DONNEE'!$I$220:$J$250,2,0)))-((BK19*3333.33+(VLOOKUP(BN19,'BASE DE DONNEE'!$I$220:$J$250,2,0)))*BM19),IF(BL19="CLIENT O","OFFERT",IF(BL19="CLIENT L",(VLOOKUP(BN19,'BASE DE DONNEE'!$I$220:$J$250,2,0))+(VLOOKUP(BK19,'BASE DE DONNEE'!$I$111:$P$192,2,0)),IF(BL19="CLIENT D",(BK19*3809.53+(VLOOKUP(BN19,'BASE DE DONNEE'!$I$220:$J$250,2,0))),IF(BL19="CLIENT S+D",(BK19*3809.53+(VLOOKUP(BN19,'BASE DE DONNEE'!$I$220:$J$250,2,0)))-((BK19*3809.53+(VLOOKUP(BN19,'BASE DE DONNEE'!$I$220:$J$250,2,0)))*BM19),IF(BL19="CLIENT S",VLOOKUP(BN19,'BASE DE DONNEE'!$I$220:$J$250,2,0))+VLOOKUP(BK19,'BASE DE DONNEE'!$I$111:$P$192,2,0)-((VLOOKUP(BN19,'BASE DE DONNEE'!$I$220:$J$250,2,0))+VLOOKUP(BK19,'BASE DE DONNEE'!$I$111:$P$192,2,0)*BM19))))))</f>
        <v>0</v>
      </c>
      <c r="BV19" s="83" t="b">
        <f t="shared" si="12"/>
        <v>0</v>
      </c>
      <c r="BW19" s="83" t="b">
        <f t="shared" si="13"/>
        <v>0</v>
      </c>
      <c r="BX19" s="34"/>
    </row>
    <row r="20" spans="1:76" x14ac:dyDescent="0.25">
      <c r="A20" s="26"/>
      <c r="B20" s="29"/>
      <c r="C20" s="585"/>
      <c r="D20" s="704"/>
      <c r="E20" s="704"/>
      <c r="F20" s="77">
        <f t="shared" si="0"/>
        <v>0</v>
      </c>
      <c r="G20" s="29"/>
      <c r="H20" s="42"/>
      <c r="I20" s="29"/>
      <c r="J20" s="29"/>
      <c r="K20" s="29"/>
      <c r="L20" s="29"/>
      <c r="M20" s="29"/>
      <c r="N20" s="130"/>
      <c r="O20" s="80">
        <f t="shared" si="1"/>
        <v>0</v>
      </c>
      <c r="P20" s="76" t="b">
        <f>IF(G20="CLIENT S+L",(F20*3333.33+(VLOOKUP(I20,'BASE DE DONNEE'!$I$220:$J$250,2,0)))-(F20*3333.33+(VLOOKUP(I20,'BASE DE DONNEE'!$I$220:$J$250,2,0)))*H20,IF(G20="CLIENT O","OFFERT",IF(G20="CLIENT L",(VLOOKUP(I20,'BASE DE DONNEE'!$I$220:$J$250,2,0))+(VLOOKUP(F20,'BASE DE DONNEE'!$I$111:$P$192,2,0)),IF(G20="CLIENT D",(F20*3809.53+(VLOOKUP(I20,'BASE DE DONNEE'!$I$220:$J$250,2,0))),IF(G20="CLIENT S+D",((F20*3809.53+(VLOOKUP(I20,'BASE DE DONNEE'!$I$220:$J$250,2,0)))-(F20*3809.53+(VLOOKUP(I20,'BASE DE DONNEE'!$I$220:$J$250,2,0)))*H20),IF(G20="CLIENT S",(VLOOKUP(I20,'BASE DE DONNEE'!$I$220:$J$250,2,0))+VLOOKUP(F20,'BASE DE DONNEE'!$I$111:$P$192,2,0)-((VLOOKUP(I20,'BASE DE DONNEE'!$I$220:$J$250,2,0))+VLOOKUP(F20,'BASE DE DONNEE'!$I$111:$P$164,2,0)*H20)))))))</f>
        <v>0</v>
      </c>
      <c r="Q20" s="76" t="b">
        <f t="shared" si="14"/>
        <v>0</v>
      </c>
      <c r="R20" s="83" t="b">
        <f t="shared" si="15"/>
        <v>0</v>
      </c>
      <c r="S20" s="34"/>
      <c r="T20" s="26"/>
      <c r="U20" s="29"/>
      <c r="V20" s="585"/>
      <c r="W20" s="704"/>
      <c r="X20" s="704"/>
      <c r="Y20" s="77">
        <f t="shared" si="2"/>
        <v>0</v>
      </c>
      <c r="Z20" s="29"/>
      <c r="AA20" s="42"/>
      <c r="AB20" s="29"/>
      <c r="AC20" s="29"/>
      <c r="AD20" s="29"/>
      <c r="AE20" s="29"/>
      <c r="AF20" s="29"/>
      <c r="AG20" s="130"/>
      <c r="AH20" s="92">
        <f t="shared" si="3"/>
        <v>0</v>
      </c>
      <c r="AI20" s="87">
        <f>IF(Z20="CLIENT S+L",(Y20*3333.33+(VLOOKUP(AB20,'BASE DE DONNEE'!$I$220:$J$250,2,0)))-(Y20*3333.33+(VLOOKUP(AB20,'BASE DE DONNEE'!$I$220:$J$250,2,0)))*AA20,IF(Z20="CLIENT O","OFFERT",IF(Z20="CLIENT L",(VLOOKUP(AB20,'BASE DE DONNEE'!$I$220:$J$250,2,0))+(VLOOKUP(Y20,'BASE DE DONNEE'!$I$111:$P$192,2,0)),IF(Z20="CLIENT D",(Y20*3809.53+(VLOOKUP(AB20,'BASE DE DONNEE'!$I$220:$J$250,2,0))),IF(Z20="CLIENT S+D",(Y20*3809.53+(VLOOKUP(AB20,'BASE DE DONNEE'!$I$220:$J$250,2,0)))-(Y20*3809.53+(VLOOKUP(AB20,'BASE DE DONNEE'!$I$220:$J$250,2,0)))*AA20,IF(Z20="CLIENT S",VLOOKUP(AB20,'BASE DE DONNEE'!$I$220:$J$250,2,0))+VLOOKUP(Y20,'BASE DE DONNEE'!$I$111:$P$192,2,0)-((VLOOKUP(AB20,'BASE DE DONNEE'!$I$220:$J$250,2,0))+VLOOKUP(Y20,'BASE DE DONNEE'!$I$111:$P$192,2,0)*AA20))))))</f>
        <v>0</v>
      </c>
      <c r="AJ20" s="83" t="b">
        <f t="shared" si="4"/>
        <v>0</v>
      </c>
      <c r="AK20" s="83" t="b">
        <f t="shared" si="5"/>
        <v>0</v>
      </c>
      <c r="AL20" s="34"/>
      <c r="AM20" s="26"/>
      <c r="AN20" s="29"/>
      <c r="AO20" s="585"/>
      <c r="AP20" s="704"/>
      <c r="AQ20" s="704"/>
      <c r="AR20" s="77">
        <f t="shared" si="6"/>
        <v>0</v>
      </c>
      <c r="AS20" s="29"/>
      <c r="AT20" s="42"/>
      <c r="AU20" s="29"/>
      <c r="AV20" s="29"/>
      <c r="AW20" s="29"/>
      <c r="AX20" s="29"/>
      <c r="AY20" s="29"/>
      <c r="AZ20" s="129"/>
      <c r="BA20" s="93">
        <f t="shared" si="7"/>
        <v>0</v>
      </c>
      <c r="BB20" s="41">
        <f>IF(AS20="CLIENT S+L",(AR20*3333.33+(VLOOKUP(AU20,'BASE DE DONNEE'!$I$220:$J$250,2,0)))-((AR20*3333.33+(VLOOKUP(AU20,'BASE DE DONNEE'!$I$220:$J$250,2,0)))*AT20),IF(AS20="CLIENT O","OFFERT",IF(AS20="CLIENT L",(VLOOKUP(AU20,'BASE DE DONNEE'!$I$220:$J$250,2,0))+(VLOOKUP(AR20,'BASE DE DONNEE'!$I$111:$P$192,2,0)),IF(AS20="CLIENT D",(AR20*3809.53+(VLOOKUP(AU20,'BASE DE DONNEE'!$I$220:$J$250,2,0))),IF(AS20="CLIENT S+D",(AR20*3809.53+(VLOOKUP(AU20,'BASE DE DONNEE'!$I$220:$J$250,2,0)))-(AR20*3809.53+(VLOOKUP(AU20,'BASE DE DONNEE'!$I$220:$J$250,2,0)))*AT20,IF(AS20="CLIENT S",VLOOKUP(AU20,'BASE DE DONNEE'!$I$220:$J$250,2,0))+VLOOKUP(AR20,'BASE DE DONNEE'!$I$111:$P$164,2,0)-((VLOOKUP(AU20,'BASE DE DONNEE'!$I$220:$J$250,2,0))+VLOOKUP(AR20,'BASE DE DONNEE'!$I$111:$P$164,2,0)*AT20))))))</f>
        <v>0</v>
      </c>
      <c r="BC20" s="41" t="b">
        <f t="shared" si="8"/>
        <v>0</v>
      </c>
      <c r="BD20" s="41" t="b">
        <f t="shared" si="9"/>
        <v>0</v>
      </c>
      <c r="BE20" s="34"/>
      <c r="BF20" s="26"/>
      <c r="BG20" s="29"/>
      <c r="BH20" s="585"/>
      <c r="BI20" s="704"/>
      <c r="BJ20" s="704"/>
      <c r="BK20" s="77">
        <f t="shared" si="10"/>
        <v>0</v>
      </c>
      <c r="BL20" s="29"/>
      <c r="BM20" s="42"/>
      <c r="BN20" s="29"/>
      <c r="BO20" s="29"/>
      <c r="BP20" s="29"/>
      <c r="BQ20" s="29"/>
      <c r="BR20" s="29"/>
      <c r="BS20" s="29"/>
      <c r="BT20" s="94">
        <f t="shared" si="11"/>
        <v>0</v>
      </c>
      <c r="BU20" s="83">
        <f>IF(BL20="CLIENT S+L",(BK20*3333.33+(VLOOKUP(BN20,'BASE DE DONNEE'!$I$220:$J$250,2,0)))-((BK20*3333.33+(VLOOKUP(BN20,'BASE DE DONNEE'!$I$220:$J$250,2,0)))*BM20),IF(BL20="CLIENT O","OFFERT",IF(BL20="CLIENT L",(VLOOKUP(BN20,'BASE DE DONNEE'!$I$220:$J$250,2,0))+(VLOOKUP(BK20,'BASE DE DONNEE'!$I$111:$P$192,2,0)),IF(BL20="CLIENT D",(BK20*3809.53+(VLOOKUP(BN20,'BASE DE DONNEE'!$I$220:$J$250,2,0))),IF(BL20="CLIENT S+D",(BK20*3809.53+(VLOOKUP(BN20,'BASE DE DONNEE'!$I$220:$J$250,2,0)))-((BK20*3809.53+(VLOOKUP(BN20,'BASE DE DONNEE'!$I$220:$J$250,2,0)))*BM20),IF(BL20="CLIENT S",VLOOKUP(BN20,'BASE DE DONNEE'!$I$220:$J$250,2,0))+VLOOKUP(BK20,'BASE DE DONNEE'!$I$111:$P$192,2,0)-((VLOOKUP(BN20,'BASE DE DONNEE'!$I$220:$J$250,2,0))+VLOOKUP(BK20,'BASE DE DONNEE'!$I$111:$P$192,2,0)*BM20))))))</f>
        <v>0</v>
      </c>
      <c r="BV20" s="83" t="b">
        <f t="shared" si="12"/>
        <v>0</v>
      </c>
      <c r="BW20" s="83" t="b">
        <f t="shared" si="13"/>
        <v>0</v>
      </c>
      <c r="BX20" s="34"/>
    </row>
    <row r="21" spans="1:76" x14ac:dyDescent="0.25">
      <c r="A21" s="26"/>
      <c r="B21" s="29"/>
      <c r="C21" s="585"/>
      <c r="D21" s="704"/>
      <c r="E21" s="704"/>
      <c r="F21" s="77">
        <f t="shared" si="0"/>
        <v>0</v>
      </c>
      <c r="G21" s="29"/>
      <c r="H21" s="42"/>
      <c r="I21" s="29"/>
      <c r="J21" s="29"/>
      <c r="K21" s="29"/>
      <c r="L21" s="29"/>
      <c r="M21" s="29"/>
      <c r="N21" s="130"/>
      <c r="O21" s="80">
        <f t="shared" si="1"/>
        <v>0</v>
      </c>
      <c r="P21" s="76" t="b">
        <f>IF(G21="CLIENT S+L",(F21*3333.33+(VLOOKUP(I21,'BASE DE DONNEE'!$I$220:$J$250,2,0)))-(F21*3333.33+(VLOOKUP(I21,'BASE DE DONNEE'!$I$220:$J$250,2,0)))*H21,IF(G21="CLIENT O","OFFERT",IF(G21="CLIENT L",(VLOOKUP(I21,'BASE DE DONNEE'!$I$220:$J$250,2,0))+(VLOOKUP(F21,'BASE DE DONNEE'!$I$111:$P$192,2,0)),IF(G21="CLIENT D",(F21*3809.53+(VLOOKUP(I21,'BASE DE DONNEE'!$I$220:$J$250,2,0))),IF(G21="CLIENT S+D",((F21*3809.53+(VLOOKUP(I21,'BASE DE DONNEE'!$I$220:$J$250,2,0)))-(F21*3809.53+(VLOOKUP(I21,'BASE DE DONNEE'!$I$220:$J$250,2,0)))*H21),IF(G21="CLIENT S",(VLOOKUP(I21,'BASE DE DONNEE'!$I$220:$J$250,2,0))+VLOOKUP(F21,'BASE DE DONNEE'!$I$111:$P$192,2,0)-((VLOOKUP(I21,'BASE DE DONNEE'!$I$220:$J$250,2,0))+VLOOKUP(F21,'BASE DE DONNEE'!$I$111:$P$164,2,0)*H21)))))))</f>
        <v>0</v>
      </c>
      <c r="Q21" s="76" t="b">
        <f t="shared" si="14"/>
        <v>0</v>
      </c>
      <c r="R21" s="83" t="b">
        <f t="shared" si="15"/>
        <v>0</v>
      </c>
      <c r="S21" s="34"/>
      <c r="T21" s="26"/>
      <c r="U21" s="29"/>
      <c r="V21" s="585"/>
      <c r="W21" s="704"/>
      <c r="X21" s="704"/>
      <c r="Y21" s="77">
        <f t="shared" si="2"/>
        <v>0</v>
      </c>
      <c r="Z21" s="29"/>
      <c r="AA21" s="42"/>
      <c r="AB21" s="29"/>
      <c r="AC21" s="29"/>
      <c r="AD21" s="29"/>
      <c r="AE21" s="29"/>
      <c r="AF21" s="29"/>
      <c r="AG21" s="130"/>
      <c r="AH21" s="92">
        <f t="shared" si="3"/>
        <v>0</v>
      </c>
      <c r="AI21" s="87">
        <f>IF(Z21="CLIENT S+L",(Y21*3333.33+(VLOOKUP(AB21,'BASE DE DONNEE'!$I$220:$J$250,2,0)))-(Y21*3333.33+(VLOOKUP(AB21,'BASE DE DONNEE'!$I$220:$J$250,2,0)))*AA21,IF(Z21="CLIENT O","OFFERT",IF(Z21="CLIENT L",(VLOOKUP(AB21,'BASE DE DONNEE'!$I$220:$J$250,2,0))+(VLOOKUP(Y21,'BASE DE DONNEE'!$I$111:$P$192,2,0)),IF(Z21="CLIENT D",(Y21*3809.53+(VLOOKUP(AB21,'BASE DE DONNEE'!$I$220:$J$250,2,0))),IF(Z21="CLIENT S+D",(Y21*3809.53+(VLOOKUP(AB21,'BASE DE DONNEE'!$I$220:$J$250,2,0)))-(Y21*3809.53+(VLOOKUP(AB21,'BASE DE DONNEE'!$I$220:$J$250,2,0)))*AA21,IF(Z21="CLIENT S",VLOOKUP(AB21,'BASE DE DONNEE'!$I$220:$J$250,2,0))+VLOOKUP(Y21,'BASE DE DONNEE'!$I$111:$P$192,2,0)-((VLOOKUP(AB21,'BASE DE DONNEE'!$I$220:$J$250,2,0))+VLOOKUP(Y21,'BASE DE DONNEE'!$I$111:$P$192,2,0)*AA21))))))</f>
        <v>0</v>
      </c>
      <c r="AJ21" s="83" t="b">
        <f t="shared" si="4"/>
        <v>0</v>
      </c>
      <c r="AK21" s="83" t="b">
        <f t="shared" si="5"/>
        <v>0</v>
      </c>
      <c r="AL21" s="34"/>
      <c r="AM21" s="26"/>
      <c r="AN21" s="29"/>
      <c r="AO21" s="585"/>
      <c r="AP21" s="704"/>
      <c r="AQ21" s="704"/>
      <c r="AR21" s="77">
        <f t="shared" si="6"/>
        <v>0</v>
      </c>
      <c r="AS21" s="29"/>
      <c r="AT21" s="42"/>
      <c r="AU21" s="29"/>
      <c r="AV21" s="29"/>
      <c r="AW21" s="29"/>
      <c r="AX21" s="29"/>
      <c r="AY21" s="29"/>
      <c r="AZ21" s="129"/>
      <c r="BA21" s="93">
        <f t="shared" si="7"/>
        <v>0</v>
      </c>
      <c r="BB21" s="41">
        <f>IF(AS21="CLIENT S+L",(AR21*3333.33+(VLOOKUP(AU21,'BASE DE DONNEE'!$I$220:$J$250,2,0)))-((AR21*3333.33+(VLOOKUP(AU21,'BASE DE DONNEE'!$I$220:$J$250,2,0)))*AT21),IF(AS21="CLIENT O","OFFERT",IF(AS21="CLIENT L",(VLOOKUP(AU21,'BASE DE DONNEE'!$I$220:$J$250,2,0))+(VLOOKUP(AR21,'BASE DE DONNEE'!$I$111:$P$192,2,0)),IF(AS21="CLIENT D",(AR21*3809.53+(VLOOKUP(AU21,'BASE DE DONNEE'!$I$220:$J$250,2,0))),IF(AS21="CLIENT S+D",(AR21*3809.53+(VLOOKUP(AU21,'BASE DE DONNEE'!$I$220:$J$250,2,0)))-(AR21*3809.53+(VLOOKUP(AU21,'BASE DE DONNEE'!$I$220:$J$250,2,0)))*AT21,IF(AS21="CLIENT S",VLOOKUP(AU21,'BASE DE DONNEE'!$I$220:$J$250,2,0))+VLOOKUP(AR21,'BASE DE DONNEE'!$I$111:$P$164,2,0)-((VLOOKUP(AU21,'BASE DE DONNEE'!$I$220:$J$250,2,0))+VLOOKUP(AR21,'BASE DE DONNEE'!$I$111:$P$164,2,0)*AT21))))))</f>
        <v>0</v>
      </c>
      <c r="BC21" s="41" t="b">
        <f t="shared" si="8"/>
        <v>0</v>
      </c>
      <c r="BD21" s="41" t="b">
        <f t="shared" si="9"/>
        <v>0</v>
      </c>
      <c r="BE21" s="34"/>
      <c r="BF21" s="26"/>
      <c r="BG21" s="29"/>
      <c r="BH21" s="585"/>
      <c r="BI21" s="704"/>
      <c r="BJ21" s="704"/>
      <c r="BK21" s="77">
        <f t="shared" si="10"/>
        <v>0</v>
      </c>
      <c r="BL21" s="29"/>
      <c r="BM21" s="42"/>
      <c r="BN21" s="29"/>
      <c r="BO21" s="29"/>
      <c r="BP21" s="29"/>
      <c r="BQ21" s="29"/>
      <c r="BR21" s="29"/>
      <c r="BS21" s="29"/>
      <c r="BT21" s="94">
        <f t="shared" si="11"/>
        <v>0</v>
      </c>
      <c r="BU21" s="83">
        <f>IF(BL21="CLIENT S+L",(BK21*3333.33+(VLOOKUP(BN21,'BASE DE DONNEE'!$I$220:$J$250,2,0)))-((BK21*3333.33+(VLOOKUP(BN21,'BASE DE DONNEE'!$I$220:$J$250,2,0)))*BM21),IF(BL21="CLIENT O","OFFERT",IF(BL21="CLIENT L",(VLOOKUP(BN21,'BASE DE DONNEE'!$I$220:$J$250,2,0))+(VLOOKUP(BK21,'BASE DE DONNEE'!$I$111:$P$192,2,0)),IF(BL21="CLIENT D",(BK21*3809.53+(VLOOKUP(BN21,'BASE DE DONNEE'!$I$220:$J$250,2,0))),IF(BL21="CLIENT S+D",(BK21*3809.53+(VLOOKUP(BN21,'BASE DE DONNEE'!$I$220:$J$250,2,0)))-((BK21*3809.53+(VLOOKUP(BN21,'BASE DE DONNEE'!$I$220:$J$250,2,0)))*BM21),IF(BL21="CLIENT S",VLOOKUP(BN21,'BASE DE DONNEE'!$I$220:$J$250,2,0))+VLOOKUP(BK21,'BASE DE DONNEE'!$I$111:$P$192,2,0)-((VLOOKUP(BN21,'BASE DE DONNEE'!$I$220:$J$250,2,0))+VLOOKUP(BK21,'BASE DE DONNEE'!$I$111:$P$192,2,0)*BM21))))))</f>
        <v>0</v>
      </c>
      <c r="BV21" s="83" t="b">
        <f t="shared" si="12"/>
        <v>0</v>
      </c>
      <c r="BW21" s="83" t="b">
        <f t="shared" si="13"/>
        <v>0</v>
      </c>
      <c r="BX21" s="34"/>
    </row>
    <row r="22" spans="1:76" x14ac:dyDescent="0.25">
      <c r="A22" s="26"/>
      <c r="B22" s="29"/>
      <c r="C22" s="585"/>
      <c r="D22" s="704"/>
      <c r="E22" s="704"/>
      <c r="F22" s="77">
        <f t="shared" si="0"/>
        <v>0</v>
      </c>
      <c r="G22" s="29"/>
      <c r="H22" s="42"/>
      <c r="I22" s="29"/>
      <c r="J22" s="29"/>
      <c r="K22" s="29"/>
      <c r="L22" s="29"/>
      <c r="M22" s="29"/>
      <c r="N22" s="130"/>
      <c r="O22" s="80">
        <f t="shared" si="1"/>
        <v>0</v>
      </c>
      <c r="P22" s="76" t="b">
        <f>IF(G22="CLIENT S+L",(F22*3333.33+(VLOOKUP(I22,'BASE DE DONNEE'!$I$220:$J$250,2,0)))-(F22*3333.33+(VLOOKUP(I22,'BASE DE DONNEE'!$I$220:$J$250,2,0)))*H22,IF(G22="CLIENT O","OFFERT",IF(G22="CLIENT L",(VLOOKUP(I22,'BASE DE DONNEE'!$I$220:$J$250,2,0))+(VLOOKUP(F22,'BASE DE DONNEE'!$I$111:$P$192,2,0)),IF(G22="CLIENT D",(F22*3809.53+(VLOOKUP(I22,'BASE DE DONNEE'!$I$220:$J$250,2,0))),IF(G22="CLIENT S+D",((F22*3809.53+(VLOOKUP(I22,'BASE DE DONNEE'!$I$220:$J$250,2,0)))-(F22*3809.53+(VLOOKUP(I22,'BASE DE DONNEE'!$I$220:$J$250,2,0)))*H22),IF(G22="CLIENT S",(VLOOKUP(I22,'BASE DE DONNEE'!$I$220:$J$250,2,0))+VLOOKUP(F22,'BASE DE DONNEE'!$I$111:$P$192,2,0)-((VLOOKUP(I22,'BASE DE DONNEE'!$I$220:$J$250,2,0))+VLOOKUP(F22,'BASE DE DONNEE'!$I$111:$P$164,2,0)*H22)))))))</f>
        <v>0</v>
      </c>
      <c r="Q22" s="76" t="b">
        <f t="shared" si="14"/>
        <v>0</v>
      </c>
      <c r="R22" s="83" t="b">
        <f t="shared" si="15"/>
        <v>0</v>
      </c>
      <c r="S22" s="34"/>
      <c r="T22" s="26"/>
      <c r="U22" s="29"/>
      <c r="V22" s="585"/>
      <c r="W22" s="704"/>
      <c r="X22" s="704"/>
      <c r="Y22" s="77">
        <f t="shared" si="2"/>
        <v>0</v>
      </c>
      <c r="Z22" s="29"/>
      <c r="AA22" s="42"/>
      <c r="AB22" s="29"/>
      <c r="AC22" s="29"/>
      <c r="AD22" s="29"/>
      <c r="AE22" s="29"/>
      <c r="AF22" s="29"/>
      <c r="AG22" s="130"/>
      <c r="AH22" s="92">
        <f t="shared" si="3"/>
        <v>0</v>
      </c>
      <c r="AI22" s="87">
        <f>IF(Z22="CLIENT S+L",(Y22*3333.33+(VLOOKUP(AB22,'BASE DE DONNEE'!$I$220:$J$250,2,0)))-(Y22*3333.33+(VLOOKUP(AB22,'BASE DE DONNEE'!$I$220:$J$250,2,0)))*AA22,IF(Z22="CLIENT O","OFFERT",IF(Z22="CLIENT L",(VLOOKUP(AB22,'BASE DE DONNEE'!$I$220:$J$250,2,0))+(VLOOKUP(Y22,'BASE DE DONNEE'!$I$111:$P$192,2,0)),IF(Z22="CLIENT D",(Y22*3809.53+(VLOOKUP(AB22,'BASE DE DONNEE'!$I$220:$J$250,2,0))),IF(Z22="CLIENT S+D",(Y22*3809.53+(VLOOKUP(AB22,'BASE DE DONNEE'!$I$220:$J$250,2,0)))-(Y22*3809.53+(VLOOKUP(AB22,'BASE DE DONNEE'!$I$220:$J$250,2,0)))*AA22,IF(Z22="CLIENT S",VLOOKUP(AB22,'BASE DE DONNEE'!$I$220:$J$250,2,0))+VLOOKUP(Y22,'BASE DE DONNEE'!$I$111:$P$192,2,0)-((VLOOKUP(AB22,'BASE DE DONNEE'!$I$220:$J$250,2,0))+VLOOKUP(Y22,'BASE DE DONNEE'!$I$111:$P$192,2,0)*AA22))))))</f>
        <v>0</v>
      </c>
      <c r="AJ22" s="83" t="b">
        <f t="shared" si="4"/>
        <v>0</v>
      </c>
      <c r="AK22" s="83" t="b">
        <f t="shared" si="5"/>
        <v>0</v>
      </c>
      <c r="AL22" s="34"/>
      <c r="AM22" s="26"/>
      <c r="AN22" s="29"/>
      <c r="AO22" s="585"/>
      <c r="AP22" s="704"/>
      <c r="AQ22" s="704"/>
      <c r="AR22" s="77">
        <f t="shared" si="6"/>
        <v>0</v>
      </c>
      <c r="AS22" s="29"/>
      <c r="AT22" s="42"/>
      <c r="AU22" s="29"/>
      <c r="AV22" s="29"/>
      <c r="AW22" s="29"/>
      <c r="AX22" s="29"/>
      <c r="AY22" s="29"/>
      <c r="AZ22" s="129"/>
      <c r="BA22" s="93">
        <f t="shared" si="7"/>
        <v>0</v>
      </c>
      <c r="BB22" s="41">
        <f>IF(AS22="CLIENT S+L",(AR22*3333.33+(VLOOKUP(AU22,'BASE DE DONNEE'!$I$220:$J$250,2,0)))-((AR22*3333.33+(VLOOKUP(AU22,'BASE DE DONNEE'!$I$220:$J$250,2,0)))*AT22),IF(AS22="CLIENT O","OFFERT",IF(AS22="CLIENT L",(VLOOKUP(AU22,'BASE DE DONNEE'!$I$220:$J$250,2,0))+(VLOOKUP(AR22,'BASE DE DONNEE'!$I$111:$P$192,2,0)),IF(AS22="CLIENT D",(AR22*3809.53+(VLOOKUP(AU22,'BASE DE DONNEE'!$I$220:$J$250,2,0))),IF(AS22="CLIENT S+D",(AR22*3809.53+(VLOOKUP(AU22,'BASE DE DONNEE'!$I$220:$J$250,2,0)))-(AR22*3809.53+(VLOOKUP(AU22,'BASE DE DONNEE'!$I$220:$J$250,2,0)))*AT22,IF(AS22="CLIENT S",VLOOKUP(AU22,'BASE DE DONNEE'!$I$220:$J$250,2,0))+VLOOKUP(AR22,'BASE DE DONNEE'!$I$111:$P$164,2,0)-((VLOOKUP(AU22,'BASE DE DONNEE'!$I$220:$J$250,2,0))+VLOOKUP(AR22,'BASE DE DONNEE'!$I$111:$P$164,2,0)*AT22))))))</f>
        <v>0</v>
      </c>
      <c r="BC22" s="41" t="b">
        <f t="shared" si="8"/>
        <v>0</v>
      </c>
      <c r="BD22" s="41" t="b">
        <f t="shared" si="9"/>
        <v>0</v>
      </c>
      <c r="BE22" s="34"/>
      <c r="BF22" s="26"/>
      <c r="BG22" s="29"/>
      <c r="BH22" s="585"/>
      <c r="BI22" s="704"/>
      <c r="BJ22" s="704"/>
      <c r="BK22" s="77">
        <f t="shared" si="10"/>
        <v>0</v>
      </c>
      <c r="BL22" s="29"/>
      <c r="BM22" s="42"/>
      <c r="BN22" s="29"/>
      <c r="BO22" s="29"/>
      <c r="BP22" s="29"/>
      <c r="BQ22" s="29"/>
      <c r="BR22" s="29"/>
      <c r="BS22" s="29"/>
      <c r="BT22" s="94">
        <f t="shared" si="11"/>
        <v>0</v>
      </c>
      <c r="BU22" s="83">
        <f>IF(BL22="CLIENT S+L",(BK22*3333.33+(VLOOKUP(BN22,'BASE DE DONNEE'!$I$220:$J$250,2,0)))-((BK22*3333.33+(VLOOKUP(BN22,'BASE DE DONNEE'!$I$220:$J$250,2,0)))*BM22),IF(BL22="CLIENT O","OFFERT",IF(BL22="CLIENT L",(VLOOKUP(BN22,'BASE DE DONNEE'!$I$220:$J$250,2,0))+(VLOOKUP(BK22,'BASE DE DONNEE'!$I$111:$P$192,2,0)),IF(BL22="CLIENT D",(BK22*3809.53+(VLOOKUP(BN22,'BASE DE DONNEE'!$I$220:$J$250,2,0))),IF(BL22="CLIENT S+D",(BK22*3809.53+(VLOOKUP(BN22,'BASE DE DONNEE'!$I$220:$J$250,2,0)))-((BK22*3809.53+(VLOOKUP(BN22,'BASE DE DONNEE'!$I$220:$J$250,2,0)))*BM22),IF(BL22="CLIENT S",VLOOKUP(BN22,'BASE DE DONNEE'!$I$220:$J$250,2,0))+VLOOKUP(BK22,'BASE DE DONNEE'!$I$111:$P$192,2,0)-((VLOOKUP(BN22,'BASE DE DONNEE'!$I$220:$J$250,2,0))+VLOOKUP(BK22,'BASE DE DONNEE'!$I$111:$P$192,2,0)*BM22))))))</f>
        <v>0</v>
      </c>
      <c r="BV22" s="83" t="b">
        <f t="shared" si="12"/>
        <v>0</v>
      </c>
      <c r="BW22" s="83" t="b">
        <f t="shared" si="13"/>
        <v>0</v>
      </c>
      <c r="BX22" s="34"/>
    </row>
    <row r="23" spans="1:76" x14ac:dyDescent="0.25">
      <c r="A23" s="26"/>
      <c r="B23" s="29"/>
      <c r="C23" s="585"/>
      <c r="D23" s="704"/>
      <c r="E23" s="704"/>
      <c r="F23" s="77">
        <f t="shared" si="0"/>
        <v>0</v>
      </c>
      <c r="G23" s="29"/>
      <c r="H23" s="42"/>
      <c r="I23" s="29"/>
      <c r="J23" s="29"/>
      <c r="K23" s="29"/>
      <c r="L23" s="29"/>
      <c r="M23" s="29"/>
      <c r="N23" s="130"/>
      <c r="O23" s="80">
        <f t="shared" si="1"/>
        <v>0</v>
      </c>
      <c r="P23" s="76" t="b">
        <f>IF(G23="CLIENT S+L",(F23*3333.33+(VLOOKUP(I23,'BASE DE DONNEE'!$I$220:$J$250,2,0)))-(F23*3333.33+(VLOOKUP(I23,'BASE DE DONNEE'!$I$220:$J$250,2,0)))*H23,IF(G23="CLIENT O","OFFERT",IF(G23="CLIENT L",(VLOOKUP(I23,'BASE DE DONNEE'!$I$220:$J$250,2,0))+(VLOOKUP(F23,'BASE DE DONNEE'!$I$111:$P$192,2,0)),IF(G23="CLIENT D",(F23*3809.53+(VLOOKUP(I23,'BASE DE DONNEE'!$I$220:$J$250,2,0))),IF(G23="CLIENT S+D",((F23*3809.53+(VLOOKUP(I23,'BASE DE DONNEE'!$I$220:$J$250,2,0)))-(F23*3809.53+(VLOOKUP(I23,'BASE DE DONNEE'!$I$220:$J$250,2,0)))*H23),IF(G23="CLIENT S",(VLOOKUP(I23,'BASE DE DONNEE'!$I$220:$J$250,2,0))+VLOOKUP(F23,'BASE DE DONNEE'!$I$111:$P$192,2,0)-((VLOOKUP(I23,'BASE DE DONNEE'!$I$220:$J$250,2,0))+VLOOKUP(F23,'BASE DE DONNEE'!$I$111:$P$164,2,0)*H23)))))))</f>
        <v>0</v>
      </c>
      <c r="Q23" s="76" t="b">
        <f t="shared" si="14"/>
        <v>0</v>
      </c>
      <c r="R23" s="83" t="b">
        <f t="shared" si="15"/>
        <v>0</v>
      </c>
      <c r="S23" s="34"/>
      <c r="T23" s="26"/>
      <c r="U23" s="29"/>
      <c r="V23" s="585"/>
      <c r="W23" s="704"/>
      <c r="X23" s="704"/>
      <c r="Y23" s="77">
        <f t="shared" si="2"/>
        <v>0</v>
      </c>
      <c r="Z23" s="29"/>
      <c r="AA23" s="42"/>
      <c r="AB23" s="29"/>
      <c r="AC23" s="29"/>
      <c r="AD23" s="29"/>
      <c r="AE23" s="29"/>
      <c r="AF23" s="29"/>
      <c r="AG23" s="130"/>
      <c r="AH23" s="92">
        <f t="shared" si="3"/>
        <v>0</v>
      </c>
      <c r="AI23" s="87">
        <f>IF(Z23="CLIENT S+L",(Y23*3333.33+(VLOOKUP(AB23,'BASE DE DONNEE'!$I$220:$J$250,2,0)))-(Y23*3333.33+(VLOOKUP(AB23,'BASE DE DONNEE'!$I$220:$J$250,2,0)))*AA23,IF(Z23="CLIENT O","OFFERT",IF(Z23="CLIENT L",(VLOOKUP(AB23,'BASE DE DONNEE'!$I$220:$J$250,2,0))+(VLOOKUP(Y23,'BASE DE DONNEE'!$I$111:$P$192,2,0)),IF(Z23="CLIENT D",(Y23*3809.53+(VLOOKUP(AB23,'BASE DE DONNEE'!$I$220:$J$250,2,0))),IF(Z23="CLIENT S+D",(Y23*3809.53+(VLOOKUP(AB23,'BASE DE DONNEE'!$I$220:$J$250,2,0)))-(Y23*3809.53+(VLOOKUP(AB23,'BASE DE DONNEE'!$I$220:$J$250,2,0)))*AA23,IF(Z23="CLIENT S",VLOOKUP(AB23,'BASE DE DONNEE'!$I$220:$J$250,2,0))+VLOOKUP(Y23,'BASE DE DONNEE'!$I$111:$P$192,2,0)-((VLOOKUP(AB23,'BASE DE DONNEE'!$I$220:$J$250,2,0))+VLOOKUP(Y23,'BASE DE DONNEE'!$I$111:$P$192,2,0)*AA23))))))</f>
        <v>0</v>
      </c>
      <c r="AJ23" s="83" t="b">
        <f t="shared" si="4"/>
        <v>0</v>
      </c>
      <c r="AK23" s="83" t="b">
        <f t="shared" si="5"/>
        <v>0</v>
      </c>
      <c r="AL23" s="34"/>
      <c r="AM23" s="26"/>
      <c r="AN23" s="29"/>
      <c r="AO23" s="585"/>
      <c r="AP23" s="704"/>
      <c r="AQ23" s="704"/>
      <c r="AR23" s="77">
        <f t="shared" si="6"/>
        <v>0</v>
      </c>
      <c r="AS23" s="29"/>
      <c r="AT23" s="42"/>
      <c r="AU23" s="29"/>
      <c r="AV23" s="29"/>
      <c r="AW23" s="29"/>
      <c r="AX23" s="29"/>
      <c r="AY23" s="29"/>
      <c r="AZ23" s="129"/>
      <c r="BA23" s="93">
        <f t="shared" si="7"/>
        <v>0</v>
      </c>
      <c r="BB23" s="41">
        <f>IF(AS23="CLIENT S+L",(AR23*3333.33+(VLOOKUP(AU23,'BASE DE DONNEE'!$I$220:$J$250,2,0)))-((AR23*3333.33+(VLOOKUP(AU23,'BASE DE DONNEE'!$I$220:$J$250,2,0)))*AT23),IF(AS23="CLIENT O","OFFERT",IF(AS23="CLIENT L",(VLOOKUP(AU23,'BASE DE DONNEE'!$I$220:$J$250,2,0))+(VLOOKUP(AR23,'BASE DE DONNEE'!$I$111:$P$192,2,0)),IF(AS23="CLIENT D",(AR23*3809.53+(VLOOKUP(AU23,'BASE DE DONNEE'!$I$220:$J$250,2,0))),IF(AS23="CLIENT S+D",(AR23*3809.53+(VLOOKUP(AU23,'BASE DE DONNEE'!$I$220:$J$250,2,0)))-(AR23*3809.53+(VLOOKUP(AU23,'BASE DE DONNEE'!$I$220:$J$250,2,0)))*AT23,IF(AS23="CLIENT S",VLOOKUP(AU23,'BASE DE DONNEE'!$I$220:$J$250,2,0))+VLOOKUP(AR23,'BASE DE DONNEE'!$I$111:$P$164,2,0)-((VLOOKUP(AU23,'BASE DE DONNEE'!$I$220:$J$250,2,0))+VLOOKUP(AR23,'BASE DE DONNEE'!$I$111:$P$164,2,0)*AT23))))))</f>
        <v>0</v>
      </c>
      <c r="BC23" s="41" t="b">
        <f t="shared" si="8"/>
        <v>0</v>
      </c>
      <c r="BD23" s="41" t="b">
        <f t="shared" si="9"/>
        <v>0</v>
      </c>
      <c r="BE23" s="34"/>
      <c r="BF23" s="26"/>
      <c r="BG23" s="29"/>
      <c r="BH23" s="585"/>
      <c r="BI23" s="704"/>
      <c r="BJ23" s="704"/>
      <c r="BK23" s="77">
        <f t="shared" si="10"/>
        <v>0</v>
      </c>
      <c r="BL23" s="29"/>
      <c r="BM23" s="42"/>
      <c r="BN23" s="29"/>
      <c r="BO23" s="29"/>
      <c r="BP23" s="29"/>
      <c r="BQ23" s="29"/>
      <c r="BR23" s="29"/>
      <c r="BS23" s="29"/>
      <c r="BT23" s="94">
        <f t="shared" si="11"/>
        <v>0</v>
      </c>
      <c r="BU23" s="83">
        <f>IF(BL23="CLIENT S+L",(BK23*3333.33+(VLOOKUP(BN23,'BASE DE DONNEE'!$I$220:$J$250,2,0)))-((BK23*3333.33+(VLOOKUP(BN23,'BASE DE DONNEE'!$I$220:$J$250,2,0)))*BM23),IF(BL23="CLIENT O","OFFERT",IF(BL23="CLIENT L",(VLOOKUP(BN23,'BASE DE DONNEE'!$I$220:$J$250,2,0))+(VLOOKUP(BK23,'BASE DE DONNEE'!$I$111:$P$192,2,0)),IF(BL23="CLIENT D",(BK23*3809.53+(VLOOKUP(BN23,'BASE DE DONNEE'!$I$220:$J$250,2,0))),IF(BL23="CLIENT S+D",(BK23*3809.53+(VLOOKUP(BN23,'BASE DE DONNEE'!$I$220:$J$250,2,0)))-((BK23*3809.53+(VLOOKUP(BN23,'BASE DE DONNEE'!$I$220:$J$250,2,0)))*BM23),IF(BL23="CLIENT S",VLOOKUP(BN23,'BASE DE DONNEE'!$I$220:$J$250,2,0))+VLOOKUP(BK23,'BASE DE DONNEE'!$I$111:$P$192,2,0)-((VLOOKUP(BN23,'BASE DE DONNEE'!$I$220:$J$250,2,0))+VLOOKUP(BK23,'BASE DE DONNEE'!$I$111:$P$192,2,0)*BM23))))))</f>
        <v>0</v>
      </c>
      <c r="BV23" s="83" t="b">
        <f t="shared" si="12"/>
        <v>0</v>
      </c>
      <c r="BW23" s="83" t="b">
        <f t="shared" si="13"/>
        <v>0</v>
      </c>
      <c r="BX23" s="34"/>
    </row>
    <row r="24" spans="1:76" x14ac:dyDescent="0.25">
      <c r="A24" s="26"/>
      <c r="B24" s="29"/>
      <c r="C24" s="585"/>
      <c r="D24" s="704"/>
      <c r="E24" s="704"/>
      <c r="F24" s="77">
        <f t="shared" si="0"/>
        <v>0</v>
      </c>
      <c r="G24" s="29"/>
      <c r="H24" s="42"/>
      <c r="I24" s="29"/>
      <c r="J24" s="29"/>
      <c r="K24" s="29"/>
      <c r="L24" s="29"/>
      <c r="M24" s="29"/>
      <c r="N24" s="130"/>
      <c r="O24" s="80">
        <f t="shared" si="1"/>
        <v>0</v>
      </c>
      <c r="P24" s="76" t="b">
        <f>IF(G24="CLIENT S+L",(F24*3333.33+(VLOOKUP(I24,'BASE DE DONNEE'!$I$220:$J$250,2,0)))-(F24*3333.33+(VLOOKUP(I24,'BASE DE DONNEE'!$I$220:$J$250,2,0)))*H24,IF(G24="CLIENT O","OFFERT",IF(G24="CLIENT L",(VLOOKUP(I24,'BASE DE DONNEE'!$I$220:$J$250,2,0))+(VLOOKUP(F24,'BASE DE DONNEE'!$I$111:$P$192,2,0)),IF(G24="CLIENT D",(F24*3809.53+(VLOOKUP(I24,'BASE DE DONNEE'!$I$220:$J$250,2,0))),IF(G24="CLIENT S+D",((F24*3809.53+(VLOOKUP(I24,'BASE DE DONNEE'!$I$220:$J$250,2,0)))-(F24*3809.53+(VLOOKUP(I24,'BASE DE DONNEE'!$I$220:$J$250,2,0)))*H24),IF(G24="CLIENT S",(VLOOKUP(I24,'BASE DE DONNEE'!$I$220:$J$250,2,0))+VLOOKUP(F24,'BASE DE DONNEE'!$I$111:$P$192,2,0)-((VLOOKUP(I24,'BASE DE DONNEE'!$I$220:$J$250,2,0))+VLOOKUP(F24,'BASE DE DONNEE'!$I$111:$P$164,2,0)*H24)))))))</f>
        <v>0</v>
      </c>
      <c r="Q24" s="76" t="b">
        <f t="shared" si="14"/>
        <v>0</v>
      </c>
      <c r="R24" s="83" t="b">
        <f t="shared" si="15"/>
        <v>0</v>
      </c>
      <c r="S24" s="34"/>
      <c r="T24" s="26"/>
      <c r="U24" s="29"/>
      <c r="V24" s="585"/>
      <c r="W24" s="704"/>
      <c r="X24" s="704"/>
      <c r="Y24" s="77">
        <f t="shared" si="2"/>
        <v>0</v>
      </c>
      <c r="Z24" s="29"/>
      <c r="AA24" s="42"/>
      <c r="AB24" s="29"/>
      <c r="AC24" s="29"/>
      <c r="AD24" s="29"/>
      <c r="AE24" s="29"/>
      <c r="AF24" s="29"/>
      <c r="AG24" s="130"/>
      <c r="AH24" s="92">
        <f t="shared" si="3"/>
        <v>0</v>
      </c>
      <c r="AI24" s="87">
        <f>IF(Z24="CLIENT S+L",(Y24*3333.33+(VLOOKUP(AB24,'BASE DE DONNEE'!$I$220:$J$250,2,0)))-(Y24*3333.33+(VLOOKUP(AB24,'BASE DE DONNEE'!$I$220:$J$250,2,0)))*AA24,IF(Z24="CLIENT O","OFFERT",IF(Z24="CLIENT L",(VLOOKUP(AB24,'BASE DE DONNEE'!$I$220:$J$250,2,0))+(VLOOKUP(Y24,'BASE DE DONNEE'!$I$111:$P$192,2,0)),IF(Z24="CLIENT D",(Y24*3809.53+(VLOOKUP(AB24,'BASE DE DONNEE'!$I$220:$J$250,2,0))),IF(Z24="CLIENT S+D",(Y24*3809.53+(VLOOKUP(AB24,'BASE DE DONNEE'!$I$220:$J$250,2,0)))-(Y24*3809.53+(VLOOKUP(AB24,'BASE DE DONNEE'!$I$220:$J$250,2,0)))*AA24,IF(Z24="CLIENT S",VLOOKUP(AB24,'BASE DE DONNEE'!$I$220:$J$250,2,0))+VLOOKUP(Y24,'BASE DE DONNEE'!$I$111:$P$192,2,0)-((VLOOKUP(AB24,'BASE DE DONNEE'!$I$220:$J$250,2,0))+VLOOKUP(Y24,'BASE DE DONNEE'!$I$111:$P$192,2,0)*AA24))))))</f>
        <v>0</v>
      </c>
      <c r="AJ24" s="83" t="b">
        <f t="shared" si="4"/>
        <v>0</v>
      </c>
      <c r="AK24" s="83" t="b">
        <f t="shared" si="5"/>
        <v>0</v>
      </c>
      <c r="AL24" s="34"/>
      <c r="AM24" s="26"/>
      <c r="AN24" s="29"/>
      <c r="AO24" s="585"/>
      <c r="AP24" s="704"/>
      <c r="AQ24" s="704"/>
      <c r="AR24" s="77">
        <f t="shared" si="6"/>
        <v>0</v>
      </c>
      <c r="AS24" s="29"/>
      <c r="AT24" s="42"/>
      <c r="AU24" s="29"/>
      <c r="AV24" s="29"/>
      <c r="AW24" s="29"/>
      <c r="AX24" s="29"/>
      <c r="AY24" s="29"/>
      <c r="AZ24" s="129"/>
      <c r="BA24" s="93">
        <f t="shared" si="7"/>
        <v>0</v>
      </c>
      <c r="BB24" s="41">
        <f>IF(AS24="CLIENT S+L",(AR24*3333.33+(VLOOKUP(AU24,'BASE DE DONNEE'!$I$220:$J$250,2,0)))-((AR24*3333.33+(VLOOKUP(AU24,'BASE DE DONNEE'!$I$220:$J$250,2,0)))*AT24),IF(AS24="CLIENT O","OFFERT",IF(AS24="CLIENT L",(VLOOKUP(AU24,'BASE DE DONNEE'!$I$220:$J$250,2,0))+(VLOOKUP(AR24,'BASE DE DONNEE'!$I$111:$P$192,2,0)),IF(AS24="CLIENT D",(AR24*3809.53+(VLOOKUP(AU24,'BASE DE DONNEE'!$I$220:$J$250,2,0))),IF(AS24="CLIENT S+D",(AR24*3809.53+(VLOOKUP(AU24,'BASE DE DONNEE'!$I$220:$J$250,2,0)))-(AR24*3809.53+(VLOOKUP(AU24,'BASE DE DONNEE'!$I$220:$J$250,2,0)))*AT24,IF(AS24="CLIENT S",VLOOKUP(AU24,'BASE DE DONNEE'!$I$220:$J$250,2,0))+VLOOKUP(AR24,'BASE DE DONNEE'!$I$111:$P$164,2,0)-((VLOOKUP(AU24,'BASE DE DONNEE'!$I$220:$J$250,2,0))+VLOOKUP(AR24,'BASE DE DONNEE'!$I$111:$P$164,2,0)*AT24))))))</f>
        <v>0</v>
      </c>
      <c r="BC24" s="41" t="b">
        <f t="shared" si="8"/>
        <v>0</v>
      </c>
      <c r="BD24" s="41" t="b">
        <f t="shared" si="9"/>
        <v>0</v>
      </c>
      <c r="BE24" s="34"/>
      <c r="BF24" s="26"/>
      <c r="BG24" s="29"/>
      <c r="BH24" s="585"/>
      <c r="BI24" s="704"/>
      <c r="BJ24" s="704"/>
      <c r="BK24" s="77">
        <f t="shared" si="10"/>
        <v>0</v>
      </c>
      <c r="BL24" s="29"/>
      <c r="BM24" s="42"/>
      <c r="BN24" s="29"/>
      <c r="BO24" s="29"/>
      <c r="BP24" s="29"/>
      <c r="BQ24" s="29"/>
      <c r="BR24" s="29"/>
      <c r="BS24" s="29"/>
      <c r="BT24" s="94">
        <f t="shared" si="11"/>
        <v>0</v>
      </c>
      <c r="BU24" s="83">
        <f>IF(BL24="CLIENT S+L",(BK24*3333.33+(VLOOKUP(BN24,'BASE DE DONNEE'!$I$220:$J$250,2,0)))-((BK24*3333.33+(VLOOKUP(BN24,'BASE DE DONNEE'!$I$220:$J$250,2,0)))*BM24),IF(BL24="CLIENT O","OFFERT",IF(BL24="CLIENT L",(VLOOKUP(BN24,'BASE DE DONNEE'!$I$220:$J$250,2,0))+(VLOOKUP(BK24,'BASE DE DONNEE'!$I$111:$P$192,2,0)),IF(BL24="CLIENT D",(BK24*3809.53+(VLOOKUP(BN24,'BASE DE DONNEE'!$I$220:$J$250,2,0))),IF(BL24="CLIENT S+D",(BK24*3809.53+(VLOOKUP(BN24,'BASE DE DONNEE'!$I$220:$J$250,2,0)))-((BK24*3809.53+(VLOOKUP(BN24,'BASE DE DONNEE'!$I$220:$J$250,2,0)))*BM24),IF(BL24="CLIENT S",VLOOKUP(BN24,'BASE DE DONNEE'!$I$220:$J$250,2,0))+VLOOKUP(BK24,'BASE DE DONNEE'!$I$111:$P$192,2,0)-((VLOOKUP(BN24,'BASE DE DONNEE'!$I$220:$J$250,2,0))+VLOOKUP(BK24,'BASE DE DONNEE'!$I$111:$P$192,2,0)*BM24))))))</f>
        <v>0</v>
      </c>
      <c r="BV24" s="83" t="b">
        <f t="shared" si="12"/>
        <v>0</v>
      </c>
      <c r="BW24" s="83" t="b">
        <f t="shared" si="13"/>
        <v>0</v>
      </c>
      <c r="BX24" s="34"/>
    </row>
    <row r="25" spans="1:76" x14ac:dyDescent="0.25">
      <c r="A25" s="26"/>
      <c r="B25" s="29"/>
      <c r="C25" s="585"/>
      <c r="D25" s="704"/>
      <c r="E25" s="704"/>
      <c r="F25" s="77">
        <f t="shared" si="0"/>
        <v>0</v>
      </c>
      <c r="G25" s="29"/>
      <c r="H25" s="42"/>
      <c r="I25" s="29"/>
      <c r="J25" s="29"/>
      <c r="K25" s="29"/>
      <c r="L25" s="29"/>
      <c r="M25" s="29"/>
      <c r="N25" s="130"/>
      <c r="O25" s="80">
        <f t="shared" si="1"/>
        <v>0</v>
      </c>
      <c r="P25" s="76" t="b">
        <f>IF(G25="CLIENT S+L",(F25*3333.33+(VLOOKUP(I25,'BASE DE DONNEE'!$I$220:$J$250,2,0)))-(F25*3333.33+(VLOOKUP(I25,'BASE DE DONNEE'!$I$220:$J$250,2,0)))*H25,IF(G25="CLIENT O","OFFERT",IF(G25="CLIENT L",(VLOOKUP(I25,'BASE DE DONNEE'!$I$220:$J$250,2,0))+(VLOOKUP(F25,'BASE DE DONNEE'!$I$111:$P$192,2,0)),IF(G25="CLIENT D",(F25*3809.53+(VLOOKUP(I25,'BASE DE DONNEE'!$I$220:$J$250,2,0))),IF(G25="CLIENT S+D",((F25*3809.53+(VLOOKUP(I25,'BASE DE DONNEE'!$I$220:$J$250,2,0)))-(F25*3809.53+(VLOOKUP(I25,'BASE DE DONNEE'!$I$220:$J$250,2,0)))*H25),IF(G25="CLIENT S",(VLOOKUP(I25,'BASE DE DONNEE'!$I$220:$J$250,2,0))+VLOOKUP(F25,'BASE DE DONNEE'!$I$111:$P$192,2,0)-((VLOOKUP(I25,'BASE DE DONNEE'!$I$220:$J$250,2,0))+VLOOKUP(F25,'BASE DE DONNEE'!$I$111:$P$164,2,0)*H25)))))))</f>
        <v>0</v>
      </c>
      <c r="Q25" s="76" t="b">
        <f t="shared" si="14"/>
        <v>0</v>
      </c>
      <c r="R25" s="83" t="b">
        <f t="shared" si="15"/>
        <v>0</v>
      </c>
      <c r="S25" s="34"/>
      <c r="T25" s="26"/>
      <c r="U25" s="29"/>
      <c r="V25" s="585"/>
      <c r="W25" s="704"/>
      <c r="X25" s="704"/>
      <c r="Y25" s="77">
        <f t="shared" si="2"/>
        <v>0</v>
      </c>
      <c r="Z25" s="29"/>
      <c r="AA25" s="42"/>
      <c r="AB25" s="29"/>
      <c r="AC25" s="29"/>
      <c r="AD25" s="29"/>
      <c r="AE25" s="29"/>
      <c r="AF25" s="29"/>
      <c r="AG25" s="130"/>
      <c r="AH25" s="92">
        <f t="shared" si="3"/>
        <v>0</v>
      </c>
      <c r="AI25" s="87">
        <f>IF(Z25="CLIENT S+L",(Y25*3333.33+(VLOOKUP(AB25,'BASE DE DONNEE'!$I$220:$J$250,2,0)))-(Y25*3333.33+(VLOOKUP(AB25,'BASE DE DONNEE'!$I$220:$J$250,2,0)))*AA25,IF(Z25="CLIENT O","OFFERT",IF(Z25="CLIENT L",(VLOOKUP(AB25,'BASE DE DONNEE'!$I$220:$J$250,2,0))+(VLOOKUP(Y25,'BASE DE DONNEE'!$I$111:$P$192,2,0)),IF(Z25="CLIENT D",(Y25*3809.53+(VLOOKUP(AB25,'BASE DE DONNEE'!$I$220:$J$250,2,0))),IF(Z25="CLIENT S+D",(Y25*3809.53+(VLOOKUP(AB25,'BASE DE DONNEE'!$I$220:$J$250,2,0)))-(Y25*3809.53+(VLOOKUP(AB25,'BASE DE DONNEE'!$I$220:$J$250,2,0)))*AA25,IF(Z25="CLIENT S",VLOOKUP(AB25,'BASE DE DONNEE'!$I$220:$J$250,2,0))+VLOOKUP(Y25,'BASE DE DONNEE'!$I$111:$P$192,2,0)-((VLOOKUP(AB25,'BASE DE DONNEE'!$I$220:$J$250,2,0))+VLOOKUP(Y25,'BASE DE DONNEE'!$I$111:$P$192,2,0)*AA25))))))</f>
        <v>0</v>
      </c>
      <c r="AJ25" s="83" t="b">
        <f t="shared" si="4"/>
        <v>0</v>
      </c>
      <c r="AK25" s="83" t="b">
        <f t="shared" si="5"/>
        <v>0</v>
      </c>
      <c r="AL25" s="34"/>
      <c r="AM25" s="26"/>
      <c r="AN25" s="29"/>
      <c r="AO25" s="585"/>
      <c r="AP25" s="704"/>
      <c r="AQ25" s="704"/>
      <c r="AR25" s="77">
        <f t="shared" si="6"/>
        <v>0</v>
      </c>
      <c r="AS25" s="29"/>
      <c r="AT25" s="42"/>
      <c r="AU25" s="29"/>
      <c r="AV25" s="29"/>
      <c r="AW25" s="29"/>
      <c r="AX25" s="29"/>
      <c r="AY25" s="29"/>
      <c r="AZ25" s="129"/>
      <c r="BA25" s="93">
        <f t="shared" si="7"/>
        <v>0</v>
      </c>
      <c r="BB25" s="41">
        <f>IF(AS25="CLIENT S+L",(AR25*3333.33+(VLOOKUP(AU25,'BASE DE DONNEE'!$I$220:$J$250,2,0)))-((AR25*3333.33+(VLOOKUP(AU25,'BASE DE DONNEE'!$I$220:$J$250,2,0)))*AT25),IF(AS25="CLIENT O","OFFERT",IF(AS25="CLIENT L",(VLOOKUP(AU25,'BASE DE DONNEE'!$I$220:$J$250,2,0))+(VLOOKUP(AR25,'BASE DE DONNEE'!$I$111:$P$192,2,0)),IF(AS25="CLIENT D",(AR25*3809.53+(VLOOKUP(AU25,'BASE DE DONNEE'!$I$220:$J$250,2,0))),IF(AS25="CLIENT S+D",(AR25*3809.53+(VLOOKUP(AU25,'BASE DE DONNEE'!$I$220:$J$250,2,0)))-(AR25*3809.53+(VLOOKUP(AU25,'BASE DE DONNEE'!$I$220:$J$250,2,0)))*AT25,IF(AS25="CLIENT S",VLOOKUP(AU25,'BASE DE DONNEE'!$I$220:$J$250,2,0))+VLOOKUP(AR25,'BASE DE DONNEE'!$I$111:$P$164,2,0)-((VLOOKUP(AU25,'BASE DE DONNEE'!$I$220:$J$250,2,0))+VLOOKUP(AR25,'BASE DE DONNEE'!$I$111:$P$164,2,0)*AT25))))))</f>
        <v>0</v>
      </c>
      <c r="BC25" s="41" t="b">
        <f t="shared" si="8"/>
        <v>0</v>
      </c>
      <c r="BD25" s="41" t="b">
        <f t="shared" si="9"/>
        <v>0</v>
      </c>
      <c r="BE25" s="34"/>
      <c r="BF25" s="26"/>
      <c r="BG25" s="29"/>
      <c r="BH25" s="585"/>
      <c r="BI25" s="704"/>
      <c r="BJ25" s="704"/>
      <c r="BK25" s="77">
        <f t="shared" si="10"/>
        <v>0</v>
      </c>
      <c r="BL25" s="29"/>
      <c r="BM25" s="42"/>
      <c r="BN25" s="29"/>
      <c r="BO25" s="29"/>
      <c r="BP25" s="29"/>
      <c r="BQ25" s="29"/>
      <c r="BR25" s="29"/>
      <c r="BS25" s="29"/>
      <c r="BT25" s="94">
        <f t="shared" si="11"/>
        <v>0</v>
      </c>
      <c r="BU25" s="83">
        <f>IF(BL25="CLIENT S+L",(BK25*3333.33+(VLOOKUP(BN25,'BASE DE DONNEE'!$I$220:$J$250,2,0)))-((BK25*3333.33+(VLOOKUP(BN25,'BASE DE DONNEE'!$I$220:$J$250,2,0)))*BM25),IF(BL25="CLIENT O","OFFERT",IF(BL25="CLIENT L",(VLOOKUP(BN25,'BASE DE DONNEE'!$I$220:$J$250,2,0))+(VLOOKUP(BK25,'BASE DE DONNEE'!$I$111:$P$192,2,0)),IF(BL25="CLIENT D",(BK25*3809.53+(VLOOKUP(BN25,'BASE DE DONNEE'!$I$220:$J$250,2,0))),IF(BL25="CLIENT S+D",(BK25*3809.53+(VLOOKUP(BN25,'BASE DE DONNEE'!$I$220:$J$250,2,0)))-((BK25*3809.53+(VLOOKUP(BN25,'BASE DE DONNEE'!$I$220:$J$250,2,0)))*BM25),IF(BL25="CLIENT S",VLOOKUP(BN25,'BASE DE DONNEE'!$I$220:$J$250,2,0))+VLOOKUP(BK25,'BASE DE DONNEE'!$I$111:$P$192,2,0)-((VLOOKUP(BN25,'BASE DE DONNEE'!$I$220:$J$250,2,0))+VLOOKUP(BK25,'BASE DE DONNEE'!$I$111:$P$192,2,0)*BM25))))))</f>
        <v>0</v>
      </c>
      <c r="BV25" s="83" t="b">
        <f t="shared" si="12"/>
        <v>0</v>
      </c>
      <c r="BW25" s="83" t="b">
        <f t="shared" si="13"/>
        <v>0</v>
      </c>
      <c r="BX25" s="34"/>
    </row>
    <row r="26" spans="1:76" x14ac:dyDescent="0.25">
      <c r="A26" s="26"/>
      <c r="B26" s="29"/>
      <c r="C26" s="585"/>
      <c r="D26" s="704"/>
      <c r="E26" s="704"/>
      <c r="F26" s="77">
        <f t="shared" si="0"/>
        <v>0</v>
      </c>
      <c r="G26" s="29"/>
      <c r="H26" s="42"/>
      <c r="I26" s="29"/>
      <c r="J26" s="29"/>
      <c r="K26" s="29"/>
      <c r="L26" s="29"/>
      <c r="M26" s="29"/>
      <c r="N26" s="130"/>
      <c r="O26" s="80">
        <f t="shared" si="1"/>
        <v>0</v>
      </c>
      <c r="P26" s="76" t="b">
        <f>IF(G26="CLIENT S+L",(F26*3333.33+(VLOOKUP(I26,'BASE DE DONNEE'!$I$220:$J$250,2,0)))-(F26*3333.33+(VLOOKUP(I26,'BASE DE DONNEE'!$I$220:$J$250,2,0)))*H26,IF(G26="CLIENT O","OFFERT",IF(G26="CLIENT L",(VLOOKUP(I26,'BASE DE DONNEE'!$I$220:$J$250,2,0))+(VLOOKUP(F26,'BASE DE DONNEE'!$I$111:$P$192,2,0)),IF(G26="CLIENT D",(F26*3809.53+(VLOOKUP(I26,'BASE DE DONNEE'!$I$220:$J$250,2,0))),IF(G26="CLIENT S+D",((F26*3809.53+(VLOOKUP(I26,'BASE DE DONNEE'!$I$220:$J$250,2,0)))-(F26*3809.53+(VLOOKUP(I26,'BASE DE DONNEE'!$I$220:$J$250,2,0)))*H26),IF(G26="CLIENT S",(VLOOKUP(I26,'BASE DE DONNEE'!$I$220:$J$250,2,0))+VLOOKUP(F26,'BASE DE DONNEE'!$I$111:$P$192,2,0)-((VLOOKUP(I26,'BASE DE DONNEE'!$I$220:$J$250,2,0))+VLOOKUP(F26,'BASE DE DONNEE'!$I$111:$P$164,2,0)*H26)))))))</f>
        <v>0</v>
      </c>
      <c r="Q26" s="76" t="b">
        <f t="shared" si="14"/>
        <v>0</v>
      </c>
      <c r="R26" s="83" t="b">
        <f t="shared" si="15"/>
        <v>0</v>
      </c>
      <c r="S26" s="34"/>
      <c r="T26" s="26"/>
      <c r="U26" s="29"/>
      <c r="V26" s="585"/>
      <c r="W26" s="704"/>
      <c r="X26" s="704"/>
      <c r="Y26" s="77">
        <f t="shared" si="2"/>
        <v>0</v>
      </c>
      <c r="Z26" s="29"/>
      <c r="AA26" s="42"/>
      <c r="AB26" s="29"/>
      <c r="AC26" s="29"/>
      <c r="AD26" s="29"/>
      <c r="AE26" s="29"/>
      <c r="AF26" s="29"/>
      <c r="AG26" s="130"/>
      <c r="AH26" s="92">
        <f t="shared" si="3"/>
        <v>0</v>
      </c>
      <c r="AI26" s="87">
        <f>IF(Z26="CLIENT S+L",(Y26*3333.33+(VLOOKUP(AB26,'BASE DE DONNEE'!$I$220:$J$250,2,0)))-(Y26*3333.33+(VLOOKUP(AB26,'BASE DE DONNEE'!$I$220:$J$250,2,0)))*AA26,IF(Z26="CLIENT O","OFFERT",IF(Z26="CLIENT L",(VLOOKUP(AB26,'BASE DE DONNEE'!$I$220:$J$250,2,0))+(VLOOKUP(Y26,'BASE DE DONNEE'!$I$111:$P$192,2,0)),IF(Z26="CLIENT D",(Y26*3809.53+(VLOOKUP(AB26,'BASE DE DONNEE'!$I$220:$J$250,2,0))),IF(Z26="CLIENT S+D",(Y26*3809.53+(VLOOKUP(AB26,'BASE DE DONNEE'!$I$220:$J$250,2,0)))-(Y26*3809.53+(VLOOKUP(AB26,'BASE DE DONNEE'!$I$220:$J$250,2,0)))*AA26,IF(Z26="CLIENT S",VLOOKUP(AB26,'BASE DE DONNEE'!$I$220:$J$250,2,0))+VLOOKUP(Y26,'BASE DE DONNEE'!$I$111:$P$192,2,0)-((VLOOKUP(AB26,'BASE DE DONNEE'!$I$220:$J$250,2,0))+VLOOKUP(Y26,'BASE DE DONNEE'!$I$111:$P$192,2,0)*AA26))))))</f>
        <v>0</v>
      </c>
      <c r="AJ26" s="83" t="b">
        <f t="shared" si="4"/>
        <v>0</v>
      </c>
      <c r="AK26" s="83" t="b">
        <f t="shared" si="5"/>
        <v>0</v>
      </c>
      <c r="AL26" s="34"/>
      <c r="AM26" s="26"/>
      <c r="AN26" s="29"/>
      <c r="AO26" s="585"/>
      <c r="AP26" s="704"/>
      <c r="AQ26" s="704"/>
      <c r="AR26" s="77">
        <f t="shared" si="6"/>
        <v>0</v>
      </c>
      <c r="AS26" s="29"/>
      <c r="AT26" s="42"/>
      <c r="AU26" s="29"/>
      <c r="AV26" s="29"/>
      <c r="AW26" s="29"/>
      <c r="AX26" s="29"/>
      <c r="AY26" s="29"/>
      <c r="AZ26" s="129"/>
      <c r="BA26" s="93">
        <f t="shared" si="7"/>
        <v>0</v>
      </c>
      <c r="BB26" s="41">
        <f>IF(AS26="CLIENT S+L",(AR26*3333.33+(VLOOKUP(AU26,'BASE DE DONNEE'!$I$220:$J$250,2,0)))-((AR26*3333.33+(VLOOKUP(AU26,'BASE DE DONNEE'!$I$220:$J$250,2,0)))*AT26),IF(AS26="CLIENT O","OFFERT",IF(AS26="CLIENT L",(VLOOKUP(AU26,'BASE DE DONNEE'!$I$220:$J$250,2,0))+(VLOOKUP(AR26,'BASE DE DONNEE'!$I$111:$P$192,2,0)),IF(AS26="CLIENT D",(AR26*3809.53+(VLOOKUP(AU26,'BASE DE DONNEE'!$I$220:$J$250,2,0))),IF(AS26="CLIENT S+D",(AR26*3809.53+(VLOOKUP(AU26,'BASE DE DONNEE'!$I$220:$J$250,2,0)))-(AR26*3809.53+(VLOOKUP(AU26,'BASE DE DONNEE'!$I$220:$J$250,2,0)))*AT26,IF(AS26="CLIENT S",VLOOKUP(AU26,'BASE DE DONNEE'!$I$220:$J$250,2,0))+VLOOKUP(AR26,'BASE DE DONNEE'!$I$111:$P$164,2,0)-((VLOOKUP(AU26,'BASE DE DONNEE'!$I$220:$J$250,2,0))+VLOOKUP(AR26,'BASE DE DONNEE'!$I$111:$P$164,2,0)*AT26))))))</f>
        <v>0</v>
      </c>
      <c r="BC26" s="41" t="b">
        <f t="shared" si="8"/>
        <v>0</v>
      </c>
      <c r="BD26" s="41" t="b">
        <f t="shared" si="9"/>
        <v>0</v>
      </c>
      <c r="BE26" s="34"/>
      <c r="BF26" s="26"/>
      <c r="BG26" s="29"/>
      <c r="BH26" s="585"/>
      <c r="BI26" s="704"/>
      <c r="BJ26" s="704"/>
      <c r="BK26" s="77">
        <f t="shared" si="10"/>
        <v>0</v>
      </c>
      <c r="BL26" s="29"/>
      <c r="BM26" s="42"/>
      <c r="BN26" s="29"/>
      <c r="BO26" s="29"/>
      <c r="BP26" s="29"/>
      <c r="BQ26" s="29"/>
      <c r="BR26" s="29"/>
      <c r="BS26" s="29"/>
      <c r="BT26" s="94">
        <f t="shared" si="11"/>
        <v>0</v>
      </c>
      <c r="BU26" s="83">
        <f>IF(BL26="CLIENT S+L",(BK26*3333.33+(VLOOKUP(BN26,'BASE DE DONNEE'!$I$220:$J$250,2,0)))-((BK26*3333.33+(VLOOKUP(BN26,'BASE DE DONNEE'!$I$220:$J$250,2,0)))*BM26),IF(BL26="CLIENT O","OFFERT",IF(BL26="CLIENT L",(VLOOKUP(BN26,'BASE DE DONNEE'!$I$220:$J$250,2,0))+(VLOOKUP(BK26,'BASE DE DONNEE'!$I$111:$P$192,2,0)),IF(BL26="CLIENT D",(BK26*3809.53+(VLOOKUP(BN26,'BASE DE DONNEE'!$I$220:$J$250,2,0))),IF(BL26="CLIENT S+D",(BK26*3809.53+(VLOOKUP(BN26,'BASE DE DONNEE'!$I$220:$J$250,2,0)))-((BK26*3809.53+(VLOOKUP(BN26,'BASE DE DONNEE'!$I$220:$J$250,2,0)))*BM26),IF(BL26="CLIENT S",VLOOKUP(BN26,'BASE DE DONNEE'!$I$220:$J$250,2,0))+VLOOKUP(BK26,'BASE DE DONNEE'!$I$111:$P$192,2,0)-((VLOOKUP(BN26,'BASE DE DONNEE'!$I$220:$J$250,2,0))+VLOOKUP(BK26,'BASE DE DONNEE'!$I$111:$P$192,2,0)*BM26))))))</f>
        <v>0</v>
      </c>
      <c r="BV26" s="83" t="b">
        <f t="shared" si="12"/>
        <v>0</v>
      </c>
      <c r="BW26" s="83" t="b">
        <f t="shared" si="13"/>
        <v>0</v>
      </c>
      <c r="BX26" s="34"/>
    </row>
    <row r="27" spans="1:76" x14ac:dyDescent="0.25">
      <c r="A27" s="26"/>
      <c r="B27" s="29"/>
      <c r="C27" s="585"/>
      <c r="D27" s="704"/>
      <c r="E27" s="704"/>
      <c r="F27" s="77">
        <f t="shared" si="0"/>
        <v>0</v>
      </c>
      <c r="G27" s="29"/>
      <c r="H27" s="42"/>
      <c r="I27" s="29"/>
      <c r="J27" s="29"/>
      <c r="K27" s="29"/>
      <c r="L27" s="29"/>
      <c r="M27" s="29"/>
      <c r="N27" s="130"/>
      <c r="O27" s="80">
        <f t="shared" si="1"/>
        <v>0</v>
      </c>
      <c r="P27" s="76" t="b">
        <f>IF(G27="CLIENT S+L",(F27*3333.33+(VLOOKUP(I27,'BASE DE DONNEE'!$I$220:$J$250,2,0)))-(F27*3333.33+(VLOOKUP(I27,'BASE DE DONNEE'!$I$220:$J$250,2,0)))*H27,IF(G27="CLIENT O","OFFERT",IF(G27="CLIENT L",(VLOOKUP(I27,'BASE DE DONNEE'!$I$220:$J$250,2,0))+(VLOOKUP(F27,'BASE DE DONNEE'!$I$111:$P$192,2,0)),IF(G27="CLIENT D",(F27*3809.53+(VLOOKUP(I27,'BASE DE DONNEE'!$I$220:$J$250,2,0))),IF(G27="CLIENT S+D",((F27*3809.53+(VLOOKUP(I27,'BASE DE DONNEE'!$I$220:$J$250,2,0)))-(F27*3809.53+(VLOOKUP(I27,'BASE DE DONNEE'!$I$220:$J$250,2,0)))*H27),IF(G27="CLIENT S",(VLOOKUP(I27,'BASE DE DONNEE'!$I$220:$J$250,2,0))+VLOOKUP(F27,'BASE DE DONNEE'!$I$111:$P$192,2,0)-((VLOOKUP(I27,'BASE DE DONNEE'!$I$220:$J$250,2,0))+VLOOKUP(F27,'BASE DE DONNEE'!$I$111:$P$164,2,0)*H27)))))))</f>
        <v>0</v>
      </c>
      <c r="Q27" s="76" t="b">
        <f t="shared" si="14"/>
        <v>0</v>
      </c>
      <c r="R27" s="83" t="b">
        <f t="shared" si="15"/>
        <v>0</v>
      </c>
      <c r="S27" s="34"/>
      <c r="T27" s="26"/>
      <c r="U27" s="29"/>
      <c r="V27" s="585"/>
      <c r="W27" s="704"/>
      <c r="X27" s="704"/>
      <c r="Y27" s="77">
        <f t="shared" si="2"/>
        <v>0</v>
      </c>
      <c r="Z27" s="29"/>
      <c r="AA27" s="42"/>
      <c r="AB27" s="29"/>
      <c r="AC27" s="29"/>
      <c r="AD27" s="29"/>
      <c r="AE27" s="29"/>
      <c r="AF27" s="29"/>
      <c r="AG27" s="130"/>
      <c r="AH27" s="92">
        <f t="shared" si="3"/>
        <v>0</v>
      </c>
      <c r="AI27" s="87">
        <f>IF(Z27="CLIENT S+L",(Y27*3333.33+(VLOOKUP(AB27,'BASE DE DONNEE'!$I$220:$J$250,2,0)))-(Y27*3333.33+(VLOOKUP(AB27,'BASE DE DONNEE'!$I$220:$J$250,2,0)))*AA27,IF(Z27="CLIENT O","OFFERT",IF(Z27="CLIENT L",(VLOOKUP(AB27,'BASE DE DONNEE'!$I$220:$J$250,2,0))+(VLOOKUP(Y27,'BASE DE DONNEE'!$I$111:$P$192,2,0)),IF(Z27="CLIENT D",(Y27*3809.53+(VLOOKUP(AB27,'BASE DE DONNEE'!$I$220:$J$250,2,0))),IF(Z27="CLIENT S+D",(Y27*3809.53+(VLOOKUP(AB27,'BASE DE DONNEE'!$I$220:$J$250,2,0)))-(Y27*3809.53+(VLOOKUP(AB27,'BASE DE DONNEE'!$I$220:$J$250,2,0)))*AA27,IF(Z27="CLIENT S",VLOOKUP(AB27,'BASE DE DONNEE'!$I$220:$J$250,2,0))+VLOOKUP(Y27,'BASE DE DONNEE'!$I$111:$P$192,2,0)-((VLOOKUP(AB27,'BASE DE DONNEE'!$I$220:$J$250,2,0))+VLOOKUP(Y27,'BASE DE DONNEE'!$I$111:$P$192,2,0)*AA27))))))</f>
        <v>0</v>
      </c>
      <c r="AJ27" s="83" t="b">
        <f t="shared" si="4"/>
        <v>0</v>
      </c>
      <c r="AK27" s="83" t="b">
        <f t="shared" si="5"/>
        <v>0</v>
      </c>
      <c r="AL27" s="34"/>
      <c r="AM27" s="26"/>
      <c r="AN27" s="29"/>
      <c r="AO27" s="585"/>
      <c r="AP27" s="704"/>
      <c r="AQ27" s="704"/>
      <c r="AR27" s="77">
        <f t="shared" si="6"/>
        <v>0</v>
      </c>
      <c r="AS27" s="29"/>
      <c r="AT27" s="42"/>
      <c r="AU27" s="29"/>
      <c r="AV27" s="29"/>
      <c r="AW27" s="29"/>
      <c r="AX27" s="29"/>
      <c r="AY27" s="29"/>
      <c r="AZ27" s="129"/>
      <c r="BA27" s="93">
        <f t="shared" si="7"/>
        <v>0</v>
      </c>
      <c r="BB27" s="41">
        <f>IF(AS27="CLIENT S+L",(AR27*3333.33+(VLOOKUP(AU27,'BASE DE DONNEE'!$I$220:$J$250,2,0)))-((AR27*3333.33+(VLOOKUP(AU27,'BASE DE DONNEE'!$I$220:$J$250,2,0)))*AT27),IF(AS27="CLIENT O","OFFERT",IF(AS27="CLIENT L",(VLOOKUP(AU27,'BASE DE DONNEE'!$I$220:$J$250,2,0))+(VLOOKUP(AR27,'BASE DE DONNEE'!$I$111:$P$192,2,0)),IF(AS27="CLIENT D",(AR27*3809.53+(VLOOKUP(AU27,'BASE DE DONNEE'!$I$220:$J$250,2,0))),IF(AS27="CLIENT S+D",(AR27*3809.53+(VLOOKUP(AU27,'BASE DE DONNEE'!$I$220:$J$250,2,0)))-(AR27*3809.53+(VLOOKUP(AU27,'BASE DE DONNEE'!$I$220:$J$250,2,0)))*AT27,IF(AS27="CLIENT S",VLOOKUP(AU27,'BASE DE DONNEE'!$I$220:$J$250,2,0))+VLOOKUP(AR27,'BASE DE DONNEE'!$I$111:$P$164,2,0)-((VLOOKUP(AU27,'BASE DE DONNEE'!$I$220:$J$250,2,0))+VLOOKUP(AR27,'BASE DE DONNEE'!$I$111:$P$164,2,0)*AT27))))))</f>
        <v>0</v>
      </c>
      <c r="BC27" s="41" t="b">
        <f t="shared" si="8"/>
        <v>0</v>
      </c>
      <c r="BD27" s="41" t="b">
        <f t="shared" si="9"/>
        <v>0</v>
      </c>
      <c r="BE27" s="34"/>
      <c r="BF27" s="26"/>
      <c r="BG27" s="29"/>
      <c r="BH27" s="585"/>
      <c r="BI27" s="704"/>
      <c r="BJ27" s="704"/>
      <c r="BK27" s="77">
        <f t="shared" si="10"/>
        <v>0</v>
      </c>
      <c r="BL27" s="29"/>
      <c r="BM27" s="42"/>
      <c r="BN27" s="29"/>
      <c r="BO27" s="29"/>
      <c r="BP27" s="29"/>
      <c r="BQ27" s="29"/>
      <c r="BR27" s="29"/>
      <c r="BS27" s="29"/>
      <c r="BT27" s="94">
        <f t="shared" si="11"/>
        <v>0</v>
      </c>
      <c r="BU27" s="83">
        <f>IF(BL27="CLIENT S+L",(BK27*3333.33+(VLOOKUP(BN27,'BASE DE DONNEE'!$I$220:$J$250,2,0)))-((BK27*3333.33+(VLOOKUP(BN27,'BASE DE DONNEE'!$I$220:$J$250,2,0)))*BM27),IF(BL27="CLIENT O","OFFERT",IF(BL27="CLIENT L",(VLOOKUP(BN27,'BASE DE DONNEE'!$I$220:$J$250,2,0))+(VLOOKUP(BK27,'BASE DE DONNEE'!$I$111:$P$192,2,0)),IF(BL27="CLIENT D",(BK27*3809.53+(VLOOKUP(BN27,'BASE DE DONNEE'!$I$220:$J$250,2,0))),IF(BL27="CLIENT S+D",(BK27*3809.53+(VLOOKUP(BN27,'BASE DE DONNEE'!$I$220:$J$250,2,0)))-((BK27*3809.53+(VLOOKUP(BN27,'BASE DE DONNEE'!$I$220:$J$250,2,0)))*BM27),IF(BL27="CLIENT S",VLOOKUP(BN27,'BASE DE DONNEE'!$I$220:$J$250,2,0))+VLOOKUP(BK27,'BASE DE DONNEE'!$I$111:$P$192,2,0)-((VLOOKUP(BN27,'BASE DE DONNEE'!$I$220:$J$250,2,0))+VLOOKUP(BK27,'BASE DE DONNEE'!$I$111:$P$192,2,0)*BM27))))))</f>
        <v>0</v>
      </c>
      <c r="BV27" s="83" t="b">
        <f t="shared" si="12"/>
        <v>0</v>
      </c>
      <c r="BW27" s="83" t="b">
        <f t="shared" si="13"/>
        <v>0</v>
      </c>
      <c r="BX27" s="34"/>
    </row>
    <row r="28" spans="1:76" x14ac:dyDescent="0.25">
      <c r="A28" s="26"/>
      <c r="B28" s="29"/>
      <c r="C28" s="585"/>
      <c r="D28" s="704"/>
      <c r="E28" s="704"/>
      <c r="F28" s="77">
        <f t="shared" si="0"/>
        <v>0</v>
      </c>
      <c r="G28" s="29"/>
      <c r="H28" s="42"/>
      <c r="I28" s="29"/>
      <c r="J28" s="29"/>
      <c r="K28" s="29"/>
      <c r="L28" s="29"/>
      <c r="M28" s="29"/>
      <c r="N28" s="130"/>
      <c r="O28" s="80">
        <f t="shared" si="1"/>
        <v>0</v>
      </c>
      <c r="P28" s="76" t="b">
        <f>IF(G28="CLIENT S+L",(F28*3333.33+(VLOOKUP(I28,'BASE DE DONNEE'!$I$220:$J$250,2,0)))-(F28*3333.33+(VLOOKUP(I28,'BASE DE DONNEE'!$I$220:$J$250,2,0)))*H28,IF(G28="CLIENT O","OFFERT",IF(G28="CLIENT L",(VLOOKUP(I28,'BASE DE DONNEE'!$I$220:$J$250,2,0))+(VLOOKUP(F28,'BASE DE DONNEE'!$I$111:$P$192,2,0)),IF(G28="CLIENT D",(F28*3809.53+(VLOOKUP(I28,'BASE DE DONNEE'!$I$220:$J$250,2,0))),IF(G28="CLIENT S+D",((F28*3809.53+(VLOOKUP(I28,'BASE DE DONNEE'!$I$220:$J$250,2,0)))-(F28*3809.53+(VLOOKUP(I28,'BASE DE DONNEE'!$I$220:$J$250,2,0)))*H28),IF(G28="CLIENT S",(VLOOKUP(I28,'BASE DE DONNEE'!$I$220:$J$250,2,0))+VLOOKUP(F28,'BASE DE DONNEE'!$I$111:$P$192,2,0)-((VLOOKUP(I28,'BASE DE DONNEE'!$I$220:$J$250,2,0))+VLOOKUP(F28,'BASE DE DONNEE'!$I$111:$P$164,2,0)*H28)))))))</f>
        <v>0</v>
      </c>
      <c r="Q28" s="76" t="b">
        <f t="shared" si="14"/>
        <v>0</v>
      </c>
      <c r="R28" s="83" t="b">
        <f t="shared" si="15"/>
        <v>0</v>
      </c>
      <c r="S28" s="34"/>
      <c r="T28" s="26"/>
      <c r="U28" s="29"/>
      <c r="V28" s="585"/>
      <c r="W28" s="704"/>
      <c r="X28" s="704"/>
      <c r="Y28" s="77">
        <f t="shared" si="2"/>
        <v>0</v>
      </c>
      <c r="Z28" s="29"/>
      <c r="AA28" s="42"/>
      <c r="AB28" s="29"/>
      <c r="AC28" s="29"/>
      <c r="AD28" s="29"/>
      <c r="AE28" s="29"/>
      <c r="AF28" s="29"/>
      <c r="AG28" s="130"/>
      <c r="AH28" s="92">
        <f t="shared" si="3"/>
        <v>0</v>
      </c>
      <c r="AI28" s="87">
        <f>IF(Z28="CLIENT S+L",(Y28*3333.33+(VLOOKUP(AB28,'BASE DE DONNEE'!$I$220:$J$250,2,0)))-(Y28*3333.33+(VLOOKUP(AB28,'BASE DE DONNEE'!$I$220:$J$250,2,0)))*AA28,IF(Z28="CLIENT O","OFFERT",IF(Z28="CLIENT L",(VLOOKUP(AB28,'BASE DE DONNEE'!$I$220:$J$250,2,0))+(VLOOKUP(Y28,'BASE DE DONNEE'!$I$111:$P$192,2,0)),IF(Z28="CLIENT D",(Y28*3809.53+(VLOOKUP(AB28,'BASE DE DONNEE'!$I$220:$J$250,2,0))),IF(Z28="CLIENT S+D",(Y28*3809.53+(VLOOKUP(AB28,'BASE DE DONNEE'!$I$220:$J$250,2,0)))-(Y28*3809.53+(VLOOKUP(AB28,'BASE DE DONNEE'!$I$220:$J$250,2,0)))*AA28,IF(Z28="CLIENT S",VLOOKUP(AB28,'BASE DE DONNEE'!$I$220:$J$250,2,0))+VLOOKUP(Y28,'BASE DE DONNEE'!$I$111:$P$192,2,0)-((VLOOKUP(AB28,'BASE DE DONNEE'!$I$220:$J$250,2,0))+VLOOKUP(Y28,'BASE DE DONNEE'!$I$111:$P$192,2,0)*AA28))))))</f>
        <v>0</v>
      </c>
      <c r="AJ28" s="83" t="b">
        <f t="shared" si="4"/>
        <v>0</v>
      </c>
      <c r="AK28" s="83" t="b">
        <f t="shared" si="5"/>
        <v>0</v>
      </c>
      <c r="AL28" s="34"/>
      <c r="AM28" s="26"/>
      <c r="AN28" s="29"/>
      <c r="AO28" s="585"/>
      <c r="AP28" s="704"/>
      <c r="AQ28" s="704"/>
      <c r="AR28" s="77">
        <f t="shared" si="6"/>
        <v>0</v>
      </c>
      <c r="AS28" s="29"/>
      <c r="AT28" s="42"/>
      <c r="AU28" s="29"/>
      <c r="AV28" s="29"/>
      <c r="AW28" s="29"/>
      <c r="AX28" s="29"/>
      <c r="AY28" s="29"/>
      <c r="AZ28" s="129"/>
      <c r="BA28" s="93">
        <f t="shared" si="7"/>
        <v>0</v>
      </c>
      <c r="BB28" s="41">
        <f>IF(AS28="CLIENT S+L",(AR28*3333.33+(VLOOKUP(AU28,'BASE DE DONNEE'!$I$220:$J$250,2,0)))-((AR28*3333.33+(VLOOKUP(AU28,'BASE DE DONNEE'!$I$220:$J$250,2,0)))*AT28),IF(AS28="CLIENT O","OFFERT",IF(AS28="CLIENT L",(VLOOKUP(AU28,'BASE DE DONNEE'!$I$220:$J$250,2,0))+(VLOOKUP(AR28,'BASE DE DONNEE'!$I$111:$P$192,2,0)),IF(AS28="CLIENT D",(AR28*3809.53+(VLOOKUP(AU28,'BASE DE DONNEE'!$I$220:$J$250,2,0))),IF(AS28="CLIENT S+D",(AR28*3809.53+(VLOOKUP(AU28,'BASE DE DONNEE'!$I$220:$J$250,2,0)))-(AR28*3809.53+(VLOOKUP(AU28,'BASE DE DONNEE'!$I$220:$J$250,2,0)))*AT28,IF(AS28="CLIENT S",VLOOKUP(AU28,'BASE DE DONNEE'!$I$220:$J$250,2,0))+VLOOKUP(AR28,'BASE DE DONNEE'!$I$111:$P$164,2,0)-((VLOOKUP(AU28,'BASE DE DONNEE'!$I$220:$J$250,2,0))+VLOOKUP(AR28,'BASE DE DONNEE'!$I$111:$P$164,2,0)*AT28))))))</f>
        <v>0</v>
      </c>
      <c r="BC28" s="41" t="b">
        <f t="shared" si="8"/>
        <v>0</v>
      </c>
      <c r="BD28" s="41" t="b">
        <f t="shared" si="9"/>
        <v>0</v>
      </c>
      <c r="BE28" s="34"/>
      <c r="BF28" s="26"/>
      <c r="BG28" s="29"/>
      <c r="BH28" s="585"/>
      <c r="BI28" s="704"/>
      <c r="BJ28" s="704"/>
      <c r="BK28" s="77">
        <f t="shared" si="10"/>
        <v>0</v>
      </c>
      <c r="BL28" s="29"/>
      <c r="BM28" s="42"/>
      <c r="BN28" s="29"/>
      <c r="BO28" s="29"/>
      <c r="BP28" s="29"/>
      <c r="BQ28" s="29"/>
      <c r="BR28" s="29"/>
      <c r="BS28" s="29"/>
      <c r="BT28" s="94">
        <f t="shared" si="11"/>
        <v>0</v>
      </c>
      <c r="BU28" s="83">
        <f>IF(BL28="CLIENT S+L",(BK28*3333.33+(VLOOKUP(BN28,'BASE DE DONNEE'!$I$220:$J$250,2,0)))-((BK28*3333.33+(VLOOKUP(BN28,'BASE DE DONNEE'!$I$220:$J$250,2,0)))*BM28),IF(BL28="CLIENT O","OFFERT",IF(BL28="CLIENT L",(VLOOKUP(BN28,'BASE DE DONNEE'!$I$220:$J$250,2,0))+(VLOOKUP(BK28,'BASE DE DONNEE'!$I$111:$P$192,2,0)),IF(BL28="CLIENT D",(BK28*3809.53+(VLOOKUP(BN28,'BASE DE DONNEE'!$I$220:$J$250,2,0))),IF(BL28="CLIENT S+D",(BK28*3809.53+(VLOOKUP(BN28,'BASE DE DONNEE'!$I$220:$J$250,2,0)))-((BK28*3809.53+(VLOOKUP(BN28,'BASE DE DONNEE'!$I$220:$J$250,2,0)))*BM28),IF(BL28="CLIENT S",VLOOKUP(BN28,'BASE DE DONNEE'!$I$220:$J$250,2,0))+VLOOKUP(BK28,'BASE DE DONNEE'!$I$111:$P$192,2,0)-((VLOOKUP(BN28,'BASE DE DONNEE'!$I$220:$J$250,2,0))+VLOOKUP(BK28,'BASE DE DONNEE'!$I$111:$P$192,2,0)*BM28))))))</f>
        <v>0</v>
      </c>
      <c r="BV28" s="83" t="b">
        <f t="shared" si="12"/>
        <v>0</v>
      </c>
      <c r="BW28" s="83" t="b">
        <f t="shared" si="13"/>
        <v>0</v>
      </c>
      <c r="BX28" s="34"/>
    </row>
    <row r="29" spans="1:76" x14ac:dyDescent="0.25">
      <c r="A29" s="26"/>
      <c r="B29" s="29"/>
      <c r="C29" s="585"/>
      <c r="D29" s="704"/>
      <c r="E29" s="704"/>
      <c r="F29" s="77">
        <f t="shared" si="0"/>
        <v>0</v>
      </c>
      <c r="G29" s="29"/>
      <c r="H29" s="42"/>
      <c r="I29" s="29"/>
      <c r="J29" s="29"/>
      <c r="K29" s="29"/>
      <c r="L29" s="29"/>
      <c r="M29" s="29"/>
      <c r="N29" s="130"/>
      <c r="O29" s="80">
        <f t="shared" si="1"/>
        <v>0</v>
      </c>
      <c r="P29" s="76" t="b">
        <f>IF(G29="CLIENT S+L",(F29*3333.33+(VLOOKUP(I29,'BASE DE DONNEE'!$I$220:$J$250,2,0)))-(F29*3333.33+(VLOOKUP(I29,'BASE DE DONNEE'!$I$220:$J$250,2,0)))*H29,IF(G29="CLIENT O","OFFERT",IF(G29="CLIENT L",(VLOOKUP(I29,'BASE DE DONNEE'!$I$220:$J$250,2,0))+(VLOOKUP(F29,'BASE DE DONNEE'!$I$111:$P$192,2,0)),IF(G29="CLIENT D",(F29*3809.53+(VLOOKUP(I29,'BASE DE DONNEE'!$I$220:$J$250,2,0))),IF(G29="CLIENT S+D",((F29*3809.53+(VLOOKUP(I29,'BASE DE DONNEE'!$I$220:$J$250,2,0)))-(F29*3809.53+(VLOOKUP(I29,'BASE DE DONNEE'!$I$220:$J$250,2,0)))*H29),IF(G29="CLIENT S",(VLOOKUP(I29,'BASE DE DONNEE'!$I$220:$J$250,2,0))+VLOOKUP(F29,'BASE DE DONNEE'!$I$111:$P$192,2,0)-((VLOOKUP(I29,'BASE DE DONNEE'!$I$220:$J$250,2,0))+VLOOKUP(F29,'BASE DE DONNEE'!$I$111:$P$164,2,0)*H29)))))))</f>
        <v>0</v>
      </c>
      <c r="Q29" s="76" t="b">
        <f t="shared" si="14"/>
        <v>0</v>
      </c>
      <c r="R29" s="83" t="b">
        <f t="shared" si="15"/>
        <v>0</v>
      </c>
      <c r="S29" s="34"/>
      <c r="T29" s="26"/>
      <c r="U29" s="29"/>
      <c r="V29" s="585"/>
      <c r="W29" s="704"/>
      <c r="X29" s="704"/>
      <c r="Y29" s="77">
        <f t="shared" si="2"/>
        <v>0</v>
      </c>
      <c r="Z29" s="29"/>
      <c r="AA29" s="42"/>
      <c r="AB29" s="29"/>
      <c r="AC29" s="29"/>
      <c r="AD29" s="29"/>
      <c r="AE29" s="29"/>
      <c r="AF29" s="29"/>
      <c r="AG29" s="130"/>
      <c r="AH29" s="92">
        <f t="shared" si="3"/>
        <v>0</v>
      </c>
      <c r="AI29" s="87">
        <f>IF(Z29="CLIENT S+L",(Y29*3333.33+(VLOOKUP(AB29,'BASE DE DONNEE'!$I$220:$J$250,2,0)))-(Y29*3333.33+(VLOOKUP(AB29,'BASE DE DONNEE'!$I$220:$J$250,2,0)))*AA29,IF(Z29="CLIENT O","OFFERT",IF(Z29="CLIENT L",(VLOOKUP(AB29,'BASE DE DONNEE'!$I$220:$J$250,2,0))+(VLOOKUP(Y29,'BASE DE DONNEE'!$I$111:$P$192,2,0)),IF(Z29="CLIENT D",(Y29*3809.53+(VLOOKUP(AB29,'BASE DE DONNEE'!$I$220:$J$250,2,0))),IF(Z29="CLIENT S+D",(Y29*3809.53+(VLOOKUP(AB29,'BASE DE DONNEE'!$I$220:$J$250,2,0)))-(Y29*3809.53+(VLOOKUP(AB29,'BASE DE DONNEE'!$I$220:$J$250,2,0)))*AA29,IF(Z29="CLIENT S",VLOOKUP(AB29,'BASE DE DONNEE'!$I$220:$J$250,2,0))+VLOOKUP(Y29,'BASE DE DONNEE'!$I$111:$P$192,2,0)-((VLOOKUP(AB29,'BASE DE DONNEE'!$I$220:$J$250,2,0))+VLOOKUP(Y29,'BASE DE DONNEE'!$I$111:$P$192,2,0)*AA29))))))</f>
        <v>0</v>
      </c>
      <c r="AJ29" s="83" t="b">
        <f t="shared" si="4"/>
        <v>0</v>
      </c>
      <c r="AK29" s="83" t="b">
        <f t="shared" si="5"/>
        <v>0</v>
      </c>
      <c r="AL29" s="34"/>
      <c r="AM29" s="26"/>
      <c r="AN29" s="29"/>
      <c r="AO29" s="585"/>
      <c r="AP29" s="704"/>
      <c r="AQ29" s="704"/>
      <c r="AR29" s="77">
        <f t="shared" si="6"/>
        <v>0</v>
      </c>
      <c r="AS29" s="29"/>
      <c r="AT29" s="42"/>
      <c r="AU29" s="29"/>
      <c r="AV29" s="29"/>
      <c r="AW29" s="29"/>
      <c r="AX29" s="29"/>
      <c r="AY29" s="29"/>
      <c r="AZ29" s="129"/>
      <c r="BA29" s="93">
        <f t="shared" si="7"/>
        <v>0</v>
      </c>
      <c r="BB29" s="41">
        <f>IF(AS29="CLIENT S+L",(AR29*3333.33+(VLOOKUP(AU29,'BASE DE DONNEE'!$I$220:$J$250,2,0)))-((AR29*3333.33+(VLOOKUP(AU29,'BASE DE DONNEE'!$I$220:$J$250,2,0)))*AT29),IF(AS29="CLIENT O","OFFERT",IF(AS29="CLIENT L",(VLOOKUP(AU29,'BASE DE DONNEE'!$I$220:$J$250,2,0))+(VLOOKUP(AR29,'BASE DE DONNEE'!$I$111:$P$192,2,0)),IF(AS29="CLIENT D",(AR29*3809.53+(VLOOKUP(AU29,'BASE DE DONNEE'!$I$220:$J$250,2,0))),IF(AS29="CLIENT S+D",(AR29*3809.53+(VLOOKUP(AU29,'BASE DE DONNEE'!$I$220:$J$250,2,0)))-(AR29*3809.53+(VLOOKUP(AU29,'BASE DE DONNEE'!$I$220:$J$250,2,0)))*AT29,IF(AS29="CLIENT S",VLOOKUP(AU29,'BASE DE DONNEE'!$I$220:$J$250,2,0))+VLOOKUP(AR29,'BASE DE DONNEE'!$I$111:$P$164,2,0)-((VLOOKUP(AU29,'BASE DE DONNEE'!$I$220:$J$250,2,0))+VLOOKUP(AR29,'BASE DE DONNEE'!$I$111:$P$164,2,0)*AT29))))))</f>
        <v>0</v>
      </c>
      <c r="BC29" s="41" t="b">
        <f t="shared" si="8"/>
        <v>0</v>
      </c>
      <c r="BD29" s="41" t="b">
        <f t="shared" si="9"/>
        <v>0</v>
      </c>
      <c r="BE29" s="34"/>
      <c r="BF29" s="26"/>
      <c r="BG29" s="29"/>
      <c r="BH29" s="585"/>
      <c r="BI29" s="704"/>
      <c r="BJ29" s="704"/>
      <c r="BK29" s="77">
        <f t="shared" si="10"/>
        <v>0</v>
      </c>
      <c r="BL29" s="29"/>
      <c r="BM29" s="42"/>
      <c r="BN29" s="29"/>
      <c r="BO29" s="29"/>
      <c r="BP29" s="29"/>
      <c r="BQ29" s="29"/>
      <c r="BR29" s="29"/>
      <c r="BS29" s="29"/>
      <c r="BT29" s="94">
        <f t="shared" si="11"/>
        <v>0</v>
      </c>
      <c r="BU29" s="83">
        <f>IF(BL29="CLIENT S+L",(BK29*3333.33+(VLOOKUP(BN29,'BASE DE DONNEE'!$I$220:$J$250,2,0)))-((BK29*3333.33+(VLOOKUP(BN29,'BASE DE DONNEE'!$I$220:$J$250,2,0)))*BM29),IF(BL29="CLIENT O","OFFERT",IF(BL29="CLIENT L",(VLOOKUP(BN29,'BASE DE DONNEE'!$I$220:$J$250,2,0))+(VLOOKUP(BK29,'BASE DE DONNEE'!$I$111:$P$192,2,0)),IF(BL29="CLIENT D",(BK29*3809.53+(VLOOKUP(BN29,'BASE DE DONNEE'!$I$220:$J$250,2,0))),IF(BL29="CLIENT S+D",(BK29*3809.53+(VLOOKUP(BN29,'BASE DE DONNEE'!$I$220:$J$250,2,0)))-((BK29*3809.53+(VLOOKUP(BN29,'BASE DE DONNEE'!$I$220:$J$250,2,0)))*BM29),IF(BL29="CLIENT S",VLOOKUP(BN29,'BASE DE DONNEE'!$I$220:$J$250,2,0))+VLOOKUP(BK29,'BASE DE DONNEE'!$I$111:$P$192,2,0)-((VLOOKUP(BN29,'BASE DE DONNEE'!$I$220:$J$250,2,0))+VLOOKUP(BK29,'BASE DE DONNEE'!$I$111:$P$192,2,0)*BM29))))))</f>
        <v>0</v>
      </c>
      <c r="BV29" s="83" t="b">
        <f t="shared" si="12"/>
        <v>0</v>
      </c>
      <c r="BW29" s="83" t="b">
        <f t="shared" si="13"/>
        <v>0</v>
      </c>
      <c r="BX29" s="34"/>
    </row>
    <row r="30" spans="1:76" x14ac:dyDescent="0.25">
      <c r="A30" s="26"/>
      <c r="B30" s="29"/>
      <c r="C30" s="585"/>
      <c r="D30" s="704"/>
      <c r="E30" s="704"/>
      <c r="F30" s="77">
        <f t="shared" si="0"/>
        <v>0</v>
      </c>
      <c r="G30" s="29"/>
      <c r="H30" s="42"/>
      <c r="I30" s="29"/>
      <c r="J30" s="29"/>
      <c r="K30" s="29"/>
      <c r="L30" s="29"/>
      <c r="M30" s="29"/>
      <c r="N30" s="130"/>
      <c r="O30" s="80">
        <f t="shared" si="1"/>
        <v>0</v>
      </c>
      <c r="P30" s="76" t="b">
        <f>IF(G30="CLIENT S+L",(F30*3333.33+(VLOOKUP(I30,'BASE DE DONNEE'!$I$220:$J$250,2,0)))-(F30*3333.33+(VLOOKUP(I30,'BASE DE DONNEE'!$I$220:$J$250,2,0)))*H30,IF(G30="CLIENT O","OFFERT",IF(G30="CLIENT L",(VLOOKUP(I30,'BASE DE DONNEE'!$I$220:$J$250,2,0))+(VLOOKUP(F30,'BASE DE DONNEE'!$I$111:$P$192,2,0)),IF(G30="CLIENT D",(F30*3809.53+(VLOOKUP(I30,'BASE DE DONNEE'!$I$220:$J$250,2,0))),IF(G30="CLIENT S+D",((F30*3809.53+(VLOOKUP(I30,'BASE DE DONNEE'!$I$220:$J$250,2,0)))-(F30*3809.53+(VLOOKUP(I30,'BASE DE DONNEE'!$I$220:$J$250,2,0)))*H30),IF(G30="CLIENT S",(VLOOKUP(I30,'BASE DE DONNEE'!$I$220:$J$250,2,0))+VLOOKUP(F30,'BASE DE DONNEE'!$I$111:$P$192,2,0)-((VLOOKUP(I30,'BASE DE DONNEE'!$I$220:$J$250,2,0))+VLOOKUP(F30,'BASE DE DONNEE'!$I$111:$P$164,2,0)*H30)))))))</f>
        <v>0</v>
      </c>
      <c r="Q30" s="76" t="b">
        <f t="shared" si="14"/>
        <v>0</v>
      </c>
      <c r="R30" s="83" t="b">
        <f t="shared" si="15"/>
        <v>0</v>
      </c>
      <c r="S30" s="34"/>
      <c r="T30" s="26"/>
      <c r="U30" s="29"/>
      <c r="V30" s="585"/>
      <c r="W30" s="704"/>
      <c r="X30" s="704"/>
      <c r="Y30" s="77">
        <f t="shared" si="2"/>
        <v>0</v>
      </c>
      <c r="Z30" s="29"/>
      <c r="AA30" s="42"/>
      <c r="AB30" s="29"/>
      <c r="AC30" s="29"/>
      <c r="AD30" s="29"/>
      <c r="AE30" s="29"/>
      <c r="AF30" s="29"/>
      <c r="AG30" s="130"/>
      <c r="AH30" s="92">
        <f t="shared" si="3"/>
        <v>0</v>
      </c>
      <c r="AI30" s="87">
        <f>IF(Z30="CLIENT S+L",(Y30*3333.33+(VLOOKUP(AB30,'BASE DE DONNEE'!$I$220:$J$250,2,0)))-(Y30*3333.33+(VLOOKUP(AB30,'BASE DE DONNEE'!$I$220:$J$250,2,0)))*AA30,IF(Z30="CLIENT O","OFFERT",IF(Z30="CLIENT L",(VLOOKUP(AB30,'BASE DE DONNEE'!$I$220:$J$250,2,0))+(VLOOKUP(Y30,'BASE DE DONNEE'!$I$111:$P$192,2,0)),IF(Z30="CLIENT D",(Y30*3809.53+(VLOOKUP(AB30,'BASE DE DONNEE'!$I$220:$J$250,2,0))),IF(Z30="CLIENT S+D",(Y30*3809.53+(VLOOKUP(AB30,'BASE DE DONNEE'!$I$220:$J$250,2,0)))-(Y30*3809.53+(VLOOKUP(AB30,'BASE DE DONNEE'!$I$220:$J$250,2,0)))*AA30,IF(Z30="CLIENT S",VLOOKUP(AB30,'BASE DE DONNEE'!$I$220:$J$250,2,0))+VLOOKUP(Y30,'BASE DE DONNEE'!$I$111:$P$192,2,0)-((VLOOKUP(AB30,'BASE DE DONNEE'!$I$220:$J$250,2,0))+VLOOKUP(Y30,'BASE DE DONNEE'!$I$111:$P$192,2,0)*AA30))))))</f>
        <v>0</v>
      </c>
      <c r="AJ30" s="83" t="b">
        <f t="shared" si="4"/>
        <v>0</v>
      </c>
      <c r="AK30" s="83" t="b">
        <f t="shared" si="5"/>
        <v>0</v>
      </c>
      <c r="AL30" s="34"/>
      <c r="AM30" s="26"/>
      <c r="AN30" s="29"/>
      <c r="AO30" s="585"/>
      <c r="AP30" s="704"/>
      <c r="AQ30" s="704"/>
      <c r="AR30" s="77">
        <f t="shared" si="6"/>
        <v>0</v>
      </c>
      <c r="AS30" s="29"/>
      <c r="AT30" s="42"/>
      <c r="AU30" s="29"/>
      <c r="AV30" s="29"/>
      <c r="AW30" s="29"/>
      <c r="AX30" s="29"/>
      <c r="AY30" s="29"/>
      <c r="AZ30" s="129"/>
      <c r="BA30" s="93">
        <f t="shared" si="7"/>
        <v>0</v>
      </c>
      <c r="BB30" s="41">
        <f>IF(AS30="CLIENT S+L",(AR30*3333.33+(VLOOKUP(AU30,'BASE DE DONNEE'!$I$220:$J$250,2,0)))-((AR30*3333.33+(VLOOKUP(AU30,'BASE DE DONNEE'!$I$220:$J$250,2,0)))*AT30),IF(AS30="CLIENT O","OFFERT",IF(AS30="CLIENT L",(VLOOKUP(AU30,'BASE DE DONNEE'!$I$220:$J$250,2,0))+(VLOOKUP(AR30,'BASE DE DONNEE'!$I$111:$P$192,2,0)),IF(AS30="CLIENT D",(AR30*3809.53+(VLOOKUP(AU30,'BASE DE DONNEE'!$I$220:$J$250,2,0))),IF(AS30="CLIENT S+D",(AR30*3809.53+(VLOOKUP(AU30,'BASE DE DONNEE'!$I$220:$J$250,2,0)))-(AR30*3809.53+(VLOOKUP(AU30,'BASE DE DONNEE'!$I$220:$J$250,2,0)))*AT30,IF(AS30="CLIENT S",VLOOKUP(AU30,'BASE DE DONNEE'!$I$220:$J$250,2,0))+VLOOKUP(AR30,'BASE DE DONNEE'!$I$111:$P$164,2,0)-((VLOOKUP(AU30,'BASE DE DONNEE'!$I$220:$J$250,2,0))+VLOOKUP(AR30,'BASE DE DONNEE'!$I$111:$P$164,2,0)*AT30))))))</f>
        <v>0</v>
      </c>
      <c r="BC30" s="41" t="b">
        <f t="shared" si="8"/>
        <v>0</v>
      </c>
      <c r="BD30" s="41" t="b">
        <f t="shared" si="9"/>
        <v>0</v>
      </c>
      <c r="BE30" s="34"/>
      <c r="BF30" s="26"/>
      <c r="BG30" s="29"/>
      <c r="BH30" s="585"/>
      <c r="BI30" s="704"/>
      <c r="BJ30" s="704"/>
      <c r="BK30" s="77">
        <f t="shared" si="10"/>
        <v>0</v>
      </c>
      <c r="BL30" s="29"/>
      <c r="BM30" s="42"/>
      <c r="BN30" s="29"/>
      <c r="BO30" s="29"/>
      <c r="BP30" s="29"/>
      <c r="BQ30" s="29"/>
      <c r="BR30" s="29"/>
      <c r="BS30" s="29"/>
      <c r="BT30" s="94">
        <f t="shared" si="11"/>
        <v>0</v>
      </c>
      <c r="BU30" s="83">
        <f>IF(BL30="CLIENT S+L",(BK30*3333.33+(VLOOKUP(BN30,'BASE DE DONNEE'!$I$220:$J$250,2,0)))-((BK30*3333.33+(VLOOKUP(BN30,'BASE DE DONNEE'!$I$220:$J$250,2,0)))*BM30),IF(BL30="CLIENT O","OFFERT",IF(BL30="CLIENT L",(VLOOKUP(BN30,'BASE DE DONNEE'!$I$220:$J$250,2,0))+(VLOOKUP(BK30,'BASE DE DONNEE'!$I$111:$P$192,2,0)),IF(BL30="CLIENT D",(BK30*3809.53+(VLOOKUP(BN30,'BASE DE DONNEE'!$I$220:$J$250,2,0))),IF(BL30="CLIENT S+D",(BK30*3809.53+(VLOOKUP(BN30,'BASE DE DONNEE'!$I$220:$J$250,2,0)))-((BK30*3809.53+(VLOOKUP(BN30,'BASE DE DONNEE'!$I$220:$J$250,2,0)))*BM30),IF(BL30="CLIENT S",VLOOKUP(BN30,'BASE DE DONNEE'!$I$220:$J$250,2,0))+VLOOKUP(BK30,'BASE DE DONNEE'!$I$111:$P$192,2,0)-((VLOOKUP(BN30,'BASE DE DONNEE'!$I$220:$J$250,2,0))+VLOOKUP(BK30,'BASE DE DONNEE'!$I$111:$P$192,2,0)*BM30))))))</f>
        <v>0</v>
      </c>
      <c r="BV30" s="83" t="b">
        <f t="shared" si="12"/>
        <v>0</v>
      </c>
      <c r="BW30" s="83" t="b">
        <f t="shared" si="13"/>
        <v>0</v>
      </c>
      <c r="BX30" s="34"/>
    </row>
    <row r="31" spans="1:76" x14ac:dyDescent="0.25">
      <c r="A31" s="26"/>
      <c r="B31" s="29"/>
      <c r="C31" s="585"/>
      <c r="D31" s="704"/>
      <c r="E31" s="704"/>
      <c r="F31" s="77">
        <f t="shared" si="0"/>
        <v>0</v>
      </c>
      <c r="G31" s="29"/>
      <c r="H31" s="42"/>
      <c r="I31" s="29"/>
      <c r="J31" s="29"/>
      <c r="K31" s="29"/>
      <c r="L31" s="29"/>
      <c r="M31" s="29"/>
      <c r="N31" s="130"/>
      <c r="O31" s="80">
        <f t="shared" si="1"/>
        <v>0</v>
      </c>
      <c r="P31" s="76" t="b">
        <f>IF(G31="CLIENT S+L",(F31*3333.33+(VLOOKUP(I31,'BASE DE DONNEE'!$I$220:$J$250,2,0)))-(F31*3333.33+(VLOOKUP(I31,'BASE DE DONNEE'!$I$220:$J$250,2,0)))*H31,IF(G31="CLIENT O","OFFERT",IF(G31="CLIENT L",(VLOOKUP(I31,'BASE DE DONNEE'!$I$220:$J$250,2,0))+(VLOOKUP(F31,'BASE DE DONNEE'!$I$111:$P$192,2,0)),IF(G31="CLIENT D",(F31*3809.53+(VLOOKUP(I31,'BASE DE DONNEE'!$I$220:$J$250,2,0))),IF(G31="CLIENT S+D",((F31*3809.53+(VLOOKUP(I31,'BASE DE DONNEE'!$I$220:$J$250,2,0)))-(F31*3809.53+(VLOOKUP(I31,'BASE DE DONNEE'!$I$220:$J$250,2,0)))*H31),IF(G31="CLIENT S",(VLOOKUP(I31,'BASE DE DONNEE'!$I$220:$J$250,2,0))+VLOOKUP(F31,'BASE DE DONNEE'!$I$111:$P$192,2,0)-((VLOOKUP(I31,'BASE DE DONNEE'!$I$220:$J$250,2,0))+VLOOKUP(F31,'BASE DE DONNEE'!$I$111:$P$164,2,0)*H31)))))))</f>
        <v>0</v>
      </c>
      <c r="Q31" s="76" t="b">
        <f t="shared" si="14"/>
        <v>0</v>
      </c>
      <c r="R31" s="83" t="b">
        <f t="shared" si="15"/>
        <v>0</v>
      </c>
      <c r="S31" s="34"/>
      <c r="T31" s="26"/>
      <c r="U31" s="29"/>
      <c r="V31" s="585"/>
      <c r="W31" s="704"/>
      <c r="X31" s="704"/>
      <c r="Y31" s="77">
        <f t="shared" si="2"/>
        <v>0</v>
      </c>
      <c r="Z31" s="29"/>
      <c r="AA31" s="42"/>
      <c r="AB31" s="29"/>
      <c r="AC31" s="29"/>
      <c r="AD31" s="29"/>
      <c r="AE31" s="29"/>
      <c r="AF31" s="29"/>
      <c r="AG31" s="130"/>
      <c r="AH31" s="92">
        <f t="shared" si="3"/>
        <v>0</v>
      </c>
      <c r="AI31" s="87">
        <f>IF(Z31="CLIENT S+L",(Y31*3333.33+(VLOOKUP(AB31,'BASE DE DONNEE'!$I$220:$J$250,2,0)))-(Y31*3333.33+(VLOOKUP(AB31,'BASE DE DONNEE'!$I$220:$J$250,2,0)))*AA31,IF(Z31="CLIENT O","OFFERT",IF(Z31="CLIENT L",(VLOOKUP(AB31,'BASE DE DONNEE'!$I$220:$J$250,2,0))+(VLOOKUP(Y31,'BASE DE DONNEE'!$I$111:$P$192,2,0)),IF(Z31="CLIENT D",(Y31*3809.53+(VLOOKUP(AB31,'BASE DE DONNEE'!$I$220:$J$250,2,0))),IF(Z31="CLIENT S+D",(Y31*3809.53+(VLOOKUP(AB31,'BASE DE DONNEE'!$I$220:$J$250,2,0)))-(Y31*3809.53+(VLOOKUP(AB31,'BASE DE DONNEE'!$I$220:$J$250,2,0)))*AA31,IF(Z31="CLIENT S",VLOOKUP(AB31,'BASE DE DONNEE'!$I$220:$J$250,2,0))+VLOOKUP(Y31,'BASE DE DONNEE'!$I$111:$P$192,2,0)-((VLOOKUP(AB31,'BASE DE DONNEE'!$I$220:$J$250,2,0))+VLOOKUP(Y31,'BASE DE DONNEE'!$I$111:$P$192,2,0)*AA31))))))</f>
        <v>0</v>
      </c>
      <c r="AJ31" s="83" t="b">
        <f t="shared" si="4"/>
        <v>0</v>
      </c>
      <c r="AK31" s="83" t="b">
        <f t="shared" si="5"/>
        <v>0</v>
      </c>
      <c r="AL31" s="34"/>
      <c r="AM31" s="26"/>
      <c r="AN31" s="29"/>
      <c r="AO31" s="585"/>
      <c r="AP31" s="704"/>
      <c r="AQ31" s="704"/>
      <c r="AR31" s="77">
        <f t="shared" si="6"/>
        <v>0</v>
      </c>
      <c r="AS31" s="29"/>
      <c r="AT31" s="42"/>
      <c r="AU31" s="29"/>
      <c r="AV31" s="29"/>
      <c r="AW31" s="29"/>
      <c r="AX31" s="29"/>
      <c r="AY31" s="29"/>
      <c r="AZ31" s="129"/>
      <c r="BA31" s="93">
        <f t="shared" si="7"/>
        <v>0</v>
      </c>
      <c r="BB31" s="41">
        <f>IF(AS31="CLIENT S+L",(AR31*3333.33+(VLOOKUP(AU31,'BASE DE DONNEE'!$I$220:$J$250,2,0)))-((AR31*3333.33+(VLOOKUP(AU31,'BASE DE DONNEE'!$I$220:$J$250,2,0)))*AT31),IF(AS31="CLIENT O","OFFERT",IF(AS31="CLIENT L",(VLOOKUP(AU31,'BASE DE DONNEE'!$I$220:$J$250,2,0))+(VLOOKUP(AR31,'BASE DE DONNEE'!$I$111:$P$192,2,0)),IF(AS31="CLIENT D",(AR31*3809.53+(VLOOKUP(AU31,'BASE DE DONNEE'!$I$220:$J$250,2,0))),IF(AS31="CLIENT S+D",(AR31*3809.53+(VLOOKUP(AU31,'BASE DE DONNEE'!$I$220:$J$250,2,0)))-(AR31*3809.53+(VLOOKUP(AU31,'BASE DE DONNEE'!$I$220:$J$250,2,0)))*AT31,IF(AS31="CLIENT S",VLOOKUP(AU31,'BASE DE DONNEE'!$I$220:$J$250,2,0))+VLOOKUP(AR31,'BASE DE DONNEE'!$I$111:$P$164,2,0)-((VLOOKUP(AU31,'BASE DE DONNEE'!$I$220:$J$250,2,0))+VLOOKUP(AR31,'BASE DE DONNEE'!$I$111:$P$164,2,0)*AT31))))))</f>
        <v>0</v>
      </c>
      <c r="BC31" s="41" t="b">
        <f t="shared" si="8"/>
        <v>0</v>
      </c>
      <c r="BD31" s="41" t="b">
        <f t="shared" si="9"/>
        <v>0</v>
      </c>
      <c r="BE31" s="34"/>
      <c r="BF31" s="26"/>
      <c r="BG31" s="29"/>
      <c r="BH31" s="585"/>
      <c r="BI31" s="704"/>
      <c r="BJ31" s="704"/>
      <c r="BK31" s="77">
        <f t="shared" si="10"/>
        <v>0</v>
      </c>
      <c r="BL31" s="29"/>
      <c r="BM31" s="42"/>
      <c r="BN31" s="29"/>
      <c r="BO31" s="29"/>
      <c r="BP31" s="29"/>
      <c r="BQ31" s="29"/>
      <c r="BR31" s="29"/>
      <c r="BS31" s="29"/>
      <c r="BT31" s="94">
        <f t="shared" si="11"/>
        <v>0</v>
      </c>
      <c r="BU31" s="83">
        <f>IF(BL31="CLIENT S+L",(BK31*3333.33+(VLOOKUP(BN31,'BASE DE DONNEE'!$I$220:$J$250,2,0)))-((BK31*3333.33+(VLOOKUP(BN31,'BASE DE DONNEE'!$I$220:$J$250,2,0)))*BM31),IF(BL31="CLIENT O","OFFERT",IF(BL31="CLIENT L",(VLOOKUP(BN31,'BASE DE DONNEE'!$I$220:$J$250,2,0))+(VLOOKUP(BK31,'BASE DE DONNEE'!$I$111:$P$192,2,0)),IF(BL31="CLIENT D",(BK31*3809.53+(VLOOKUP(BN31,'BASE DE DONNEE'!$I$220:$J$250,2,0))),IF(BL31="CLIENT S+D",(BK31*3809.53+(VLOOKUP(BN31,'BASE DE DONNEE'!$I$220:$J$250,2,0)))-((BK31*3809.53+(VLOOKUP(BN31,'BASE DE DONNEE'!$I$220:$J$250,2,0)))*BM31),IF(BL31="CLIENT S",VLOOKUP(BN31,'BASE DE DONNEE'!$I$220:$J$250,2,0))+VLOOKUP(BK31,'BASE DE DONNEE'!$I$111:$P$192,2,0)-((VLOOKUP(BN31,'BASE DE DONNEE'!$I$220:$J$250,2,0))+VLOOKUP(BK31,'BASE DE DONNEE'!$I$111:$P$192,2,0)*BM31))))))</f>
        <v>0</v>
      </c>
      <c r="BV31" s="83" t="b">
        <f t="shared" si="12"/>
        <v>0</v>
      </c>
      <c r="BW31" s="83" t="b">
        <f t="shared" si="13"/>
        <v>0</v>
      </c>
      <c r="BX31" s="34"/>
    </row>
    <row r="32" spans="1:76" ht="15.75" thickBot="1" x14ac:dyDescent="0.3">
      <c r="A32" s="27"/>
      <c r="B32" s="30"/>
      <c r="C32" s="585"/>
      <c r="D32" s="704"/>
      <c r="E32" s="704"/>
      <c r="F32" s="78">
        <f t="shared" si="0"/>
        <v>0</v>
      </c>
      <c r="G32" s="30"/>
      <c r="H32" s="43"/>
      <c r="I32" s="30"/>
      <c r="J32" s="30"/>
      <c r="K32" s="30"/>
      <c r="L32" s="30"/>
      <c r="M32" s="30"/>
      <c r="N32" s="228"/>
      <c r="O32" s="81">
        <f t="shared" si="1"/>
        <v>0</v>
      </c>
      <c r="P32" s="76" t="b">
        <f>IF(G32="CLIENT S+L",(F32*3333.33+(VLOOKUP(I32,'BASE DE DONNEE'!$I$220:$J$250,2,0)))-(F32*3333.33+(VLOOKUP(I32,'BASE DE DONNEE'!$I$220:$J$250,2,0)))*H32,IF(G32="CLIENT O","OFFERT",IF(G32="CLIENT L",(VLOOKUP(I32,'BASE DE DONNEE'!$I$220:$J$250,2,0))+(VLOOKUP(F32,'BASE DE DONNEE'!$I$111:$P$192,2,0)),IF(G32="CLIENT D",(F32*3809.53+(VLOOKUP(I32,'BASE DE DONNEE'!$I$220:$J$250,2,0))),IF(G32="CLIENT S+D",((F32*3809.53+(VLOOKUP(I32,'BASE DE DONNEE'!$I$220:$J$250,2,0)))-(F32*3809.53+(VLOOKUP(I32,'BASE DE DONNEE'!$I$220:$J$250,2,0)))*H32),IF(G32="CLIENT S",(VLOOKUP(I32,'BASE DE DONNEE'!$I$220:$J$250,2,0))+VLOOKUP(F32,'BASE DE DONNEE'!$I$111:$P$192,2,0)-((VLOOKUP(I32,'BASE DE DONNEE'!$I$220:$J$250,2,0))+VLOOKUP(F32,'BASE DE DONNEE'!$I$111:$P$164,2,0)*H32)))))))</f>
        <v>0</v>
      </c>
      <c r="Q32" s="76" t="b">
        <f t="shared" si="14"/>
        <v>0</v>
      </c>
      <c r="R32" s="83" t="b">
        <f t="shared" si="15"/>
        <v>0</v>
      </c>
      <c r="S32" s="35"/>
      <c r="T32" s="27"/>
      <c r="U32" s="30"/>
      <c r="V32" s="585"/>
      <c r="W32" s="704"/>
      <c r="X32" s="704"/>
      <c r="Y32" s="77">
        <f t="shared" si="2"/>
        <v>0</v>
      </c>
      <c r="Z32" s="30"/>
      <c r="AA32" s="43"/>
      <c r="AB32" s="30"/>
      <c r="AC32" s="30"/>
      <c r="AD32" s="30"/>
      <c r="AE32" s="30"/>
      <c r="AF32" s="30"/>
      <c r="AG32" s="130"/>
      <c r="AH32" s="92">
        <f t="shared" si="3"/>
        <v>0</v>
      </c>
      <c r="AI32" s="87">
        <f>IF(Z32="CLIENT S+L",(Y32*3333.33+(VLOOKUP(AB32,'BASE DE DONNEE'!$I$220:$J$250,2,0)))-(Y32*3333.33+(VLOOKUP(AB32,'BASE DE DONNEE'!$I$220:$J$250,2,0)))*AA32,IF(Z32="CLIENT O","OFFERT",IF(Z32="CLIENT L",(VLOOKUP(AB32,'BASE DE DONNEE'!$I$220:$J$250,2,0))+(VLOOKUP(Y32,'BASE DE DONNEE'!$I$111:$P$192,2,0)),IF(Z32="CLIENT D",(Y32*3809.53+(VLOOKUP(AB32,'BASE DE DONNEE'!$I$220:$J$250,2,0))),IF(Z32="CLIENT S+D",(Y32*3809.53+(VLOOKUP(AB32,'BASE DE DONNEE'!$I$220:$J$250,2,0)))-(Y32*3809.53+(VLOOKUP(AB32,'BASE DE DONNEE'!$I$220:$J$250,2,0)))*AA32,IF(Z32="CLIENT S",VLOOKUP(AB32,'BASE DE DONNEE'!$I$220:$J$250,2,0))+VLOOKUP(Y32,'BASE DE DONNEE'!$I$111:$P$192,2,0)-((VLOOKUP(AB32,'BASE DE DONNEE'!$I$220:$J$250,2,0))+VLOOKUP(Y32,'BASE DE DONNEE'!$I$111:$P$192,2,0)*AA32))))))</f>
        <v>0</v>
      </c>
      <c r="AJ32" s="83" t="b">
        <f t="shared" si="4"/>
        <v>0</v>
      </c>
      <c r="AK32" s="83" t="b">
        <f t="shared" si="5"/>
        <v>0</v>
      </c>
      <c r="AL32" s="35"/>
      <c r="AM32" s="27"/>
      <c r="AN32" s="30"/>
      <c r="AO32" s="585"/>
      <c r="AP32" s="704"/>
      <c r="AQ32" s="704"/>
      <c r="AR32" s="77">
        <f t="shared" si="6"/>
        <v>0</v>
      </c>
      <c r="AS32" s="30"/>
      <c r="AT32" s="43"/>
      <c r="AU32" s="30"/>
      <c r="AV32" s="30"/>
      <c r="AW32" s="30"/>
      <c r="AX32" s="30"/>
      <c r="AY32" s="30"/>
      <c r="AZ32" s="129"/>
      <c r="BA32" s="93">
        <f t="shared" si="7"/>
        <v>0</v>
      </c>
      <c r="BB32" s="41">
        <f>IF(AS32="CLIENT S+L",(AR32*3333.33+(VLOOKUP(AU32,'BASE DE DONNEE'!$I$220:$J$250,2,0)))-((AR32*3333.33+(VLOOKUP(AU32,'BASE DE DONNEE'!$I$220:$J$250,2,0)))*AT32),IF(AS32="CLIENT O","OFFERT",IF(AS32="CLIENT L",(VLOOKUP(AU32,'BASE DE DONNEE'!$I$220:$J$250,2,0))+(VLOOKUP(AR32,'BASE DE DONNEE'!$I$111:$P$192,2,0)),IF(AS32="CLIENT D",(AR32*3809.53+(VLOOKUP(AU32,'BASE DE DONNEE'!$I$220:$J$250,2,0))),IF(AS32="CLIENT S+D",(AR32*3809.53+(VLOOKUP(AU32,'BASE DE DONNEE'!$I$220:$J$250,2,0)))-(AR32*3809.53+(VLOOKUP(AU32,'BASE DE DONNEE'!$I$220:$J$250,2,0)))*AT32,IF(AS32="CLIENT S",VLOOKUP(AU32,'BASE DE DONNEE'!$I$220:$J$250,2,0))+VLOOKUP(AR32,'BASE DE DONNEE'!$I$111:$P$164,2,0)-((VLOOKUP(AU32,'BASE DE DONNEE'!$I$220:$J$250,2,0))+VLOOKUP(AR32,'BASE DE DONNEE'!$I$111:$P$164,2,0)*AT32))))))</f>
        <v>0</v>
      </c>
      <c r="BC32" s="41" t="b">
        <f t="shared" si="8"/>
        <v>0</v>
      </c>
      <c r="BD32" s="41" t="b">
        <f t="shared" si="9"/>
        <v>0</v>
      </c>
      <c r="BE32" s="35"/>
      <c r="BF32" s="27"/>
      <c r="BG32" s="30"/>
      <c r="BH32" s="585"/>
      <c r="BI32" s="704"/>
      <c r="BJ32" s="704"/>
      <c r="BK32" s="77">
        <f t="shared" si="10"/>
        <v>0</v>
      </c>
      <c r="BL32" s="30"/>
      <c r="BM32" s="43"/>
      <c r="BN32" s="30"/>
      <c r="BO32" s="30"/>
      <c r="BP32" s="30"/>
      <c r="BQ32" s="30"/>
      <c r="BR32" s="30"/>
      <c r="BS32" s="30"/>
      <c r="BT32" s="94">
        <f t="shared" si="11"/>
        <v>0</v>
      </c>
      <c r="BU32" s="83">
        <f>IF(BL32="CLIENT S+L",(BK32*3333.33+(VLOOKUP(BN32,'BASE DE DONNEE'!$I$220:$J$250,2,0)))-((BK32*3333.33+(VLOOKUP(BN32,'BASE DE DONNEE'!$I$220:$J$250,2,0)))*BM32),IF(BL32="CLIENT O","OFFERT",IF(BL32="CLIENT L",(VLOOKUP(BN32,'BASE DE DONNEE'!$I$220:$J$250,2,0))+(VLOOKUP(BK32,'BASE DE DONNEE'!$I$111:$P$192,2,0)),IF(BL32="CLIENT D",(BK32*3809.53+(VLOOKUP(BN32,'BASE DE DONNEE'!$I$220:$J$250,2,0))),IF(BL32="CLIENT S+D",(BK32*3809.53+(VLOOKUP(BN32,'BASE DE DONNEE'!$I$220:$J$250,2,0)))-((BK32*3809.53+(VLOOKUP(BN32,'BASE DE DONNEE'!$I$220:$J$250,2,0)))*BM32),IF(BL32="CLIENT S",VLOOKUP(BN32,'BASE DE DONNEE'!$I$220:$J$250,2,0))+VLOOKUP(BK32,'BASE DE DONNEE'!$I$111:$P$192,2,0)-((VLOOKUP(BN32,'BASE DE DONNEE'!$I$220:$J$250,2,0))+VLOOKUP(BK32,'BASE DE DONNEE'!$I$111:$P$192,2,0)*BM32))))))</f>
        <v>0</v>
      </c>
      <c r="BV32" s="83" t="b">
        <f t="shared" si="12"/>
        <v>0</v>
      </c>
      <c r="BW32" s="83" t="b">
        <f t="shared" si="13"/>
        <v>0</v>
      </c>
      <c r="BX32" s="35"/>
    </row>
    <row r="33" spans="1:76" ht="16.5" thickTop="1" thickBot="1" x14ac:dyDescent="0.3">
      <c r="A33" s="906" t="s">
        <v>131</v>
      </c>
      <c r="B33" s="907"/>
      <c r="C33" s="907"/>
      <c r="D33" s="907"/>
      <c r="E33" s="907"/>
      <c r="F33" s="907"/>
      <c r="G33" s="907"/>
      <c r="H33" s="908"/>
      <c r="I33" s="46">
        <f t="shared" ref="I33:O33" si="16">SUM(I6:I32)+SUM(AB6:AB36)+SUM(AU6:AU36)+SUM(BN6:BN36)</f>
        <v>0</v>
      </c>
      <c r="J33" s="46">
        <f t="shared" si="16"/>
        <v>5</v>
      </c>
      <c r="K33" s="46">
        <f t="shared" si="16"/>
        <v>0</v>
      </c>
      <c r="L33" s="46">
        <f t="shared" si="16"/>
        <v>0</v>
      </c>
      <c r="M33" s="46">
        <f t="shared" si="16"/>
        <v>0</v>
      </c>
      <c r="N33" s="48">
        <f t="shared" si="16"/>
        <v>0</v>
      </c>
      <c r="O33" s="96">
        <f t="shared" si="16"/>
        <v>1.25</v>
      </c>
      <c r="P33" s="909"/>
      <c r="Q33" s="910"/>
      <c r="R33" s="910"/>
      <c r="S33" s="911"/>
      <c r="T33" s="27"/>
      <c r="U33" s="30"/>
      <c r="V33" s="585"/>
      <c r="W33" s="704"/>
      <c r="X33" s="704"/>
      <c r="Y33" s="77">
        <f t="shared" si="2"/>
        <v>0</v>
      </c>
      <c r="Z33" s="30"/>
      <c r="AA33" s="43"/>
      <c r="AB33" s="30"/>
      <c r="AC33" s="30"/>
      <c r="AD33" s="30"/>
      <c r="AE33" s="30"/>
      <c r="AF33" s="30"/>
      <c r="AG33" s="134"/>
      <c r="AH33" s="92">
        <f t="shared" si="3"/>
        <v>0</v>
      </c>
      <c r="AI33" s="87">
        <f>IF(Z33="CLIENT S+L",(Y33*3333.33+(VLOOKUP(AB33,'BASE DE DONNEE'!$I$220:$J$250,2,0)))-(Y33*3333.33+(VLOOKUP(AB33,'BASE DE DONNEE'!$I$220:$J$250,2,0)))*AA33,IF(Z33="CLIENT O","OFFERT",IF(Z33="CLIENT L",(VLOOKUP(AB33,'BASE DE DONNEE'!$I$220:$J$250,2,0))+(VLOOKUP(Y33,'BASE DE DONNEE'!$I$111:$P$192,2,0)),IF(Z33="CLIENT D",(Y33*3809.53+(VLOOKUP(AB33,'BASE DE DONNEE'!$I$220:$J$250,2,0))),IF(Z33="CLIENT S+D",(Y33*3809.53+(VLOOKUP(AB33,'BASE DE DONNEE'!$I$220:$J$250,2,0)))-(Y33*3809.53+(VLOOKUP(AB33,'BASE DE DONNEE'!$I$220:$J$250,2,0)))*AA33,IF(Z33="CLIENT S",VLOOKUP(AB33,'BASE DE DONNEE'!$I$220:$J$250,2,0))+VLOOKUP(Y33,'BASE DE DONNEE'!$I$111:$P$192,2,0)-((VLOOKUP(AB33,'BASE DE DONNEE'!$I$220:$J$250,2,0))+VLOOKUP(Y33,'BASE DE DONNEE'!$I$111:$P$192,2,0)*AA33))))))</f>
        <v>0</v>
      </c>
      <c r="AJ33" s="83" t="b">
        <f t="shared" si="4"/>
        <v>0</v>
      </c>
      <c r="AK33" s="83" t="b">
        <f t="shared" si="5"/>
        <v>0</v>
      </c>
      <c r="AL33" s="35"/>
      <c r="AM33" s="27"/>
      <c r="AN33" s="30"/>
      <c r="AO33" s="585"/>
      <c r="AP33" s="704"/>
      <c r="AQ33" s="704"/>
      <c r="AR33" s="77">
        <f t="shared" si="6"/>
        <v>0</v>
      </c>
      <c r="AS33" s="30"/>
      <c r="AT33" s="43"/>
      <c r="AU33" s="30"/>
      <c r="AV33" s="30"/>
      <c r="AW33" s="30"/>
      <c r="AX33" s="30"/>
      <c r="AY33" s="30"/>
      <c r="AZ33" s="129"/>
      <c r="BA33" s="93">
        <f t="shared" si="7"/>
        <v>0</v>
      </c>
      <c r="BB33" s="41">
        <f>IF(AS33="CLIENT S+L",(AR33*3333.33+(VLOOKUP(AU33,'BASE DE DONNEE'!$I$220:$J$250,2,0)))-((AR33*3333.33+(VLOOKUP(AU33,'BASE DE DONNEE'!$I$220:$J$250,2,0)))*AT33),IF(AS33="CLIENT O","OFFERT",IF(AS33="CLIENT L",(VLOOKUP(AU33,'BASE DE DONNEE'!$I$220:$J$250,2,0))+(VLOOKUP(AR33,'BASE DE DONNEE'!$I$111:$P$192,2,0)),IF(AS33="CLIENT D",(AR33*3809.53+(VLOOKUP(AU33,'BASE DE DONNEE'!$I$220:$J$250,2,0))),IF(AS33="CLIENT S+D",(AR33*3809.53+(VLOOKUP(AU33,'BASE DE DONNEE'!$I$220:$J$250,2,0)))-(AR33*3809.53+(VLOOKUP(AU33,'BASE DE DONNEE'!$I$220:$J$250,2,0)))*AT33,IF(AS33="CLIENT S",VLOOKUP(AU33,'BASE DE DONNEE'!$I$220:$J$250,2,0))+VLOOKUP(AR33,'BASE DE DONNEE'!$I$111:$P$164,2,0)-((VLOOKUP(AU33,'BASE DE DONNEE'!$I$220:$J$250,2,0))+VLOOKUP(AR33,'BASE DE DONNEE'!$I$111:$P$164,2,0)*AT33))))))</f>
        <v>0</v>
      </c>
      <c r="BC33" s="41" t="b">
        <f t="shared" si="8"/>
        <v>0</v>
      </c>
      <c r="BD33" s="41" t="b">
        <f t="shared" si="9"/>
        <v>0</v>
      </c>
      <c r="BE33" s="35"/>
      <c r="BF33" s="27"/>
      <c r="BG33" s="30"/>
      <c r="BH33" s="585"/>
      <c r="BI33" s="704"/>
      <c r="BJ33" s="704"/>
      <c r="BK33" s="77">
        <f t="shared" si="10"/>
        <v>0</v>
      </c>
      <c r="BL33" s="30"/>
      <c r="BM33" s="43"/>
      <c r="BN33" s="30"/>
      <c r="BO33" s="30"/>
      <c r="BP33" s="30"/>
      <c r="BQ33" s="30"/>
      <c r="BR33" s="30"/>
      <c r="BS33" s="30"/>
      <c r="BT33" s="94">
        <f t="shared" si="11"/>
        <v>0</v>
      </c>
      <c r="BU33" s="83">
        <f>IF(BL33="CLIENT S+L",(BK33*3333.33+(VLOOKUP(BN33,'BASE DE DONNEE'!$I$220:$J$250,2,0)))-((BK33*3333.33+(VLOOKUP(BN33,'BASE DE DONNEE'!$I$220:$J$250,2,0)))*BM33),IF(BL33="CLIENT O","OFFERT",IF(BL33="CLIENT L",(VLOOKUP(BN33,'BASE DE DONNEE'!$I$220:$J$250,2,0))+(VLOOKUP(BK33,'BASE DE DONNEE'!$I$111:$P$192,2,0)),IF(BL33="CLIENT D",(BK33*3809.53+(VLOOKUP(BN33,'BASE DE DONNEE'!$I$220:$J$250,2,0))),IF(BL33="CLIENT S+D",(BK33*3809.53+(VLOOKUP(BN33,'BASE DE DONNEE'!$I$220:$J$250,2,0)))-((BK33*3809.53+(VLOOKUP(BN33,'BASE DE DONNEE'!$I$220:$J$250,2,0)))*BM33),IF(BL33="CLIENT S",VLOOKUP(BN33,'BASE DE DONNEE'!$I$220:$J$250,2,0))+VLOOKUP(BK33,'BASE DE DONNEE'!$I$111:$P$192,2,0)-((VLOOKUP(BN33,'BASE DE DONNEE'!$I$220:$J$250,2,0))+VLOOKUP(BK33,'BASE DE DONNEE'!$I$111:$P$192,2,0)*BM33))))))</f>
        <v>0</v>
      </c>
      <c r="BV33" s="83" t="b">
        <f t="shared" si="12"/>
        <v>0</v>
      </c>
      <c r="BW33" s="83" t="b">
        <f t="shared" si="13"/>
        <v>0</v>
      </c>
      <c r="BX33" s="35"/>
    </row>
    <row r="34" spans="1:76" ht="15.75" thickBot="1" x14ac:dyDescent="0.3">
      <c r="A34" s="854" t="s">
        <v>38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6"/>
      <c r="O34" s="559">
        <f>SUM(P6:P32)+SUM(AI6:AI36)+SUM(BB6:BB36)+SUM(BU6:BU36)</f>
        <v>4761.92</v>
      </c>
      <c r="P34" s="560"/>
      <c r="Q34" s="560"/>
      <c r="R34" s="560"/>
      <c r="S34" s="562"/>
      <c r="T34" s="27"/>
      <c r="U34" s="30"/>
      <c r="V34" s="585"/>
      <c r="W34" s="704"/>
      <c r="X34" s="704"/>
      <c r="Y34" s="77">
        <f t="shared" si="2"/>
        <v>0</v>
      </c>
      <c r="Z34" s="30"/>
      <c r="AA34" s="43"/>
      <c r="AB34" s="30"/>
      <c r="AC34" s="30"/>
      <c r="AD34" s="30"/>
      <c r="AE34" s="30"/>
      <c r="AF34" s="30"/>
      <c r="AG34" s="130"/>
      <c r="AH34" s="92">
        <f t="shared" si="3"/>
        <v>0</v>
      </c>
      <c r="AI34" s="87">
        <f>IF(Z34="CLIENT S+L",(Y34*3333.33+(VLOOKUP(AB34,'BASE DE DONNEE'!$I$220:$J$250,2,0)))-(Y34*3333.33+(VLOOKUP(AB34,'BASE DE DONNEE'!$I$220:$J$250,2,0)))*AA34,IF(Z34="CLIENT O","OFFERT",IF(Z34="CLIENT L",(VLOOKUP(AB34,'BASE DE DONNEE'!$I$220:$J$250,2,0))+(VLOOKUP(Y34,'BASE DE DONNEE'!$I$111:$P$192,2,0)),IF(Z34="CLIENT D",(Y34*3809.53+(VLOOKUP(AB34,'BASE DE DONNEE'!$I$220:$J$250,2,0))),IF(Z34="CLIENT S+D",(Y34*3809.53+(VLOOKUP(AB34,'BASE DE DONNEE'!$I$220:$J$250,2,0)))-(Y34*3809.53+(VLOOKUP(AB34,'BASE DE DONNEE'!$I$220:$J$250,2,0)))*AA34,IF(Z34="CLIENT S",VLOOKUP(AB34,'BASE DE DONNEE'!$I$220:$J$250,2,0))+VLOOKUP(Y34,'BASE DE DONNEE'!$I$111:$P$192,2,0)-((VLOOKUP(AB34,'BASE DE DONNEE'!$I$220:$J$250,2,0))+VLOOKUP(Y34,'BASE DE DONNEE'!$I$111:$P$192,2,0)*AA34))))))</f>
        <v>0</v>
      </c>
      <c r="AJ34" s="83" t="b">
        <f t="shared" si="4"/>
        <v>0</v>
      </c>
      <c r="AK34" s="83" t="b">
        <f t="shared" si="5"/>
        <v>0</v>
      </c>
      <c r="AL34" s="35"/>
      <c r="AM34" s="27"/>
      <c r="AN34" s="30"/>
      <c r="AO34" s="585"/>
      <c r="AP34" s="704"/>
      <c r="AQ34" s="704"/>
      <c r="AR34" s="77">
        <f t="shared" si="6"/>
        <v>0</v>
      </c>
      <c r="AS34" s="30"/>
      <c r="AT34" s="43"/>
      <c r="AU34" s="30"/>
      <c r="AV34" s="30"/>
      <c r="AW34" s="30"/>
      <c r="AX34" s="30"/>
      <c r="AY34" s="30"/>
      <c r="AZ34" s="129"/>
      <c r="BA34" s="93">
        <f t="shared" si="7"/>
        <v>0</v>
      </c>
      <c r="BB34" s="41">
        <f>IF(AS34="CLIENT S+L",(AR34*3333.33+(VLOOKUP(AU34,'BASE DE DONNEE'!$I$220:$J$250,2,0)))-((AR34*3333.33+(VLOOKUP(AU34,'BASE DE DONNEE'!$I$220:$J$250,2,0)))*AT34),IF(AS34="CLIENT O","OFFERT",IF(AS34="CLIENT L",(VLOOKUP(AU34,'BASE DE DONNEE'!$I$220:$J$250,2,0))+(VLOOKUP(AR34,'BASE DE DONNEE'!$I$111:$P$192,2,0)),IF(AS34="CLIENT D",(AR34*3809.53+(VLOOKUP(AU34,'BASE DE DONNEE'!$I$220:$J$250,2,0))),IF(AS34="CLIENT S+D",(AR34*3809.53+(VLOOKUP(AU34,'BASE DE DONNEE'!$I$220:$J$250,2,0)))-(AR34*3809.53+(VLOOKUP(AU34,'BASE DE DONNEE'!$I$220:$J$250,2,0)))*AT34,IF(AS34="CLIENT S",VLOOKUP(AU34,'BASE DE DONNEE'!$I$220:$J$250,2,0))+VLOOKUP(AR34,'BASE DE DONNEE'!$I$111:$P$164,2,0)-((VLOOKUP(AU34,'BASE DE DONNEE'!$I$220:$J$250,2,0))+VLOOKUP(AR34,'BASE DE DONNEE'!$I$111:$P$164,2,0)*AT34))))))</f>
        <v>0</v>
      </c>
      <c r="BC34" s="41" t="b">
        <f t="shared" si="8"/>
        <v>0</v>
      </c>
      <c r="BD34" s="41" t="b">
        <f t="shared" si="9"/>
        <v>0</v>
      </c>
      <c r="BE34" s="35"/>
      <c r="BF34" s="27"/>
      <c r="BG34" s="30"/>
      <c r="BH34" s="585"/>
      <c r="BI34" s="704"/>
      <c r="BJ34" s="704"/>
      <c r="BK34" s="77">
        <f t="shared" si="10"/>
        <v>0</v>
      </c>
      <c r="BL34" s="30"/>
      <c r="BM34" s="43"/>
      <c r="BN34" s="30"/>
      <c r="BO34" s="30"/>
      <c r="BP34" s="30"/>
      <c r="BQ34" s="30"/>
      <c r="BR34" s="30"/>
      <c r="BS34" s="30"/>
      <c r="BT34" s="94">
        <f t="shared" si="11"/>
        <v>0</v>
      </c>
      <c r="BU34" s="83">
        <f>IF(BL34="CLIENT S+L",(BK34*3333.33+(VLOOKUP(BN34,'BASE DE DONNEE'!$I$220:$J$250,2,0)))-((BK34*3333.33+(VLOOKUP(BN34,'BASE DE DONNEE'!$I$220:$J$250,2,0)))*BM34),IF(BL34="CLIENT O","OFFERT",IF(BL34="CLIENT L",(VLOOKUP(BN34,'BASE DE DONNEE'!$I$220:$J$250,2,0))+(VLOOKUP(BK34,'BASE DE DONNEE'!$I$111:$P$192,2,0)),IF(BL34="CLIENT D",(BK34*3809.53+(VLOOKUP(BN34,'BASE DE DONNEE'!$I$220:$J$250,2,0))),IF(BL34="CLIENT S+D",(BK34*3809.53+(VLOOKUP(BN34,'BASE DE DONNEE'!$I$220:$J$250,2,0)))-((BK34*3809.53+(VLOOKUP(BN34,'BASE DE DONNEE'!$I$220:$J$250,2,0)))*BM34),IF(BL34="CLIENT S",VLOOKUP(BN34,'BASE DE DONNEE'!$I$220:$J$250,2,0))+VLOOKUP(BK34,'BASE DE DONNEE'!$I$111:$P$192,2,0)-((VLOOKUP(BN34,'BASE DE DONNEE'!$I$220:$J$250,2,0))+VLOOKUP(BK34,'BASE DE DONNEE'!$I$111:$P$192,2,0)*BM34))))))</f>
        <v>0</v>
      </c>
      <c r="BV34" s="83" t="b">
        <f t="shared" si="12"/>
        <v>0</v>
      </c>
      <c r="BW34" s="83" t="b">
        <f t="shared" si="13"/>
        <v>0</v>
      </c>
      <c r="BX34" s="35"/>
    </row>
    <row r="35" spans="1:76" ht="15.75" thickBot="1" x14ac:dyDescent="0.3">
      <c r="A35" s="912" t="s">
        <v>39</v>
      </c>
      <c r="B35" s="913"/>
      <c r="C35" s="913"/>
      <c r="D35" s="913"/>
      <c r="E35" s="913"/>
      <c r="F35" s="913"/>
      <c r="G35" s="913"/>
      <c r="H35" s="913"/>
      <c r="I35" s="913"/>
      <c r="J35" s="913"/>
      <c r="K35" s="913"/>
      <c r="L35" s="913"/>
      <c r="M35" s="913"/>
      <c r="N35" s="914"/>
      <c r="O35" s="914"/>
      <c r="P35" s="559">
        <f>SUM(Q6:Q32)+SUM(AJ6:AJ36)+SUM(BC6:BC36)+SUM(BV6:BV36)</f>
        <v>238.096</v>
      </c>
      <c r="Q35" s="560"/>
      <c r="R35" s="560"/>
      <c r="S35" s="562"/>
      <c r="T35" s="27"/>
      <c r="U35" s="30"/>
      <c r="V35" s="585"/>
      <c r="W35" s="704"/>
      <c r="X35" s="704"/>
      <c r="Y35" s="77">
        <f t="shared" si="2"/>
        <v>0</v>
      </c>
      <c r="Z35" s="30"/>
      <c r="AA35" s="43"/>
      <c r="AB35" s="30"/>
      <c r="AC35" s="30"/>
      <c r="AD35" s="30"/>
      <c r="AE35" s="30"/>
      <c r="AF35" s="30"/>
      <c r="AG35" s="134"/>
      <c r="AH35" s="92">
        <f t="shared" si="3"/>
        <v>0</v>
      </c>
      <c r="AI35" s="87">
        <f>IF(Z35="CLIENT S+L",(Y35*3333.33+(VLOOKUP(AB35,'BASE DE DONNEE'!$I$220:$J$250,2,0)))-(Y35*3333.33+(VLOOKUP(AB35,'BASE DE DONNEE'!$I$220:$J$250,2,0)))*AA35,IF(Z35="CLIENT O","OFFERT",IF(Z35="CLIENT L",(VLOOKUP(AB35,'BASE DE DONNEE'!$I$220:$J$250,2,0))+(VLOOKUP(Y35,'BASE DE DONNEE'!$I$111:$P$192,2,0)),IF(Z35="CLIENT D",(Y35*3809.53+(VLOOKUP(AB35,'BASE DE DONNEE'!$I$220:$J$250,2,0))),IF(Z35="CLIENT S+D",(Y35*3809.53+(VLOOKUP(AB35,'BASE DE DONNEE'!$I$220:$J$250,2,0)))-(Y35*3809.53+(VLOOKUP(AB35,'BASE DE DONNEE'!$I$220:$J$250,2,0)))*AA35,IF(Z35="CLIENT S",VLOOKUP(AB35,'BASE DE DONNEE'!$I$220:$J$250,2,0))+VLOOKUP(Y35,'BASE DE DONNEE'!$I$111:$P$192,2,0)-((VLOOKUP(AB35,'BASE DE DONNEE'!$I$220:$J$250,2,0))+VLOOKUP(Y35,'BASE DE DONNEE'!$I$111:$P$192,2,0)*AA35))))))</f>
        <v>0</v>
      </c>
      <c r="AJ35" s="87" t="b">
        <f t="shared" si="4"/>
        <v>0</v>
      </c>
      <c r="AK35" s="83" t="b">
        <f t="shared" si="5"/>
        <v>0</v>
      </c>
      <c r="AL35" s="35"/>
      <c r="AM35" s="27"/>
      <c r="AN35" s="30"/>
      <c r="AO35" s="585"/>
      <c r="AP35" s="704"/>
      <c r="AQ35" s="704"/>
      <c r="AR35" s="77">
        <f t="shared" si="6"/>
        <v>0</v>
      </c>
      <c r="AS35" s="30"/>
      <c r="AT35" s="43"/>
      <c r="AU35" s="30"/>
      <c r="AV35" s="30"/>
      <c r="AW35" s="30"/>
      <c r="AX35" s="30"/>
      <c r="AY35" s="30"/>
      <c r="AZ35" s="129"/>
      <c r="BA35" s="93">
        <f t="shared" si="7"/>
        <v>0</v>
      </c>
      <c r="BB35" s="41">
        <f>IF(AS35="CLIENT S+L",(AR35*3333.33+(VLOOKUP(AU35,'BASE DE DONNEE'!$I$220:$J$250,2,0)))-((AR35*3333.33+(VLOOKUP(AU35,'BASE DE DONNEE'!$I$220:$J$250,2,0)))*AT35),IF(AS35="CLIENT O","OFFERT",IF(AS35="CLIENT L",(VLOOKUP(AU35,'BASE DE DONNEE'!$I$220:$J$250,2,0))+(VLOOKUP(AR35,'BASE DE DONNEE'!$I$111:$P$192,2,0)),IF(AS35="CLIENT D",(AR35*3809.53+(VLOOKUP(AU35,'BASE DE DONNEE'!$I$220:$J$250,2,0))),IF(AS35="CLIENT S+D",(AR35*3809.53+(VLOOKUP(AU35,'BASE DE DONNEE'!$I$220:$J$250,2,0)))-(AR35*3809.53+(VLOOKUP(AU35,'BASE DE DONNEE'!$I$220:$J$250,2,0)))*AT35,IF(AS35="CLIENT S",VLOOKUP(AU35,'BASE DE DONNEE'!$I$220:$J$250,2,0))+VLOOKUP(AR35,'BASE DE DONNEE'!$I$111:$P$164,2,0)-((VLOOKUP(AU35,'BASE DE DONNEE'!$I$220:$J$250,2,0))+VLOOKUP(AR35,'BASE DE DONNEE'!$I$111:$P$164,2,0)*AT35))))))</f>
        <v>0</v>
      </c>
      <c r="BC35" s="41" t="b">
        <f t="shared" si="8"/>
        <v>0</v>
      </c>
      <c r="BD35" s="41" t="b">
        <f t="shared" si="9"/>
        <v>0</v>
      </c>
      <c r="BE35" s="35"/>
      <c r="BF35" s="27"/>
      <c r="BG35" s="30"/>
      <c r="BH35" s="585"/>
      <c r="BI35" s="704"/>
      <c r="BJ35" s="704"/>
      <c r="BK35" s="77">
        <f t="shared" si="10"/>
        <v>0</v>
      </c>
      <c r="BL35" s="30"/>
      <c r="BM35" s="43"/>
      <c r="BN35" s="30"/>
      <c r="BO35" s="30"/>
      <c r="BP35" s="30"/>
      <c r="BQ35" s="30"/>
      <c r="BR35" s="30"/>
      <c r="BS35" s="30"/>
      <c r="BT35" s="94">
        <f t="shared" si="11"/>
        <v>0</v>
      </c>
      <c r="BU35" s="83">
        <f>IF(BL35="CLIENT S+L",(BK35*3333.33+(VLOOKUP(BN35,'BASE DE DONNEE'!$I$220:$J$250,2,0)))-((BK35*3333.33+(VLOOKUP(BN35,'BASE DE DONNEE'!$I$220:$J$250,2,0)))*BM35),IF(BL35="CLIENT O","OFFERT",IF(BL35="CLIENT L",(VLOOKUP(BN35,'BASE DE DONNEE'!$I$220:$J$250,2,0))+(VLOOKUP(BK35,'BASE DE DONNEE'!$I$111:$P$192,2,0)),IF(BL35="CLIENT D",(BK35*3809.53+(VLOOKUP(BN35,'BASE DE DONNEE'!$I$220:$J$250,2,0))),IF(BL35="CLIENT S+D",(BK35*3809.53+(VLOOKUP(BN35,'BASE DE DONNEE'!$I$220:$J$250,2,0)))-((BK35*3809.53+(VLOOKUP(BN35,'BASE DE DONNEE'!$I$220:$J$250,2,0)))*BM35),IF(BL35="CLIENT S",VLOOKUP(BN35,'BASE DE DONNEE'!$I$220:$J$250,2,0))+VLOOKUP(BK35,'BASE DE DONNEE'!$I$111:$P$192,2,0)-((VLOOKUP(BN35,'BASE DE DONNEE'!$I$220:$J$250,2,0))+VLOOKUP(BK35,'BASE DE DONNEE'!$I$111:$P$192,2,0)*BM35))))))</f>
        <v>0</v>
      </c>
      <c r="BV35" s="83" t="b">
        <f t="shared" si="12"/>
        <v>0</v>
      </c>
      <c r="BW35" s="83" t="b">
        <f t="shared" si="13"/>
        <v>0</v>
      </c>
      <c r="BX35" s="35"/>
    </row>
    <row r="36" spans="1:76" ht="15.75" thickBot="1" x14ac:dyDescent="0.3">
      <c r="A36" s="848" t="s">
        <v>40</v>
      </c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50"/>
      <c r="Q36" s="851">
        <f>SUM(R6:R32)+SUM(AK6:AK36)+SUM(BD6:BD36)+SUM(BW6:BW36)</f>
        <v>5000.0159999999996</v>
      </c>
      <c r="R36" s="852"/>
      <c r="S36" s="853"/>
      <c r="T36" s="59"/>
      <c r="U36" s="60"/>
      <c r="V36" s="699"/>
      <c r="W36" s="701"/>
      <c r="X36" s="701"/>
      <c r="Y36" s="82">
        <f t="shared" si="2"/>
        <v>0</v>
      </c>
      <c r="Z36" s="60"/>
      <c r="AA36" s="61"/>
      <c r="AB36" s="60"/>
      <c r="AC36" s="60"/>
      <c r="AD36" s="60"/>
      <c r="AE36" s="60"/>
      <c r="AF36" s="60"/>
      <c r="AG36" s="135"/>
      <c r="AH36" s="97">
        <f t="shared" si="3"/>
        <v>0</v>
      </c>
      <c r="AI36" s="98">
        <f>IF(Z36="CLIENT S+L",(Y36*3333.33+(VLOOKUP(AB36,'BASE DE DONNEE'!$I$220:$J$250,2,0)))-(Y36*3333.33+(VLOOKUP(AB36,'BASE DE DONNEE'!$I$220:$J$250,2,0)))*AA36,IF(Z36="CLIENT O","OFFERT",IF(Z36="CLIENT L",(VLOOKUP(AB36,'BASE DE DONNEE'!$I$220:$J$250,2,0))+(VLOOKUP(Y36,'BASE DE DONNEE'!$I$111:$P$192,2,0)),IF(Z36="CLIENT D",(Y36*3809.53+(VLOOKUP(AB36,'BASE DE DONNEE'!$I$220:$J$250,2,0))),IF(Z36="CLIENT S+D",(Y36*3809.53+(VLOOKUP(AB36,'BASE DE DONNEE'!$I$220:$J$250,2,0)))-(Y36*3809.53+(VLOOKUP(AB36,'BASE DE DONNEE'!$I$220:$J$250,2,0)))*AA36,IF(Z36="CLIENT S",VLOOKUP(AB36,'BASE DE DONNEE'!$I$220:$J$250,2,0))+VLOOKUP(Y36,'BASE DE DONNEE'!$I$111:$P$192,2,0)-((VLOOKUP(AB36,'BASE DE DONNEE'!$I$220:$J$250,2,0))+VLOOKUP(Y36,'BASE DE DONNEE'!$I$111:$P$192,2,0)*AA36))))))</f>
        <v>0</v>
      </c>
      <c r="AJ36" s="98" t="b">
        <f t="shared" si="4"/>
        <v>0</v>
      </c>
      <c r="AK36" s="98" t="b">
        <f t="shared" si="5"/>
        <v>0</v>
      </c>
      <c r="AL36" s="62"/>
      <c r="AM36" s="59"/>
      <c r="AN36" s="60"/>
      <c r="AO36" s="699"/>
      <c r="AP36" s="701"/>
      <c r="AQ36" s="701"/>
      <c r="AR36" s="82">
        <f t="shared" si="6"/>
        <v>0</v>
      </c>
      <c r="AS36" s="60"/>
      <c r="AT36" s="61"/>
      <c r="AU36" s="60"/>
      <c r="AV36" s="60"/>
      <c r="AW36" s="60"/>
      <c r="AX36" s="60"/>
      <c r="AY36" s="60"/>
      <c r="AZ36" s="136"/>
      <c r="BA36" s="99">
        <f t="shared" si="7"/>
        <v>0</v>
      </c>
      <c r="BB36" s="49">
        <f>IF(AS36="CLIENT S+L",(AR36*3333.33+(VLOOKUP(AU36,'BASE DE DONNEE'!$I$220:$J$250,2,0)))-((AR36*3333.33+(VLOOKUP(AU36,'BASE DE DONNEE'!$I$220:$J$250,2,0)))*AT36),IF(AS36="CLIENT O","OFFERT",IF(AS36="CLIENT L",(VLOOKUP(AU36,'BASE DE DONNEE'!$I$220:$J$250,2,0))+(VLOOKUP(AR36,'BASE DE DONNEE'!$I$111:$P$192,2,0)),IF(AS36="CLIENT D",(AR36*3809.53+(VLOOKUP(AU36,'BASE DE DONNEE'!$I$220:$J$250,2,0))),IF(AS36="CLIENT S+D",(AR36*3809.53+(VLOOKUP(AU36,'BASE DE DONNEE'!$I$220:$J$250,2,0)))-(AR36*3809.53+(VLOOKUP(AU36,'BASE DE DONNEE'!$I$220:$J$250,2,0)))*AT36,IF(AS36="CLIENT S",VLOOKUP(AU36,'BASE DE DONNEE'!$I$220:$J$250,2,0))+VLOOKUP(AR36,'BASE DE DONNEE'!$I$111:$P$164,2,0)-((VLOOKUP(AU36,'BASE DE DONNEE'!$I$220:$J$250,2,0))+VLOOKUP(AR36,'BASE DE DONNEE'!$I$111:$P$164,2,0)*AT36))))))</f>
        <v>0</v>
      </c>
      <c r="BC36" s="49" t="b">
        <f t="shared" si="8"/>
        <v>0</v>
      </c>
      <c r="BD36" s="49" t="b">
        <f t="shared" si="9"/>
        <v>0</v>
      </c>
      <c r="BE36" s="62"/>
      <c r="BF36" s="59"/>
      <c r="BG36" s="60"/>
      <c r="BH36" s="699"/>
      <c r="BI36" s="701"/>
      <c r="BJ36" s="701"/>
      <c r="BK36" s="82">
        <f t="shared" si="10"/>
        <v>0</v>
      </c>
      <c r="BL36" s="60"/>
      <c r="BM36" s="61"/>
      <c r="BN36" s="60"/>
      <c r="BO36" s="60"/>
      <c r="BP36" s="60"/>
      <c r="BQ36" s="60"/>
      <c r="BR36" s="60"/>
      <c r="BS36" s="60"/>
      <c r="BT36" s="101">
        <f t="shared" si="11"/>
        <v>0</v>
      </c>
      <c r="BU36" s="98">
        <f>IF(BL36="CLIENT S+L",(BK36*3333.33+(VLOOKUP(BN36,'BASE DE DONNEE'!$I$220:$J$250,2,0)))-((BK36*3333.33+(VLOOKUP(BN36,'BASE DE DONNEE'!$I$220:$J$250,2,0)))*BM36),IF(BL36="CLIENT O","OFFERT",IF(BL36="CLIENT L",(VLOOKUP(BN36,'BASE DE DONNEE'!$I$220:$J$250,2,0))+(VLOOKUP(BK36,'BASE DE DONNEE'!$I$111:$P$192,2,0)),IF(BL36="CLIENT D",(BK36*3809.53+(VLOOKUP(BN36,'BASE DE DONNEE'!$I$220:$J$250,2,0))),IF(BL36="CLIENT S+D",(BK36*3809.53+(VLOOKUP(BN36,'BASE DE DONNEE'!$I$220:$J$250,2,0)))-((BK36*3809.53+(VLOOKUP(BN36,'BASE DE DONNEE'!$I$220:$J$250,2,0)))*BM36),IF(BL36="CLIENT S",VLOOKUP(BN36,'BASE DE DONNEE'!$I$220:$J$250,2,0))+VLOOKUP(BK36,'BASE DE DONNEE'!$I$111:$P$192,2,0)-((VLOOKUP(BN36,'BASE DE DONNEE'!$I$220:$J$250,2,0))+VLOOKUP(BK36,'BASE DE DONNEE'!$I$111:$P$192,2,0)*BM36))))))</f>
        <v>0</v>
      </c>
      <c r="BV36" s="98" t="b">
        <f t="shared" si="12"/>
        <v>0</v>
      </c>
      <c r="BW36" s="98" t="b">
        <f t="shared" si="13"/>
        <v>0</v>
      </c>
      <c r="BX36" s="62"/>
    </row>
    <row r="37" spans="1:76" ht="16.5" thickTop="1" thickBot="1" x14ac:dyDescent="0.3">
      <c r="A37" s="264"/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305"/>
      <c r="R37" s="305"/>
      <c r="S37" s="306"/>
      <c r="T37" s="307"/>
      <c r="U37" s="171"/>
      <c r="V37" s="262"/>
      <c r="W37" s="262"/>
      <c r="X37" s="262"/>
      <c r="Y37" s="308"/>
      <c r="Z37" s="171"/>
      <c r="AA37" s="309"/>
      <c r="AB37" s="171"/>
      <c r="AC37" s="171"/>
      <c r="AD37" s="171"/>
      <c r="AE37" s="171"/>
      <c r="AF37" s="171"/>
      <c r="AG37" s="310"/>
      <c r="AH37" s="311"/>
      <c r="AI37" s="312"/>
      <c r="AJ37" s="312"/>
      <c r="AK37" s="312"/>
      <c r="AL37" s="313"/>
      <c r="AM37" s="307"/>
      <c r="AN37" s="171"/>
      <c r="AO37" s="262"/>
      <c r="AP37" s="262"/>
      <c r="AQ37" s="262"/>
      <c r="AR37" s="308"/>
      <c r="AS37" s="171"/>
      <c r="AT37" s="309"/>
      <c r="AU37" s="171"/>
      <c r="AV37" s="171"/>
      <c r="AW37" s="171"/>
      <c r="AX37" s="171"/>
      <c r="AY37" s="171"/>
      <c r="AZ37" s="314"/>
      <c r="BA37" s="315"/>
      <c r="BB37" s="316"/>
      <c r="BC37" s="316"/>
      <c r="BD37" s="316"/>
      <c r="BE37" s="313"/>
      <c r="BF37" s="171"/>
      <c r="BG37" s="171"/>
      <c r="BH37" s="262"/>
      <c r="BI37" s="262"/>
      <c r="BJ37" s="262"/>
      <c r="BK37" s="308"/>
      <c r="BL37" s="171"/>
      <c r="BM37" s="309"/>
      <c r="BN37" s="171"/>
      <c r="BO37" s="171"/>
      <c r="BP37" s="171"/>
      <c r="BQ37" s="171"/>
      <c r="BR37" s="171"/>
      <c r="BS37" s="171"/>
      <c r="BT37" s="317"/>
      <c r="BU37" s="312"/>
      <c r="BV37" s="312"/>
      <c r="BW37" s="312"/>
      <c r="BX37" s="171"/>
    </row>
    <row r="38" spans="1:76" ht="16.5" customHeight="1" thickTop="1" x14ac:dyDescent="0.25">
      <c r="A38" s="576" t="s">
        <v>133</v>
      </c>
      <c r="B38" s="577"/>
      <c r="C38" s="577"/>
      <c r="D38" s="577"/>
      <c r="E38" s="577"/>
      <c r="F38" s="577"/>
      <c r="G38" s="577"/>
      <c r="H38" s="577"/>
      <c r="I38" s="577"/>
      <c r="J38" s="577"/>
      <c r="K38" s="577"/>
      <c r="L38" s="577"/>
      <c r="M38" s="577"/>
      <c r="N38" s="577"/>
      <c r="O38" s="577"/>
      <c r="P38" s="577"/>
      <c r="Q38" s="577"/>
      <c r="R38" s="577"/>
      <c r="S38" s="578"/>
      <c r="T38" s="528" t="s">
        <v>133</v>
      </c>
      <c r="U38" s="529"/>
      <c r="V38" s="529"/>
      <c r="W38" s="529"/>
      <c r="X38" s="529"/>
      <c r="Y38" s="529"/>
      <c r="Z38" s="529"/>
      <c r="AA38" s="529"/>
      <c r="AB38" s="529"/>
      <c r="AC38" s="529"/>
      <c r="AD38" s="529"/>
      <c r="AE38" s="529"/>
      <c r="AF38" s="529"/>
      <c r="AG38" s="529"/>
      <c r="AH38" s="529"/>
      <c r="AI38" s="529"/>
      <c r="AJ38" s="529"/>
      <c r="AK38" s="529"/>
      <c r="AL38" s="530"/>
      <c r="AM38" s="528" t="s">
        <v>133</v>
      </c>
      <c r="AN38" s="529"/>
      <c r="AO38" s="529"/>
      <c r="AP38" s="529"/>
      <c r="AQ38" s="529"/>
      <c r="AR38" s="529"/>
      <c r="AS38" s="529"/>
      <c r="AT38" s="529"/>
      <c r="AU38" s="529"/>
      <c r="AV38" s="529"/>
      <c r="AW38" s="529"/>
      <c r="AX38" s="529"/>
      <c r="AY38" s="529"/>
      <c r="AZ38" s="529"/>
      <c r="BA38" s="529"/>
      <c r="BB38" s="529"/>
      <c r="BC38" s="529"/>
      <c r="BD38" s="529"/>
      <c r="BE38" s="530"/>
    </row>
    <row r="39" spans="1:76" ht="16.5" customHeight="1" thickBot="1" x14ac:dyDescent="0.3">
      <c r="A39" s="531"/>
      <c r="B39" s="532"/>
      <c r="C39" s="532"/>
      <c r="D39" s="532"/>
      <c r="E39" s="532"/>
      <c r="F39" s="532"/>
      <c r="G39" s="532"/>
      <c r="H39" s="532"/>
      <c r="I39" s="532"/>
      <c r="J39" s="532"/>
      <c r="K39" s="532"/>
      <c r="L39" s="532"/>
      <c r="M39" s="532"/>
      <c r="N39" s="532"/>
      <c r="O39" s="532"/>
      <c r="P39" s="532"/>
      <c r="Q39" s="532"/>
      <c r="R39" s="532"/>
      <c r="S39" s="533"/>
      <c r="T39" s="531"/>
      <c r="U39" s="532"/>
      <c r="V39" s="532"/>
      <c r="W39" s="532"/>
      <c r="X39" s="532"/>
      <c r="Y39" s="532"/>
      <c r="Z39" s="532"/>
      <c r="AA39" s="532"/>
      <c r="AB39" s="532"/>
      <c r="AC39" s="532"/>
      <c r="AD39" s="532"/>
      <c r="AE39" s="532"/>
      <c r="AF39" s="532"/>
      <c r="AG39" s="532"/>
      <c r="AH39" s="532"/>
      <c r="AI39" s="532"/>
      <c r="AJ39" s="532"/>
      <c r="AK39" s="532"/>
      <c r="AL39" s="533"/>
      <c r="AM39" s="531"/>
      <c r="AN39" s="532"/>
      <c r="AO39" s="532"/>
      <c r="AP39" s="532"/>
      <c r="AQ39" s="532"/>
      <c r="AR39" s="532"/>
      <c r="AS39" s="532"/>
      <c r="AT39" s="532"/>
      <c r="AU39" s="532"/>
      <c r="AV39" s="532"/>
      <c r="AW39" s="532"/>
      <c r="AX39" s="532"/>
      <c r="AY39" s="532"/>
      <c r="AZ39" s="532"/>
      <c r="BA39" s="532"/>
      <c r="BB39" s="532"/>
      <c r="BC39" s="532"/>
      <c r="BD39" s="532"/>
      <c r="BE39" s="533"/>
    </row>
    <row r="40" spans="1:76" ht="15.75" customHeight="1" thickBot="1" x14ac:dyDescent="0.3">
      <c r="A40" s="580" t="s">
        <v>0</v>
      </c>
      <c r="B40" s="547" t="s">
        <v>146</v>
      </c>
      <c r="C40" s="548"/>
      <c r="D40" s="875"/>
      <c r="E40" s="570" t="s">
        <v>34</v>
      </c>
      <c r="F40" s="618"/>
      <c r="G40" s="580" t="s">
        <v>132</v>
      </c>
      <c r="H40" s="857" t="s">
        <v>35</v>
      </c>
      <c r="I40" s="580" t="s">
        <v>3</v>
      </c>
      <c r="J40" s="580"/>
      <c r="K40" s="580"/>
      <c r="L40" s="580"/>
      <c r="M40" s="580"/>
      <c r="N40" s="858" t="s">
        <v>77</v>
      </c>
      <c r="O40" s="623"/>
      <c r="P40" s="582" t="s">
        <v>92</v>
      </c>
      <c r="Q40" s="583" t="s">
        <v>134</v>
      </c>
      <c r="R40" s="580" t="s">
        <v>63</v>
      </c>
      <c r="S40" s="569" t="s">
        <v>107</v>
      </c>
      <c r="T40" s="580" t="s">
        <v>0</v>
      </c>
      <c r="U40" s="547" t="s">
        <v>146</v>
      </c>
      <c r="V40" s="548"/>
      <c r="W40" s="548"/>
      <c r="X40" s="570" t="s">
        <v>34</v>
      </c>
      <c r="Y40" s="618"/>
      <c r="Z40" s="580" t="s">
        <v>132</v>
      </c>
      <c r="AA40" s="857" t="s">
        <v>35</v>
      </c>
      <c r="AB40" s="580" t="s">
        <v>3</v>
      </c>
      <c r="AC40" s="580"/>
      <c r="AD40" s="580"/>
      <c r="AE40" s="580"/>
      <c r="AF40" s="580"/>
      <c r="AG40" s="858" t="s">
        <v>77</v>
      </c>
      <c r="AH40" s="623"/>
      <c r="AI40" s="582" t="s">
        <v>92</v>
      </c>
      <c r="AJ40" s="583" t="s">
        <v>134</v>
      </c>
      <c r="AK40" s="580" t="s">
        <v>63</v>
      </c>
      <c r="AL40" s="569" t="s">
        <v>107</v>
      </c>
      <c r="AM40" s="580" t="s">
        <v>0</v>
      </c>
      <c r="AN40" s="547" t="s">
        <v>146</v>
      </c>
      <c r="AO40" s="548"/>
      <c r="AP40" s="548"/>
      <c r="AQ40" s="547" t="s">
        <v>34</v>
      </c>
      <c r="AR40" s="618"/>
      <c r="AS40" s="580" t="s">
        <v>132</v>
      </c>
      <c r="AT40" s="857" t="s">
        <v>35</v>
      </c>
      <c r="AU40" s="580" t="s">
        <v>3</v>
      </c>
      <c r="AV40" s="580"/>
      <c r="AW40" s="580"/>
      <c r="AX40" s="580"/>
      <c r="AY40" s="580"/>
      <c r="AZ40" s="858" t="s">
        <v>77</v>
      </c>
      <c r="BA40" s="623"/>
      <c r="BB40" s="582" t="s">
        <v>92</v>
      </c>
      <c r="BC40" s="583" t="s">
        <v>108</v>
      </c>
      <c r="BD40" s="580" t="s">
        <v>63</v>
      </c>
      <c r="BE40" s="569" t="s">
        <v>120</v>
      </c>
    </row>
    <row r="41" spans="1:76" ht="15.75" customHeight="1" thickBot="1" x14ac:dyDescent="0.3">
      <c r="A41" s="580"/>
      <c r="B41" s="549"/>
      <c r="C41" s="550"/>
      <c r="D41" s="876"/>
      <c r="E41" s="571"/>
      <c r="F41" s="620"/>
      <c r="G41" s="580"/>
      <c r="H41" s="857"/>
      <c r="I41" s="580"/>
      <c r="J41" s="580"/>
      <c r="K41" s="580"/>
      <c r="L41" s="580"/>
      <c r="M41" s="580"/>
      <c r="N41" s="859"/>
      <c r="O41" s="624"/>
      <c r="P41" s="582"/>
      <c r="Q41" s="583"/>
      <c r="R41" s="580"/>
      <c r="S41" s="569"/>
      <c r="T41" s="580"/>
      <c r="U41" s="549"/>
      <c r="V41" s="550"/>
      <c r="W41" s="550"/>
      <c r="X41" s="571"/>
      <c r="Y41" s="620"/>
      <c r="Z41" s="580"/>
      <c r="AA41" s="857"/>
      <c r="AB41" s="580"/>
      <c r="AC41" s="580"/>
      <c r="AD41" s="580"/>
      <c r="AE41" s="580"/>
      <c r="AF41" s="580"/>
      <c r="AG41" s="859"/>
      <c r="AH41" s="624"/>
      <c r="AI41" s="582"/>
      <c r="AJ41" s="583"/>
      <c r="AK41" s="580"/>
      <c r="AL41" s="569"/>
      <c r="AM41" s="580"/>
      <c r="AN41" s="549"/>
      <c r="AO41" s="550"/>
      <c r="AP41" s="550"/>
      <c r="AQ41" s="549"/>
      <c r="AR41" s="620"/>
      <c r="AS41" s="580"/>
      <c r="AT41" s="857"/>
      <c r="AU41" s="580"/>
      <c r="AV41" s="580"/>
      <c r="AW41" s="580"/>
      <c r="AX41" s="580"/>
      <c r="AY41" s="580"/>
      <c r="AZ41" s="859"/>
      <c r="BA41" s="624"/>
      <c r="BB41" s="582"/>
      <c r="BC41" s="583"/>
      <c r="BD41" s="580"/>
      <c r="BE41" s="569"/>
    </row>
    <row r="42" spans="1:76" ht="15.75" customHeight="1" thickBot="1" x14ac:dyDescent="0.3">
      <c r="A42" s="580"/>
      <c r="B42" s="584"/>
      <c r="C42" s="621"/>
      <c r="D42" s="877"/>
      <c r="E42" s="572"/>
      <c r="F42" s="622"/>
      <c r="G42" s="580"/>
      <c r="H42" s="857"/>
      <c r="I42" s="122"/>
      <c r="J42" s="122"/>
      <c r="K42" s="122"/>
      <c r="L42" s="122"/>
      <c r="M42" s="122"/>
      <c r="N42" s="860"/>
      <c r="O42" s="625"/>
      <c r="P42" s="582"/>
      <c r="Q42" s="583"/>
      <c r="R42" s="580"/>
      <c r="S42" s="569"/>
      <c r="T42" s="580"/>
      <c r="U42" s="584"/>
      <c r="V42" s="621"/>
      <c r="W42" s="621"/>
      <c r="X42" s="572"/>
      <c r="Y42" s="622"/>
      <c r="Z42" s="580"/>
      <c r="AA42" s="857"/>
      <c r="AB42" s="122"/>
      <c r="AC42" s="122"/>
      <c r="AD42" s="122"/>
      <c r="AE42" s="122"/>
      <c r="AF42" s="122"/>
      <c r="AG42" s="860"/>
      <c r="AH42" s="625"/>
      <c r="AI42" s="582"/>
      <c r="AJ42" s="583"/>
      <c r="AK42" s="580"/>
      <c r="AL42" s="569"/>
      <c r="AM42" s="580"/>
      <c r="AN42" s="549"/>
      <c r="AO42" s="550"/>
      <c r="AP42" s="550"/>
      <c r="AQ42" s="584"/>
      <c r="AR42" s="622"/>
      <c r="AS42" s="580"/>
      <c r="AT42" s="857"/>
      <c r="AU42" s="122"/>
      <c r="AV42" s="122"/>
      <c r="AW42" s="122"/>
      <c r="AX42" s="122"/>
      <c r="AY42" s="122"/>
      <c r="AZ42" s="860"/>
      <c r="BA42" s="625"/>
      <c r="BB42" s="582"/>
      <c r="BC42" s="583"/>
      <c r="BD42" s="554"/>
      <c r="BE42" s="569"/>
    </row>
    <row r="43" spans="1:76" x14ac:dyDescent="0.25">
      <c r="A43" s="25"/>
      <c r="B43" s="705"/>
      <c r="C43" s="878"/>
      <c r="D43" s="706"/>
      <c r="E43" s="705"/>
      <c r="F43" s="706"/>
      <c r="H43" s="31"/>
      <c r="I43" s="28"/>
      <c r="J43" s="28"/>
      <c r="K43" s="28"/>
      <c r="L43" s="28"/>
      <c r="M43" s="28"/>
      <c r="N43" s="37"/>
      <c r="O43" s="138">
        <f>((I43*$I$42)/100)+(($J$42*J43)/100)+((K43*$K$42)/100)+($L$42*L43)+($M$42*M43)</f>
        <v>0</v>
      </c>
      <c r="P43" s="139"/>
      <c r="Q43" s="139"/>
      <c r="R43" s="131"/>
      <c r="S43" s="33"/>
      <c r="T43" s="25"/>
      <c r="U43" s="705"/>
      <c r="V43" s="878"/>
      <c r="W43" s="878"/>
      <c r="X43" s="705"/>
      <c r="Y43" s="706"/>
      <c r="Z43" s="28"/>
      <c r="AA43" s="31"/>
      <c r="AB43" s="28"/>
      <c r="AC43" s="28"/>
      <c r="AD43" s="28"/>
      <c r="AE43" s="28"/>
      <c r="AF43" s="28"/>
      <c r="AG43" s="140"/>
      <c r="AH43" s="141">
        <f>(($AB$42*AB43)/100)+(($AC$42*AC43)/100)+(($AD$42*AD43)/100)+($AE$42*AE43)+($AF$42*AF43)</f>
        <v>0</v>
      </c>
      <c r="AI43" s="142"/>
      <c r="AJ43" s="128"/>
      <c r="AK43" s="128"/>
      <c r="AL43" s="33"/>
      <c r="AM43" s="25"/>
      <c r="AN43" s="705"/>
      <c r="AO43" s="878"/>
      <c r="AP43" s="878"/>
      <c r="AQ43" s="705"/>
      <c r="AR43" s="706"/>
      <c r="AS43" s="28"/>
      <c r="AT43" s="28"/>
      <c r="AU43" s="28"/>
      <c r="AV43" s="28"/>
      <c r="AW43" s="28"/>
      <c r="AX43" s="28"/>
      <c r="AY43" s="28"/>
      <c r="AZ43" s="140"/>
      <c r="BA43" s="141">
        <f>(($AU$42*AU43)/100)+(($AV$42*AV43)/100)+(($AW$42*AW43)/100)+($AX$42*AX43)+($AY$42*AY43)</f>
        <v>0</v>
      </c>
      <c r="BB43" s="142"/>
      <c r="BC43" s="128"/>
      <c r="BD43" s="127"/>
      <c r="BE43" s="33"/>
    </row>
    <row r="44" spans="1:76" x14ac:dyDescent="0.25">
      <c r="A44" s="26"/>
      <c r="B44" s="585"/>
      <c r="C44" s="704"/>
      <c r="D44" s="586"/>
      <c r="E44" s="688"/>
      <c r="F44" s="688"/>
      <c r="G44" s="29"/>
      <c r="H44" s="32"/>
      <c r="I44" s="29"/>
      <c r="J44" s="29"/>
      <c r="K44" s="29"/>
      <c r="L44" s="29"/>
      <c r="M44" s="29"/>
      <c r="N44" s="38"/>
      <c r="O44" s="143">
        <f t="shared" ref="O44:O69" si="17">((I44*$I$5)/100)+(($J$5*J44)/100)+((K44*$K$5)/100)+($L$5*L44)+($M$5*M44)</f>
        <v>0</v>
      </c>
      <c r="P44" s="139"/>
      <c r="Q44" s="139"/>
      <c r="R44" s="131"/>
      <c r="S44" s="34"/>
      <c r="T44" s="26"/>
      <c r="U44" s="585"/>
      <c r="V44" s="704"/>
      <c r="W44" s="704"/>
      <c r="X44" s="585"/>
      <c r="Y44" s="586"/>
      <c r="Z44" s="29"/>
      <c r="AA44" s="42"/>
      <c r="AB44" s="29"/>
      <c r="AC44" s="29"/>
      <c r="AD44" s="29"/>
      <c r="AE44" s="29"/>
      <c r="AF44" s="29"/>
      <c r="AG44" s="144"/>
      <c r="AH44" s="145">
        <f t="shared" ref="AH44:AH74" si="18">(($AB$42*AB44)/100)+(($AC$42*AC44)/100)+(($AD$42*AD44)/100)+($AE$42*AE44)+($AF$42*AF44)</f>
        <v>0</v>
      </c>
      <c r="AI44" s="142"/>
      <c r="AJ44" s="131"/>
      <c r="AK44" s="131"/>
      <c r="AL44" s="34"/>
      <c r="AM44" s="26"/>
      <c r="AN44" s="585"/>
      <c r="AO44" s="704"/>
      <c r="AP44" s="704"/>
      <c r="AQ44" s="585"/>
      <c r="AR44" s="586"/>
      <c r="AS44" s="29"/>
      <c r="AT44" s="29"/>
      <c r="AU44" s="29"/>
      <c r="AV44" s="29"/>
      <c r="AW44" s="29"/>
      <c r="AX44" s="29"/>
      <c r="AY44" s="29"/>
      <c r="AZ44" s="144"/>
      <c r="BA44" s="145">
        <f t="shared" ref="BA44:BA74" si="19">(($AU$42*AU44)/100)+(($AV$42*AV44)/100)+(($AW$42*AW44)/100)+($AX$42*AX44)+($AY$42*AY44)</f>
        <v>0</v>
      </c>
      <c r="BB44" s="142"/>
      <c r="BC44" s="131"/>
      <c r="BD44" s="131"/>
      <c r="BE44" s="34"/>
    </row>
    <row r="45" spans="1:76" x14ac:dyDescent="0.25">
      <c r="A45" s="26"/>
      <c r="B45" s="585"/>
      <c r="C45" s="704"/>
      <c r="D45" s="586"/>
      <c r="E45" s="688"/>
      <c r="F45" s="688"/>
      <c r="G45" s="29"/>
      <c r="H45" s="29"/>
      <c r="I45" s="29"/>
      <c r="J45" s="29"/>
      <c r="K45" s="29"/>
      <c r="L45" s="29"/>
      <c r="M45" s="29"/>
      <c r="N45" s="38"/>
      <c r="O45" s="143">
        <f t="shared" si="17"/>
        <v>0</v>
      </c>
      <c r="P45" s="139"/>
      <c r="Q45" s="139"/>
      <c r="R45" s="131"/>
      <c r="S45" s="34"/>
      <c r="T45" s="26"/>
      <c r="U45" s="585"/>
      <c r="V45" s="704"/>
      <c r="W45" s="704"/>
      <c r="X45" s="585"/>
      <c r="Y45" s="586"/>
      <c r="Z45" s="29"/>
      <c r="AA45" s="42"/>
      <c r="AB45" s="29"/>
      <c r="AC45" s="29"/>
      <c r="AD45" s="29"/>
      <c r="AE45" s="29"/>
      <c r="AF45" s="29"/>
      <c r="AG45" s="144"/>
      <c r="AH45" s="145">
        <f t="shared" si="18"/>
        <v>0</v>
      </c>
      <c r="AI45" s="142"/>
      <c r="AJ45" s="131"/>
      <c r="AK45" s="131"/>
      <c r="AL45" s="34"/>
      <c r="AM45" s="26"/>
      <c r="AN45" s="585"/>
      <c r="AO45" s="704"/>
      <c r="AP45" s="704"/>
      <c r="AQ45" s="585"/>
      <c r="AR45" s="586"/>
      <c r="AS45" s="29"/>
      <c r="AT45" s="29"/>
      <c r="AU45" s="29"/>
      <c r="AV45" s="29"/>
      <c r="AW45" s="29"/>
      <c r="AX45" s="29"/>
      <c r="AY45" s="29"/>
      <c r="AZ45" s="144"/>
      <c r="BA45" s="145">
        <f t="shared" si="19"/>
        <v>0</v>
      </c>
      <c r="BB45" s="142"/>
      <c r="BC45" s="131"/>
      <c r="BD45" s="131"/>
      <c r="BE45" s="34"/>
    </row>
    <row r="46" spans="1:76" x14ac:dyDescent="0.25">
      <c r="A46" s="26"/>
      <c r="B46" s="585"/>
      <c r="C46" s="704"/>
      <c r="D46" s="586"/>
      <c r="E46" s="688"/>
      <c r="F46" s="688"/>
      <c r="G46" s="29"/>
      <c r="H46" s="29"/>
      <c r="I46" s="29"/>
      <c r="J46" s="29"/>
      <c r="K46" s="29"/>
      <c r="L46" s="29"/>
      <c r="M46" s="29"/>
      <c r="N46" s="38"/>
      <c r="O46" s="143">
        <f t="shared" si="17"/>
        <v>0</v>
      </c>
      <c r="P46" s="139"/>
      <c r="Q46" s="139"/>
      <c r="R46" s="131"/>
      <c r="S46" s="34"/>
      <c r="T46" s="26"/>
      <c r="U46" s="585"/>
      <c r="V46" s="704"/>
      <c r="W46" s="704"/>
      <c r="X46" s="585"/>
      <c r="Y46" s="586"/>
      <c r="Z46" s="29"/>
      <c r="AA46" s="42"/>
      <c r="AB46" s="29"/>
      <c r="AC46" s="29"/>
      <c r="AD46" s="29"/>
      <c r="AE46" s="29"/>
      <c r="AF46" s="29"/>
      <c r="AG46" s="144"/>
      <c r="AH46" s="145">
        <f t="shared" si="18"/>
        <v>0</v>
      </c>
      <c r="AI46" s="142"/>
      <c r="AJ46" s="131"/>
      <c r="AK46" s="131"/>
      <c r="AL46" s="34"/>
      <c r="AM46" s="26"/>
      <c r="AN46" s="585"/>
      <c r="AO46" s="704"/>
      <c r="AP46" s="704"/>
      <c r="AQ46" s="585"/>
      <c r="AR46" s="586"/>
      <c r="AS46" s="29"/>
      <c r="AT46" s="29"/>
      <c r="AU46" s="29"/>
      <c r="AV46" s="29"/>
      <c r="AW46" s="29"/>
      <c r="AX46" s="29"/>
      <c r="AY46" s="29"/>
      <c r="AZ46" s="144"/>
      <c r="BA46" s="145">
        <f t="shared" si="19"/>
        <v>0</v>
      </c>
      <c r="BB46" s="142"/>
      <c r="BC46" s="131"/>
      <c r="BD46" s="131"/>
      <c r="BE46" s="34"/>
    </row>
    <row r="47" spans="1:76" x14ac:dyDescent="0.25">
      <c r="A47" s="26"/>
      <c r="B47" s="585"/>
      <c r="C47" s="704"/>
      <c r="D47" s="586"/>
      <c r="E47" s="688"/>
      <c r="F47" s="688"/>
      <c r="G47" s="29"/>
      <c r="H47" s="29"/>
      <c r="I47" s="29"/>
      <c r="J47" s="29"/>
      <c r="K47" s="29"/>
      <c r="L47" s="29"/>
      <c r="M47" s="29"/>
      <c r="N47" s="38"/>
      <c r="O47" s="143">
        <f t="shared" si="17"/>
        <v>0</v>
      </c>
      <c r="P47" s="139"/>
      <c r="Q47" s="139"/>
      <c r="R47" s="131"/>
      <c r="S47" s="34"/>
      <c r="T47" s="26"/>
      <c r="U47" s="585"/>
      <c r="V47" s="704"/>
      <c r="W47" s="704"/>
      <c r="X47" s="585"/>
      <c r="Y47" s="586"/>
      <c r="Z47" s="29"/>
      <c r="AA47" s="42"/>
      <c r="AB47" s="29"/>
      <c r="AC47" s="29"/>
      <c r="AD47" s="29"/>
      <c r="AE47" s="29"/>
      <c r="AF47" s="29"/>
      <c r="AG47" s="144"/>
      <c r="AH47" s="145">
        <f t="shared" si="18"/>
        <v>0</v>
      </c>
      <c r="AI47" s="142"/>
      <c r="AJ47" s="131"/>
      <c r="AK47" s="131"/>
      <c r="AL47" s="34"/>
      <c r="AM47" s="26"/>
      <c r="AN47" s="585"/>
      <c r="AO47" s="704"/>
      <c r="AP47" s="704"/>
      <c r="AQ47" s="585"/>
      <c r="AR47" s="586"/>
      <c r="AS47" s="29"/>
      <c r="AT47" s="29"/>
      <c r="AU47" s="29"/>
      <c r="AV47" s="29"/>
      <c r="AW47" s="29"/>
      <c r="AX47" s="29"/>
      <c r="AY47" s="29"/>
      <c r="AZ47" s="144"/>
      <c r="BA47" s="145">
        <f t="shared" si="19"/>
        <v>0</v>
      </c>
      <c r="BB47" s="142"/>
      <c r="BC47" s="131"/>
      <c r="BD47" s="131"/>
      <c r="BE47" s="34"/>
    </row>
    <row r="48" spans="1:76" x14ac:dyDescent="0.25">
      <c r="A48" s="26"/>
      <c r="B48" s="585"/>
      <c r="C48" s="704"/>
      <c r="D48" s="586"/>
      <c r="E48" s="688"/>
      <c r="F48" s="688"/>
      <c r="G48" s="29"/>
      <c r="H48" s="29"/>
      <c r="I48" s="29"/>
      <c r="J48" s="29"/>
      <c r="K48" s="29"/>
      <c r="L48" s="29"/>
      <c r="M48" s="29"/>
      <c r="N48" s="38"/>
      <c r="O48" s="143">
        <f t="shared" si="17"/>
        <v>0</v>
      </c>
      <c r="P48" s="139"/>
      <c r="Q48" s="139"/>
      <c r="R48" s="131"/>
      <c r="S48" s="34"/>
      <c r="T48" s="26"/>
      <c r="U48" s="585"/>
      <c r="V48" s="704"/>
      <c r="W48" s="704"/>
      <c r="X48" s="585"/>
      <c r="Y48" s="586"/>
      <c r="Z48" s="29"/>
      <c r="AA48" s="42"/>
      <c r="AB48" s="29"/>
      <c r="AC48" s="29"/>
      <c r="AD48" s="29"/>
      <c r="AE48" s="29"/>
      <c r="AF48" s="29"/>
      <c r="AG48" s="144"/>
      <c r="AH48" s="145">
        <f t="shared" si="18"/>
        <v>0</v>
      </c>
      <c r="AI48" s="142"/>
      <c r="AJ48" s="131"/>
      <c r="AK48" s="131"/>
      <c r="AL48" s="34"/>
      <c r="AM48" s="26"/>
      <c r="AN48" s="585"/>
      <c r="AO48" s="704"/>
      <c r="AP48" s="704"/>
      <c r="AQ48" s="585"/>
      <c r="AR48" s="586"/>
      <c r="AS48" s="29"/>
      <c r="AT48" s="29"/>
      <c r="AU48" s="29"/>
      <c r="AV48" s="29"/>
      <c r="AW48" s="29"/>
      <c r="AX48" s="29"/>
      <c r="AY48" s="29"/>
      <c r="AZ48" s="144"/>
      <c r="BA48" s="145">
        <f t="shared" si="19"/>
        <v>0</v>
      </c>
      <c r="BB48" s="142"/>
      <c r="BC48" s="131"/>
      <c r="BD48" s="131"/>
      <c r="BE48" s="34"/>
    </row>
    <row r="49" spans="1:57" x14ac:dyDescent="0.25">
      <c r="A49" s="26"/>
      <c r="B49" s="585"/>
      <c r="C49" s="704"/>
      <c r="D49" s="586"/>
      <c r="E49" s="688"/>
      <c r="F49" s="688"/>
      <c r="G49" s="29"/>
      <c r="H49" s="29"/>
      <c r="I49" s="29"/>
      <c r="J49" s="29"/>
      <c r="K49" s="29"/>
      <c r="L49" s="29"/>
      <c r="M49" s="29"/>
      <c r="N49" s="38"/>
      <c r="O49" s="143">
        <f t="shared" si="17"/>
        <v>0</v>
      </c>
      <c r="P49" s="139"/>
      <c r="Q49" s="139"/>
      <c r="R49" s="131"/>
      <c r="S49" s="34"/>
      <c r="T49" s="26"/>
      <c r="U49" s="585"/>
      <c r="V49" s="704"/>
      <c r="W49" s="704"/>
      <c r="X49" s="585"/>
      <c r="Y49" s="586"/>
      <c r="Z49" s="29"/>
      <c r="AA49" s="42"/>
      <c r="AB49" s="29"/>
      <c r="AC49" s="29"/>
      <c r="AD49" s="29"/>
      <c r="AE49" s="29"/>
      <c r="AF49" s="29"/>
      <c r="AG49" s="144"/>
      <c r="AH49" s="145">
        <f t="shared" si="18"/>
        <v>0</v>
      </c>
      <c r="AI49" s="142"/>
      <c r="AJ49" s="131"/>
      <c r="AK49" s="131"/>
      <c r="AL49" s="34"/>
      <c r="AM49" s="26"/>
      <c r="AN49" s="585"/>
      <c r="AO49" s="704"/>
      <c r="AP49" s="704"/>
      <c r="AQ49" s="585"/>
      <c r="AR49" s="586"/>
      <c r="AS49" s="29"/>
      <c r="AT49" s="29"/>
      <c r="AU49" s="29"/>
      <c r="AV49" s="29"/>
      <c r="AW49" s="29"/>
      <c r="AX49" s="29"/>
      <c r="AY49" s="29"/>
      <c r="AZ49" s="144"/>
      <c r="BA49" s="145">
        <f t="shared" si="19"/>
        <v>0</v>
      </c>
      <c r="BB49" s="142"/>
      <c r="BC49" s="131"/>
      <c r="BD49" s="131"/>
      <c r="BE49" s="34"/>
    </row>
    <row r="50" spans="1:57" x14ac:dyDescent="0.25">
      <c r="A50" s="26"/>
      <c r="B50" s="585"/>
      <c r="C50" s="704"/>
      <c r="D50" s="586"/>
      <c r="E50" s="688"/>
      <c r="F50" s="688"/>
      <c r="G50" s="29"/>
      <c r="H50" s="29"/>
      <c r="I50" s="29"/>
      <c r="J50" s="29"/>
      <c r="K50" s="29"/>
      <c r="L50" s="29"/>
      <c r="M50" s="29"/>
      <c r="N50" s="38"/>
      <c r="O50" s="143">
        <f t="shared" si="17"/>
        <v>0</v>
      </c>
      <c r="P50" s="139"/>
      <c r="Q50" s="139"/>
      <c r="R50" s="131"/>
      <c r="S50" s="34"/>
      <c r="T50" s="26"/>
      <c r="U50" s="585"/>
      <c r="V50" s="704"/>
      <c r="W50" s="704"/>
      <c r="X50" s="585"/>
      <c r="Y50" s="586"/>
      <c r="Z50" s="29"/>
      <c r="AA50" s="42"/>
      <c r="AB50" s="29"/>
      <c r="AC50" s="29"/>
      <c r="AD50" s="29"/>
      <c r="AE50" s="29"/>
      <c r="AF50" s="29"/>
      <c r="AG50" s="144"/>
      <c r="AH50" s="145">
        <f t="shared" si="18"/>
        <v>0</v>
      </c>
      <c r="AI50" s="142"/>
      <c r="AJ50" s="131"/>
      <c r="AK50" s="131"/>
      <c r="AL50" s="34"/>
      <c r="AM50" s="26"/>
      <c r="AN50" s="585"/>
      <c r="AO50" s="704"/>
      <c r="AP50" s="704"/>
      <c r="AQ50" s="585"/>
      <c r="AR50" s="586"/>
      <c r="AS50" s="29"/>
      <c r="AT50" s="29"/>
      <c r="AU50" s="29"/>
      <c r="AV50" s="29"/>
      <c r="AW50" s="29"/>
      <c r="AX50" s="29"/>
      <c r="AY50" s="29"/>
      <c r="AZ50" s="144"/>
      <c r="BA50" s="145">
        <f t="shared" si="19"/>
        <v>0</v>
      </c>
      <c r="BB50" s="142"/>
      <c r="BC50" s="131"/>
      <c r="BD50" s="131"/>
      <c r="BE50" s="34"/>
    </row>
    <row r="51" spans="1:57" x14ac:dyDescent="0.25">
      <c r="A51" s="26"/>
      <c r="B51" s="585"/>
      <c r="C51" s="704"/>
      <c r="D51" s="586"/>
      <c r="E51" s="688"/>
      <c r="F51" s="688"/>
      <c r="G51" s="29"/>
      <c r="H51" s="29"/>
      <c r="I51" s="29"/>
      <c r="J51" s="29"/>
      <c r="K51" s="29"/>
      <c r="L51" s="29"/>
      <c r="M51" s="29"/>
      <c r="N51" s="38"/>
      <c r="O51" s="143">
        <f t="shared" si="17"/>
        <v>0</v>
      </c>
      <c r="P51" s="139"/>
      <c r="Q51" s="139"/>
      <c r="R51" s="131"/>
      <c r="S51" s="34"/>
      <c r="T51" s="26"/>
      <c r="U51" s="585"/>
      <c r="V51" s="704"/>
      <c r="W51" s="704"/>
      <c r="X51" s="585"/>
      <c r="Y51" s="586"/>
      <c r="Z51" s="29"/>
      <c r="AA51" s="42"/>
      <c r="AB51" s="29"/>
      <c r="AC51" s="29"/>
      <c r="AD51" s="29"/>
      <c r="AE51" s="29"/>
      <c r="AF51" s="29"/>
      <c r="AG51" s="144"/>
      <c r="AH51" s="145">
        <f t="shared" si="18"/>
        <v>0</v>
      </c>
      <c r="AI51" s="142"/>
      <c r="AJ51" s="131"/>
      <c r="AK51" s="131"/>
      <c r="AL51" s="34"/>
      <c r="AM51" s="26"/>
      <c r="AN51" s="585"/>
      <c r="AO51" s="704"/>
      <c r="AP51" s="704"/>
      <c r="AQ51" s="585"/>
      <c r="AR51" s="586"/>
      <c r="AS51" s="29"/>
      <c r="AT51" s="29"/>
      <c r="AU51" s="29"/>
      <c r="AV51" s="29"/>
      <c r="AW51" s="29"/>
      <c r="AX51" s="29"/>
      <c r="AY51" s="29"/>
      <c r="AZ51" s="144"/>
      <c r="BA51" s="145">
        <f t="shared" si="19"/>
        <v>0</v>
      </c>
      <c r="BB51" s="142"/>
      <c r="BC51" s="131"/>
      <c r="BD51" s="131"/>
      <c r="BE51" s="34"/>
    </row>
    <row r="52" spans="1:57" x14ac:dyDescent="0.25">
      <c r="A52" s="26"/>
      <c r="B52" s="585"/>
      <c r="C52" s="704"/>
      <c r="D52" s="586"/>
      <c r="E52" s="688"/>
      <c r="F52" s="688"/>
      <c r="G52" s="29"/>
      <c r="H52" s="29"/>
      <c r="I52" s="29"/>
      <c r="J52" s="29"/>
      <c r="K52" s="29"/>
      <c r="L52" s="29"/>
      <c r="M52" s="29"/>
      <c r="N52" s="38"/>
      <c r="O52" s="143">
        <f t="shared" si="17"/>
        <v>0</v>
      </c>
      <c r="P52" s="139"/>
      <c r="Q52" s="139"/>
      <c r="R52" s="131"/>
      <c r="S52" s="34"/>
      <c r="T52" s="26"/>
      <c r="U52" s="585"/>
      <c r="V52" s="704"/>
      <c r="W52" s="704"/>
      <c r="X52" s="585"/>
      <c r="Y52" s="586"/>
      <c r="Z52" s="29"/>
      <c r="AA52" s="42"/>
      <c r="AB52" s="29"/>
      <c r="AC52" s="29"/>
      <c r="AD52" s="29"/>
      <c r="AE52" s="29"/>
      <c r="AF52" s="29"/>
      <c r="AG52" s="144"/>
      <c r="AH52" s="145">
        <f t="shared" si="18"/>
        <v>0</v>
      </c>
      <c r="AI52" s="142"/>
      <c r="AJ52" s="131"/>
      <c r="AK52" s="131"/>
      <c r="AL52" s="34"/>
      <c r="AM52" s="26"/>
      <c r="AN52" s="585"/>
      <c r="AO52" s="704"/>
      <c r="AP52" s="704"/>
      <c r="AQ52" s="585"/>
      <c r="AR52" s="586"/>
      <c r="AS52" s="29"/>
      <c r="AT52" s="29"/>
      <c r="AU52" s="29"/>
      <c r="AV52" s="29"/>
      <c r="AW52" s="29"/>
      <c r="AX52" s="29"/>
      <c r="AY52" s="29"/>
      <c r="AZ52" s="144"/>
      <c r="BA52" s="145">
        <f t="shared" si="19"/>
        <v>0</v>
      </c>
      <c r="BB52" s="142"/>
      <c r="BC52" s="131"/>
      <c r="BD52" s="131"/>
      <c r="BE52" s="34"/>
    </row>
    <row r="53" spans="1:57" x14ac:dyDescent="0.25">
      <c r="A53" s="26"/>
      <c r="B53" s="585"/>
      <c r="C53" s="704"/>
      <c r="D53" s="586"/>
      <c r="E53" s="688"/>
      <c r="F53" s="688"/>
      <c r="G53" s="29"/>
      <c r="H53" s="29"/>
      <c r="I53" s="29"/>
      <c r="J53" s="29"/>
      <c r="K53" s="29"/>
      <c r="L53" s="29"/>
      <c r="M53" s="29"/>
      <c r="N53" s="38"/>
      <c r="O53" s="143">
        <f t="shared" si="17"/>
        <v>0</v>
      </c>
      <c r="P53" s="139"/>
      <c r="Q53" s="139"/>
      <c r="R53" s="131"/>
      <c r="S53" s="34"/>
      <c r="T53" s="26"/>
      <c r="U53" s="585"/>
      <c r="V53" s="704"/>
      <c r="W53" s="704"/>
      <c r="X53" s="585"/>
      <c r="Y53" s="586"/>
      <c r="Z53" s="29"/>
      <c r="AA53" s="42"/>
      <c r="AB53" s="29"/>
      <c r="AC53" s="29"/>
      <c r="AD53" s="29"/>
      <c r="AE53" s="29"/>
      <c r="AF53" s="29"/>
      <c r="AG53" s="144"/>
      <c r="AH53" s="145">
        <f t="shared" si="18"/>
        <v>0</v>
      </c>
      <c r="AI53" s="142"/>
      <c r="AJ53" s="131"/>
      <c r="AK53" s="131"/>
      <c r="AL53" s="34"/>
      <c r="AM53" s="26"/>
      <c r="AN53" s="585"/>
      <c r="AO53" s="704"/>
      <c r="AP53" s="704"/>
      <c r="AQ53" s="585"/>
      <c r="AR53" s="586"/>
      <c r="AS53" s="29"/>
      <c r="AT53" s="29"/>
      <c r="AU53" s="29"/>
      <c r="AV53" s="29"/>
      <c r="AW53" s="29"/>
      <c r="AX53" s="29"/>
      <c r="AY53" s="29"/>
      <c r="AZ53" s="144"/>
      <c r="BA53" s="145">
        <f t="shared" si="19"/>
        <v>0</v>
      </c>
      <c r="BB53" s="142"/>
      <c r="BC53" s="131"/>
      <c r="BD53" s="131"/>
      <c r="BE53" s="34"/>
    </row>
    <row r="54" spans="1:57" x14ac:dyDescent="0.25">
      <c r="A54" s="26"/>
      <c r="B54" s="585"/>
      <c r="C54" s="704"/>
      <c r="D54" s="586"/>
      <c r="E54" s="688"/>
      <c r="F54" s="688"/>
      <c r="G54" s="29"/>
      <c r="H54" s="29"/>
      <c r="I54" s="29"/>
      <c r="J54" s="29"/>
      <c r="K54" s="29"/>
      <c r="L54" s="29"/>
      <c r="M54" s="29"/>
      <c r="N54" s="38"/>
      <c r="O54" s="143">
        <f t="shared" si="17"/>
        <v>0</v>
      </c>
      <c r="P54" s="139"/>
      <c r="Q54" s="139"/>
      <c r="R54" s="131"/>
      <c r="S54" s="34"/>
      <c r="T54" s="26"/>
      <c r="U54" s="585"/>
      <c r="V54" s="704"/>
      <c r="W54" s="704"/>
      <c r="X54" s="585"/>
      <c r="Y54" s="586"/>
      <c r="Z54" s="29"/>
      <c r="AA54" s="42"/>
      <c r="AB54" s="29"/>
      <c r="AC54" s="29"/>
      <c r="AD54" s="29"/>
      <c r="AE54" s="29"/>
      <c r="AF54" s="29"/>
      <c r="AG54" s="144"/>
      <c r="AH54" s="145">
        <f t="shared" si="18"/>
        <v>0</v>
      </c>
      <c r="AI54" s="142"/>
      <c r="AJ54" s="131"/>
      <c r="AK54" s="131"/>
      <c r="AL54" s="34"/>
      <c r="AM54" s="26"/>
      <c r="AN54" s="585"/>
      <c r="AO54" s="704"/>
      <c r="AP54" s="704"/>
      <c r="AQ54" s="585"/>
      <c r="AR54" s="586"/>
      <c r="AS54" s="29"/>
      <c r="AT54" s="29"/>
      <c r="AU54" s="29"/>
      <c r="AV54" s="29"/>
      <c r="AW54" s="29"/>
      <c r="AX54" s="29"/>
      <c r="AY54" s="29"/>
      <c r="AZ54" s="144"/>
      <c r="BA54" s="145">
        <f t="shared" si="19"/>
        <v>0</v>
      </c>
      <c r="BB54" s="142"/>
      <c r="BC54" s="131"/>
      <c r="BD54" s="131"/>
      <c r="BE54" s="34"/>
    </row>
    <row r="55" spans="1:57" x14ac:dyDescent="0.25">
      <c r="A55" s="26"/>
      <c r="B55" s="585"/>
      <c r="C55" s="704"/>
      <c r="D55" s="586"/>
      <c r="E55" s="688"/>
      <c r="F55" s="688"/>
      <c r="G55" s="29"/>
      <c r="H55" s="29"/>
      <c r="I55" s="29"/>
      <c r="J55" s="29"/>
      <c r="K55" s="29"/>
      <c r="L55" s="29"/>
      <c r="M55" s="29"/>
      <c r="N55" s="38"/>
      <c r="O55" s="143">
        <f t="shared" si="17"/>
        <v>0</v>
      </c>
      <c r="P55" s="139"/>
      <c r="Q55" s="139"/>
      <c r="R55" s="131"/>
      <c r="S55" s="34"/>
      <c r="T55" s="26"/>
      <c r="U55" s="585"/>
      <c r="V55" s="704"/>
      <c r="W55" s="704"/>
      <c r="X55" s="585"/>
      <c r="Y55" s="586"/>
      <c r="Z55" s="29"/>
      <c r="AA55" s="42"/>
      <c r="AB55" s="29"/>
      <c r="AC55" s="29"/>
      <c r="AD55" s="29"/>
      <c r="AE55" s="29"/>
      <c r="AF55" s="29"/>
      <c r="AG55" s="144"/>
      <c r="AH55" s="145">
        <f t="shared" si="18"/>
        <v>0</v>
      </c>
      <c r="AI55" s="142"/>
      <c r="AJ55" s="131"/>
      <c r="AK55" s="131"/>
      <c r="AL55" s="34"/>
      <c r="AM55" s="26"/>
      <c r="AN55" s="585"/>
      <c r="AO55" s="704"/>
      <c r="AP55" s="704"/>
      <c r="AQ55" s="585"/>
      <c r="AR55" s="586"/>
      <c r="AS55" s="29"/>
      <c r="AT55" s="29"/>
      <c r="AU55" s="29"/>
      <c r="AV55" s="29"/>
      <c r="AW55" s="29"/>
      <c r="AX55" s="29"/>
      <c r="AY55" s="29"/>
      <c r="AZ55" s="144"/>
      <c r="BA55" s="145">
        <f t="shared" si="19"/>
        <v>0</v>
      </c>
      <c r="BB55" s="142"/>
      <c r="BC55" s="131"/>
      <c r="BD55" s="131"/>
      <c r="BE55" s="34"/>
    </row>
    <row r="56" spans="1:57" x14ac:dyDescent="0.25">
      <c r="A56" s="26"/>
      <c r="B56" s="585"/>
      <c r="C56" s="704"/>
      <c r="D56" s="586"/>
      <c r="E56" s="688"/>
      <c r="F56" s="688"/>
      <c r="G56" s="29"/>
      <c r="H56" s="29"/>
      <c r="I56" s="29"/>
      <c r="J56" s="29"/>
      <c r="K56" s="29"/>
      <c r="L56" s="29"/>
      <c r="M56" s="29"/>
      <c r="N56" s="38"/>
      <c r="O56" s="143">
        <f t="shared" si="17"/>
        <v>0</v>
      </c>
      <c r="P56" s="139"/>
      <c r="Q56" s="139"/>
      <c r="R56" s="131"/>
      <c r="S56" s="34"/>
      <c r="T56" s="26"/>
      <c r="U56" s="585"/>
      <c r="V56" s="704"/>
      <c r="W56" s="704"/>
      <c r="X56" s="585"/>
      <c r="Y56" s="586"/>
      <c r="Z56" s="29"/>
      <c r="AA56" s="42"/>
      <c r="AB56" s="29"/>
      <c r="AC56" s="29"/>
      <c r="AD56" s="29"/>
      <c r="AE56" s="29"/>
      <c r="AF56" s="29"/>
      <c r="AG56" s="144"/>
      <c r="AH56" s="145">
        <f t="shared" si="18"/>
        <v>0</v>
      </c>
      <c r="AI56" s="142"/>
      <c r="AJ56" s="131"/>
      <c r="AK56" s="131"/>
      <c r="AL56" s="34"/>
      <c r="AM56" s="26"/>
      <c r="AN56" s="585"/>
      <c r="AO56" s="704"/>
      <c r="AP56" s="704"/>
      <c r="AQ56" s="585"/>
      <c r="AR56" s="586"/>
      <c r="AS56" s="29"/>
      <c r="AT56" s="29"/>
      <c r="AU56" s="29"/>
      <c r="AV56" s="29"/>
      <c r="AW56" s="29"/>
      <c r="AX56" s="29"/>
      <c r="AY56" s="29"/>
      <c r="AZ56" s="144"/>
      <c r="BA56" s="145">
        <f t="shared" si="19"/>
        <v>0</v>
      </c>
      <c r="BB56" s="142"/>
      <c r="BC56" s="131"/>
      <c r="BD56" s="131"/>
      <c r="BE56" s="34"/>
    </row>
    <row r="57" spans="1:57" x14ac:dyDescent="0.25">
      <c r="A57" s="26"/>
      <c r="B57" s="585"/>
      <c r="C57" s="704"/>
      <c r="D57" s="586"/>
      <c r="E57" s="688"/>
      <c r="F57" s="688"/>
      <c r="G57" s="29"/>
      <c r="H57" s="29"/>
      <c r="I57" s="29"/>
      <c r="J57" s="29"/>
      <c r="K57" s="29"/>
      <c r="L57" s="29"/>
      <c r="M57" s="29"/>
      <c r="N57" s="38"/>
      <c r="O57" s="143">
        <f t="shared" si="17"/>
        <v>0</v>
      </c>
      <c r="P57" s="139"/>
      <c r="Q57" s="139"/>
      <c r="R57" s="131"/>
      <c r="S57" s="34"/>
      <c r="T57" s="26"/>
      <c r="U57" s="585"/>
      <c r="V57" s="704"/>
      <c r="W57" s="704"/>
      <c r="X57" s="585"/>
      <c r="Y57" s="586"/>
      <c r="Z57" s="29"/>
      <c r="AA57" s="42"/>
      <c r="AB57" s="29"/>
      <c r="AC57" s="29"/>
      <c r="AD57" s="29"/>
      <c r="AE57" s="29"/>
      <c r="AF57" s="29"/>
      <c r="AG57" s="144"/>
      <c r="AH57" s="145">
        <f t="shared" si="18"/>
        <v>0</v>
      </c>
      <c r="AI57" s="142"/>
      <c r="AJ57" s="131"/>
      <c r="AK57" s="131"/>
      <c r="AL57" s="34"/>
      <c r="AM57" s="26"/>
      <c r="AN57" s="585"/>
      <c r="AO57" s="704"/>
      <c r="AP57" s="704"/>
      <c r="AQ57" s="585"/>
      <c r="AR57" s="586"/>
      <c r="AS57" s="29"/>
      <c r="AT57" s="29"/>
      <c r="AU57" s="29"/>
      <c r="AV57" s="29"/>
      <c r="AW57" s="29"/>
      <c r="AX57" s="29"/>
      <c r="AY57" s="29"/>
      <c r="AZ57" s="144"/>
      <c r="BA57" s="145">
        <f t="shared" si="19"/>
        <v>0</v>
      </c>
      <c r="BB57" s="142"/>
      <c r="BC57" s="131"/>
      <c r="BD57" s="131"/>
      <c r="BE57" s="34"/>
    </row>
    <row r="58" spans="1:57" x14ac:dyDescent="0.25">
      <c r="A58" s="26"/>
      <c r="B58" s="585"/>
      <c r="C58" s="704"/>
      <c r="D58" s="586"/>
      <c r="E58" s="688"/>
      <c r="F58" s="688"/>
      <c r="G58" s="29"/>
      <c r="H58" s="29"/>
      <c r="I58" s="29"/>
      <c r="J58" s="29"/>
      <c r="K58" s="29"/>
      <c r="L58" s="29"/>
      <c r="M58" s="29"/>
      <c r="N58" s="38"/>
      <c r="O58" s="143">
        <f t="shared" si="17"/>
        <v>0</v>
      </c>
      <c r="P58" s="139"/>
      <c r="Q58" s="139"/>
      <c r="R58" s="131"/>
      <c r="S58" s="34"/>
      <c r="T58" s="26"/>
      <c r="U58" s="585"/>
      <c r="V58" s="704"/>
      <c r="W58" s="704"/>
      <c r="X58" s="585"/>
      <c r="Y58" s="586"/>
      <c r="Z58" s="29"/>
      <c r="AA58" s="42"/>
      <c r="AB58" s="29"/>
      <c r="AC58" s="29"/>
      <c r="AD58" s="29"/>
      <c r="AE58" s="29"/>
      <c r="AF58" s="29"/>
      <c r="AG58" s="144"/>
      <c r="AH58" s="145">
        <f t="shared" si="18"/>
        <v>0</v>
      </c>
      <c r="AI58" s="142"/>
      <c r="AJ58" s="131"/>
      <c r="AK58" s="131"/>
      <c r="AL58" s="34"/>
      <c r="AM58" s="26"/>
      <c r="AN58" s="585"/>
      <c r="AO58" s="704"/>
      <c r="AP58" s="704"/>
      <c r="AQ58" s="585"/>
      <c r="AR58" s="586"/>
      <c r="AS58" s="29"/>
      <c r="AT58" s="29"/>
      <c r="AU58" s="29"/>
      <c r="AV58" s="29"/>
      <c r="AW58" s="29"/>
      <c r="AX58" s="29"/>
      <c r="AY58" s="29"/>
      <c r="AZ58" s="144"/>
      <c r="BA58" s="145">
        <f t="shared" si="19"/>
        <v>0</v>
      </c>
      <c r="BB58" s="142"/>
      <c r="BC58" s="131"/>
      <c r="BD58" s="131"/>
      <c r="BE58" s="34"/>
    </row>
    <row r="59" spans="1:57" x14ac:dyDescent="0.25">
      <c r="A59" s="26"/>
      <c r="B59" s="585"/>
      <c r="C59" s="704"/>
      <c r="D59" s="586"/>
      <c r="E59" s="688"/>
      <c r="F59" s="688"/>
      <c r="G59" s="29"/>
      <c r="H59" s="29"/>
      <c r="I59" s="29"/>
      <c r="J59" s="29"/>
      <c r="K59" s="29"/>
      <c r="L59" s="29"/>
      <c r="M59" s="29"/>
      <c r="N59" s="38"/>
      <c r="O59" s="143">
        <f t="shared" si="17"/>
        <v>0</v>
      </c>
      <c r="P59" s="139"/>
      <c r="Q59" s="139"/>
      <c r="R59" s="131"/>
      <c r="S59" s="34"/>
      <c r="T59" s="26"/>
      <c r="U59" s="585"/>
      <c r="V59" s="704"/>
      <c r="W59" s="704"/>
      <c r="X59" s="585"/>
      <c r="Y59" s="586"/>
      <c r="Z59" s="29"/>
      <c r="AA59" s="42"/>
      <c r="AB59" s="29"/>
      <c r="AC59" s="29"/>
      <c r="AD59" s="29"/>
      <c r="AE59" s="29"/>
      <c r="AF59" s="29"/>
      <c r="AG59" s="144"/>
      <c r="AH59" s="145">
        <f t="shared" si="18"/>
        <v>0</v>
      </c>
      <c r="AI59" s="142"/>
      <c r="AJ59" s="131"/>
      <c r="AK59" s="131"/>
      <c r="AL59" s="34"/>
      <c r="AM59" s="26"/>
      <c r="AN59" s="585"/>
      <c r="AO59" s="704"/>
      <c r="AP59" s="704"/>
      <c r="AQ59" s="585"/>
      <c r="AR59" s="586"/>
      <c r="AS59" s="29"/>
      <c r="AT59" s="29"/>
      <c r="AU59" s="29"/>
      <c r="AV59" s="29"/>
      <c r="AW59" s="29"/>
      <c r="AX59" s="29"/>
      <c r="AY59" s="29"/>
      <c r="AZ59" s="144"/>
      <c r="BA59" s="145">
        <f t="shared" si="19"/>
        <v>0</v>
      </c>
      <c r="BB59" s="142"/>
      <c r="BC59" s="131"/>
      <c r="BD59" s="131"/>
      <c r="BE59" s="34"/>
    </row>
    <row r="60" spans="1:57" x14ac:dyDescent="0.25">
      <c r="A60" s="26"/>
      <c r="B60" s="585"/>
      <c r="C60" s="704"/>
      <c r="D60" s="586"/>
      <c r="E60" s="688"/>
      <c r="F60" s="688"/>
      <c r="G60" s="29"/>
      <c r="H60" s="29"/>
      <c r="I60" s="29"/>
      <c r="J60" s="29"/>
      <c r="K60" s="29"/>
      <c r="L60" s="29"/>
      <c r="M60" s="29"/>
      <c r="N60" s="38"/>
      <c r="O60" s="143">
        <f t="shared" si="17"/>
        <v>0</v>
      </c>
      <c r="P60" s="139"/>
      <c r="Q60" s="139"/>
      <c r="R60" s="131"/>
      <c r="S60" s="34"/>
      <c r="T60" s="26"/>
      <c r="U60" s="585"/>
      <c r="V60" s="704"/>
      <c r="W60" s="704"/>
      <c r="X60" s="585"/>
      <c r="Y60" s="586"/>
      <c r="Z60" s="29"/>
      <c r="AA60" s="42"/>
      <c r="AB60" s="29"/>
      <c r="AC60" s="29"/>
      <c r="AD60" s="29"/>
      <c r="AE60" s="29"/>
      <c r="AF60" s="29"/>
      <c r="AG60" s="144"/>
      <c r="AH60" s="145">
        <f t="shared" si="18"/>
        <v>0</v>
      </c>
      <c r="AI60" s="142"/>
      <c r="AJ60" s="131"/>
      <c r="AK60" s="131"/>
      <c r="AL60" s="34"/>
      <c r="AM60" s="26"/>
      <c r="AN60" s="585"/>
      <c r="AO60" s="704"/>
      <c r="AP60" s="704"/>
      <c r="AQ60" s="585"/>
      <c r="AR60" s="586"/>
      <c r="AS60" s="29"/>
      <c r="AT60" s="29"/>
      <c r="AU60" s="29"/>
      <c r="AV60" s="29"/>
      <c r="AW60" s="29"/>
      <c r="AX60" s="29"/>
      <c r="AY60" s="29"/>
      <c r="AZ60" s="144"/>
      <c r="BA60" s="145">
        <f t="shared" si="19"/>
        <v>0</v>
      </c>
      <c r="BB60" s="142"/>
      <c r="BC60" s="131"/>
      <c r="BD60" s="131"/>
      <c r="BE60" s="34"/>
    </row>
    <row r="61" spans="1:57" x14ac:dyDescent="0.25">
      <c r="A61" s="26"/>
      <c r="B61" s="585"/>
      <c r="C61" s="704"/>
      <c r="D61" s="586"/>
      <c r="E61" s="688"/>
      <c r="F61" s="688"/>
      <c r="G61" s="29"/>
      <c r="H61" s="29"/>
      <c r="I61" s="29"/>
      <c r="J61" s="29"/>
      <c r="K61" s="29"/>
      <c r="L61" s="29"/>
      <c r="M61" s="29"/>
      <c r="N61" s="38"/>
      <c r="O61" s="143">
        <f t="shared" si="17"/>
        <v>0</v>
      </c>
      <c r="P61" s="139"/>
      <c r="Q61" s="139"/>
      <c r="R61" s="131"/>
      <c r="S61" s="34"/>
      <c r="T61" s="26"/>
      <c r="U61" s="585"/>
      <c r="V61" s="704"/>
      <c r="W61" s="704"/>
      <c r="X61" s="585"/>
      <c r="Y61" s="586"/>
      <c r="Z61" s="29"/>
      <c r="AA61" s="42"/>
      <c r="AB61" s="29"/>
      <c r="AC61" s="29"/>
      <c r="AD61" s="29"/>
      <c r="AE61" s="29"/>
      <c r="AF61" s="29"/>
      <c r="AG61" s="144"/>
      <c r="AH61" s="145">
        <f t="shared" si="18"/>
        <v>0</v>
      </c>
      <c r="AI61" s="142"/>
      <c r="AJ61" s="131"/>
      <c r="AK61" s="131"/>
      <c r="AL61" s="34"/>
      <c r="AM61" s="26"/>
      <c r="AN61" s="585"/>
      <c r="AO61" s="704"/>
      <c r="AP61" s="704"/>
      <c r="AQ61" s="585"/>
      <c r="AR61" s="586"/>
      <c r="AS61" s="29"/>
      <c r="AT61" s="29"/>
      <c r="AU61" s="29"/>
      <c r="AV61" s="29"/>
      <c r="AW61" s="29"/>
      <c r="AX61" s="29"/>
      <c r="AY61" s="29"/>
      <c r="AZ61" s="144"/>
      <c r="BA61" s="145">
        <f t="shared" si="19"/>
        <v>0</v>
      </c>
      <c r="BB61" s="142"/>
      <c r="BC61" s="131"/>
      <c r="BD61" s="131"/>
      <c r="BE61" s="34"/>
    </row>
    <row r="62" spans="1:57" x14ac:dyDescent="0.25">
      <c r="A62" s="26"/>
      <c r="B62" s="585"/>
      <c r="C62" s="704"/>
      <c r="D62" s="586"/>
      <c r="E62" s="688"/>
      <c r="F62" s="688"/>
      <c r="G62" s="29"/>
      <c r="H62" s="29"/>
      <c r="I62" s="29"/>
      <c r="J62" s="29"/>
      <c r="K62" s="29"/>
      <c r="L62" s="29"/>
      <c r="M62" s="29"/>
      <c r="N62" s="38"/>
      <c r="O62" s="143">
        <f t="shared" si="17"/>
        <v>0</v>
      </c>
      <c r="P62" s="139"/>
      <c r="Q62" s="139"/>
      <c r="R62" s="131"/>
      <c r="S62" s="34"/>
      <c r="T62" s="26"/>
      <c r="U62" s="585"/>
      <c r="V62" s="704"/>
      <c r="W62" s="704"/>
      <c r="X62" s="585"/>
      <c r="Y62" s="586"/>
      <c r="Z62" s="29"/>
      <c r="AA62" s="42"/>
      <c r="AB62" s="29"/>
      <c r="AC62" s="29"/>
      <c r="AD62" s="29"/>
      <c r="AE62" s="29"/>
      <c r="AF62" s="29"/>
      <c r="AG62" s="144"/>
      <c r="AH62" s="145">
        <f t="shared" si="18"/>
        <v>0</v>
      </c>
      <c r="AI62" s="142"/>
      <c r="AJ62" s="131"/>
      <c r="AK62" s="131"/>
      <c r="AL62" s="34"/>
      <c r="AM62" s="26"/>
      <c r="AN62" s="585"/>
      <c r="AO62" s="704"/>
      <c r="AP62" s="704"/>
      <c r="AQ62" s="585"/>
      <c r="AR62" s="586"/>
      <c r="AS62" s="29"/>
      <c r="AT62" s="29"/>
      <c r="AU62" s="29"/>
      <c r="AV62" s="29"/>
      <c r="AW62" s="29"/>
      <c r="AX62" s="29"/>
      <c r="AY62" s="29"/>
      <c r="AZ62" s="144"/>
      <c r="BA62" s="145">
        <f t="shared" si="19"/>
        <v>0</v>
      </c>
      <c r="BB62" s="142"/>
      <c r="BC62" s="131"/>
      <c r="BD62" s="131"/>
      <c r="BE62" s="34"/>
    </row>
    <row r="63" spans="1:57" x14ac:dyDescent="0.25">
      <c r="A63" s="26"/>
      <c r="B63" s="585"/>
      <c r="C63" s="704"/>
      <c r="D63" s="586"/>
      <c r="E63" s="688"/>
      <c r="F63" s="688"/>
      <c r="G63" s="29"/>
      <c r="H63" s="29"/>
      <c r="I63" s="29"/>
      <c r="J63" s="29"/>
      <c r="K63" s="29"/>
      <c r="L63" s="29"/>
      <c r="M63" s="29"/>
      <c r="N63" s="38"/>
      <c r="O63" s="143">
        <f t="shared" si="17"/>
        <v>0</v>
      </c>
      <c r="P63" s="139"/>
      <c r="Q63" s="139"/>
      <c r="R63" s="131"/>
      <c r="S63" s="34"/>
      <c r="T63" s="26"/>
      <c r="U63" s="585"/>
      <c r="V63" s="704"/>
      <c r="W63" s="704"/>
      <c r="X63" s="585"/>
      <c r="Y63" s="586"/>
      <c r="Z63" s="29"/>
      <c r="AA63" s="42"/>
      <c r="AB63" s="29"/>
      <c r="AC63" s="29"/>
      <c r="AD63" s="29"/>
      <c r="AE63" s="29"/>
      <c r="AF63" s="29"/>
      <c r="AG63" s="144"/>
      <c r="AH63" s="145">
        <f t="shared" si="18"/>
        <v>0</v>
      </c>
      <c r="AI63" s="142"/>
      <c r="AJ63" s="131"/>
      <c r="AK63" s="131"/>
      <c r="AL63" s="34"/>
      <c r="AM63" s="26"/>
      <c r="AN63" s="585"/>
      <c r="AO63" s="704"/>
      <c r="AP63" s="704"/>
      <c r="AQ63" s="585"/>
      <c r="AR63" s="586"/>
      <c r="AS63" s="29"/>
      <c r="AT63" s="29"/>
      <c r="AU63" s="29"/>
      <c r="AV63" s="29"/>
      <c r="AW63" s="29"/>
      <c r="AX63" s="29"/>
      <c r="AY63" s="29"/>
      <c r="AZ63" s="144"/>
      <c r="BA63" s="145">
        <f t="shared" si="19"/>
        <v>0</v>
      </c>
      <c r="BB63" s="142"/>
      <c r="BC63" s="131"/>
      <c r="BD63" s="131"/>
      <c r="BE63" s="34"/>
    </row>
    <row r="64" spans="1:57" x14ac:dyDescent="0.25">
      <c r="A64" s="26"/>
      <c r="B64" s="585"/>
      <c r="C64" s="704"/>
      <c r="D64" s="586"/>
      <c r="E64" s="688"/>
      <c r="F64" s="688"/>
      <c r="G64" s="29"/>
      <c r="H64" s="29"/>
      <c r="I64" s="29"/>
      <c r="J64" s="29"/>
      <c r="K64" s="29"/>
      <c r="L64" s="29"/>
      <c r="M64" s="29"/>
      <c r="N64" s="38"/>
      <c r="O64" s="143">
        <f t="shared" si="17"/>
        <v>0</v>
      </c>
      <c r="P64" s="139"/>
      <c r="Q64" s="139"/>
      <c r="R64" s="131"/>
      <c r="S64" s="34"/>
      <c r="T64" s="26"/>
      <c r="U64" s="585"/>
      <c r="V64" s="704"/>
      <c r="W64" s="704"/>
      <c r="X64" s="585"/>
      <c r="Y64" s="586"/>
      <c r="Z64" s="29"/>
      <c r="AA64" s="42"/>
      <c r="AB64" s="29"/>
      <c r="AC64" s="29"/>
      <c r="AD64" s="29"/>
      <c r="AE64" s="29"/>
      <c r="AF64" s="29"/>
      <c r="AG64" s="144"/>
      <c r="AH64" s="145">
        <f t="shared" si="18"/>
        <v>0</v>
      </c>
      <c r="AI64" s="142"/>
      <c r="AJ64" s="131"/>
      <c r="AK64" s="131"/>
      <c r="AL64" s="34"/>
      <c r="AM64" s="26"/>
      <c r="AN64" s="585"/>
      <c r="AO64" s="704"/>
      <c r="AP64" s="704"/>
      <c r="AQ64" s="585"/>
      <c r="AR64" s="586"/>
      <c r="AS64" s="29"/>
      <c r="AT64" s="29"/>
      <c r="AU64" s="29"/>
      <c r="AV64" s="29"/>
      <c r="AW64" s="29"/>
      <c r="AX64" s="29"/>
      <c r="AY64" s="29"/>
      <c r="AZ64" s="144"/>
      <c r="BA64" s="145">
        <f t="shared" si="19"/>
        <v>0</v>
      </c>
      <c r="BB64" s="142"/>
      <c r="BC64" s="131"/>
      <c r="BD64" s="131"/>
      <c r="BE64" s="34"/>
    </row>
    <row r="65" spans="1:76" x14ac:dyDescent="0.25">
      <c r="A65" s="26"/>
      <c r="B65" s="585"/>
      <c r="C65" s="704"/>
      <c r="D65" s="586"/>
      <c r="E65" s="688"/>
      <c r="F65" s="688"/>
      <c r="G65" s="29"/>
      <c r="H65" s="29"/>
      <c r="I65" s="29"/>
      <c r="J65" s="29"/>
      <c r="K65" s="29"/>
      <c r="L65" s="29"/>
      <c r="M65" s="29"/>
      <c r="N65" s="38"/>
      <c r="O65" s="143">
        <f t="shared" si="17"/>
        <v>0</v>
      </c>
      <c r="P65" s="139"/>
      <c r="Q65" s="139"/>
      <c r="R65" s="131"/>
      <c r="S65" s="34"/>
      <c r="T65" s="26"/>
      <c r="U65" s="585"/>
      <c r="V65" s="704"/>
      <c r="W65" s="704"/>
      <c r="X65" s="585"/>
      <c r="Y65" s="586"/>
      <c r="Z65" s="29"/>
      <c r="AA65" s="42"/>
      <c r="AB65" s="29"/>
      <c r="AC65" s="29"/>
      <c r="AD65" s="29"/>
      <c r="AE65" s="29"/>
      <c r="AF65" s="29"/>
      <c r="AG65" s="144"/>
      <c r="AH65" s="145">
        <f t="shared" si="18"/>
        <v>0</v>
      </c>
      <c r="AI65" s="142"/>
      <c r="AJ65" s="131"/>
      <c r="AK65" s="131"/>
      <c r="AL65" s="34"/>
      <c r="AM65" s="26"/>
      <c r="AN65" s="585"/>
      <c r="AO65" s="704"/>
      <c r="AP65" s="704"/>
      <c r="AQ65" s="585"/>
      <c r="AR65" s="586"/>
      <c r="AS65" s="29"/>
      <c r="AT65" s="29"/>
      <c r="AU65" s="29"/>
      <c r="AV65" s="29"/>
      <c r="AW65" s="29"/>
      <c r="AX65" s="29"/>
      <c r="AY65" s="29"/>
      <c r="AZ65" s="144"/>
      <c r="BA65" s="145">
        <f t="shared" si="19"/>
        <v>0</v>
      </c>
      <c r="BB65" s="142"/>
      <c r="BC65" s="131"/>
      <c r="BD65" s="131"/>
      <c r="BE65" s="34"/>
    </row>
    <row r="66" spans="1:76" x14ac:dyDescent="0.25">
      <c r="A66" s="26"/>
      <c r="B66" s="585"/>
      <c r="C66" s="704"/>
      <c r="D66" s="586"/>
      <c r="E66" s="688"/>
      <c r="F66" s="688"/>
      <c r="G66" s="29"/>
      <c r="H66" s="29"/>
      <c r="I66" s="29"/>
      <c r="J66" s="29"/>
      <c r="K66" s="29"/>
      <c r="L66" s="29"/>
      <c r="M66" s="29"/>
      <c r="N66" s="38"/>
      <c r="O66" s="143">
        <f t="shared" si="17"/>
        <v>0</v>
      </c>
      <c r="P66" s="139"/>
      <c r="Q66" s="139"/>
      <c r="R66" s="131"/>
      <c r="S66" s="34"/>
      <c r="T66" s="26"/>
      <c r="U66" s="585"/>
      <c r="V66" s="704"/>
      <c r="W66" s="704"/>
      <c r="X66" s="585"/>
      <c r="Y66" s="586"/>
      <c r="Z66" s="29"/>
      <c r="AA66" s="42"/>
      <c r="AB66" s="29"/>
      <c r="AC66" s="29"/>
      <c r="AD66" s="29"/>
      <c r="AE66" s="29"/>
      <c r="AF66" s="29"/>
      <c r="AG66" s="144"/>
      <c r="AH66" s="145">
        <f t="shared" si="18"/>
        <v>0</v>
      </c>
      <c r="AI66" s="142"/>
      <c r="AJ66" s="131"/>
      <c r="AK66" s="131"/>
      <c r="AL66" s="34"/>
      <c r="AM66" s="26"/>
      <c r="AN66" s="585"/>
      <c r="AO66" s="704"/>
      <c r="AP66" s="704"/>
      <c r="AQ66" s="585"/>
      <c r="AR66" s="586"/>
      <c r="AS66" s="29"/>
      <c r="AT66" s="29"/>
      <c r="AU66" s="29"/>
      <c r="AV66" s="29"/>
      <c r="AW66" s="29"/>
      <c r="AX66" s="29"/>
      <c r="AY66" s="29"/>
      <c r="AZ66" s="144"/>
      <c r="BA66" s="145">
        <f t="shared" si="19"/>
        <v>0</v>
      </c>
      <c r="BB66" s="142"/>
      <c r="BC66" s="131"/>
      <c r="BD66" s="131"/>
      <c r="BE66" s="34"/>
    </row>
    <row r="67" spans="1:76" x14ac:dyDescent="0.25">
      <c r="A67" s="26"/>
      <c r="B67" s="585"/>
      <c r="C67" s="704"/>
      <c r="D67" s="586"/>
      <c r="E67" s="688"/>
      <c r="F67" s="688"/>
      <c r="G67" s="29"/>
      <c r="H67" s="29"/>
      <c r="I67" s="29"/>
      <c r="J67" s="29"/>
      <c r="K67" s="29"/>
      <c r="L67" s="29"/>
      <c r="M67" s="29"/>
      <c r="N67" s="38"/>
      <c r="O67" s="143">
        <f t="shared" si="17"/>
        <v>0</v>
      </c>
      <c r="P67" s="139"/>
      <c r="Q67" s="139"/>
      <c r="R67" s="131"/>
      <c r="S67" s="34"/>
      <c r="T67" s="26"/>
      <c r="U67" s="585"/>
      <c r="V67" s="704"/>
      <c r="W67" s="704"/>
      <c r="X67" s="585"/>
      <c r="Y67" s="586"/>
      <c r="Z67" s="29"/>
      <c r="AA67" s="42"/>
      <c r="AB67" s="29"/>
      <c r="AC67" s="29"/>
      <c r="AD67" s="29"/>
      <c r="AE67" s="29"/>
      <c r="AF67" s="29"/>
      <c r="AG67" s="144"/>
      <c r="AH67" s="145">
        <f t="shared" si="18"/>
        <v>0</v>
      </c>
      <c r="AI67" s="142"/>
      <c r="AJ67" s="131"/>
      <c r="AK67" s="131"/>
      <c r="AL67" s="34"/>
      <c r="AM67" s="26"/>
      <c r="AN67" s="585"/>
      <c r="AO67" s="704"/>
      <c r="AP67" s="704"/>
      <c r="AQ67" s="585"/>
      <c r="AR67" s="586"/>
      <c r="AS67" s="29"/>
      <c r="AT67" s="29"/>
      <c r="AU67" s="29"/>
      <c r="AV67" s="29"/>
      <c r="AW67" s="29"/>
      <c r="AX67" s="29"/>
      <c r="AY67" s="29"/>
      <c r="AZ67" s="144"/>
      <c r="BA67" s="145">
        <f t="shared" si="19"/>
        <v>0</v>
      </c>
      <c r="BB67" s="142"/>
      <c r="BC67" s="131"/>
      <c r="BD67" s="131"/>
      <c r="BE67" s="34"/>
    </row>
    <row r="68" spans="1:76" x14ac:dyDescent="0.25">
      <c r="A68" s="26"/>
      <c r="B68" s="585"/>
      <c r="C68" s="704"/>
      <c r="D68" s="586"/>
      <c r="E68" s="688"/>
      <c r="F68" s="688"/>
      <c r="G68" s="29"/>
      <c r="H68" s="29"/>
      <c r="I68" s="29"/>
      <c r="J68" s="29"/>
      <c r="K68" s="29"/>
      <c r="L68" s="29"/>
      <c r="M68" s="29"/>
      <c r="N68" s="38"/>
      <c r="O68" s="143">
        <f t="shared" si="17"/>
        <v>0</v>
      </c>
      <c r="P68" s="139"/>
      <c r="Q68" s="139"/>
      <c r="R68" s="131"/>
      <c r="S68" s="34"/>
      <c r="T68" s="26"/>
      <c r="U68" s="585"/>
      <c r="V68" s="704"/>
      <c r="W68" s="704"/>
      <c r="X68" s="585"/>
      <c r="Y68" s="586"/>
      <c r="Z68" s="29"/>
      <c r="AA68" s="42"/>
      <c r="AB68" s="29"/>
      <c r="AC68" s="29"/>
      <c r="AD68" s="29"/>
      <c r="AE68" s="29"/>
      <c r="AF68" s="29"/>
      <c r="AG68" s="144"/>
      <c r="AH68" s="145">
        <f t="shared" si="18"/>
        <v>0</v>
      </c>
      <c r="AI68" s="142"/>
      <c r="AJ68" s="131"/>
      <c r="AK68" s="131"/>
      <c r="AL68" s="34"/>
      <c r="AM68" s="26"/>
      <c r="AN68" s="585"/>
      <c r="AO68" s="704"/>
      <c r="AP68" s="704"/>
      <c r="AQ68" s="585"/>
      <c r="AR68" s="586"/>
      <c r="AS68" s="29"/>
      <c r="AT68" s="29"/>
      <c r="AU68" s="29"/>
      <c r="AV68" s="29"/>
      <c r="AW68" s="29"/>
      <c r="AX68" s="29"/>
      <c r="AY68" s="29"/>
      <c r="AZ68" s="144"/>
      <c r="BA68" s="145">
        <f t="shared" si="19"/>
        <v>0</v>
      </c>
      <c r="BB68" s="142"/>
      <c r="BC68" s="131"/>
      <c r="BD68" s="131"/>
      <c r="BE68" s="34"/>
    </row>
    <row r="69" spans="1:76" ht="15.75" thickBot="1" x14ac:dyDescent="0.3">
      <c r="A69" s="27"/>
      <c r="B69" s="879"/>
      <c r="C69" s="880"/>
      <c r="D69" s="881"/>
      <c r="E69" s="879"/>
      <c r="F69" s="881"/>
      <c r="G69" s="30"/>
      <c r="H69" s="30"/>
      <c r="I69" s="30"/>
      <c r="J69" s="30"/>
      <c r="K69" s="30"/>
      <c r="L69" s="30"/>
      <c r="M69" s="30"/>
      <c r="N69" s="39"/>
      <c r="O69" s="146">
        <f t="shared" si="17"/>
        <v>0</v>
      </c>
      <c r="P69" s="139"/>
      <c r="Q69" s="139"/>
      <c r="R69" s="131"/>
      <c r="S69" s="35"/>
      <c r="T69" s="27"/>
      <c r="U69" s="585"/>
      <c r="V69" s="704"/>
      <c r="W69" s="704"/>
      <c r="X69" s="585"/>
      <c r="Y69" s="586"/>
      <c r="Z69" s="30"/>
      <c r="AA69" s="30"/>
      <c r="AB69" s="30"/>
      <c r="AC69" s="30"/>
      <c r="AD69" s="30"/>
      <c r="AE69" s="30"/>
      <c r="AF69" s="30"/>
      <c r="AG69" s="147"/>
      <c r="AH69" s="145">
        <f t="shared" si="18"/>
        <v>0</v>
      </c>
      <c r="AI69" s="142"/>
      <c r="AJ69" s="131"/>
      <c r="AK69" s="131"/>
      <c r="AL69" s="35"/>
      <c r="AM69" s="27"/>
      <c r="AN69" s="585"/>
      <c r="AO69" s="704"/>
      <c r="AP69" s="704"/>
      <c r="AQ69" s="585"/>
      <c r="AR69" s="586"/>
      <c r="AS69" s="30"/>
      <c r="AT69" s="30"/>
      <c r="AU69" s="30"/>
      <c r="AV69" s="30"/>
      <c r="AW69" s="30"/>
      <c r="AX69" s="30"/>
      <c r="AY69" s="30"/>
      <c r="AZ69" s="144"/>
      <c r="BA69" s="145">
        <f t="shared" si="19"/>
        <v>0</v>
      </c>
      <c r="BB69" s="142"/>
      <c r="BC69" s="131"/>
      <c r="BD69" s="131"/>
      <c r="BE69" s="35"/>
    </row>
    <row r="70" spans="1:76" ht="16.5" thickTop="1" thickBot="1" x14ac:dyDescent="0.3">
      <c r="A70" s="563" t="s">
        <v>131</v>
      </c>
      <c r="B70" s="564"/>
      <c r="C70" s="564"/>
      <c r="D70" s="564"/>
      <c r="E70" s="564"/>
      <c r="F70" s="564"/>
      <c r="G70" s="564"/>
      <c r="H70" s="565"/>
      <c r="I70" s="46">
        <f>SUM(I43:I69)+SUM(AB43:AB75)+SUM(AT43:AT75)</f>
        <v>0</v>
      </c>
      <c r="J70" s="46">
        <f>SUM(J43:J69)+SUM(AC43:AC75)+SUM(AU43:AU75)</f>
        <v>0</v>
      </c>
      <c r="K70" s="46">
        <f>SUM(K43:K69)+SUM(AC43:AC75)+SUM(AU43:AU75)</f>
        <v>0</v>
      </c>
      <c r="L70" s="46">
        <f>SUM(L43:L69)+SUM(AD43:AD75)+SUM(AV43:AV75)</f>
        <v>0</v>
      </c>
      <c r="M70" s="46">
        <f>SUM(M43:M69)+SUM(AE43:AE75)+SUM(AW43:AW75)</f>
        <v>0</v>
      </c>
      <c r="N70" s="48">
        <f>SUM(O43:O69)</f>
        <v>0</v>
      </c>
      <c r="O70" s="566"/>
      <c r="P70" s="566"/>
      <c r="Q70" s="566"/>
      <c r="R70" s="566"/>
      <c r="S70" s="568"/>
      <c r="T70" s="27"/>
      <c r="U70" s="585"/>
      <c r="V70" s="704"/>
      <c r="W70" s="704"/>
      <c r="X70" s="585"/>
      <c r="Y70" s="586"/>
      <c r="Z70" s="30"/>
      <c r="AA70" s="30"/>
      <c r="AB70" s="30"/>
      <c r="AC70" s="30"/>
      <c r="AD70" s="30"/>
      <c r="AE70" s="30"/>
      <c r="AF70" s="30"/>
      <c r="AG70" s="147"/>
      <c r="AH70" s="145">
        <f t="shared" si="18"/>
        <v>0</v>
      </c>
      <c r="AI70" s="142"/>
      <c r="AJ70" s="131"/>
      <c r="AK70" s="131"/>
      <c r="AL70" s="35"/>
      <c r="AM70" s="27"/>
      <c r="AN70" s="585"/>
      <c r="AO70" s="704"/>
      <c r="AP70" s="704"/>
      <c r="AQ70" s="585"/>
      <c r="AR70" s="586"/>
      <c r="AS70" s="30"/>
      <c r="AT70" s="30"/>
      <c r="AU70" s="30"/>
      <c r="AV70" s="30"/>
      <c r="AW70" s="30"/>
      <c r="AX70" s="30"/>
      <c r="AY70" s="30"/>
      <c r="AZ70" s="144"/>
      <c r="BA70" s="145">
        <f t="shared" si="19"/>
        <v>0</v>
      </c>
      <c r="BB70" s="142"/>
      <c r="BC70" s="131"/>
      <c r="BD70" s="131"/>
      <c r="BE70" s="35"/>
    </row>
    <row r="71" spans="1:76" ht="15.75" thickBot="1" x14ac:dyDescent="0.3">
      <c r="A71" s="573" t="s">
        <v>38</v>
      </c>
      <c r="B71" s="574"/>
      <c r="C71" s="574"/>
      <c r="D71" s="574"/>
      <c r="E71" s="574"/>
      <c r="F71" s="574"/>
      <c r="G71" s="574"/>
      <c r="H71" s="574"/>
      <c r="I71" s="574"/>
      <c r="J71" s="574"/>
      <c r="K71" s="574"/>
      <c r="L71" s="574"/>
      <c r="M71" s="574"/>
      <c r="N71" s="575"/>
      <c r="O71" s="579">
        <f>SUM(P43:P69)+SUM(AI43:AI75)+SUM(AX43:AX75)</f>
        <v>0</v>
      </c>
      <c r="P71" s="560"/>
      <c r="Q71" s="560"/>
      <c r="R71" s="560"/>
      <c r="S71" s="562"/>
      <c r="T71" s="27"/>
      <c r="U71" s="585"/>
      <c r="V71" s="704"/>
      <c r="W71" s="704"/>
      <c r="X71" s="585"/>
      <c r="Y71" s="586"/>
      <c r="Z71" s="30"/>
      <c r="AA71" s="30"/>
      <c r="AB71" s="30"/>
      <c r="AC71" s="30"/>
      <c r="AD71" s="30"/>
      <c r="AE71" s="30"/>
      <c r="AF71" s="30"/>
      <c r="AG71" s="147"/>
      <c r="AH71" s="145">
        <f t="shared" si="18"/>
        <v>0</v>
      </c>
      <c r="AI71" s="142"/>
      <c r="AJ71" s="131"/>
      <c r="AK71" s="148"/>
      <c r="AL71" s="35"/>
      <c r="AM71" s="27"/>
      <c r="AN71" s="585"/>
      <c r="AO71" s="704"/>
      <c r="AP71" s="704"/>
      <c r="AQ71" s="585"/>
      <c r="AR71" s="586"/>
      <c r="AS71" s="30"/>
      <c r="AT71" s="30"/>
      <c r="AU71" s="30"/>
      <c r="AV71" s="30"/>
      <c r="AW71" s="30"/>
      <c r="AX71" s="30"/>
      <c r="AY71" s="30"/>
      <c r="AZ71" s="144"/>
      <c r="BA71" s="145">
        <f t="shared" si="19"/>
        <v>0</v>
      </c>
      <c r="BB71" s="142"/>
      <c r="BC71" s="131"/>
      <c r="BD71" s="131"/>
      <c r="BE71" s="35"/>
    </row>
    <row r="72" spans="1:76" ht="15.75" thickBot="1" x14ac:dyDescent="0.3">
      <c r="A72" s="555" t="s">
        <v>39</v>
      </c>
      <c r="B72" s="556"/>
      <c r="C72" s="556"/>
      <c r="D72" s="556"/>
      <c r="E72" s="556"/>
      <c r="F72" s="556"/>
      <c r="G72" s="556"/>
      <c r="H72" s="556"/>
      <c r="I72" s="556"/>
      <c r="J72" s="556"/>
      <c r="K72" s="556"/>
      <c r="L72" s="556"/>
      <c r="M72" s="556"/>
      <c r="N72" s="557"/>
      <c r="O72" s="558"/>
      <c r="P72" s="559">
        <f>SUM(Q43:Q69)+SUM(AJ43:AJ75)+SUM(BC43:BC75)</f>
        <v>0</v>
      </c>
      <c r="Q72" s="560"/>
      <c r="R72" s="560"/>
      <c r="S72" s="562"/>
      <c r="T72" s="27"/>
      <c r="U72" s="585"/>
      <c r="V72" s="704"/>
      <c r="W72" s="704"/>
      <c r="X72" s="585"/>
      <c r="Y72" s="586"/>
      <c r="Z72" s="30"/>
      <c r="AA72" s="30"/>
      <c r="AB72" s="30"/>
      <c r="AC72" s="30"/>
      <c r="AD72" s="30"/>
      <c r="AE72" s="30"/>
      <c r="AF72" s="30"/>
      <c r="AG72" s="147"/>
      <c r="AH72" s="145">
        <f t="shared" si="18"/>
        <v>0</v>
      </c>
      <c r="AI72" s="142"/>
      <c r="AJ72" s="142"/>
      <c r="AK72" s="131"/>
      <c r="AL72" s="35"/>
      <c r="AM72" s="27"/>
      <c r="AN72" s="585"/>
      <c r="AO72" s="704"/>
      <c r="AP72" s="704"/>
      <c r="AQ72" s="585"/>
      <c r="AR72" s="586"/>
      <c r="AS72" s="30"/>
      <c r="AT72" s="30"/>
      <c r="AU72" s="30"/>
      <c r="AV72" s="30"/>
      <c r="AW72" s="30"/>
      <c r="AX72" s="30"/>
      <c r="AY72" s="30"/>
      <c r="AZ72" s="144"/>
      <c r="BA72" s="145">
        <f t="shared" si="19"/>
        <v>0</v>
      </c>
      <c r="BB72" s="142"/>
      <c r="BC72" s="131"/>
      <c r="BD72" s="131"/>
      <c r="BE72" s="35"/>
    </row>
    <row r="73" spans="1:76" ht="15.75" thickBot="1" x14ac:dyDescent="0.3">
      <c r="A73" s="264"/>
      <c r="B73" s="264"/>
      <c r="C73" s="264"/>
      <c r="D73" s="264"/>
      <c r="E73" s="264"/>
      <c r="F73" s="264"/>
      <c r="G73" s="264"/>
      <c r="H73" s="264"/>
      <c r="I73" s="264"/>
      <c r="J73" s="264"/>
      <c r="K73" s="264"/>
      <c r="L73" s="264"/>
      <c r="M73" s="264"/>
      <c r="N73" s="264"/>
      <c r="O73" s="264"/>
      <c r="P73" s="331"/>
      <c r="Q73" s="332"/>
      <c r="R73" s="265"/>
      <c r="S73" s="333"/>
      <c r="T73" s="27"/>
      <c r="U73" s="259"/>
      <c r="V73" s="261"/>
      <c r="W73" s="261"/>
      <c r="X73" s="259"/>
      <c r="Y73" s="260"/>
      <c r="Z73" s="30"/>
      <c r="AA73" s="30"/>
      <c r="AB73" s="30"/>
      <c r="AC73" s="30"/>
      <c r="AD73" s="30"/>
      <c r="AE73" s="30"/>
      <c r="AF73" s="30"/>
      <c r="AG73" s="147"/>
      <c r="AH73" s="334"/>
      <c r="AI73" s="142"/>
      <c r="AJ73" s="142"/>
      <c r="AK73" s="142"/>
      <c r="AL73" s="35"/>
      <c r="AM73" s="27"/>
      <c r="AN73" s="259"/>
      <c r="AO73" s="261"/>
      <c r="AP73" s="261"/>
      <c r="AQ73" s="259"/>
      <c r="AR73" s="260"/>
      <c r="AS73" s="30"/>
      <c r="AT73" s="30"/>
      <c r="AU73" s="30"/>
      <c r="AV73" s="30"/>
      <c r="AW73" s="30"/>
      <c r="AX73" s="30"/>
      <c r="AY73" s="30"/>
      <c r="AZ73" s="147"/>
      <c r="BA73" s="334"/>
      <c r="BB73" s="142"/>
      <c r="BC73" s="142"/>
      <c r="BD73" s="142"/>
      <c r="BE73" s="35"/>
    </row>
    <row r="74" spans="1:76" ht="15.75" thickBot="1" x14ac:dyDescent="0.3">
      <c r="A74" s="540" t="s">
        <v>56</v>
      </c>
      <c r="B74" s="540"/>
      <c r="C74" s="540"/>
      <c r="D74" s="540"/>
      <c r="E74" s="540"/>
      <c r="F74" s="540"/>
      <c r="G74" s="540"/>
      <c r="H74" s="540"/>
      <c r="I74" s="540"/>
      <c r="J74" s="540"/>
      <c r="K74" s="540"/>
      <c r="L74" s="540"/>
      <c r="M74" s="540"/>
      <c r="N74" s="540"/>
      <c r="O74" s="540"/>
      <c r="P74" s="540"/>
      <c r="Q74" s="541"/>
      <c r="R74" s="542">
        <f>SUM(R43:R69)+SUM(AK43:AK74)+SUM(BD43:BD74)</f>
        <v>0</v>
      </c>
      <c r="S74" s="543"/>
      <c r="T74" s="59"/>
      <c r="U74" s="699"/>
      <c r="V74" s="701"/>
      <c r="W74" s="701"/>
      <c r="X74" s="699"/>
      <c r="Y74" s="700"/>
      <c r="Z74" s="60"/>
      <c r="AA74" s="60"/>
      <c r="AB74" s="60"/>
      <c r="AC74" s="60"/>
      <c r="AD74" s="60"/>
      <c r="AE74" s="60"/>
      <c r="AF74" s="60"/>
      <c r="AG74" s="149"/>
      <c r="AH74" s="150">
        <f t="shared" si="18"/>
        <v>0</v>
      </c>
      <c r="AI74" s="137"/>
      <c r="AJ74" s="137"/>
      <c r="AK74" s="137"/>
      <c r="AL74" s="62"/>
      <c r="AM74" s="59"/>
      <c r="AN74" s="699"/>
      <c r="AO74" s="701"/>
      <c r="AP74" s="701"/>
      <c r="AQ74" s="699"/>
      <c r="AR74" s="700"/>
      <c r="AS74" s="60"/>
      <c r="AT74" s="60"/>
      <c r="AU74" s="60"/>
      <c r="AV74" s="60"/>
      <c r="AW74" s="60"/>
      <c r="AX74" s="60"/>
      <c r="AY74" s="60"/>
      <c r="AZ74" s="149"/>
      <c r="BA74" s="150">
        <f t="shared" si="19"/>
        <v>0</v>
      </c>
      <c r="BB74" s="137"/>
      <c r="BC74" s="137"/>
      <c r="BD74" s="137"/>
      <c r="BE74" s="62"/>
    </row>
    <row r="75" spans="1:76" ht="15.75" customHeight="1" thickBot="1" x14ac:dyDescent="0.3">
      <c r="A75" s="528" t="s">
        <v>31</v>
      </c>
      <c r="B75" s="529"/>
      <c r="C75" s="529"/>
      <c r="D75" s="529"/>
      <c r="E75" s="529"/>
      <c r="F75" s="529"/>
      <c r="G75" s="529"/>
      <c r="H75" s="529"/>
      <c r="I75" s="529"/>
      <c r="J75" s="529"/>
      <c r="K75" s="529"/>
      <c r="L75" s="529"/>
      <c r="M75" s="529"/>
      <c r="N75" s="529"/>
      <c r="O75" s="529"/>
      <c r="P75" s="529"/>
      <c r="Q75" s="529"/>
      <c r="R75" s="529"/>
      <c r="S75" s="530"/>
      <c r="T75" s="528" t="s">
        <v>31</v>
      </c>
      <c r="U75" s="529"/>
      <c r="V75" s="529"/>
      <c r="W75" s="529"/>
      <c r="X75" s="529"/>
      <c r="Y75" s="529"/>
      <c r="Z75" s="529"/>
      <c r="AA75" s="529"/>
      <c r="AB75" s="529"/>
      <c r="AC75" s="529"/>
      <c r="AD75" s="529"/>
      <c r="AE75" s="529"/>
      <c r="AF75" s="529"/>
      <c r="AG75" s="529"/>
      <c r="AH75" s="529"/>
      <c r="AI75" s="529"/>
      <c r="AJ75" s="529"/>
      <c r="AK75" s="529"/>
      <c r="AL75" s="530"/>
      <c r="AM75" s="847" t="s">
        <v>31</v>
      </c>
      <c r="AN75" s="847"/>
      <c r="AO75" s="847"/>
      <c r="AP75" s="847"/>
      <c r="AQ75" s="847"/>
      <c r="AR75" s="847"/>
      <c r="AS75" s="847"/>
      <c r="AT75" s="847"/>
      <c r="AU75" s="847"/>
      <c r="AV75" s="847"/>
      <c r="AW75" s="847"/>
      <c r="AX75" s="847"/>
      <c r="AY75" s="847"/>
      <c r="AZ75" s="847"/>
      <c r="BA75" s="847"/>
      <c r="BB75" s="847"/>
      <c r="BC75" s="847"/>
      <c r="BD75" s="847"/>
      <c r="BE75" s="847"/>
      <c r="BF75" s="847" t="s">
        <v>31</v>
      </c>
      <c r="BG75" s="847"/>
      <c r="BH75" s="847"/>
      <c r="BI75" s="847"/>
      <c r="BJ75" s="847"/>
      <c r="BK75" s="847"/>
      <c r="BL75" s="847"/>
      <c r="BM75" s="847"/>
      <c r="BN75" s="847"/>
      <c r="BO75" s="847"/>
      <c r="BP75" s="847"/>
      <c r="BQ75" s="847"/>
      <c r="BR75" s="847"/>
      <c r="BS75" s="847"/>
      <c r="BT75" s="847"/>
      <c r="BU75" s="847"/>
      <c r="BV75" s="847"/>
      <c r="BW75" s="847"/>
      <c r="BX75" s="847"/>
    </row>
    <row r="76" spans="1:76" ht="15.75" customHeight="1" thickBot="1" x14ac:dyDescent="0.3">
      <c r="A76" s="531"/>
      <c r="B76" s="532"/>
      <c r="C76" s="532"/>
      <c r="D76" s="532"/>
      <c r="E76" s="532"/>
      <c r="F76" s="532"/>
      <c r="G76" s="532"/>
      <c r="H76" s="532"/>
      <c r="I76" s="532"/>
      <c r="J76" s="532"/>
      <c r="K76" s="532"/>
      <c r="L76" s="532"/>
      <c r="M76" s="532"/>
      <c r="N76" s="532"/>
      <c r="O76" s="532"/>
      <c r="P76" s="532"/>
      <c r="Q76" s="532"/>
      <c r="R76" s="532"/>
      <c r="S76" s="533"/>
      <c r="T76" s="531"/>
      <c r="U76" s="532"/>
      <c r="V76" s="532"/>
      <c r="W76" s="532"/>
      <c r="X76" s="532"/>
      <c r="Y76" s="532"/>
      <c r="Z76" s="532"/>
      <c r="AA76" s="532"/>
      <c r="AB76" s="532"/>
      <c r="AC76" s="532"/>
      <c r="AD76" s="532"/>
      <c r="AE76" s="532"/>
      <c r="AF76" s="532"/>
      <c r="AG76" s="532"/>
      <c r="AH76" s="532"/>
      <c r="AI76" s="532"/>
      <c r="AJ76" s="532"/>
      <c r="AK76" s="532"/>
      <c r="AL76" s="533"/>
      <c r="AM76" s="847"/>
      <c r="AN76" s="847"/>
      <c r="AO76" s="847"/>
      <c r="AP76" s="847"/>
      <c r="AQ76" s="847"/>
      <c r="AR76" s="847"/>
      <c r="AS76" s="847"/>
      <c r="AT76" s="847"/>
      <c r="AU76" s="847"/>
      <c r="AV76" s="847"/>
      <c r="AW76" s="847"/>
      <c r="AX76" s="847"/>
      <c r="AY76" s="847"/>
      <c r="AZ76" s="847"/>
      <c r="BA76" s="847"/>
      <c r="BB76" s="847"/>
      <c r="BC76" s="847"/>
      <c r="BD76" s="847"/>
      <c r="BE76" s="847"/>
      <c r="BF76" s="847"/>
      <c r="BG76" s="847"/>
      <c r="BH76" s="847"/>
      <c r="BI76" s="847"/>
      <c r="BJ76" s="847"/>
      <c r="BK76" s="847"/>
      <c r="BL76" s="847"/>
      <c r="BM76" s="847"/>
      <c r="BN76" s="847"/>
      <c r="BO76" s="847"/>
      <c r="BP76" s="847"/>
      <c r="BQ76" s="847"/>
      <c r="BR76" s="847"/>
      <c r="BS76" s="847"/>
      <c r="BT76" s="847"/>
      <c r="BU76" s="847"/>
      <c r="BV76" s="847"/>
      <c r="BW76" s="847"/>
      <c r="BX76" s="847"/>
    </row>
    <row r="77" spans="1:76" ht="15.75" customHeight="1" thickBot="1" x14ac:dyDescent="0.3">
      <c r="A77" s="843" t="s">
        <v>89</v>
      </c>
      <c r="B77" s="843" t="s">
        <v>3</v>
      </c>
      <c r="C77" s="526" t="s">
        <v>41</v>
      </c>
      <c r="D77" s="844"/>
      <c r="E77" s="844"/>
      <c r="F77" s="633" t="s">
        <v>46</v>
      </c>
      <c r="G77" s="633"/>
      <c r="H77" s="502" t="s">
        <v>91</v>
      </c>
      <c r="I77" s="502"/>
      <c r="J77" s="839" t="s">
        <v>92</v>
      </c>
      <c r="K77" s="839"/>
      <c r="L77" s="840"/>
      <c r="M77" s="649" t="s">
        <v>43</v>
      </c>
      <c r="N77" s="721" t="s">
        <v>90</v>
      </c>
      <c r="O77" s="722"/>
      <c r="P77" s="524" t="s">
        <v>25</v>
      </c>
      <c r="Q77" s="524" t="s">
        <v>45</v>
      </c>
      <c r="R77" s="524" t="s">
        <v>26</v>
      </c>
      <c r="S77" s="846" t="s">
        <v>47</v>
      </c>
      <c r="T77" s="843" t="s">
        <v>89</v>
      </c>
      <c r="U77" s="843" t="s">
        <v>3</v>
      </c>
      <c r="V77" s="526" t="s">
        <v>41</v>
      </c>
      <c r="W77" s="844"/>
      <c r="X77" s="844"/>
      <c r="Y77" s="633" t="s">
        <v>46</v>
      </c>
      <c r="Z77" s="633"/>
      <c r="AA77" s="502" t="s">
        <v>91</v>
      </c>
      <c r="AB77" s="502"/>
      <c r="AC77" s="839" t="s">
        <v>92</v>
      </c>
      <c r="AD77" s="839"/>
      <c r="AE77" s="840"/>
      <c r="AF77" s="649" t="s">
        <v>43</v>
      </c>
      <c r="AG77" s="715" t="s">
        <v>90</v>
      </c>
      <c r="AH77" s="716"/>
      <c r="AI77" s="524" t="s">
        <v>25</v>
      </c>
      <c r="AJ77" s="524" t="s">
        <v>45</v>
      </c>
      <c r="AK77" s="524" t="s">
        <v>26</v>
      </c>
      <c r="AL77" s="501" t="s">
        <v>47</v>
      </c>
      <c r="AM77" s="843" t="s">
        <v>89</v>
      </c>
      <c r="AN77" s="843" t="s">
        <v>3</v>
      </c>
      <c r="AO77" s="526" t="s">
        <v>41</v>
      </c>
      <c r="AP77" s="844"/>
      <c r="AQ77" s="844"/>
      <c r="AR77" s="633" t="s">
        <v>46</v>
      </c>
      <c r="AS77" s="633"/>
      <c r="AT77" s="502" t="s">
        <v>91</v>
      </c>
      <c r="AU77" s="502"/>
      <c r="AV77" s="839" t="s">
        <v>92</v>
      </c>
      <c r="AW77" s="839"/>
      <c r="AX77" s="840"/>
      <c r="AY77" s="649" t="s">
        <v>43</v>
      </c>
      <c r="AZ77" s="715" t="s">
        <v>90</v>
      </c>
      <c r="BA77" s="716"/>
      <c r="BB77" s="524" t="s">
        <v>25</v>
      </c>
      <c r="BC77" s="524" t="s">
        <v>45</v>
      </c>
      <c r="BD77" s="524" t="s">
        <v>26</v>
      </c>
      <c r="BE77" s="501" t="s">
        <v>47</v>
      </c>
      <c r="BF77" s="843" t="s">
        <v>89</v>
      </c>
      <c r="BG77" s="843" t="s">
        <v>3</v>
      </c>
      <c r="BH77" s="526" t="s">
        <v>41</v>
      </c>
      <c r="BI77" s="844"/>
      <c r="BJ77" s="844"/>
      <c r="BK77" s="633" t="s">
        <v>46</v>
      </c>
      <c r="BL77" s="633"/>
      <c r="BM77" s="502" t="s">
        <v>91</v>
      </c>
      <c r="BN77" s="502"/>
      <c r="BO77" s="839" t="s">
        <v>92</v>
      </c>
      <c r="BP77" s="839"/>
      <c r="BQ77" s="840"/>
      <c r="BR77" s="649" t="s">
        <v>43</v>
      </c>
      <c r="BS77" s="715" t="s">
        <v>90</v>
      </c>
      <c r="BT77" s="716"/>
      <c r="BU77" s="524" t="s">
        <v>25</v>
      </c>
      <c r="BV77" s="524" t="s">
        <v>45</v>
      </c>
      <c r="BW77" s="524" t="s">
        <v>26</v>
      </c>
      <c r="BX77" s="501" t="s">
        <v>47</v>
      </c>
    </row>
    <row r="78" spans="1:76" ht="16.5" customHeight="1" thickBot="1" x14ac:dyDescent="0.3">
      <c r="A78" s="843"/>
      <c r="B78" s="843"/>
      <c r="C78" s="527"/>
      <c r="D78" s="845"/>
      <c r="E78" s="845"/>
      <c r="F78" s="635"/>
      <c r="G78" s="635"/>
      <c r="H78" s="503"/>
      <c r="I78" s="503"/>
      <c r="J78" s="841"/>
      <c r="K78" s="841"/>
      <c r="L78" s="842"/>
      <c r="M78" s="651"/>
      <c r="N78" s="723"/>
      <c r="O78" s="724"/>
      <c r="P78" s="524"/>
      <c r="Q78" s="524"/>
      <c r="R78" s="524"/>
      <c r="S78" s="846"/>
      <c r="T78" s="843"/>
      <c r="U78" s="843"/>
      <c r="V78" s="527"/>
      <c r="W78" s="845"/>
      <c r="X78" s="845"/>
      <c r="Y78" s="635"/>
      <c r="Z78" s="635"/>
      <c r="AA78" s="503"/>
      <c r="AB78" s="503"/>
      <c r="AC78" s="841"/>
      <c r="AD78" s="841"/>
      <c r="AE78" s="842"/>
      <c r="AF78" s="651"/>
      <c r="AG78" s="717"/>
      <c r="AH78" s="718"/>
      <c r="AI78" s="524"/>
      <c r="AJ78" s="524"/>
      <c r="AK78" s="524"/>
      <c r="AL78" s="501"/>
      <c r="AM78" s="843"/>
      <c r="AN78" s="843"/>
      <c r="AO78" s="527"/>
      <c r="AP78" s="845"/>
      <c r="AQ78" s="845"/>
      <c r="AR78" s="635"/>
      <c r="AS78" s="635"/>
      <c r="AT78" s="503"/>
      <c r="AU78" s="503"/>
      <c r="AV78" s="841"/>
      <c r="AW78" s="841"/>
      <c r="AX78" s="842"/>
      <c r="AY78" s="651"/>
      <c r="AZ78" s="717"/>
      <c r="BA78" s="718"/>
      <c r="BB78" s="524"/>
      <c r="BC78" s="524"/>
      <c r="BD78" s="524"/>
      <c r="BE78" s="501"/>
      <c r="BF78" s="843"/>
      <c r="BG78" s="843"/>
      <c r="BH78" s="527"/>
      <c r="BI78" s="845"/>
      <c r="BJ78" s="845"/>
      <c r="BK78" s="635"/>
      <c r="BL78" s="635"/>
      <c r="BM78" s="503"/>
      <c r="BN78" s="503"/>
      <c r="BO78" s="841"/>
      <c r="BP78" s="841"/>
      <c r="BQ78" s="842"/>
      <c r="BR78" s="651"/>
      <c r="BS78" s="717"/>
      <c r="BT78" s="718"/>
      <c r="BU78" s="524"/>
      <c r="BV78" s="524"/>
      <c r="BW78" s="524"/>
      <c r="BX78" s="501"/>
    </row>
    <row r="79" spans="1:76" ht="16.5" customHeight="1" x14ac:dyDescent="0.25">
      <c r="A79" s="24">
        <v>43525</v>
      </c>
      <c r="B79" s="23" t="s">
        <v>52</v>
      </c>
      <c r="C79" s="836" t="str">
        <f>VLOOKUP(B79,'BASE DE DONNEE'!$A$4:$H$148,2,0)</f>
        <v>VODAFONE</v>
      </c>
      <c r="D79" s="836"/>
      <c r="E79" s="836"/>
      <c r="F79" s="833" t="s">
        <v>153</v>
      </c>
      <c r="G79" s="833"/>
      <c r="H79" s="834"/>
      <c r="I79" s="834"/>
      <c r="J79" s="835">
        <v>3113</v>
      </c>
      <c r="K79" s="835"/>
      <c r="L79" s="835"/>
      <c r="M79" s="103">
        <f>VLOOKUP(B79,'BASE DE DONNEE'!$A$4:$H$148,3,0)</f>
        <v>100</v>
      </c>
      <c r="N79" s="719">
        <f>(J79*M79)/100</f>
        <v>3113</v>
      </c>
      <c r="O79" s="720"/>
      <c r="P79" s="51">
        <f>VLOOKUP(B79,'BASE DE DONNEE'!$A$4:$H$148,6,0)*N79/100</f>
        <v>0</v>
      </c>
      <c r="Q79" s="51">
        <f>VLOOKUP(B79,'BASE DE DONNEE'!$A$4:$H$148,7,0)*N79/100</f>
        <v>404.69</v>
      </c>
      <c r="R79" s="51">
        <f>VLOOKUP(B79,'BASE DE DONNEE'!$A$4:$H$148,8,0)*N79/100</f>
        <v>0</v>
      </c>
      <c r="S79" s="52">
        <f t="shared" ref="S79:S102" si="20">N79+P79+Q79+R79</f>
        <v>3517.69</v>
      </c>
      <c r="T79" s="24">
        <v>43543</v>
      </c>
      <c r="U79" s="23" t="s">
        <v>157</v>
      </c>
      <c r="V79" s="836" t="str">
        <f>VLOOKUP(U79,'BASE DE DONNEE'!$A$4:$H$148,2,0)</f>
        <v>PACIFIC PLASTIC</v>
      </c>
      <c r="W79" s="836"/>
      <c r="X79" s="836"/>
      <c r="Y79" s="833" t="s">
        <v>154</v>
      </c>
      <c r="Z79" s="833"/>
      <c r="AA79" s="834" t="s">
        <v>241</v>
      </c>
      <c r="AB79" s="834"/>
      <c r="AC79" s="835">
        <v>8601</v>
      </c>
      <c r="AD79" s="835"/>
      <c r="AE79" s="835"/>
      <c r="AF79" s="50">
        <f>VLOOKUP(U79,'BASE DE DONNEE'!$A$4:$H$148,3,0)</f>
        <v>100</v>
      </c>
      <c r="AG79" s="837">
        <f>(AC79*AF79)/100</f>
        <v>8601</v>
      </c>
      <c r="AH79" s="838"/>
      <c r="AI79" s="51">
        <f>VLOOKUP(U79,'BASE DE DONNEE'!$A$4:$H$148,6,0)*AG79/100</f>
        <v>0</v>
      </c>
      <c r="AJ79" s="51">
        <f>VLOOKUP(U79,'BASE DE DONNEE'!$A$4:$H$148,7,0)*AG79/100</f>
        <v>0</v>
      </c>
      <c r="AK79" s="51">
        <f>VLOOKUP(U79,'BASE DE DONNEE'!$A$4:$H$148,8,0)*AG79/100</f>
        <v>1376.16</v>
      </c>
      <c r="AL79" s="52">
        <f>AG79+AI79+AJ79+AK79</f>
        <v>9977.16</v>
      </c>
      <c r="AM79" s="22"/>
      <c r="AN79" s="23"/>
      <c r="AO79" s="836" t="e">
        <f>VLOOKUP(AN79,'BASE DE DONNEE'!$A$4:$H$148,2,0)</f>
        <v>#N/A</v>
      </c>
      <c r="AP79" s="836"/>
      <c r="AQ79" s="836"/>
      <c r="AR79" s="833"/>
      <c r="AS79" s="833"/>
      <c r="AT79" s="834"/>
      <c r="AU79" s="834"/>
      <c r="AV79" s="835"/>
      <c r="AW79" s="835"/>
      <c r="AX79" s="835"/>
      <c r="AY79" s="50" t="e">
        <f>VLOOKUP(AN79,'BASE DE DONNEE'!$A$4:$H$148,3,0)</f>
        <v>#N/A</v>
      </c>
      <c r="AZ79" s="719" t="e">
        <f>(AV79*AY79)/100</f>
        <v>#N/A</v>
      </c>
      <c r="BA79" s="720"/>
      <c r="BB79" s="51" t="e">
        <f>VLOOKUP(AN79,'BASE DE DONNEE'!$A$4:$H$148,6,0)*AZ79/100</f>
        <v>#N/A</v>
      </c>
      <c r="BC79" s="51" t="e">
        <f>VLOOKUP(AN79,'BASE DE DONNEE'!$A$4:$H$148,7,0)*AZ79/100</f>
        <v>#N/A</v>
      </c>
      <c r="BD79" s="51" t="e">
        <f>VLOOKUP(AN79,'BASE DE DONNEE'!$A$4:$H$148,8,0)*AZ79/100</f>
        <v>#N/A</v>
      </c>
      <c r="BE79" s="52" t="e">
        <f>AZ79+BB79+BC79+BD79</f>
        <v>#N/A</v>
      </c>
      <c r="BF79" s="22"/>
      <c r="BG79" s="23"/>
      <c r="BH79" s="836" t="e">
        <f>VLOOKUP(BG79,'BASE DE DONNEE'!$A$4:$H$148,2,0)</f>
        <v>#N/A</v>
      </c>
      <c r="BI79" s="836"/>
      <c r="BJ79" s="836"/>
      <c r="BK79" s="833"/>
      <c r="BL79" s="833"/>
      <c r="BM79" s="834"/>
      <c r="BN79" s="834"/>
      <c r="BO79" s="835"/>
      <c r="BP79" s="835"/>
      <c r="BQ79" s="835"/>
      <c r="BR79" s="50" t="e">
        <f>VLOOKUP(BG79,'BASE DE DONNEE'!$A$4:$H$148,3,0)</f>
        <v>#N/A</v>
      </c>
      <c r="BS79" s="719" t="e">
        <f>(BO79*BR79)/100</f>
        <v>#N/A</v>
      </c>
      <c r="BT79" s="720"/>
      <c r="BU79" s="51" t="e">
        <f>VLOOKUP(BG79,'BASE DE DONNEE'!$A$4:$H$148,6,0)*BS79/100</f>
        <v>#N/A</v>
      </c>
      <c r="BV79" s="51" t="e">
        <f>VLOOKUP(BG79,'BASE DE DONNEE'!$A$4:$H$148,7,0)*BS79/100</f>
        <v>#N/A</v>
      </c>
      <c r="BW79" s="51" t="e">
        <f>VLOOKUP(BG79,'BASE DE DONNEE'!$A$4:$H$148,8,0)*BS79/100</f>
        <v>#N/A</v>
      </c>
      <c r="BX79" s="52" t="e">
        <f>BS79+BU79+BV79+BW79</f>
        <v>#N/A</v>
      </c>
    </row>
    <row r="80" spans="1:76" ht="16.5" customHeight="1" x14ac:dyDescent="0.25">
      <c r="A80" s="24">
        <v>43525</v>
      </c>
      <c r="B80" s="23" t="s">
        <v>48</v>
      </c>
      <c r="C80" s="782" t="str">
        <f>VLOOKUP(B80,'BASE DE DONNEE'!$A$4:$H$148,2,0)</f>
        <v>VINI</v>
      </c>
      <c r="D80" s="782"/>
      <c r="E80" s="782"/>
      <c r="F80" s="783" t="s">
        <v>153</v>
      </c>
      <c r="G80" s="783"/>
      <c r="H80" s="784"/>
      <c r="I80" s="784"/>
      <c r="J80" s="785">
        <v>5398</v>
      </c>
      <c r="K80" s="785"/>
      <c r="L80" s="785"/>
      <c r="M80" s="50">
        <f>VLOOKUP(B80,'BASE DE DONNEE'!$A$4:$H$148,3,0)</f>
        <v>50</v>
      </c>
      <c r="N80" s="713">
        <f t="shared" ref="N80:N102" si="21">(J80*M80)/100</f>
        <v>2699</v>
      </c>
      <c r="O80" s="714"/>
      <c r="P80" s="51">
        <f>VLOOKUP(B80,'BASE DE DONNEE'!$A$4:$H$148,6,0)*N80/100</f>
        <v>0</v>
      </c>
      <c r="Q80" s="51">
        <f>VLOOKUP(B80,'BASE DE DONNEE'!$A$4:$H$148,7,0)*N80/100</f>
        <v>350.87</v>
      </c>
      <c r="R80" s="51">
        <f>VLOOKUP(B80,'BASE DE DONNEE'!$A$4:$H$148,8,0)*N80/100</f>
        <v>0</v>
      </c>
      <c r="S80" s="52">
        <f t="shared" si="20"/>
        <v>3049.87</v>
      </c>
      <c r="T80" s="22"/>
      <c r="U80" s="151"/>
      <c r="V80" s="782" t="e">
        <f>VLOOKUP(U80,'BASE DE DONNEE'!$A$4:$H$148,2,0)</f>
        <v>#N/A</v>
      </c>
      <c r="W80" s="782"/>
      <c r="X80" s="782"/>
      <c r="Y80" s="783"/>
      <c r="Z80" s="783"/>
      <c r="AA80" s="784"/>
      <c r="AB80" s="784"/>
      <c r="AC80" s="785"/>
      <c r="AD80" s="785"/>
      <c r="AE80" s="785"/>
      <c r="AF80" s="50" t="e">
        <f>VLOOKUP(U80,'BASE DE DONNEE'!$A$4:$H$148,3,0)</f>
        <v>#N/A</v>
      </c>
      <c r="AG80" s="713" t="e">
        <f t="shared" ref="AG80:AG107" si="22">(AC80*AF80)/100</f>
        <v>#N/A</v>
      </c>
      <c r="AH80" s="714"/>
      <c r="AI80" s="51" t="e">
        <f>VLOOKUP(U80,'BASE DE DONNEE'!$A$4:$H$148,6,0)*AH80/100</f>
        <v>#N/A</v>
      </c>
      <c r="AJ80" s="51" t="e">
        <f>VLOOKUP(U80,'BASE DE DONNEE'!$A$4:$H$148,7,0)*AH80/100</f>
        <v>#N/A</v>
      </c>
      <c r="AK80" s="51" t="e">
        <f>VLOOKUP(U80,'BASE DE DONNEE'!$A$4:$H$148,8,0)*AH80/100</f>
        <v>#N/A</v>
      </c>
      <c r="AL80" s="52" t="e">
        <f t="shared" ref="AL80:AL107" si="23">AH80+AI80+AJ80+AK80</f>
        <v>#N/A</v>
      </c>
      <c r="AM80" s="22"/>
      <c r="AN80" s="151"/>
      <c r="AO80" s="782" t="e">
        <f>VLOOKUP(AN80,'BASE DE DONNEE'!$A$4:$H$148,2,0)</f>
        <v>#N/A</v>
      </c>
      <c r="AP80" s="782"/>
      <c r="AQ80" s="782"/>
      <c r="AR80" s="783"/>
      <c r="AS80" s="783"/>
      <c r="AT80" s="784"/>
      <c r="AU80" s="784"/>
      <c r="AV80" s="785"/>
      <c r="AW80" s="785"/>
      <c r="AX80" s="785"/>
      <c r="AY80" s="50" t="e">
        <f>VLOOKUP(AN80,'BASE DE DONNEE'!$A$4:$H$148,3,0)</f>
        <v>#N/A</v>
      </c>
      <c r="AZ80" s="713" t="e">
        <f>(AV80*AY80)/100</f>
        <v>#N/A</v>
      </c>
      <c r="BA80" s="714"/>
      <c r="BB80" s="51" t="e">
        <f>VLOOKUP(AN80,'BASE DE DONNEE'!$A$4:$H$148,6,0)*AZ80/100</f>
        <v>#N/A</v>
      </c>
      <c r="BC80" s="51" t="e">
        <f>VLOOKUP(AN80,'BASE DE DONNEE'!$A$4:$H$148,7,0)*AZ80/100</f>
        <v>#N/A</v>
      </c>
      <c r="BD80" s="51" t="e">
        <f>VLOOKUP(AN80,'BASE DE DONNEE'!$A$4:$H$148,8,0)*AZ80/100</f>
        <v>#N/A</v>
      </c>
      <c r="BE80" s="52" t="e">
        <f>AZ80+BB80+BC80+BD80</f>
        <v>#N/A</v>
      </c>
      <c r="BF80" s="22"/>
      <c r="BG80" s="151"/>
      <c r="BH80" s="782" t="e">
        <f>VLOOKUP(BG80,'BASE DE DONNEE'!$A$4:$H$148,2,0)</f>
        <v>#N/A</v>
      </c>
      <c r="BI80" s="782"/>
      <c r="BJ80" s="782"/>
      <c r="BK80" s="783"/>
      <c r="BL80" s="783"/>
      <c r="BM80" s="784"/>
      <c r="BN80" s="784"/>
      <c r="BO80" s="785"/>
      <c r="BP80" s="785"/>
      <c r="BQ80" s="785"/>
      <c r="BR80" s="50" t="e">
        <f>VLOOKUP(BG80,'BASE DE DONNEE'!$A$4:$H$148,3,0)</f>
        <v>#N/A</v>
      </c>
      <c r="BS80" s="713" t="e">
        <f>(BO80*BR80)/100</f>
        <v>#N/A</v>
      </c>
      <c r="BT80" s="714"/>
      <c r="BU80" s="51" t="e">
        <f>VLOOKUP(BG80,'BASE DE DONNEE'!$A$4:$H$148,6,0)*BS80/100</f>
        <v>#N/A</v>
      </c>
      <c r="BV80" s="51" t="e">
        <f>VLOOKUP(BG80,'BASE DE DONNEE'!$A$4:$H$148,7,0)*BS80/100</f>
        <v>#N/A</v>
      </c>
      <c r="BW80" s="51" t="e">
        <f>VLOOKUP(BG80,'BASE DE DONNEE'!$A$4:$H$148,8,0)*BS80/100</f>
        <v>#N/A</v>
      </c>
      <c r="BX80" s="52" t="e">
        <f>BS80+BU80+BV80+BW80</f>
        <v>#N/A</v>
      </c>
    </row>
    <row r="81" spans="1:76" ht="16.5" customHeight="1" x14ac:dyDescent="0.25">
      <c r="A81" s="24">
        <v>43530</v>
      </c>
      <c r="B81" s="23" t="s">
        <v>69</v>
      </c>
      <c r="C81" s="782" t="str">
        <f>VLOOKUP(B81,'BASE DE DONNEE'!$A$4:$H$148,2,0)</f>
        <v>GENERALI</v>
      </c>
      <c r="D81" s="782"/>
      <c r="E81" s="782"/>
      <c r="F81" s="783" t="s">
        <v>153</v>
      </c>
      <c r="G81" s="783"/>
      <c r="H81" s="831" t="s">
        <v>238</v>
      </c>
      <c r="I81" s="831"/>
      <c r="J81" s="785">
        <v>6524</v>
      </c>
      <c r="K81" s="785"/>
      <c r="L81" s="785"/>
      <c r="M81" s="50">
        <f>VLOOKUP(B81,'BASE DE DONNEE'!$A$4:$H$148,3,0)</f>
        <v>30</v>
      </c>
      <c r="N81" s="713">
        <f t="shared" si="21"/>
        <v>1957.2</v>
      </c>
      <c r="O81" s="714"/>
      <c r="P81" s="51">
        <f>VLOOKUP(B81,'BASE DE DONNEE'!$A$4:$H$148,6,0)*N81/100</f>
        <v>0</v>
      </c>
      <c r="Q81" s="51">
        <f>VLOOKUP(B81,'BASE DE DONNEE'!$A$4:$H$148,7,0)*N81/100</f>
        <v>0</v>
      </c>
      <c r="R81" s="51">
        <f>VLOOKUP(B81,'BASE DE DONNEE'!$A$4:$H$148,8,0)*N81/100</f>
        <v>0</v>
      </c>
      <c r="S81" s="52">
        <f t="shared" si="20"/>
        <v>1957.2</v>
      </c>
      <c r="T81" s="22"/>
      <c r="U81" s="152"/>
      <c r="V81" s="782" t="e">
        <f>VLOOKUP(U81,'BASE DE DONNEE'!$A$4:$H$148,2,0)</f>
        <v>#N/A</v>
      </c>
      <c r="W81" s="782"/>
      <c r="X81" s="782"/>
      <c r="Y81" s="783"/>
      <c r="Z81" s="783"/>
      <c r="AA81" s="784"/>
      <c r="AB81" s="784"/>
      <c r="AC81" s="785"/>
      <c r="AD81" s="785"/>
      <c r="AE81" s="785"/>
      <c r="AF81" s="50" t="e">
        <f>VLOOKUP(U81,'BASE DE DONNEE'!$A$4:$H$148,3,0)</f>
        <v>#N/A</v>
      </c>
      <c r="AG81" s="713" t="e">
        <f t="shared" si="22"/>
        <v>#N/A</v>
      </c>
      <c r="AH81" s="714"/>
      <c r="AI81" s="51" t="e">
        <f>VLOOKUP(U81,'BASE DE DONNEE'!$A$4:$H$148,6,0)*AH81/100</f>
        <v>#N/A</v>
      </c>
      <c r="AJ81" s="51" t="e">
        <f>VLOOKUP(U81,'BASE DE DONNEE'!$A$4:$H$148,7,0)*AH81/100</f>
        <v>#N/A</v>
      </c>
      <c r="AK81" s="51" t="e">
        <f>VLOOKUP(U81,'BASE DE DONNEE'!$A$4:$H$148,8,0)*AH81/100</f>
        <v>#N/A</v>
      </c>
      <c r="AL81" s="52" t="e">
        <f t="shared" si="23"/>
        <v>#N/A</v>
      </c>
      <c r="AM81" s="22"/>
      <c r="AN81" s="152"/>
      <c r="AO81" s="782" t="e">
        <f>VLOOKUP(AN81,'BASE DE DONNEE'!$A$4:$H$148,2,0)</f>
        <v>#N/A</v>
      </c>
      <c r="AP81" s="782"/>
      <c r="AQ81" s="782"/>
      <c r="AR81" s="783"/>
      <c r="AS81" s="783"/>
      <c r="AT81" s="784"/>
      <c r="AU81" s="784"/>
      <c r="AV81" s="785"/>
      <c r="AW81" s="785"/>
      <c r="AX81" s="785"/>
      <c r="AY81" s="50" t="e">
        <f>VLOOKUP(AN81,'BASE DE DONNEE'!$A$4:$H$148,3,0)</f>
        <v>#N/A</v>
      </c>
      <c r="AZ81" s="713" t="e">
        <f t="shared" ref="AZ81:AZ107" si="24">(AV81*AY81)/100</f>
        <v>#N/A</v>
      </c>
      <c r="BA81" s="714"/>
      <c r="BB81" s="51" t="e">
        <f>VLOOKUP(AN81,'BASE DE DONNEE'!$A$4:$H$148,6,0)*BA81/100</f>
        <v>#N/A</v>
      </c>
      <c r="BC81" s="51" t="e">
        <f>VLOOKUP(AN81,'BASE DE DONNEE'!$A$4:$H$148,7,0)*BA81/100</f>
        <v>#N/A</v>
      </c>
      <c r="BD81" s="51" t="e">
        <f>VLOOKUP(AN81,'BASE DE DONNEE'!$A$4:$H$148,8,0)*BA81/100</f>
        <v>#N/A</v>
      </c>
      <c r="BE81" s="52" t="e">
        <f t="shared" ref="BE81:BE108" si="25">BA81+BB81+BC81+BD81</f>
        <v>#N/A</v>
      </c>
      <c r="BF81" s="22"/>
      <c r="BG81" s="152"/>
      <c r="BH81" s="782" t="e">
        <f>VLOOKUP(BG81,'BASE DE DONNEE'!$A$4:$H$148,2,0)</f>
        <v>#N/A</v>
      </c>
      <c r="BI81" s="782"/>
      <c r="BJ81" s="782"/>
      <c r="BK81" s="783"/>
      <c r="BL81" s="783"/>
      <c r="BM81" s="784"/>
      <c r="BN81" s="784"/>
      <c r="BO81" s="785"/>
      <c r="BP81" s="785"/>
      <c r="BQ81" s="785"/>
      <c r="BR81" s="50" t="e">
        <f>VLOOKUP(BG81,'BASE DE DONNEE'!$A$4:$H$148,3,0)</f>
        <v>#N/A</v>
      </c>
      <c r="BS81" s="713" t="e">
        <f t="shared" ref="BS81:BS108" si="26">(BO81*BR81)/100</f>
        <v>#N/A</v>
      </c>
      <c r="BT81" s="714"/>
      <c r="BU81" s="51" t="e">
        <f>VLOOKUP(BG81,'BASE DE DONNEE'!$A$4:$H$148,6,0)*BT81/100</f>
        <v>#N/A</v>
      </c>
      <c r="BV81" s="51" t="e">
        <f>VLOOKUP(BG81,'BASE DE DONNEE'!$A$4:$H$148,7,0)*BT81/100</f>
        <v>#N/A</v>
      </c>
      <c r="BW81" s="51" t="e">
        <f>VLOOKUP(BG81,'BASE DE DONNEE'!$A$4:$H$148,8,0)*BT81/100</f>
        <v>#N/A</v>
      </c>
      <c r="BX81" s="52" t="e">
        <f t="shared" ref="BX81:BX108" si="27">BT81+BU81+BV81+BW81</f>
        <v>#N/A</v>
      </c>
    </row>
    <row r="82" spans="1:76" ht="16.5" customHeight="1" x14ac:dyDescent="0.25">
      <c r="A82" s="24">
        <v>43530</v>
      </c>
      <c r="B82" s="23" t="s">
        <v>54</v>
      </c>
      <c r="C82" s="782" t="str">
        <f>VLOOKUP(B82,'BASE DE DONNEE'!$A$4:$H$148,2,0)</f>
        <v>FLORENCE</v>
      </c>
      <c r="D82" s="782"/>
      <c r="E82" s="782"/>
      <c r="F82" s="783" t="s">
        <v>154</v>
      </c>
      <c r="G82" s="783"/>
      <c r="H82" s="784">
        <v>7</v>
      </c>
      <c r="I82" s="784"/>
      <c r="J82" s="785">
        <v>75000</v>
      </c>
      <c r="K82" s="785"/>
      <c r="L82" s="785"/>
      <c r="M82" s="50">
        <f>VLOOKUP(B82,'BASE DE DONNEE'!$A$4:$H$148,3,0)</f>
        <v>100</v>
      </c>
      <c r="N82" s="713">
        <f t="shared" si="21"/>
        <v>75000</v>
      </c>
      <c r="O82" s="714"/>
      <c r="P82" s="51">
        <f>VLOOKUP(B82,'BASE DE DONNEE'!$A$4:$H$148,6,0)*N82/100</f>
        <v>0</v>
      </c>
      <c r="Q82" s="51">
        <f>VLOOKUP(B82,'BASE DE DONNEE'!$A$4:$H$148,7,0)*N82/100</f>
        <v>0</v>
      </c>
      <c r="R82" s="51">
        <f>VLOOKUP(B82,'BASE DE DONNEE'!$A$4:$H$148,8,0)*N82/100</f>
        <v>0</v>
      </c>
      <c r="S82" s="52">
        <f t="shared" si="20"/>
        <v>75000</v>
      </c>
      <c r="T82" s="22"/>
      <c r="U82" s="152"/>
      <c r="V82" s="782" t="e">
        <f>VLOOKUP(U82,'BASE DE DONNEE'!$A$4:$H$148,2,0)</f>
        <v>#N/A</v>
      </c>
      <c r="W82" s="782"/>
      <c r="X82" s="782"/>
      <c r="Y82" s="783"/>
      <c r="Z82" s="783"/>
      <c r="AA82" s="784"/>
      <c r="AB82" s="784"/>
      <c r="AC82" s="785"/>
      <c r="AD82" s="785"/>
      <c r="AE82" s="785"/>
      <c r="AF82" s="50" t="e">
        <f>VLOOKUP(U82,'BASE DE DONNEE'!$A$4:$H$148,3,0)</f>
        <v>#N/A</v>
      </c>
      <c r="AG82" s="713" t="e">
        <f t="shared" si="22"/>
        <v>#N/A</v>
      </c>
      <c r="AH82" s="714"/>
      <c r="AI82" s="51" t="e">
        <f>VLOOKUP(U82,'BASE DE DONNEE'!$A$4:$H$148,6,0)*AH82/100</f>
        <v>#N/A</v>
      </c>
      <c r="AJ82" s="51" t="e">
        <f>VLOOKUP(U82,'BASE DE DONNEE'!$A$4:$H$148,7,0)*AH82/100</f>
        <v>#N/A</v>
      </c>
      <c r="AK82" s="51" t="e">
        <f>VLOOKUP(U82,'BASE DE DONNEE'!$A$4:$H$148,8,0)*AH82/100</f>
        <v>#N/A</v>
      </c>
      <c r="AL82" s="52" t="e">
        <f t="shared" si="23"/>
        <v>#N/A</v>
      </c>
      <c r="AM82" s="22"/>
      <c r="AN82" s="152"/>
      <c r="AO82" s="782" t="e">
        <f>VLOOKUP(AN82,'BASE DE DONNEE'!$A$4:$H$148,2,0)</f>
        <v>#N/A</v>
      </c>
      <c r="AP82" s="782"/>
      <c r="AQ82" s="782"/>
      <c r="AR82" s="783"/>
      <c r="AS82" s="783"/>
      <c r="AT82" s="784"/>
      <c r="AU82" s="784"/>
      <c r="AV82" s="785"/>
      <c r="AW82" s="785"/>
      <c r="AX82" s="785"/>
      <c r="AY82" s="50" t="e">
        <f>VLOOKUP(AN82,'BASE DE DONNEE'!$A$4:$H$148,3,0)</f>
        <v>#N/A</v>
      </c>
      <c r="AZ82" s="713" t="e">
        <f t="shared" si="24"/>
        <v>#N/A</v>
      </c>
      <c r="BA82" s="714"/>
      <c r="BB82" s="51" t="e">
        <f>VLOOKUP(AN82,'BASE DE DONNEE'!$A$4:$H$148,6,0)*BA82/100</f>
        <v>#N/A</v>
      </c>
      <c r="BC82" s="51" t="e">
        <f>VLOOKUP(AN82,'BASE DE DONNEE'!$A$4:$H$148,7,0)*BA82/100</f>
        <v>#N/A</v>
      </c>
      <c r="BD82" s="51" t="e">
        <f>VLOOKUP(AN82,'BASE DE DONNEE'!$A$4:$H$148,8,0)*BA82/100</f>
        <v>#N/A</v>
      </c>
      <c r="BE82" s="52" t="e">
        <f t="shared" si="25"/>
        <v>#N/A</v>
      </c>
      <c r="BF82" s="22"/>
      <c r="BG82" s="152"/>
      <c r="BH82" s="782" t="e">
        <f>VLOOKUP(BG82,'BASE DE DONNEE'!$A$4:$H$148,2,0)</f>
        <v>#N/A</v>
      </c>
      <c r="BI82" s="782"/>
      <c r="BJ82" s="782"/>
      <c r="BK82" s="783"/>
      <c r="BL82" s="783"/>
      <c r="BM82" s="784"/>
      <c r="BN82" s="784"/>
      <c r="BO82" s="785"/>
      <c r="BP82" s="785"/>
      <c r="BQ82" s="785"/>
      <c r="BR82" s="50" t="e">
        <f>VLOOKUP(BG82,'BASE DE DONNEE'!$A$4:$H$148,3,0)</f>
        <v>#N/A</v>
      </c>
      <c r="BS82" s="713" t="e">
        <f t="shared" si="26"/>
        <v>#N/A</v>
      </c>
      <c r="BT82" s="714"/>
      <c r="BU82" s="51" t="e">
        <f>VLOOKUP(BG82,'BASE DE DONNEE'!$A$4:$H$148,6,0)*BT82/100</f>
        <v>#N/A</v>
      </c>
      <c r="BV82" s="51" t="e">
        <f>VLOOKUP(BG82,'BASE DE DONNEE'!$A$4:$H$148,7,0)*BT82/100</f>
        <v>#N/A</v>
      </c>
      <c r="BW82" s="51" t="e">
        <f>VLOOKUP(BG82,'BASE DE DONNEE'!$A$4:$H$148,8,0)*BT82/100</f>
        <v>#N/A</v>
      </c>
      <c r="BX82" s="52" t="e">
        <f t="shared" si="27"/>
        <v>#N/A</v>
      </c>
    </row>
    <row r="83" spans="1:76" ht="16.5" customHeight="1" x14ac:dyDescent="0.25">
      <c r="A83" s="24">
        <v>43530</v>
      </c>
      <c r="B83" s="23" t="s">
        <v>68</v>
      </c>
      <c r="C83" s="782" t="str">
        <f>VLOOKUP(B83,'BASE DE DONNEE'!$A$4:$H$148,2,0)</f>
        <v>CARREFOUR</v>
      </c>
      <c r="D83" s="782"/>
      <c r="E83" s="782"/>
      <c r="F83" s="783" t="s">
        <v>151</v>
      </c>
      <c r="G83" s="783"/>
      <c r="H83" s="830">
        <v>11007164</v>
      </c>
      <c r="I83" s="830"/>
      <c r="J83" s="785">
        <v>1668</v>
      </c>
      <c r="K83" s="785"/>
      <c r="L83" s="785"/>
      <c r="M83" s="50">
        <f>VLOOKUP(B83,'BASE DE DONNEE'!$A$4:$H$148,3,0)</f>
        <v>100</v>
      </c>
      <c r="N83" s="713">
        <f t="shared" si="21"/>
        <v>1668</v>
      </c>
      <c r="O83" s="714"/>
      <c r="P83" s="51">
        <f>VLOOKUP(B83,'BASE DE DONNEE'!$A$4:$H$148,6,0)*N83/100</f>
        <v>0</v>
      </c>
      <c r="Q83" s="51">
        <f>VLOOKUP(B83,'BASE DE DONNEE'!$A$4:$H$148,7,0)*N83/100</f>
        <v>0</v>
      </c>
      <c r="R83" s="51">
        <f>VLOOKUP(B83,'BASE DE DONNEE'!$A$4:$H$148,8,0)*N83/100</f>
        <v>266.88</v>
      </c>
      <c r="S83" s="52">
        <f t="shared" si="20"/>
        <v>1934.88</v>
      </c>
      <c r="T83" s="22"/>
      <c r="U83" s="152"/>
      <c r="V83" s="782" t="e">
        <f>VLOOKUP(U83,'BASE DE DONNEE'!$A$4:$H$148,2,0)</f>
        <v>#N/A</v>
      </c>
      <c r="W83" s="782"/>
      <c r="X83" s="782"/>
      <c r="Y83" s="783"/>
      <c r="Z83" s="783"/>
      <c r="AA83" s="784"/>
      <c r="AB83" s="784"/>
      <c r="AC83" s="785"/>
      <c r="AD83" s="785"/>
      <c r="AE83" s="785"/>
      <c r="AF83" s="50" t="e">
        <f>VLOOKUP(U83,'BASE DE DONNEE'!$A$4:$H$148,3,0)</f>
        <v>#N/A</v>
      </c>
      <c r="AG83" s="713" t="e">
        <f t="shared" si="22"/>
        <v>#N/A</v>
      </c>
      <c r="AH83" s="714"/>
      <c r="AI83" s="51" t="e">
        <f>VLOOKUP(U83,'BASE DE DONNEE'!$A$4:$H$148,6,0)*AH83/100</f>
        <v>#N/A</v>
      </c>
      <c r="AJ83" s="51" t="e">
        <f>VLOOKUP(U83,'BASE DE DONNEE'!$A$4:$H$148,7,0)*AH83/100</f>
        <v>#N/A</v>
      </c>
      <c r="AK83" s="51" t="e">
        <f>VLOOKUP(U83,'BASE DE DONNEE'!$A$4:$H$148,8,0)*AH83/100</f>
        <v>#N/A</v>
      </c>
      <c r="AL83" s="52" t="e">
        <f t="shared" si="23"/>
        <v>#N/A</v>
      </c>
      <c r="AM83" s="22"/>
      <c r="AN83" s="152"/>
      <c r="AO83" s="782" t="e">
        <f>VLOOKUP(AN83,'BASE DE DONNEE'!$A$4:$H$148,2,0)</f>
        <v>#N/A</v>
      </c>
      <c r="AP83" s="782"/>
      <c r="AQ83" s="782"/>
      <c r="AR83" s="783"/>
      <c r="AS83" s="783"/>
      <c r="AT83" s="784"/>
      <c r="AU83" s="784"/>
      <c r="AV83" s="785"/>
      <c r="AW83" s="785"/>
      <c r="AX83" s="785"/>
      <c r="AY83" s="50" t="e">
        <f>VLOOKUP(AN83,'BASE DE DONNEE'!$A$4:$H$148,3,0)</f>
        <v>#N/A</v>
      </c>
      <c r="AZ83" s="713" t="e">
        <f t="shared" si="24"/>
        <v>#N/A</v>
      </c>
      <c r="BA83" s="714"/>
      <c r="BB83" s="51" t="e">
        <f>VLOOKUP(AN83,'BASE DE DONNEE'!$A$4:$H$148,6,0)*BA83/100</f>
        <v>#N/A</v>
      </c>
      <c r="BC83" s="51" t="e">
        <f>VLOOKUP(AN83,'BASE DE DONNEE'!$A$4:$H$148,7,0)*BA83/100</f>
        <v>#N/A</v>
      </c>
      <c r="BD83" s="51" t="e">
        <f>VLOOKUP(AN83,'BASE DE DONNEE'!$A$4:$H$148,8,0)*BA83/100</f>
        <v>#N/A</v>
      </c>
      <c r="BE83" s="52" t="e">
        <f t="shared" si="25"/>
        <v>#N/A</v>
      </c>
      <c r="BF83" s="22"/>
      <c r="BG83" s="152"/>
      <c r="BH83" s="782" t="e">
        <f>VLOOKUP(BG83,'BASE DE DONNEE'!$A$4:$H$148,2,0)</f>
        <v>#N/A</v>
      </c>
      <c r="BI83" s="782"/>
      <c r="BJ83" s="782"/>
      <c r="BK83" s="783"/>
      <c r="BL83" s="783"/>
      <c r="BM83" s="784"/>
      <c r="BN83" s="784"/>
      <c r="BO83" s="785"/>
      <c r="BP83" s="785"/>
      <c r="BQ83" s="785"/>
      <c r="BR83" s="50" t="e">
        <f>VLOOKUP(BG83,'BASE DE DONNEE'!$A$4:$H$148,3,0)</f>
        <v>#N/A</v>
      </c>
      <c r="BS83" s="713" t="e">
        <f t="shared" si="26"/>
        <v>#N/A</v>
      </c>
      <c r="BT83" s="714"/>
      <c r="BU83" s="51" t="e">
        <f>VLOOKUP(BG83,'BASE DE DONNEE'!$A$4:$H$148,6,0)*BT83/100</f>
        <v>#N/A</v>
      </c>
      <c r="BV83" s="51" t="e">
        <f>VLOOKUP(BG83,'BASE DE DONNEE'!$A$4:$H$148,7,0)*BT83/100</f>
        <v>#N/A</v>
      </c>
      <c r="BW83" s="51" t="e">
        <f>VLOOKUP(BG83,'BASE DE DONNEE'!$A$4:$H$148,8,0)*BT83/100</f>
        <v>#N/A</v>
      </c>
      <c r="BX83" s="52" t="e">
        <f t="shared" si="27"/>
        <v>#N/A</v>
      </c>
    </row>
    <row r="84" spans="1:76" ht="16.5" customHeight="1" x14ac:dyDescent="0.25">
      <c r="A84" s="24">
        <v>43532</v>
      </c>
      <c r="B84" s="23" t="s">
        <v>165</v>
      </c>
      <c r="C84" s="782" t="str">
        <f>VLOOKUP(B84,'BASE DE DONNEE'!$A$4:$H$148,2,0)</f>
        <v>MOBIL</v>
      </c>
      <c r="D84" s="782"/>
      <c r="E84" s="782"/>
      <c r="F84" s="783" t="s">
        <v>151</v>
      </c>
      <c r="G84" s="783"/>
      <c r="H84" s="831" t="s">
        <v>150</v>
      </c>
      <c r="I84" s="831"/>
      <c r="J84" s="785">
        <v>4000</v>
      </c>
      <c r="K84" s="785"/>
      <c r="L84" s="785"/>
      <c r="M84" s="50">
        <f>VLOOKUP(B84,'BASE DE DONNEE'!$A$4:$H$148,3,0)</f>
        <v>100</v>
      </c>
      <c r="N84" s="713">
        <f t="shared" si="21"/>
        <v>4000</v>
      </c>
      <c r="O84" s="714"/>
      <c r="P84" s="51">
        <f>VLOOKUP(B84,'BASE DE DONNEE'!$A$4:$H$148,6,0)*N84/100</f>
        <v>0</v>
      </c>
      <c r="Q84" s="51">
        <f>VLOOKUP(B84,'BASE DE DONNEE'!$A$4:$H$148,7,0)*N84/100</f>
        <v>0</v>
      </c>
      <c r="R84" s="51">
        <f>VLOOKUP(B84,'BASE DE DONNEE'!$A$4:$H$148,8,0)*N84/100</f>
        <v>0</v>
      </c>
      <c r="S84" s="52">
        <f t="shared" si="20"/>
        <v>4000</v>
      </c>
      <c r="T84" s="22"/>
      <c r="U84" s="152"/>
      <c r="V84" s="782" t="e">
        <f>VLOOKUP(U84,'BASE DE DONNEE'!$A$4:$H$148,2,0)</f>
        <v>#N/A</v>
      </c>
      <c r="W84" s="782"/>
      <c r="X84" s="782"/>
      <c r="Y84" s="783"/>
      <c r="Z84" s="783"/>
      <c r="AA84" s="784"/>
      <c r="AB84" s="784"/>
      <c r="AC84" s="785"/>
      <c r="AD84" s="785"/>
      <c r="AE84" s="785"/>
      <c r="AF84" s="50" t="e">
        <f>VLOOKUP(U84,'BASE DE DONNEE'!$A$4:$H$148,3,0)</f>
        <v>#N/A</v>
      </c>
      <c r="AG84" s="713" t="e">
        <f t="shared" si="22"/>
        <v>#N/A</v>
      </c>
      <c r="AH84" s="714"/>
      <c r="AI84" s="51" t="e">
        <f>VLOOKUP(U84,'BASE DE DONNEE'!$A$4:$H$148,6,0)*AH84/100</f>
        <v>#N/A</v>
      </c>
      <c r="AJ84" s="51" t="e">
        <f>VLOOKUP(U84,'BASE DE DONNEE'!$A$4:$H$148,7,0)*AH84/100</f>
        <v>#N/A</v>
      </c>
      <c r="AK84" s="51" t="e">
        <f>VLOOKUP(U84,'BASE DE DONNEE'!$A$4:$H$148,8,0)*AH84/100</f>
        <v>#N/A</v>
      </c>
      <c r="AL84" s="52" t="e">
        <f t="shared" si="23"/>
        <v>#N/A</v>
      </c>
      <c r="AM84" s="22"/>
      <c r="AN84" s="152"/>
      <c r="AO84" s="782" t="e">
        <f>VLOOKUP(AN84,'BASE DE DONNEE'!$A$4:$H$148,2,0)</f>
        <v>#N/A</v>
      </c>
      <c r="AP84" s="782"/>
      <c r="AQ84" s="782"/>
      <c r="AR84" s="783"/>
      <c r="AS84" s="783"/>
      <c r="AT84" s="784"/>
      <c r="AU84" s="784"/>
      <c r="AV84" s="785"/>
      <c r="AW84" s="785"/>
      <c r="AX84" s="785"/>
      <c r="AY84" s="50" t="e">
        <f>VLOOKUP(AN84,'BASE DE DONNEE'!$A$4:$H$148,3,0)</f>
        <v>#N/A</v>
      </c>
      <c r="AZ84" s="713" t="e">
        <f t="shared" si="24"/>
        <v>#N/A</v>
      </c>
      <c r="BA84" s="714"/>
      <c r="BB84" s="51" t="e">
        <f>VLOOKUP(AN84,'BASE DE DONNEE'!$A$4:$H$148,6,0)*BA84/100</f>
        <v>#N/A</v>
      </c>
      <c r="BC84" s="51" t="e">
        <f>VLOOKUP(AN84,'BASE DE DONNEE'!$A$4:$H$148,7,0)*BA84/100</f>
        <v>#N/A</v>
      </c>
      <c r="BD84" s="51" t="e">
        <f>VLOOKUP(AN84,'BASE DE DONNEE'!$A$4:$H$148,8,0)*BA84/100</f>
        <v>#N/A</v>
      </c>
      <c r="BE84" s="52" t="e">
        <f t="shared" si="25"/>
        <v>#N/A</v>
      </c>
      <c r="BF84" s="22"/>
      <c r="BG84" s="152"/>
      <c r="BH84" s="782" t="e">
        <f>VLOOKUP(BG84,'BASE DE DONNEE'!$A$4:$H$148,2,0)</f>
        <v>#N/A</v>
      </c>
      <c r="BI84" s="782"/>
      <c r="BJ84" s="782"/>
      <c r="BK84" s="783"/>
      <c r="BL84" s="783"/>
      <c r="BM84" s="784"/>
      <c r="BN84" s="784"/>
      <c r="BO84" s="785"/>
      <c r="BP84" s="785"/>
      <c r="BQ84" s="785"/>
      <c r="BR84" s="50" t="e">
        <f>VLOOKUP(BG84,'BASE DE DONNEE'!$A$4:$H$148,3,0)</f>
        <v>#N/A</v>
      </c>
      <c r="BS84" s="713" t="e">
        <f t="shared" si="26"/>
        <v>#N/A</v>
      </c>
      <c r="BT84" s="714"/>
      <c r="BU84" s="51" t="e">
        <f>VLOOKUP(BG84,'BASE DE DONNEE'!$A$4:$H$148,6,0)*BT84/100</f>
        <v>#N/A</v>
      </c>
      <c r="BV84" s="51" t="e">
        <f>VLOOKUP(BG84,'BASE DE DONNEE'!$A$4:$H$148,7,0)*BT84/100</f>
        <v>#N/A</v>
      </c>
      <c r="BW84" s="51" t="e">
        <f>VLOOKUP(BG84,'BASE DE DONNEE'!$A$4:$H$148,8,0)*BT84/100</f>
        <v>#N/A</v>
      </c>
      <c r="BX84" s="52" t="e">
        <f t="shared" si="27"/>
        <v>#N/A</v>
      </c>
    </row>
    <row r="85" spans="1:76" ht="16.5" customHeight="1" x14ac:dyDescent="0.25">
      <c r="A85" s="24">
        <v>43533</v>
      </c>
      <c r="B85" s="23" t="s">
        <v>53</v>
      </c>
      <c r="C85" s="782" t="str">
        <f>VLOOKUP(B85,'BASE DE DONNEE'!$A$4:$H$148,2,0)</f>
        <v>CARREFOUR</v>
      </c>
      <c r="D85" s="782"/>
      <c r="E85" s="782"/>
      <c r="F85" s="783" t="s">
        <v>151</v>
      </c>
      <c r="G85" s="783"/>
      <c r="H85" s="938">
        <v>16041854</v>
      </c>
      <c r="I85" s="938"/>
      <c r="J85" s="785">
        <v>3432</v>
      </c>
      <c r="K85" s="785"/>
      <c r="L85" s="785"/>
      <c r="M85" s="50">
        <f>VLOOKUP(B85,'BASE DE DONNEE'!$A$4:$H$148,3,0)</f>
        <v>100</v>
      </c>
      <c r="N85" s="713">
        <f t="shared" si="21"/>
        <v>3432</v>
      </c>
      <c r="O85" s="714"/>
      <c r="P85" s="51">
        <f>VLOOKUP(B85,'BASE DE DONNEE'!$A$4:$H$148,6,0)*N85/100</f>
        <v>0</v>
      </c>
      <c r="Q85" s="51">
        <f>VLOOKUP(B85,'BASE DE DONNEE'!$A$4:$H$148,7,0)*N85/100</f>
        <v>0</v>
      </c>
      <c r="R85" s="51">
        <f>VLOOKUP(B85,'BASE DE DONNEE'!$A$4:$H$148,8,0)*N85/100</f>
        <v>549.12</v>
      </c>
      <c r="S85" s="52">
        <f t="shared" si="20"/>
        <v>3981.12</v>
      </c>
      <c r="T85" s="22"/>
      <c r="U85" s="153"/>
      <c r="V85" s="782" t="e">
        <f>VLOOKUP(U85,'BASE DE DONNEE'!$A$4:$H$148,2,0)</f>
        <v>#N/A</v>
      </c>
      <c r="W85" s="782"/>
      <c r="X85" s="782"/>
      <c r="Y85" s="783"/>
      <c r="Z85" s="783"/>
      <c r="AA85" s="784"/>
      <c r="AB85" s="784"/>
      <c r="AC85" s="785"/>
      <c r="AD85" s="785"/>
      <c r="AE85" s="785"/>
      <c r="AF85" s="50" t="e">
        <f>VLOOKUP(U85,'BASE DE DONNEE'!$A$4:$H$148,3,0)</f>
        <v>#N/A</v>
      </c>
      <c r="AG85" s="713" t="e">
        <f t="shared" si="22"/>
        <v>#N/A</v>
      </c>
      <c r="AH85" s="714"/>
      <c r="AI85" s="51" t="e">
        <f>VLOOKUP(U85,'BASE DE DONNEE'!$A$4:$H$148,6,0)*AH85/100</f>
        <v>#N/A</v>
      </c>
      <c r="AJ85" s="51" t="e">
        <f>VLOOKUP(U85,'BASE DE DONNEE'!$A$4:$H$148,7,0)*AH85/100</f>
        <v>#N/A</v>
      </c>
      <c r="AK85" s="51" t="e">
        <f>VLOOKUP(U85,'BASE DE DONNEE'!$A$4:$H$148,8,0)*AH85/100</f>
        <v>#N/A</v>
      </c>
      <c r="AL85" s="52" t="e">
        <f t="shared" si="23"/>
        <v>#N/A</v>
      </c>
      <c r="AM85" s="22"/>
      <c r="AN85" s="153"/>
      <c r="AO85" s="782" t="e">
        <f>VLOOKUP(AN85,'BASE DE DONNEE'!$A$4:$H$148,2,0)</f>
        <v>#N/A</v>
      </c>
      <c r="AP85" s="782"/>
      <c r="AQ85" s="782"/>
      <c r="AR85" s="783"/>
      <c r="AS85" s="783"/>
      <c r="AT85" s="784"/>
      <c r="AU85" s="784"/>
      <c r="AV85" s="785"/>
      <c r="AW85" s="785"/>
      <c r="AX85" s="785"/>
      <c r="AY85" s="50" t="e">
        <f>VLOOKUP(AN85,'BASE DE DONNEE'!$A$4:$H$148,3,0)</f>
        <v>#N/A</v>
      </c>
      <c r="AZ85" s="713" t="e">
        <f t="shared" si="24"/>
        <v>#N/A</v>
      </c>
      <c r="BA85" s="714"/>
      <c r="BB85" s="51" t="e">
        <f>VLOOKUP(AN85,'BASE DE DONNEE'!$A$4:$H$148,6,0)*BA85/100</f>
        <v>#N/A</v>
      </c>
      <c r="BC85" s="51" t="e">
        <f>VLOOKUP(AN85,'BASE DE DONNEE'!$A$4:$H$148,7,0)*BA85/100</f>
        <v>#N/A</v>
      </c>
      <c r="BD85" s="51" t="e">
        <f>VLOOKUP(AN85,'BASE DE DONNEE'!$A$4:$H$148,8,0)*BA85/100</f>
        <v>#N/A</v>
      </c>
      <c r="BE85" s="52" t="e">
        <f t="shared" si="25"/>
        <v>#N/A</v>
      </c>
      <c r="BF85" s="22"/>
      <c r="BG85" s="153"/>
      <c r="BH85" s="782" t="e">
        <f>VLOOKUP(BG85,'BASE DE DONNEE'!$A$4:$H$148,2,0)</f>
        <v>#N/A</v>
      </c>
      <c r="BI85" s="782"/>
      <c r="BJ85" s="782"/>
      <c r="BK85" s="783"/>
      <c r="BL85" s="783"/>
      <c r="BM85" s="784"/>
      <c r="BN85" s="784"/>
      <c r="BO85" s="785"/>
      <c r="BP85" s="785"/>
      <c r="BQ85" s="785"/>
      <c r="BR85" s="50" t="e">
        <f>VLOOKUP(BG85,'BASE DE DONNEE'!$A$4:$H$148,3,0)</f>
        <v>#N/A</v>
      </c>
      <c r="BS85" s="713" t="e">
        <f t="shared" si="26"/>
        <v>#N/A</v>
      </c>
      <c r="BT85" s="714"/>
      <c r="BU85" s="51" t="e">
        <f>VLOOKUP(BG85,'BASE DE DONNEE'!$A$4:$H$148,6,0)*BT85/100</f>
        <v>#N/A</v>
      </c>
      <c r="BV85" s="51" t="e">
        <f>VLOOKUP(BG85,'BASE DE DONNEE'!$A$4:$H$148,7,0)*BT85/100</f>
        <v>#N/A</v>
      </c>
      <c r="BW85" s="51" t="e">
        <f>VLOOKUP(BG85,'BASE DE DONNEE'!$A$4:$H$148,8,0)*BT85/100</f>
        <v>#N/A</v>
      </c>
      <c r="BX85" s="52" t="e">
        <f t="shared" si="27"/>
        <v>#N/A</v>
      </c>
    </row>
    <row r="86" spans="1:76" ht="16.5" customHeight="1" x14ac:dyDescent="0.25">
      <c r="A86" s="24">
        <v>43536</v>
      </c>
      <c r="B86" s="23" t="s">
        <v>53</v>
      </c>
      <c r="C86" s="782" t="str">
        <f>VLOOKUP(B86,'BASE DE DONNEE'!$A$4:$H$148,2,0)</f>
        <v>CARREFOUR</v>
      </c>
      <c r="D86" s="782"/>
      <c r="E86" s="782"/>
      <c r="F86" s="783" t="s">
        <v>152</v>
      </c>
      <c r="G86" s="783"/>
      <c r="H86" s="938">
        <v>12010812</v>
      </c>
      <c r="I86" s="938"/>
      <c r="J86" s="785">
        <v>750</v>
      </c>
      <c r="K86" s="785"/>
      <c r="L86" s="785"/>
      <c r="M86" s="50">
        <f>VLOOKUP(B86,'BASE DE DONNEE'!$A$4:$H$148,3,0)</f>
        <v>100</v>
      </c>
      <c r="N86" s="713">
        <f t="shared" si="21"/>
        <v>750</v>
      </c>
      <c r="O86" s="714"/>
      <c r="P86" s="51">
        <f>VLOOKUP(B86,'BASE DE DONNEE'!$A$4:$H$148,6,0)*N86/100</f>
        <v>0</v>
      </c>
      <c r="Q86" s="51">
        <f>VLOOKUP(B86,'BASE DE DONNEE'!$A$4:$H$148,7,0)*N86/100</f>
        <v>0</v>
      </c>
      <c r="R86" s="51">
        <f>VLOOKUP(B86,'BASE DE DONNEE'!$A$4:$H$148,8,0)*N86/100</f>
        <v>120</v>
      </c>
      <c r="S86" s="52">
        <f t="shared" si="20"/>
        <v>870</v>
      </c>
      <c r="T86" s="22"/>
      <c r="U86" s="153"/>
      <c r="V86" s="782" t="e">
        <f>VLOOKUP(U86,'BASE DE DONNEE'!$A$4:$H$148,2,0)</f>
        <v>#N/A</v>
      </c>
      <c r="W86" s="782"/>
      <c r="X86" s="782"/>
      <c r="Y86" s="783"/>
      <c r="Z86" s="783"/>
      <c r="AA86" s="784"/>
      <c r="AB86" s="784"/>
      <c r="AC86" s="785"/>
      <c r="AD86" s="785"/>
      <c r="AE86" s="785"/>
      <c r="AF86" s="50" t="e">
        <f>VLOOKUP(U86,'BASE DE DONNEE'!$A$4:$H$148,3,0)</f>
        <v>#N/A</v>
      </c>
      <c r="AG86" s="713" t="e">
        <f t="shared" si="22"/>
        <v>#N/A</v>
      </c>
      <c r="AH86" s="714"/>
      <c r="AI86" s="51" t="e">
        <f>VLOOKUP(U86,'BASE DE DONNEE'!$A$4:$H$148,6,0)*AH86/100</f>
        <v>#N/A</v>
      </c>
      <c r="AJ86" s="51" t="e">
        <f>VLOOKUP(U86,'BASE DE DONNEE'!$A$4:$H$148,7,0)*AH86/100</f>
        <v>#N/A</v>
      </c>
      <c r="AK86" s="51" t="e">
        <f>VLOOKUP(U86,'BASE DE DONNEE'!$A$4:$H$148,8,0)*AH86/100</f>
        <v>#N/A</v>
      </c>
      <c r="AL86" s="52" t="e">
        <f t="shared" si="23"/>
        <v>#N/A</v>
      </c>
      <c r="AM86" s="22"/>
      <c r="AN86" s="153"/>
      <c r="AO86" s="782" t="e">
        <f>VLOOKUP(AN86,'BASE DE DONNEE'!$A$4:$H$148,2,0)</f>
        <v>#N/A</v>
      </c>
      <c r="AP86" s="782"/>
      <c r="AQ86" s="782"/>
      <c r="AR86" s="783"/>
      <c r="AS86" s="783"/>
      <c r="AT86" s="784"/>
      <c r="AU86" s="784"/>
      <c r="AV86" s="785"/>
      <c r="AW86" s="785"/>
      <c r="AX86" s="785"/>
      <c r="AY86" s="50" t="e">
        <f>VLOOKUP(AN86,'BASE DE DONNEE'!$A$4:$H$148,3,0)</f>
        <v>#N/A</v>
      </c>
      <c r="AZ86" s="713" t="e">
        <f t="shared" si="24"/>
        <v>#N/A</v>
      </c>
      <c r="BA86" s="714"/>
      <c r="BB86" s="51" t="e">
        <f>VLOOKUP(AN86,'BASE DE DONNEE'!$A$4:$H$148,6,0)*BA86/100</f>
        <v>#N/A</v>
      </c>
      <c r="BC86" s="51" t="e">
        <f>VLOOKUP(AN86,'BASE DE DONNEE'!$A$4:$H$148,7,0)*BA86/100</f>
        <v>#N/A</v>
      </c>
      <c r="BD86" s="51" t="e">
        <f>VLOOKUP(AN86,'BASE DE DONNEE'!$A$4:$H$148,8,0)*BA86/100</f>
        <v>#N/A</v>
      </c>
      <c r="BE86" s="52" t="e">
        <f t="shared" si="25"/>
        <v>#N/A</v>
      </c>
      <c r="BF86" s="22"/>
      <c r="BG86" s="153"/>
      <c r="BH86" s="782" t="e">
        <f>VLOOKUP(BG86,'BASE DE DONNEE'!$A$4:$H$148,2,0)</f>
        <v>#N/A</v>
      </c>
      <c r="BI86" s="782"/>
      <c r="BJ86" s="782"/>
      <c r="BK86" s="783"/>
      <c r="BL86" s="783"/>
      <c r="BM86" s="784"/>
      <c r="BN86" s="784"/>
      <c r="BO86" s="785"/>
      <c r="BP86" s="785"/>
      <c r="BQ86" s="785"/>
      <c r="BR86" s="50" t="e">
        <f>VLOOKUP(BG86,'BASE DE DONNEE'!$A$4:$H$148,3,0)</f>
        <v>#N/A</v>
      </c>
      <c r="BS86" s="713" t="e">
        <f t="shared" si="26"/>
        <v>#N/A</v>
      </c>
      <c r="BT86" s="714"/>
      <c r="BU86" s="51" t="e">
        <f>VLOOKUP(BG86,'BASE DE DONNEE'!$A$4:$H$148,6,0)*BT86/100</f>
        <v>#N/A</v>
      </c>
      <c r="BV86" s="51" t="e">
        <f>VLOOKUP(BG86,'BASE DE DONNEE'!$A$4:$H$148,7,0)*BT86/100</f>
        <v>#N/A</v>
      </c>
      <c r="BW86" s="51" t="e">
        <f>VLOOKUP(BG86,'BASE DE DONNEE'!$A$4:$H$148,8,0)*BT86/100</f>
        <v>#N/A</v>
      </c>
      <c r="BX86" s="52" t="e">
        <f t="shared" si="27"/>
        <v>#N/A</v>
      </c>
    </row>
    <row r="87" spans="1:76" ht="17.25" customHeight="1" x14ac:dyDescent="0.25">
      <c r="A87" s="24">
        <v>43536</v>
      </c>
      <c r="B87" s="23" t="s">
        <v>165</v>
      </c>
      <c r="C87" s="782" t="str">
        <f>VLOOKUP(B87,'BASE DE DONNEE'!$A$4:$H$148,2,0)</f>
        <v>MOBIL</v>
      </c>
      <c r="D87" s="782"/>
      <c r="E87" s="782"/>
      <c r="F87" s="783" t="s">
        <v>151</v>
      </c>
      <c r="G87" s="783"/>
      <c r="H87" s="861">
        <v>1409484</v>
      </c>
      <c r="I87" s="784"/>
      <c r="J87" s="785">
        <v>4000</v>
      </c>
      <c r="K87" s="785"/>
      <c r="L87" s="785"/>
      <c r="M87" s="50">
        <f>VLOOKUP(B87,'BASE DE DONNEE'!$A$4:$H$148,3,0)</f>
        <v>100</v>
      </c>
      <c r="N87" s="713">
        <f t="shared" si="21"/>
        <v>4000</v>
      </c>
      <c r="O87" s="714"/>
      <c r="P87" s="51">
        <f>VLOOKUP(B87,'BASE DE DONNEE'!$A$4:$H$148,6,0)*N87/100</f>
        <v>0</v>
      </c>
      <c r="Q87" s="51">
        <f>VLOOKUP(B87,'BASE DE DONNEE'!$A$4:$H$148,7,0)*N87/100</f>
        <v>0</v>
      </c>
      <c r="R87" s="51">
        <f>VLOOKUP(B87,'BASE DE DONNEE'!$A$4:$H$148,8,0)*N87/100</f>
        <v>0</v>
      </c>
      <c r="S87" s="52">
        <f t="shared" si="20"/>
        <v>4000</v>
      </c>
      <c r="T87" s="22"/>
      <c r="U87" s="153"/>
      <c r="V87" s="782" t="e">
        <f>VLOOKUP(U87,'BASE DE DONNEE'!$A$4:$H$148,2,0)</f>
        <v>#N/A</v>
      </c>
      <c r="W87" s="782"/>
      <c r="X87" s="782"/>
      <c r="Y87" s="783"/>
      <c r="Z87" s="783"/>
      <c r="AA87" s="784"/>
      <c r="AB87" s="784"/>
      <c r="AC87" s="785"/>
      <c r="AD87" s="785"/>
      <c r="AE87" s="785"/>
      <c r="AF87" s="50" t="e">
        <f>VLOOKUP(U87,'BASE DE DONNEE'!$A$4:$H$148,3,0)</f>
        <v>#N/A</v>
      </c>
      <c r="AG87" s="713" t="e">
        <f t="shared" si="22"/>
        <v>#N/A</v>
      </c>
      <c r="AH87" s="714"/>
      <c r="AI87" s="51" t="e">
        <f>VLOOKUP(U87,'BASE DE DONNEE'!$A$4:$H$148,6,0)*AH87/100</f>
        <v>#N/A</v>
      </c>
      <c r="AJ87" s="51" t="e">
        <f>VLOOKUP(U87,'BASE DE DONNEE'!$A$4:$H$148,7,0)*AH87/100</f>
        <v>#N/A</v>
      </c>
      <c r="AK87" s="51" t="e">
        <f>VLOOKUP(U87,'BASE DE DONNEE'!$A$4:$H$148,8,0)*AH87/100</f>
        <v>#N/A</v>
      </c>
      <c r="AL87" s="52" t="e">
        <f t="shared" si="23"/>
        <v>#N/A</v>
      </c>
      <c r="AM87" s="22"/>
      <c r="AN87" s="153"/>
      <c r="AO87" s="782" t="e">
        <f>VLOOKUP(AN87,'BASE DE DONNEE'!$A$4:$H$148,2,0)</f>
        <v>#N/A</v>
      </c>
      <c r="AP87" s="782"/>
      <c r="AQ87" s="782"/>
      <c r="AR87" s="783"/>
      <c r="AS87" s="783"/>
      <c r="AT87" s="784"/>
      <c r="AU87" s="784"/>
      <c r="AV87" s="785"/>
      <c r="AW87" s="785"/>
      <c r="AX87" s="785"/>
      <c r="AY87" s="50" t="e">
        <f>VLOOKUP(AN87,'BASE DE DONNEE'!$A$4:$H$148,3,0)</f>
        <v>#N/A</v>
      </c>
      <c r="AZ87" s="713" t="e">
        <f t="shared" si="24"/>
        <v>#N/A</v>
      </c>
      <c r="BA87" s="714"/>
      <c r="BB87" s="51" t="e">
        <f>VLOOKUP(AN87,'BASE DE DONNEE'!$A$4:$H$148,6,0)*BA87/100</f>
        <v>#N/A</v>
      </c>
      <c r="BC87" s="51" t="e">
        <f>VLOOKUP(AN87,'BASE DE DONNEE'!$A$4:$H$148,7,0)*BA87/100</f>
        <v>#N/A</v>
      </c>
      <c r="BD87" s="51" t="e">
        <f>VLOOKUP(AN87,'BASE DE DONNEE'!$A$4:$H$148,8,0)*BA87/100</f>
        <v>#N/A</v>
      </c>
      <c r="BE87" s="52" t="e">
        <f t="shared" si="25"/>
        <v>#N/A</v>
      </c>
      <c r="BF87" s="22"/>
      <c r="BG87" s="153"/>
      <c r="BH87" s="782" t="e">
        <f>VLOOKUP(BG87,'BASE DE DONNEE'!$A$4:$H$148,2,0)</f>
        <v>#N/A</v>
      </c>
      <c r="BI87" s="782"/>
      <c r="BJ87" s="782"/>
      <c r="BK87" s="783"/>
      <c r="BL87" s="783"/>
      <c r="BM87" s="784"/>
      <c r="BN87" s="784"/>
      <c r="BO87" s="785"/>
      <c r="BP87" s="785"/>
      <c r="BQ87" s="785"/>
      <c r="BR87" s="50" t="e">
        <f>VLOOKUP(BG87,'BASE DE DONNEE'!$A$4:$H$148,3,0)</f>
        <v>#N/A</v>
      </c>
      <c r="BS87" s="713" t="e">
        <f t="shared" si="26"/>
        <v>#N/A</v>
      </c>
      <c r="BT87" s="714"/>
      <c r="BU87" s="51" t="e">
        <f>VLOOKUP(BG87,'BASE DE DONNEE'!$A$4:$H$148,6,0)*BT87/100</f>
        <v>#N/A</v>
      </c>
      <c r="BV87" s="51" t="e">
        <f>VLOOKUP(BG87,'BASE DE DONNEE'!$A$4:$H$148,7,0)*BT87/100</f>
        <v>#N/A</v>
      </c>
      <c r="BW87" s="51" t="e">
        <f>VLOOKUP(BG87,'BASE DE DONNEE'!$A$4:$H$148,8,0)*BT87/100</f>
        <v>#N/A</v>
      </c>
      <c r="BX87" s="52" t="e">
        <f t="shared" si="27"/>
        <v>#N/A</v>
      </c>
    </row>
    <row r="88" spans="1:76" ht="17.25" customHeight="1" x14ac:dyDescent="0.25">
      <c r="A88" s="24">
        <v>43537</v>
      </c>
      <c r="B88" s="23" t="s">
        <v>49</v>
      </c>
      <c r="C88" s="782" t="str">
        <f>VLOOKUP(B88,'BASE DE DONNEE'!$A$4:$H$148,2,0)</f>
        <v>CPS</v>
      </c>
      <c r="D88" s="782"/>
      <c r="E88" s="782"/>
      <c r="F88" s="783" t="s">
        <v>154</v>
      </c>
      <c r="G88" s="783"/>
      <c r="H88" s="831">
        <v>18389968</v>
      </c>
      <c r="I88" s="831"/>
      <c r="J88" s="785">
        <v>7523</v>
      </c>
      <c r="K88" s="785"/>
      <c r="L88" s="785"/>
      <c r="M88" s="50">
        <f>VLOOKUP(B88,'BASE DE DONNEE'!$A$4:$H$148,3,0)</f>
        <v>100</v>
      </c>
      <c r="N88" s="713">
        <f t="shared" si="21"/>
        <v>7523</v>
      </c>
      <c r="O88" s="714"/>
      <c r="P88" s="51">
        <f>VLOOKUP(B88,'BASE DE DONNEE'!$A$4:$H$148,6,0)*N88/100</f>
        <v>0</v>
      </c>
      <c r="Q88" s="51">
        <f>VLOOKUP(B88,'BASE DE DONNEE'!$A$4:$H$148,7,0)*N88/100</f>
        <v>0</v>
      </c>
      <c r="R88" s="51">
        <f>VLOOKUP(B88,'BASE DE DONNEE'!$A$4:$H$148,8,0)*N88/100</f>
        <v>0</v>
      </c>
      <c r="S88" s="52">
        <f t="shared" si="20"/>
        <v>7523</v>
      </c>
      <c r="T88" s="22"/>
      <c r="U88" s="153"/>
      <c r="V88" s="782" t="e">
        <f>VLOOKUP(U88,'BASE DE DONNEE'!$A$4:$H$148,2,0)</f>
        <v>#N/A</v>
      </c>
      <c r="W88" s="782"/>
      <c r="X88" s="782"/>
      <c r="Y88" s="783"/>
      <c r="Z88" s="783"/>
      <c r="AA88" s="784"/>
      <c r="AB88" s="784"/>
      <c r="AC88" s="785"/>
      <c r="AD88" s="785"/>
      <c r="AE88" s="785"/>
      <c r="AF88" s="50" t="e">
        <f>VLOOKUP(U88,'BASE DE DONNEE'!$A$4:$H$148,3,0)</f>
        <v>#N/A</v>
      </c>
      <c r="AG88" s="713" t="e">
        <f t="shared" si="22"/>
        <v>#N/A</v>
      </c>
      <c r="AH88" s="714"/>
      <c r="AI88" s="51" t="e">
        <f>VLOOKUP(U88,'BASE DE DONNEE'!$A$4:$H$148,6,0)*AH88/100</f>
        <v>#N/A</v>
      </c>
      <c r="AJ88" s="51" t="e">
        <f>VLOOKUP(U88,'BASE DE DONNEE'!$A$4:$H$148,7,0)*AH88/100</f>
        <v>#N/A</v>
      </c>
      <c r="AK88" s="51" t="e">
        <f>VLOOKUP(U88,'BASE DE DONNEE'!$A$4:$H$148,8,0)*AH88/100</f>
        <v>#N/A</v>
      </c>
      <c r="AL88" s="52" t="e">
        <f t="shared" si="23"/>
        <v>#N/A</v>
      </c>
      <c r="AM88" s="22"/>
      <c r="AN88" s="153"/>
      <c r="AO88" s="782" t="e">
        <f>VLOOKUP(AN88,'BASE DE DONNEE'!$A$4:$H$148,2,0)</f>
        <v>#N/A</v>
      </c>
      <c r="AP88" s="782"/>
      <c r="AQ88" s="782"/>
      <c r="AR88" s="783"/>
      <c r="AS88" s="783"/>
      <c r="AT88" s="784"/>
      <c r="AU88" s="784"/>
      <c r="AV88" s="785"/>
      <c r="AW88" s="785"/>
      <c r="AX88" s="785"/>
      <c r="AY88" s="50" t="e">
        <f>VLOOKUP(AN88,'BASE DE DONNEE'!$A$4:$H$148,3,0)</f>
        <v>#N/A</v>
      </c>
      <c r="AZ88" s="713" t="e">
        <f t="shared" si="24"/>
        <v>#N/A</v>
      </c>
      <c r="BA88" s="714"/>
      <c r="BB88" s="51" t="e">
        <f>VLOOKUP(AN88,'BASE DE DONNEE'!$A$4:$H$148,6,0)*BA88/100</f>
        <v>#N/A</v>
      </c>
      <c r="BC88" s="51" t="e">
        <f>VLOOKUP(AN88,'BASE DE DONNEE'!$A$4:$H$148,7,0)*BA88/100</f>
        <v>#N/A</v>
      </c>
      <c r="BD88" s="51" t="e">
        <f>VLOOKUP(AN88,'BASE DE DONNEE'!$A$4:$H$148,8,0)*BA88/100</f>
        <v>#N/A</v>
      </c>
      <c r="BE88" s="52" t="e">
        <f t="shared" si="25"/>
        <v>#N/A</v>
      </c>
      <c r="BF88" s="22"/>
      <c r="BG88" s="153"/>
      <c r="BH88" s="782" t="e">
        <f>VLOOKUP(BG88,'BASE DE DONNEE'!$A$4:$H$148,2,0)</f>
        <v>#N/A</v>
      </c>
      <c r="BI88" s="782"/>
      <c r="BJ88" s="782"/>
      <c r="BK88" s="783"/>
      <c r="BL88" s="783"/>
      <c r="BM88" s="784"/>
      <c r="BN88" s="784"/>
      <c r="BO88" s="785"/>
      <c r="BP88" s="785"/>
      <c r="BQ88" s="785"/>
      <c r="BR88" s="50" t="e">
        <f>VLOOKUP(BG88,'BASE DE DONNEE'!$A$4:$H$148,3,0)</f>
        <v>#N/A</v>
      </c>
      <c r="BS88" s="713" t="e">
        <f t="shared" si="26"/>
        <v>#N/A</v>
      </c>
      <c r="BT88" s="714"/>
      <c r="BU88" s="51" t="e">
        <f>VLOOKUP(BG88,'BASE DE DONNEE'!$A$4:$H$148,6,0)*BT88/100</f>
        <v>#N/A</v>
      </c>
      <c r="BV88" s="51" t="e">
        <f>VLOOKUP(BG88,'BASE DE DONNEE'!$A$4:$H$148,7,0)*BT88/100</f>
        <v>#N/A</v>
      </c>
      <c r="BW88" s="51" t="e">
        <f>VLOOKUP(BG88,'BASE DE DONNEE'!$A$4:$H$148,8,0)*BT88/100</f>
        <v>#N/A</v>
      </c>
      <c r="BX88" s="52" t="e">
        <f t="shared" si="27"/>
        <v>#N/A</v>
      </c>
    </row>
    <row r="89" spans="1:76" ht="17.25" customHeight="1" x14ac:dyDescent="0.25">
      <c r="A89" s="24">
        <v>43530</v>
      </c>
      <c r="B89" s="23" t="s">
        <v>70</v>
      </c>
      <c r="C89" s="782" t="str">
        <f>VLOOKUP(B89,'BASE DE DONNEE'!$A$4:$H$148,2,0)</f>
        <v>SARL ACESS</v>
      </c>
      <c r="D89" s="782"/>
      <c r="E89" s="782"/>
      <c r="F89" s="783" t="s">
        <v>152</v>
      </c>
      <c r="G89" s="783"/>
      <c r="H89" s="831"/>
      <c r="I89" s="831"/>
      <c r="J89" s="785">
        <v>10531</v>
      </c>
      <c r="K89" s="785"/>
      <c r="L89" s="785"/>
      <c r="M89" s="50">
        <f>VLOOKUP(B89,'BASE DE DONNEE'!$A$4:$H$148,3,0)</f>
        <v>100</v>
      </c>
      <c r="N89" s="713">
        <f t="shared" si="21"/>
        <v>10531</v>
      </c>
      <c r="O89" s="714"/>
      <c r="P89" s="51">
        <f>VLOOKUP(B89,'BASE DE DONNEE'!$A$4:$H$148,6,0)*N89/100</f>
        <v>0</v>
      </c>
      <c r="Q89" s="51">
        <f>VLOOKUP(B89,'BASE DE DONNEE'!$A$4:$H$148,7,0)*N89/100</f>
        <v>1369.03</v>
      </c>
      <c r="R89" s="51">
        <f>VLOOKUP(B89,'BASE DE DONNEE'!$A$4:$H$148,8,0)*N89/100</f>
        <v>0</v>
      </c>
      <c r="S89" s="52">
        <f t="shared" si="20"/>
        <v>11900.03</v>
      </c>
      <c r="T89" s="22"/>
      <c r="U89" s="153"/>
      <c r="V89" s="782" t="e">
        <f>VLOOKUP(U89,'BASE DE DONNEE'!$A$4:$H$148,2,0)</f>
        <v>#N/A</v>
      </c>
      <c r="W89" s="782"/>
      <c r="X89" s="782"/>
      <c r="Y89" s="783"/>
      <c r="Z89" s="783"/>
      <c r="AA89" s="784"/>
      <c r="AB89" s="784"/>
      <c r="AC89" s="785"/>
      <c r="AD89" s="785"/>
      <c r="AE89" s="785"/>
      <c r="AF89" s="50" t="e">
        <f>VLOOKUP(U89,'BASE DE DONNEE'!$A$4:$H$148,3,0)</f>
        <v>#N/A</v>
      </c>
      <c r="AG89" s="713" t="e">
        <f t="shared" si="22"/>
        <v>#N/A</v>
      </c>
      <c r="AH89" s="714"/>
      <c r="AI89" s="51" t="e">
        <f>VLOOKUP(U89,'BASE DE DONNEE'!$A$4:$H$148,6,0)*AH89/100</f>
        <v>#N/A</v>
      </c>
      <c r="AJ89" s="51" t="e">
        <f>VLOOKUP(U89,'BASE DE DONNEE'!$A$4:$H$148,7,0)*AH89/100</f>
        <v>#N/A</v>
      </c>
      <c r="AK89" s="51" t="e">
        <f>VLOOKUP(U89,'BASE DE DONNEE'!$A$4:$H$148,8,0)*AH89/100</f>
        <v>#N/A</v>
      </c>
      <c r="AL89" s="52" t="e">
        <f t="shared" si="23"/>
        <v>#N/A</v>
      </c>
      <c r="AM89" s="22"/>
      <c r="AN89" s="153"/>
      <c r="AO89" s="782" t="e">
        <f>VLOOKUP(AN89,'BASE DE DONNEE'!$A$4:$H$148,2,0)</f>
        <v>#N/A</v>
      </c>
      <c r="AP89" s="782"/>
      <c r="AQ89" s="782"/>
      <c r="AR89" s="783"/>
      <c r="AS89" s="783"/>
      <c r="AT89" s="784"/>
      <c r="AU89" s="784"/>
      <c r="AV89" s="785"/>
      <c r="AW89" s="785"/>
      <c r="AX89" s="785"/>
      <c r="AY89" s="50" t="e">
        <f>VLOOKUP(AN89,'BASE DE DONNEE'!$A$4:$H$148,3,0)</f>
        <v>#N/A</v>
      </c>
      <c r="AZ89" s="713" t="e">
        <f t="shared" si="24"/>
        <v>#N/A</v>
      </c>
      <c r="BA89" s="714"/>
      <c r="BB89" s="51" t="e">
        <f>VLOOKUP(AN89,'BASE DE DONNEE'!$A$4:$H$148,6,0)*BA89/100</f>
        <v>#N/A</v>
      </c>
      <c r="BC89" s="51" t="e">
        <f>VLOOKUP(AN89,'BASE DE DONNEE'!$A$4:$H$148,7,0)*BA89/100</f>
        <v>#N/A</v>
      </c>
      <c r="BD89" s="51" t="e">
        <f>VLOOKUP(AN89,'BASE DE DONNEE'!$A$4:$H$148,8,0)*BA89/100</f>
        <v>#N/A</v>
      </c>
      <c r="BE89" s="52" t="e">
        <f t="shared" si="25"/>
        <v>#N/A</v>
      </c>
      <c r="BF89" s="22"/>
      <c r="BG89" s="153"/>
      <c r="BH89" s="782" t="e">
        <f>VLOOKUP(BG89,'BASE DE DONNEE'!$A$4:$H$148,2,0)</f>
        <v>#N/A</v>
      </c>
      <c r="BI89" s="782"/>
      <c r="BJ89" s="782"/>
      <c r="BK89" s="783"/>
      <c r="BL89" s="783"/>
      <c r="BM89" s="784"/>
      <c r="BN89" s="784"/>
      <c r="BO89" s="785"/>
      <c r="BP89" s="785"/>
      <c r="BQ89" s="785"/>
      <c r="BR89" s="50" t="e">
        <f>VLOOKUP(BG89,'BASE DE DONNEE'!$A$4:$H$148,3,0)</f>
        <v>#N/A</v>
      </c>
      <c r="BS89" s="713" t="e">
        <f t="shared" si="26"/>
        <v>#N/A</v>
      </c>
      <c r="BT89" s="714"/>
      <c r="BU89" s="51" t="e">
        <f>VLOOKUP(BG89,'BASE DE DONNEE'!$A$4:$H$148,6,0)*BT89/100</f>
        <v>#N/A</v>
      </c>
      <c r="BV89" s="51" t="e">
        <f>VLOOKUP(BG89,'BASE DE DONNEE'!$A$4:$H$148,7,0)*BT89/100</f>
        <v>#N/A</v>
      </c>
      <c r="BW89" s="51" t="e">
        <f>VLOOKUP(BG89,'BASE DE DONNEE'!$A$4:$H$148,8,0)*BT89/100</f>
        <v>#N/A</v>
      </c>
      <c r="BX89" s="52" t="e">
        <f t="shared" si="27"/>
        <v>#N/A</v>
      </c>
    </row>
    <row r="90" spans="1:76" ht="17.25" customHeight="1" x14ac:dyDescent="0.25">
      <c r="A90" s="24">
        <v>43535</v>
      </c>
      <c r="B90" s="23" t="s">
        <v>102</v>
      </c>
      <c r="C90" s="782">
        <f>VLOOKUP(B90,'BASE DE DONNEE'!$A$4:$H$148,2,0)</f>
        <v>0</v>
      </c>
      <c r="D90" s="782"/>
      <c r="E90" s="782"/>
      <c r="F90" s="783" t="s">
        <v>151</v>
      </c>
      <c r="G90" s="783"/>
      <c r="H90" s="831">
        <v>219026213</v>
      </c>
      <c r="I90" s="831"/>
      <c r="J90" s="785">
        <v>4379</v>
      </c>
      <c r="K90" s="785"/>
      <c r="L90" s="785"/>
      <c r="M90" s="50">
        <f>VLOOKUP(B90,'BASE DE DONNEE'!$A$4:$H$148,3,0)</f>
        <v>100</v>
      </c>
      <c r="N90" s="713">
        <f t="shared" si="21"/>
        <v>4379</v>
      </c>
      <c r="O90" s="714"/>
      <c r="P90" s="51">
        <f>VLOOKUP(B90,'BASE DE DONNEE'!$A$4:$H$148,6,0)*N90/100</f>
        <v>0</v>
      </c>
      <c r="Q90" s="51">
        <f>VLOOKUP(B90,'BASE DE DONNEE'!$A$4:$H$148,7,0)*N90/100</f>
        <v>0</v>
      </c>
      <c r="R90" s="51">
        <f>VLOOKUP(B90,'BASE DE DONNEE'!$A$4:$H$148,8,0)*N90/100</f>
        <v>700.64</v>
      </c>
      <c r="S90" s="52">
        <f t="shared" si="20"/>
        <v>5079.6400000000003</v>
      </c>
      <c r="T90" s="22"/>
      <c r="U90" s="153"/>
      <c r="V90" s="782" t="e">
        <f>VLOOKUP(U90,'BASE DE DONNEE'!$A$4:$H$148,2,0)</f>
        <v>#N/A</v>
      </c>
      <c r="W90" s="782"/>
      <c r="X90" s="782"/>
      <c r="Y90" s="783"/>
      <c r="Z90" s="783"/>
      <c r="AA90" s="784"/>
      <c r="AB90" s="784"/>
      <c r="AC90" s="785"/>
      <c r="AD90" s="785"/>
      <c r="AE90" s="785"/>
      <c r="AF90" s="50" t="e">
        <f>VLOOKUP(U90,'BASE DE DONNEE'!$A$4:$H$148,3,0)</f>
        <v>#N/A</v>
      </c>
      <c r="AG90" s="713" t="e">
        <f t="shared" si="22"/>
        <v>#N/A</v>
      </c>
      <c r="AH90" s="714"/>
      <c r="AI90" s="51" t="e">
        <f>VLOOKUP(U90,'BASE DE DONNEE'!$A$4:$H$148,6,0)*AH90/100</f>
        <v>#N/A</v>
      </c>
      <c r="AJ90" s="51" t="e">
        <f>VLOOKUP(U90,'BASE DE DONNEE'!$A$4:$H$148,7,0)*AH90/100</f>
        <v>#N/A</v>
      </c>
      <c r="AK90" s="51" t="e">
        <f>VLOOKUP(U90,'BASE DE DONNEE'!$A$4:$H$148,8,0)*AH90/100</f>
        <v>#N/A</v>
      </c>
      <c r="AL90" s="52" t="e">
        <f t="shared" si="23"/>
        <v>#N/A</v>
      </c>
      <c r="AM90" s="22"/>
      <c r="AN90" s="153"/>
      <c r="AO90" s="782" t="e">
        <f>VLOOKUP(AN90,'BASE DE DONNEE'!$A$4:$H$148,2,0)</f>
        <v>#N/A</v>
      </c>
      <c r="AP90" s="782"/>
      <c r="AQ90" s="782"/>
      <c r="AR90" s="783"/>
      <c r="AS90" s="783"/>
      <c r="AT90" s="784"/>
      <c r="AU90" s="784"/>
      <c r="AV90" s="785"/>
      <c r="AW90" s="785"/>
      <c r="AX90" s="785"/>
      <c r="AY90" s="50" t="e">
        <f>VLOOKUP(AN90,'BASE DE DONNEE'!$A$4:$H$148,3,0)</f>
        <v>#N/A</v>
      </c>
      <c r="AZ90" s="713" t="e">
        <f t="shared" si="24"/>
        <v>#N/A</v>
      </c>
      <c r="BA90" s="714"/>
      <c r="BB90" s="51" t="e">
        <f>VLOOKUP(AN90,'BASE DE DONNEE'!$A$4:$H$148,6,0)*BA90/100</f>
        <v>#N/A</v>
      </c>
      <c r="BC90" s="51" t="e">
        <f>VLOOKUP(AN90,'BASE DE DONNEE'!$A$4:$H$148,7,0)*BA90/100</f>
        <v>#N/A</v>
      </c>
      <c r="BD90" s="51" t="e">
        <f>VLOOKUP(AN90,'BASE DE DONNEE'!$A$4:$H$148,8,0)*BA90/100</f>
        <v>#N/A</v>
      </c>
      <c r="BE90" s="52" t="e">
        <f t="shared" si="25"/>
        <v>#N/A</v>
      </c>
      <c r="BF90" s="22"/>
      <c r="BG90" s="153"/>
      <c r="BH90" s="782" t="e">
        <f>VLOOKUP(BG90,'BASE DE DONNEE'!$A$4:$H$148,2,0)</f>
        <v>#N/A</v>
      </c>
      <c r="BI90" s="782"/>
      <c r="BJ90" s="782"/>
      <c r="BK90" s="783"/>
      <c r="BL90" s="783"/>
      <c r="BM90" s="784"/>
      <c r="BN90" s="784"/>
      <c r="BO90" s="785"/>
      <c r="BP90" s="785"/>
      <c r="BQ90" s="785"/>
      <c r="BR90" s="50" t="e">
        <f>VLOOKUP(BG90,'BASE DE DONNEE'!$A$4:$H$148,3,0)</f>
        <v>#N/A</v>
      </c>
      <c r="BS90" s="713" t="e">
        <f t="shared" si="26"/>
        <v>#N/A</v>
      </c>
      <c r="BT90" s="714"/>
      <c r="BU90" s="51" t="e">
        <f>VLOOKUP(BG90,'BASE DE DONNEE'!$A$4:$H$148,6,0)*BT90/100</f>
        <v>#N/A</v>
      </c>
      <c r="BV90" s="51" t="e">
        <f>VLOOKUP(BG90,'BASE DE DONNEE'!$A$4:$H$148,7,0)*BT90/100</f>
        <v>#N/A</v>
      </c>
      <c r="BW90" s="51" t="e">
        <f>VLOOKUP(BG90,'BASE DE DONNEE'!$A$4:$H$148,8,0)*BT90/100</f>
        <v>#N/A</v>
      </c>
      <c r="BX90" s="52" t="e">
        <f t="shared" si="27"/>
        <v>#N/A</v>
      </c>
    </row>
    <row r="91" spans="1:76" ht="17.25" customHeight="1" x14ac:dyDescent="0.25">
      <c r="A91" s="24">
        <v>43536</v>
      </c>
      <c r="B91" s="23" t="s">
        <v>102</v>
      </c>
      <c r="C91" s="782">
        <f>VLOOKUP(B91,'BASE DE DONNEE'!$A$4:$H$148,2,0)</f>
        <v>0</v>
      </c>
      <c r="D91" s="782"/>
      <c r="E91" s="782"/>
      <c r="F91" s="783" t="s">
        <v>152</v>
      </c>
      <c r="G91" s="783"/>
      <c r="H91" s="831" t="s">
        <v>239</v>
      </c>
      <c r="I91" s="831"/>
      <c r="J91" s="785">
        <v>2672</v>
      </c>
      <c r="K91" s="785"/>
      <c r="L91" s="785"/>
      <c r="M91" s="50">
        <f>VLOOKUP(B91,'BASE DE DONNEE'!$A$4:$H$148,3,0)</f>
        <v>100</v>
      </c>
      <c r="N91" s="713">
        <f t="shared" si="21"/>
        <v>2672</v>
      </c>
      <c r="O91" s="714"/>
      <c r="P91" s="51">
        <f>VLOOKUP(B91,'BASE DE DONNEE'!$A$4:$H$148,6,0)*N91/100</f>
        <v>0</v>
      </c>
      <c r="Q91" s="51">
        <f>VLOOKUP(B91,'BASE DE DONNEE'!$A$4:$H$148,7,0)*N91/100</f>
        <v>0</v>
      </c>
      <c r="R91" s="51">
        <f>VLOOKUP(B91,'BASE DE DONNEE'!$A$4:$H$148,8,0)*N91/100</f>
        <v>427.52</v>
      </c>
      <c r="S91" s="52">
        <f t="shared" si="20"/>
        <v>3099.52</v>
      </c>
      <c r="T91" s="22"/>
      <c r="U91" s="153"/>
      <c r="V91" s="782" t="e">
        <f>VLOOKUP(U91,'BASE DE DONNEE'!$A$4:$H$148,2,0)</f>
        <v>#N/A</v>
      </c>
      <c r="W91" s="782"/>
      <c r="X91" s="782"/>
      <c r="Y91" s="783"/>
      <c r="Z91" s="783"/>
      <c r="AA91" s="784"/>
      <c r="AB91" s="784"/>
      <c r="AC91" s="785"/>
      <c r="AD91" s="785"/>
      <c r="AE91" s="785"/>
      <c r="AF91" s="50" t="e">
        <f>VLOOKUP(U91,'BASE DE DONNEE'!$A$4:$H$148,3,0)</f>
        <v>#N/A</v>
      </c>
      <c r="AG91" s="713" t="e">
        <f t="shared" si="22"/>
        <v>#N/A</v>
      </c>
      <c r="AH91" s="714"/>
      <c r="AI91" s="51" t="e">
        <f>VLOOKUP(U91,'BASE DE DONNEE'!$A$4:$H$148,6,0)*AH91/100</f>
        <v>#N/A</v>
      </c>
      <c r="AJ91" s="51" t="e">
        <f>VLOOKUP(U91,'BASE DE DONNEE'!$A$4:$H$148,7,0)*AH91/100</f>
        <v>#N/A</v>
      </c>
      <c r="AK91" s="51" t="e">
        <f>VLOOKUP(U91,'BASE DE DONNEE'!$A$4:$H$148,8,0)*AH91/100</f>
        <v>#N/A</v>
      </c>
      <c r="AL91" s="52" t="e">
        <f t="shared" si="23"/>
        <v>#N/A</v>
      </c>
      <c r="AM91" s="22"/>
      <c r="AN91" s="153"/>
      <c r="AO91" s="782" t="e">
        <f>VLOOKUP(AN91,'BASE DE DONNEE'!$A$4:$H$148,2,0)</f>
        <v>#N/A</v>
      </c>
      <c r="AP91" s="782"/>
      <c r="AQ91" s="782"/>
      <c r="AR91" s="783"/>
      <c r="AS91" s="783"/>
      <c r="AT91" s="784"/>
      <c r="AU91" s="784"/>
      <c r="AV91" s="785"/>
      <c r="AW91" s="785"/>
      <c r="AX91" s="785"/>
      <c r="AY91" s="50" t="e">
        <f>VLOOKUP(AN91,'BASE DE DONNEE'!$A$4:$H$148,3,0)</f>
        <v>#N/A</v>
      </c>
      <c r="AZ91" s="713" t="e">
        <f t="shared" si="24"/>
        <v>#N/A</v>
      </c>
      <c r="BA91" s="714"/>
      <c r="BB91" s="51" t="e">
        <f>VLOOKUP(AN91,'BASE DE DONNEE'!$A$4:$H$148,6,0)*BA91/100</f>
        <v>#N/A</v>
      </c>
      <c r="BC91" s="51" t="e">
        <f>VLOOKUP(AN91,'BASE DE DONNEE'!$A$4:$H$148,7,0)*BA91/100</f>
        <v>#N/A</v>
      </c>
      <c r="BD91" s="51" t="e">
        <f>VLOOKUP(AN91,'BASE DE DONNEE'!$A$4:$H$148,8,0)*BA91/100</f>
        <v>#N/A</v>
      </c>
      <c r="BE91" s="52" t="e">
        <f t="shared" si="25"/>
        <v>#N/A</v>
      </c>
      <c r="BF91" s="22"/>
      <c r="BG91" s="153"/>
      <c r="BH91" s="782" t="e">
        <f>VLOOKUP(BG91,'BASE DE DONNEE'!$A$4:$H$148,2,0)</f>
        <v>#N/A</v>
      </c>
      <c r="BI91" s="782"/>
      <c r="BJ91" s="782"/>
      <c r="BK91" s="783"/>
      <c r="BL91" s="783"/>
      <c r="BM91" s="784"/>
      <c r="BN91" s="784"/>
      <c r="BO91" s="785"/>
      <c r="BP91" s="785"/>
      <c r="BQ91" s="785"/>
      <c r="BR91" s="50" t="e">
        <f>VLOOKUP(BG91,'BASE DE DONNEE'!$A$4:$H$148,3,0)</f>
        <v>#N/A</v>
      </c>
      <c r="BS91" s="713" t="e">
        <f t="shared" si="26"/>
        <v>#N/A</v>
      </c>
      <c r="BT91" s="714"/>
      <c r="BU91" s="51" t="e">
        <f>VLOOKUP(BG91,'BASE DE DONNEE'!$A$4:$H$148,6,0)*BT91/100</f>
        <v>#N/A</v>
      </c>
      <c r="BV91" s="51" t="e">
        <f>VLOOKUP(BG91,'BASE DE DONNEE'!$A$4:$H$148,7,0)*BT91/100</f>
        <v>#N/A</v>
      </c>
      <c r="BW91" s="51" t="e">
        <f>VLOOKUP(BG91,'BASE DE DONNEE'!$A$4:$H$148,8,0)*BT91/100</f>
        <v>#N/A</v>
      </c>
      <c r="BX91" s="52" t="e">
        <f t="shared" si="27"/>
        <v>#N/A</v>
      </c>
    </row>
    <row r="92" spans="1:76" x14ac:dyDescent="0.25">
      <c r="A92" s="24">
        <v>43539</v>
      </c>
      <c r="B92" s="23" t="s">
        <v>168</v>
      </c>
      <c r="C92" s="782" t="str">
        <f>VLOOKUP(B92,'BASE DE DONNEE'!$A$4:$H$148,2,0)</f>
        <v>MAGASIN TEAHUPOO</v>
      </c>
      <c r="D92" s="782"/>
      <c r="E92" s="782"/>
      <c r="F92" s="783" t="s">
        <v>151</v>
      </c>
      <c r="G92" s="783"/>
      <c r="H92" s="831" t="s">
        <v>150</v>
      </c>
      <c r="I92" s="831"/>
      <c r="J92" s="785">
        <v>2899</v>
      </c>
      <c r="K92" s="785"/>
      <c r="L92" s="785"/>
      <c r="M92" s="50">
        <f>VLOOKUP(B92,'BASE DE DONNEE'!$A$4:$H$148,3,0)</f>
        <v>40</v>
      </c>
      <c r="N92" s="713">
        <f t="shared" si="21"/>
        <v>1159.5999999999999</v>
      </c>
      <c r="O92" s="714"/>
      <c r="P92" s="51">
        <f>VLOOKUP(B92,'BASE DE DONNEE'!$A$4:$H$148,6,0)*N92/100</f>
        <v>0</v>
      </c>
      <c r="Q92" s="51">
        <f>VLOOKUP(B92,'BASE DE DONNEE'!$A$4:$H$148,7,0)*N92/100</f>
        <v>0</v>
      </c>
      <c r="R92" s="51">
        <f>VLOOKUP(B92,'BASE DE DONNEE'!$A$4:$H$148,8,0)*N92/100</f>
        <v>0</v>
      </c>
      <c r="S92" s="52">
        <f t="shared" si="20"/>
        <v>1159.5999999999999</v>
      </c>
      <c r="T92" s="22"/>
      <c r="U92" s="153"/>
      <c r="V92" s="782" t="e">
        <f>VLOOKUP(U92,'BASE DE DONNEE'!$A$4:$H$148,2,0)</f>
        <v>#N/A</v>
      </c>
      <c r="W92" s="782"/>
      <c r="X92" s="782"/>
      <c r="Y92" s="783"/>
      <c r="Z92" s="783"/>
      <c r="AA92" s="784"/>
      <c r="AB92" s="784"/>
      <c r="AC92" s="785"/>
      <c r="AD92" s="785"/>
      <c r="AE92" s="785"/>
      <c r="AF92" s="50" t="e">
        <f>VLOOKUP(U92,'BASE DE DONNEE'!$A$4:$H$148,3,0)</f>
        <v>#N/A</v>
      </c>
      <c r="AG92" s="713" t="e">
        <f t="shared" si="22"/>
        <v>#N/A</v>
      </c>
      <c r="AH92" s="714"/>
      <c r="AI92" s="51" t="e">
        <f>VLOOKUP(U92,'BASE DE DONNEE'!$A$4:$H$148,6,0)*AH92/100</f>
        <v>#N/A</v>
      </c>
      <c r="AJ92" s="51" t="e">
        <f>VLOOKUP(U92,'BASE DE DONNEE'!$A$4:$H$148,7,0)*AH92/100</f>
        <v>#N/A</v>
      </c>
      <c r="AK92" s="51" t="e">
        <f>VLOOKUP(U92,'BASE DE DONNEE'!$A$4:$H$148,8,0)*AH92/100</f>
        <v>#N/A</v>
      </c>
      <c r="AL92" s="52" t="e">
        <f t="shared" si="23"/>
        <v>#N/A</v>
      </c>
      <c r="AM92" s="22"/>
      <c r="AN92" s="153"/>
      <c r="AO92" s="782" t="e">
        <f>VLOOKUP(AN92,'BASE DE DONNEE'!$A$4:$H$148,2,0)</f>
        <v>#N/A</v>
      </c>
      <c r="AP92" s="782"/>
      <c r="AQ92" s="782"/>
      <c r="AR92" s="783"/>
      <c r="AS92" s="783"/>
      <c r="AT92" s="784"/>
      <c r="AU92" s="784"/>
      <c r="AV92" s="785"/>
      <c r="AW92" s="785"/>
      <c r="AX92" s="785"/>
      <c r="AY92" s="50" t="e">
        <f>VLOOKUP(AN92,'BASE DE DONNEE'!$A$4:$H$148,3,0)</f>
        <v>#N/A</v>
      </c>
      <c r="AZ92" s="713" t="e">
        <f t="shared" si="24"/>
        <v>#N/A</v>
      </c>
      <c r="BA92" s="714"/>
      <c r="BB92" s="51" t="e">
        <f>VLOOKUP(AN92,'BASE DE DONNEE'!$A$4:$H$148,6,0)*BA92/100</f>
        <v>#N/A</v>
      </c>
      <c r="BC92" s="51" t="e">
        <f>VLOOKUP(AN92,'BASE DE DONNEE'!$A$4:$H$148,7,0)*BA92/100</f>
        <v>#N/A</v>
      </c>
      <c r="BD92" s="51" t="e">
        <f>VLOOKUP(AN92,'BASE DE DONNEE'!$A$4:$H$148,8,0)*BA92/100</f>
        <v>#N/A</v>
      </c>
      <c r="BE92" s="52" t="e">
        <f t="shared" si="25"/>
        <v>#N/A</v>
      </c>
      <c r="BF92" s="22"/>
      <c r="BG92" s="153"/>
      <c r="BH92" s="782" t="e">
        <f>VLOOKUP(BG92,'BASE DE DONNEE'!$A$4:$H$148,2,0)</f>
        <v>#N/A</v>
      </c>
      <c r="BI92" s="782"/>
      <c r="BJ92" s="782"/>
      <c r="BK92" s="783"/>
      <c r="BL92" s="783"/>
      <c r="BM92" s="784"/>
      <c r="BN92" s="784"/>
      <c r="BO92" s="785"/>
      <c r="BP92" s="785"/>
      <c r="BQ92" s="785"/>
      <c r="BR92" s="50" t="e">
        <f>VLOOKUP(BG92,'BASE DE DONNEE'!$A$4:$H$148,3,0)</f>
        <v>#N/A</v>
      </c>
      <c r="BS92" s="713" t="e">
        <f t="shared" si="26"/>
        <v>#N/A</v>
      </c>
      <c r="BT92" s="714"/>
      <c r="BU92" s="51" t="e">
        <f>VLOOKUP(BG92,'BASE DE DONNEE'!$A$4:$H$148,6,0)*BT92/100</f>
        <v>#N/A</v>
      </c>
      <c r="BV92" s="51" t="e">
        <f>VLOOKUP(BG92,'BASE DE DONNEE'!$A$4:$H$148,7,0)*BT92/100</f>
        <v>#N/A</v>
      </c>
      <c r="BW92" s="51" t="e">
        <f>VLOOKUP(BG92,'BASE DE DONNEE'!$A$4:$H$148,8,0)*BT92/100</f>
        <v>#N/A</v>
      </c>
      <c r="BX92" s="52" t="e">
        <f t="shared" si="27"/>
        <v>#N/A</v>
      </c>
    </row>
    <row r="93" spans="1:76" x14ac:dyDescent="0.25">
      <c r="A93" s="24">
        <v>43540</v>
      </c>
      <c r="B93" s="23" t="s">
        <v>126</v>
      </c>
      <c r="C93" s="782" t="str">
        <f>VLOOKUP(B93,'BASE DE DONNEE'!$A$4:$H$148,2,0)</f>
        <v>CARREFOUR</v>
      </c>
      <c r="D93" s="782"/>
      <c r="E93" s="782"/>
      <c r="F93" s="783" t="s">
        <v>151</v>
      </c>
      <c r="G93" s="783"/>
      <c r="H93" s="831">
        <v>8004742</v>
      </c>
      <c r="I93" s="831"/>
      <c r="J93" s="785">
        <v>1428</v>
      </c>
      <c r="K93" s="785"/>
      <c r="L93" s="785"/>
      <c r="M93" s="50">
        <f>VLOOKUP(B93,'BASE DE DONNEE'!$A$4:$H$148,3,0)</f>
        <v>100</v>
      </c>
      <c r="N93" s="713">
        <f t="shared" si="21"/>
        <v>1428</v>
      </c>
      <c r="O93" s="714"/>
      <c r="P93" s="51">
        <f>VLOOKUP(B93,'BASE DE DONNEE'!$A$4:$H$148,6,0)*N93/100</f>
        <v>0</v>
      </c>
      <c r="Q93" s="51">
        <f>VLOOKUP(B93,'BASE DE DONNEE'!$A$4:$H$148,7,0)*N93/100</f>
        <v>0</v>
      </c>
      <c r="R93" s="51">
        <f>VLOOKUP(B93,'BASE DE DONNEE'!$A$4:$H$148,8,0)*N93/100</f>
        <v>0</v>
      </c>
      <c r="S93" s="52">
        <f t="shared" si="20"/>
        <v>1428</v>
      </c>
      <c r="T93" s="22"/>
      <c r="U93" s="153"/>
      <c r="V93" s="782" t="e">
        <f>VLOOKUP(U93,'BASE DE DONNEE'!$A$4:$H$148,2,0)</f>
        <v>#N/A</v>
      </c>
      <c r="W93" s="782"/>
      <c r="X93" s="782"/>
      <c r="Y93" s="783"/>
      <c r="Z93" s="783"/>
      <c r="AA93" s="784"/>
      <c r="AB93" s="784"/>
      <c r="AC93" s="785"/>
      <c r="AD93" s="785"/>
      <c r="AE93" s="785"/>
      <c r="AF93" s="50" t="e">
        <f>VLOOKUP(U93,'BASE DE DONNEE'!$A$4:$H$148,3,0)</f>
        <v>#N/A</v>
      </c>
      <c r="AG93" s="713" t="e">
        <f t="shared" si="22"/>
        <v>#N/A</v>
      </c>
      <c r="AH93" s="714"/>
      <c r="AI93" s="51" t="e">
        <f>VLOOKUP(U93,'BASE DE DONNEE'!$A$4:$H$148,6,0)*AH93/100</f>
        <v>#N/A</v>
      </c>
      <c r="AJ93" s="51" t="e">
        <f>VLOOKUP(U93,'BASE DE DONNEE'!$A$4:$H$148,7,0)*AH93/100</f>
        <v>#N/A</v>
      </c>
      <c r="AK93" s="51" t="e">
        <f>VLOOKUP(U93,'BASE DE DONNEE'!$A$4:$H$148,8,0)*AH93/100</f>
        <v>#N/A</v>
      </c>
      <c r="AL93" s="52" t="e">
        <f t="shared" si="23"/>
        <v>#N/A</v>
      </c>
      <c r="AM93" s="22"/>
      <c r="AN93" s="153"/>
      <c r="AO93" s="782" t="e">
        <f>VLOOKUP(AN93,'BASE DE DONNEE'!$A$4:$H$148,2,0)</f>
        <v>#N/A</v>
      </c>
      <c r="AP93" s="782"/>
      <c r="AQ93" s="782"/>
      <c r="AR93" s="783"/>
      <c r="AS93" s="783"/>
      <c r="AT93" s="784"/>
      <c r="AU93" s="784"/>
      <c r="AV93" s="785"/>
      <c r="AW93" s="785"/>
      <c r="AX93" s="785"/>
      <c r="AY93" s="50" t="e">
        <f>VLOOKUP(AN93,'BASE DE DONNEE'!$A$4:$H$148,3,0)</f>
        <v>#N/A</v>
      </c>
      <c r="AZ93" s="713" t="e">
        <f t="shared" si="24"/>
        <v>#N/A</v>
      </c>
      <c r="BA93" s="714"/>
      <c r="BB93" s="51" t="e">
        <f>VLOOKUP(AN93,'BASE DE DONNEE'!$A$4:$H$148,6,0)*BA93/100</f>
        <v>#N/A</v>
      </c>
      <c r="BC93" s="51" t="e">
        <f>VLOOKUP(AN93,'BASE DE DONNEE'!$A$4:$H$148,7,0)*BA93/100</f>
        <v>#N/A</v>
      </c>
      <c r="BD93" s="51" t="e">
        <f>VLOOKUP(AN93,'BASE DE DONNEE'!$A$4:$H$148,8,0)*BA93/100</f>
        <v>#N/A</v>
      </c>
      <c r="BE93" s="52" t="e">
        <f t="shared" si="25"/>
        <v>#N/A</v>
      </c>
      <c r="BF93" s="22"/>
      <c r="BG93" s="153"/>
      <c r="BH93" s="782" t="e">
        <f>VLOOKUP(BG93,'BASE DE DONNEE'!$A$4:$H$148,2,0)</f>
        <v>#N/A</v>
      </c>
      <c r="BI93" s="782"/>
      <c r="BJ93" s="782"/>
      <c r="BK93" s="783"/>
      <c r="BL93" s="783"/>
      <c r="BM93" s="784"/>
      <c r="BN93" s="784"/>
      <c r="BO93" s="785"/>
      <c r="BP93" s="785"/>
      <c r="BQ93" s="785"/>
      <c r="BR93" s="50" t="e">
        <f>VLOOKUP(BG93,'BASE DE DONNEE'!$A$4:$H$148,3,0)</f>
        <v>#N/A</v>
      </c>
      <c r="BS93" s="713" t="e">
        <f t="shared" si="26"/>
        <v>#N/A</v>
      </c>
      <c r="BT93" s="714"/>
      <c r="BU93" s="51" t="e">
        <f>VLOOKUP(BG93,'BASE DE DONNEE'!$A$4:$H$148,6,0)*BT93/100</f>
        <v>#N/A</v>
      </c>
      <c r="BV93" s="51" t="e">
        <f>VLOOKUP(BG93,'BASE DE DONNEE'!$A$4:$H$148,7,0)*BT93/100</f>
        <v>#N/A</v>
      </c>
      <c r="BW93" s="51" t="e">
        <f>VLOOKUP(BG93,'BASE DE DONNEE'!$A$4:$H$148,8,0)*BT93/100</f>
        <v>#N/A</v>
      </c>
      <c r="BX93" s="52" t="e">
        <f t="shared" si="27"/>
        <v>#N/A</v>
      </c>
    </row>
    <row r="94" spans="1:76" x14ac:dyDescent="0.25">
      <c r="A94" s="24">
        <v>43540</v>
      </c>
      <c r="B94" s="23" t="s">
        <v>127</v>
      </c>
      <c r="C94" s="782" t="str">
        <f>VLOOKUP(B94,'BASE DE DONNEE'!$A$4:$H$148,2,0)</f>
        <v>CARREFOUR</v>
      </c>
      <c r="D94" s="782"/>
      <c r="E94" s="782"/>
      <c r="F94" s="783" t="s">
        <v>151</v>
      </c>
      <c r="G94" s="783"/>
      <c r="H94" s="937">
        <v>8004742</v>
      </c>
      <c r="I94" s="937"/>
      <c r="J94" s="785">
        <v>304</v>
      </c>
      <c r="K94" s="785"/>
      <c r="L94" s="785"/>
      <c r="M94" s="50">
        <f>VLOOKUP(B94,'BASE DE DONNEE'!$A$4:$H$148,3,0)</f>
        <v>100</v>
      </c>
      <c r="N94" s="713">
        <f t="shared" si="21"/>
        <v>304</v>
      </c>
      <c r="O94" s="714"/>
      <c r="P94" s="51">
        <f>VLOOKUP(B94,'BASE DE DONNEE'!$A$4:$H$148,6,0)*N94/100</f>
        <v>15.2</v>
      </c>
      <c r="Q94" s="51">
        <f>VLOOKUP(B94,'BASE DE DONNEE'!$A$4:$H$148,7,0)*N94/100</f>
        <v>0</v>
      </c>
      <c r="R94" s="51">
        <f>VLOOKUP(B94,'BASE DE DONNEE'!$A$4:$H$148,8,0)*N94/100</f>
        <v>0</v>
      </c>
      <c r="S94" s="52">
        <f t="shared" si="20"/>
        <v>319.2</v>
      </c>
      <c r="T94" s="22"/>
      <c r="U94" s="153"/>
      <c r="V94" s="782" t="e">
        <f>VLOOKUP(U94,'BASE DE DONNEE'!$A$4:$H$148,2,0)</f>
        <v>#N/A</v>
      </c>
      <c r="W94" s="782"/>
      <c r="X94" s="782"/>
      <c r="Y94" s="783"/>
      <c r="Z94" s="783"/>
      <c r="AA94" s="784"/>
      <c r="AB94" s="784"/>
      <c r="AC94" s="785"/>
      <c r="AD94" s="785"/>
      <c r="AE94" s="785"/>
      <c r="AF94" s="50" t="e">
        <f>VLOOKUP(U94,'BASE DE DONNEE'!$A$4:$H$148,3,0)</f>
        <v>#N/A</v>
      </c>
      <c r="AG94" s="713" t="e">
        <f t="shared" si="22"/>
        <v>#N/A</v>
      </c>
      <c r="AH94" s="714"/>
      <c r="AI94" s="51" t="e">
        <f>VLOOKUP(U94,'BASE DE DONNEE'!$A$4:$H$148,6,0)*AH94/100</f>
        <v>#N/A</v>
      </c>
      <c r="AJ94" s="51" t="e">
        <f>VLOOKUP(U94,'BASE DE DONNEE'!$A$4:$H$148,7,0)*AH94/100</f>
        <v>#N/A</v>
      </c>
      <c r="AK94" s="51" t="e">
        <f>VLOOKUP(U94,'BASE DE DONNEE'!$A$4:$H$148,8,0)*AH94/100</f>
        <v>#N/A</v>
      </c>
      <c r="AL94" s="52" t="e">
        <f t="shared" si="23"/>
        <v>#N/A</v>
      </c>
      <c r="AM94" s="22"/>
      <c r="AN94" s="153"/>
      <c r="AO94" s="782" t="e">
        <f>VLOOKUP(AN94,'BASE DE DONNEE'!$A$4:$H$148,2,0)</f>
        <v>#N/A</v>
      </c>
      <c r="AP94" s="782"/>
      <c r="AQ94" s="782"/>
      <c r="AR94" s="783"/>
      <c r="AS94" s="783"/>
      <c r="AT94" s="784"/>
      <c r="AU94" s="784"/>
      <c r="AV94" s="785"/>
      <c r="AW94" s="785"/>
      <c r="AX94" s="785"/>
      <c r="AY94" s="50" t="e">
        <f>VLOOKUP(AN94,'BASE DE DONNEE'!$A$4:$H$148,3,0)</f>
        <v>#N/A</v>
      </c>
      <c r="AZ94" s="713" t="e">
        <f t="shared" si="24"/>
        <v>#N/A</v>
      </c>
      <c r="BA94" s="714"/>
      <c r="BB94" s="51" t="e">
        <f>VLOOKUP(AN94,'BASE DE DONNEE'!$A$4:$H$148,6,0)*BA94/100</f>
        <v>#N/A</v>
      </c>
      <c r="BC94" s="51" t="e">
        <f>VLOOKUP(AN94,'BASE DE DONNEE'!$A$4:$H$148,7,0)*BA94/100</f>
        <v>#N/A</v>
      </c>
      <c r="BD94" s="51" t="e">
        <f>VLOOKUP(AN94,'BASE DE DONNEE'!$A$4:$H$148,8,0)*BA94/100</f>
        <v>#N/A</v>
      </c>
      <c r="BE94" s="52" t="e">
        <f t="shared" si="25"/>
        <v>#N/A</v>
      </c>
      <c r="BF94" s="22"/>
      <c r="BG94" s="153"/>
      <c r="BH94" s="782" t="e">
        <f>VLOOKUP(BG94,'BASE DE DONNEE'!$A$4:$H$148,2,0)</f>
        <v>#N/A</v>
      </c>
      <c r="BI94" s="782"/>
      <c r="BJ94" s="782"/>
      <c r="BK94" s="783"/>
      <c r="BL94" s="783"/>
      <c r="BM94" s="784"/>
      <c r="BN94" s="784"/>
      <c r="BO94" s="785"/>
      <c r="BP94" s="785"/>
      <c r="BQ94" s="785"/>
      <c r="BR94" s="50" t="e">
        <f>VLOOKUP(BG94,'BASE DE DONNEE'!$A$4:$H$148,3,0)</f>
        <v>#N/A</v>
      </c>
      <c r="BS94" s="713" t="e">
        <f t="shared" si="26"/>
        <v>#N/A</v>
      </c>
      <c r="BT94" s="714"/>
      <c r="BU94" s="51" t="e">
        <f>VLOOKUP(BG94,'BASE DE DONNEE'!$A$4:$H$148,6,0)*BT94/100</f>
        <v>#N/A</v>
      </c>
      <c r="BV94" s="51" t="e">
        <f>VLOOKUP(BG94,'BASE DE DONNEE'!$A$4:$H$148,7,0)*BT94/100</f>
        <v>#N/A</v>
      </c>
      <c r="BW94" s="51" t="e">
        <f>VLOOKUP(BG94,'BASE DE DONNEE'!$A$4:$H$148,8,0)*BT94/100</f>
        <v>#N/A</v>
      </c>
      <c r="BX94" s="52" t="e">
        <f t="shared" si="27"/>
        <v>#N/A</v>
      </c>
    </row>
    <row r="95" spans="1:76" x14ac:dyDescent="0.25">
      <c r="A95" s="24">
        <v>43540</v>
      </c>
      <c r="B95" s="23" t="s">
        <v>102</v>
      </c>
      <c r="C95" s="782">
        <f>VLOOKUP(B95,'BASE DE DONNEE'!$A$4:$H$148,2,0)</f>
        <v>0</v>
      </c>
      <c r="D95" s="782"/>
      <c r="E95" s="782"/>
      <c r="F95" s="783" t="s">
        <v>151</v>
      </c>
      <c r="G95" s="783"/>
      <c r="H95" s="937">
        <v>8004742</v>
      </c>
      <c r="I95" s="937"/>
      <c r="J95" s="785">
        <v>560</v>
      </c>
      <c r="K95" s="785"/>
      <c r="L95" s="785"/>
      <c r="M95" s="50">
        <f>VLOOKUP(B95,'BASE DE DONNEE'!$A$4:$H$148,3,0)</f>
        <v>100</v>
      </c>
      <c r="N95" s="713">
        <f t="shared" si="21"/>
        <v>560</v>
      </c>
      <c r="O95" s="714"/>
      <c r="P95" s="51">
        <f>VLOOKUP(B95,'BASE DE DONNEE'!$A$4:$H$148,6,0)*N95/100</f>
        <v>0</v>
      </c>
      <c r="Q95" s="51">
        <f>VLOOKUP(B95,'BASE DE DONNEE'!$A$4:$H$148,7,0)*N95/100</f>
        <v>0</v>
      </c>
      <c r="R95" s="51">
        <f>VLOOKUP(B95,'BASE DE DONNEE'!$A$4:$H$148,8,0)*N95/100</f>
        <v>89.6</v>
      </c>
      <c r="S95" s="52">
        <f t="shared" si="20"/>
        <v>649.6</v>
      </c>
      <c r="T95" s="22"/>
      <c r="U95" s="153"/>
      <c r="V95" s="782" t="e">
        <f>VLOOKUP(U95,'BASE DE DONNEE'!$A$4:$H$148,2,0)</f>
        <v>#N/A</v>
      </c>
      <c r="W95" s="782"/>
      <c r="X95" s="782"/>
      <c r="Y95" s="783"/>
      <c r="Z95" s="783"/>
      <c r="AA95" s="784"/>
      <c r="AB95" s="784"/>
      <c r="AC95" s="785"/>
      <c r="AD95" s="785"/>
      <c r="AE95" s="785"/>
      <c r="AF95" s="50" t="e">
        <f>VLOOKUP(U95,'BASE DE DONNEE'!$A$4:$H$148,3,0)</f>
        <v>#N/A</v>
      </c>
      <c r="AG95" s="713" t="e">
        <f t="shared" si="22"/>
        <v>#N/A</v>
      </c>
      <c r="AH95" s="714"/>
      <c r="AI95" s="51" t="e">
        <f>VLOOKUP(U95,'BASE DE DONNEE'!$A$4:$H$148,6,0)*AH95/100</f>
        <v>#N/A</v>
      </c>
      <c r="AJ95" s="51" t="e">
        <f>VLOOKUP(U95,'BASE DE DONNEE'!$A$4:$H$148,7,0)*AH95/100</f>
        <v>#N/A</v>
      </c>
      <c r="AK95" s="51" t="e">
        <f>VLOOKUP(U95,'BASE DE DONNEE'!$A$4:$H$148,8,0)*AH95/100</f>
        <v>#N/A</v>
      </c>
      <c r="AL95" s="52" t="e">
        <f t="shared" si="23"/>
        <v>#N/A</v>
      </c>
      <c r="AM95" s="22"/>
      <c r="AN95" s="153"/>
      <c r="AO95" s="782" t="e">
        <f>VLOOKUP(AN95,'BASE DE DONNEE'!$A$4:$H$148,2,0)</f>
        <v>#N/A</v>
      </c>
      <c r="AP95" s="782"/>
      <c r="AQ95" s="782"/>
      <c r="AR95" s="783"/>
      <c r="AS95" s="783"/>
      <c r="AT95" s="784"/>
      <c r="AU95" s="784"/>
      <c r="AV95" s="785"/>
      <c r="AW95" s="785"/>
      <c r="AX95" s="785"/>
      <c r="AY95" s="50" t="e">
        <f>VLOOKUP(AN95,'BASE DE DONNEE'!$A$4:$H$148,3,0)</f>
        <v>#N/A</v>
      </c>
      <c r="AZ95" s="713" t="e">
        <f t="shared" si="24"/>
        <v>#N/A</v>
      </c>
      <c r="BA95" s="714"/>
      <c r="BB95" s="51" t="e">
        <f>VLOOKUP(AN95,'BASE DE DONNEE'!$A$4:$H$148,6,0)*BA95/100</f>
        <v>#N/A</v>
      </c>
      <c r="BC95" s="51" t="e">
        <f>VLOOKUP(AN95,'BASE DE DONNEE'!$A$4:$H$148,7,0)*BA95/100</f>
        <v>#N/A</v>
      </c>
      <c r="BD95" s="51" t="e">
        <f>VLOOKUP(AN95,'BASE DE DONNEE'!$A$4:$H$148,8,0)*BA95/100</f>
        <v>#N/A</v>
      </c>
      <c r="BE95" s="52" t="e">
        <f t="shared" si="25"/>
        <v>#N/A</v>
      </c>
      <c r="BF95" s="22"/>
      <c r="BG95" s="153"/>
      <c r="BH95" s="782" t="e">
        <f>VLOOKUP(BG95,'BASE DE DONNEE'!$A$4:$H$148,2,0)</f>
        <v>#N/A</v>
      </c>
      <c r="BI95" s="782"/>
      <c r="BJ95" s="782"/>
      <c r="BK95" s="783"/>
      <c r="BL95" s="783"/>
      <c r="BM95" s="784"/>
      <c r="BN95" s="784"/>
      <c r="BO95" s="785"/>
      <c r="BP95" s="785"/>
      <c r="BQ95" s="785"/>
      <c r="BR95" s="50" t="e">
        <f>VLOOKUP(BG95,'BASE DE DONNEE'!$A$4:$H$148,3,0)</f>
        <v>#N/A</v>
      </c>
      <c r="BS95" s="713" t="e">
        <f t="shared" si="26"/>
        <v>#N/A</v>
      </c>
      <c r="BT95" s="714"/>
      <c r="BU95" s="51" t="e">
        <f>VLOOKUP(BG95,'BASE DE DONNEE'!$A$4:$H$148,6,0)*BT95/100</f>
        <v>#N/A</v>
      </c>
      <c r="BV95" s="51" t="e">
        <f>VLOOKUP(BG95,'BASE DE DONNEE'!$A$4:$H$148,7,0)*BT95/100</f>
        <v>#N/A</v>
      </c>
      <c r="BW95" s="51" t="e">
        <f>VLOOKUP(BG95,'BASE DE DONNEE'!$A$4:$H$148,8,0)*BT95/100</f>
        <v>#N/A</v>
      </c>
      <c r="BX95" s="52" t="e">
        <f t="shared" si="27"/>
        <v>#N/A</v>
      </c>
    </row>
    <row r="96" spans="1:76" x14ac:dyDescent="0.25">
      <c r="A96" s="24">
        <v>43540</v>
      </c>
      <c r="B96" s="23" t="s">
        <v>24</v>
      </c>
      <c r="C96" s="782" t="str">
        <f>VLOOKUP(B96,'BASE DE DONNEE'!$A$4:$H$148,2,0)</f>
        <v>MR CHALOT</v>
      </c>
      <c r="D96" s="782"/>
      <c r="E96" s="782"/>
      <c r="F96" s="783" t="s">
        <v>152</v>
      </c>
      <c r="G96" s="783"/>
      <c r="H96" s="784"/>
      <c r="I96" s="784"/>
      <c r="J96" s="785">
        <v>65000</v>
      </c>
      <c r="K96" s="785"/>
      <c r="L96" s="785"/>
      <c r="M96" s="50">
        <f>VLOOKUP(B96,'BASE DE DONNEE'!$A$4:$H$148,3,0)</f>
        <v>30</v>
      </c>
      <c r="N96" s="713">
        <f t="shared" si="21"/>
        <v>19500</v>
      </c>
      <c r="O96" s="714"/>
      <c r="P96" s="51">
        <f>VLOOKUP(B96,'BASE DE DONNEE'!$A$4:$H$148,6,0)*N96/100</f>
        <v>0</v>
      </c>
      <c r="Q96" s="51">
        <f>VLOOKUP(B96,'BASE DE DONNEE'!$A$4:$H$148,7,0)*N96/100</f>
        <v>0</v>
      </c>
      <c r="R96" s="51">
        <f>VLOOKUP(B96,'BASE DE DONNEE'!$A$4:$H$148,8,0)*N96/100</f>
        <v>0</v>
      </c>
      <c r="S96" s="52">
        <f t="shared" si="20"/>
        <v>19500</v>
      </c>
      <c r="T96" s="22"/>
      <c r="U96" s="153"/>
      <c r="V96" s="782" t="e">
        <f>VLOOKUP(U96,'BASE DE DONNEE'!$A$4:$H$148,2,0)</f>
        <v>#N/A</v>
      </c>
      <c r="W96" s="782"/>
      <c r="X96" s="782"/>
      <c r="Y96" s="783"/>
      <c r="Z96" s="783"/>
      <c r="AA96" s="784"/>
      <c r="AB96" s="784"/>
      <c r="AC96" s="785"/>
      <c r="AD96" s="785"/>
      <c r="AE96" s="785"/>
      <c r="AF96" s="50" t="e">
        <f>VLOOKUP(U96,'BASE DE DONNEE'!$A$4:$H$148,3,0)</f>
        <v>#N/A</v>
      </c>
      <c r="AG96" s="713" t="e">
        <f t="shared" si="22"/>
        <v>#N/A</v>
      </c>
      <c r="AH96" s="714"/>
      <c r="AI96" s="51" t="e">
        <f>VLOOKUP(U96,'BASE DE DONNEE'!$A$4:$H$148,6,0)*AH96/100</f>
        <v>#N/A</v>
      </c>
      <c r="AJ96" s="51" t="e">
        <f>VLOOKUP(U96,'BASE DE DONNEE'!$A$4:$H$148,7,0)*AH96/100</f>
        <v>#N/A</v>
      </c>
      <c r="AK96" s="51" t="e">
        <f>VLOOKUP(U96,'BASE DE DONNEE'!$A$4:$H$148,8,0)*AH96/100</f>
        <v>#N/A</v>
      </c>
      <c r="AL96" s="52" t="e">
        <f t="shared" si="23"/>
        <v>#N/A</v>
      </c>
      <c r="AM96" s="22"/>
      <c r="AN96" s="153"/>
      <c r="AO96" s="782" t="e">
        <f>VLOOKUP(AN96,'BASE DE DONNEE'!$A$4:$H$148,2,0)</f>
        <v>#N/A</v>
      </c>
      <c r="AP96" s="782"/>
      <c r="AQ96" s="782"/>
      <c r="AR96" s="783"/>
      <c r="AS96" s="783"/>
      <c r="AT96" s="784"/>
      <c r="AU96" s="784"/>
      <c r="AV96" s="785"/>
      <c r="AW96" s="785"/>
      <c r="AX96" s="785"/>
      <c r="AY96" s="50" t="e">
        <f>VLOOKUP(AN96,'BASE DE DONNEE'!$A$4:$H$148,3,0)</f>
        <v>#N/A</v>
      </c>
      <c r="AZ96" s="713" t="e">
        <f t="shared" si="24"/>
        <v>#N/A</v>
      </c>
      <c r="BA96" s="714"/>
      <c r="BB96" s="51" t="e">
        <f>VLOOKUP(AN96,'BASE DE DONNEE'!$A$4:$H$148,6,0)*BA96/100</f>
        <v>#N/A</v>
      </c>
      <c r="BC96" s="51" t="e">
        <f>VLOOKUP(AN96,'BASE DE DONNEE'!$A$4:$H$148,7,0)*BA96/100</f>
        <v>#N/A</v>
      </c>
      <c r="BD96" s="51" t="e">
        <f>VLOOKUP(AN96,'BASE DE DONNEE'!$A$4:$H$148,8,0)*BA96/100</f>
        <v>#N/A</v>
      </c>
      <c r="BE96" s="52" t="e">
        <f t="shared" si="25"/>
        <v>#N/A</v>
      </c>
      <c r="BF96" s="22"/>
      <c r="BG96" s="153"/>
      <c r="BH96" s="782" t="e">
        <f>VLOOKUP(BG96,'BASE DE DONNEE'!$A$4:$H$148,2,0)</f>
        <v>#N/A</v>
      </c>
      <c r="BI96" s="782"/>
      <c r="BJ96" s="782"/>
      <c r="BK96" s="783"/>
      <c r="BL96" s="783"/>
      <c r="BM96" s="784"/>
      <c r="BN96" s="784"/>
      <c r="BO96" s="785"/>
      <c r="BP96" s="785"/>
      <c r="BQ96" s="785"/>
      <c r="BR96" s="50" t="e">
        <f>VLOOKUP(BG96,'BASE DE DONNEE'!$A$4:$H$148,3,0)</f>
        <v>#N/A</v>
      </c>
      <c r="BS96" s="713" t="e">
        <f t="shared" si="26"/>
        <v>#N/A</v>
      </c>
      <c r="BT96" s="714"/>
      <c r="BU96" s="51" t="e">
        <f>VLOOKUP(BG96,'BASE DE DONNEE'!$A$4:$H$148,6,0)*BT96/100</f>
        <v>#N/A</v>
      </c>
      <c r="BV96" s="51" t="e">
        <f>VLOOKUP(BG96,'BASE DE DONNEE'!$A$4:$H$148,7,0)*BT96/100</f>
        <v>#N/A</v>
      </c>
      <c r="BW96" s="51" t="e">
        <f>VLOOKUP(BG96,'BASE DE DONNEE'!$A$4:$H$148,8,0)*BT96/100</f>
        <v>#N/A</v>
      </c>
      <c r="BX96" s="52" t="e">
        <f t="shared" si="27"/>
        <v>#N/A</v>
      </c>
    </row>
    <row r="97" spans="1:76" x14ac:dyDescent="0.25">
      <c r="A97" s="24">
        <v>43550</v>
      </c>
      <c r="B97" s="23" t="s">
        <v>50</v>
      </c>
      <c r="C97" s="782" t="str">
        <f>VLOOKUP(B97,'BASE DE DONNEE'!$A$4:$H$148,2,0)</f>
        <v>TAHITI SUD</v>
      </c>
      <c r="D97" s="782"/>
      <c r="E97" s="782"/>
      <c r="F97" s="685" t="s">
        <v>153</v>
      </c>
      <c r="G97" s="686"/>
      <c r="H97" s="69"/>
      <c r="I97" s="70"/>
      <c r="J97" s="680">
        <v>5456</v>
      </c>
      <c r="K97" s="681"/>
      <c r="L97" s="682"/>
      <c r="M97" s="50">
        <f>VLOOKUP(B97,'BASE DE DONNEE'!$A$4:$H$148,3,0)</f>
        <v>10</v>
      </c>
      <c r="N97" s="713">
        <f t="shared" si="21"/>
        <v>545.6</v>
      </c>
      <c r="O97" s="714"/>
      <c r="P97" s="51">
        <f>VLOOKUP(B97,'BASE DE DONNEE'!$A$4:$H$148,6,0)*N97/100</f>
        <v>27.28</v>
      </c>
      <c r="Q97" s="51">
        <f>VLOOKUP(B97,'BASE DE DONNEE'!$A$4:$H$148,7,0)*N97/100</f>
        <v>0</v>
      </c>
      <c r="R97" s="51">
        <f>VLOOKUP(B97,'BASE DE DONNEE'!$A$4:$H$148,8,0)*N97/100</f>
        <v>0</v>
      </c>
      <c r="S97" s="52">
        <f t="shared" si="20"/>
        <v>572.88</v>
      </c>
      <c r="T97" s="22"/>
      <c r="U97" s="153"/>
      <c r="V97" s="782" t="e">
        <f>VLOOKUP(U97,'BASE DE DONNEE'!$A$4:$H$148,2,0)</f>
        <v>#N/A</v>
      </c>
      <c r="W97" s="782"/>
      <c r="X97" s="782"/>
      <c r="Y97" s="67"/>
      <c r="Z97" s="68"/>
      <c r="AA97" s="69"/>
      <c r="AB97" s="70"/>
      <c r="AC97" s="71"/>
      <c r="AD97" s="72"/>
      <c r="AE97" s="73"/>
      <c r="AF97" s="50" t="e">
        <f>VLOOKUP(U97,'BASE DE DONNEE'!$A$4:$H$148,3,0)</f>
        <v>#N/A</v>
      </c>
      <c r="AG97" s="713" t="e">
        <f t="shared" si="22"/>
        <v>#N/A</v>
      </c>
      <c r="AH97" s="714"/>
      <c r="AI97" s="51" t="e">
        <f>VLOOKUP(U97,'BASE DE DONNEE'!$A$4:$H$148,6,0)*AH97/100</f>
        <v>#N/A</v>
      </c>
      <c r="AJ97" s="51" t="e">
        <f>VLOOKUP(U97,'BASE DE DONNEE'!$A$4:$H$148,7,0)*AH97/100</f>
        <v>#N/A</v>
      </c>
      <c r="AK97" s="51" t="e">
        <f>VLOOKUP(U97,'BASE DE DONNEE'!$A$4:$H$148,8,0)*AH97/100</f>
        <v>#N/A</v>
      </c>
      <c r="AL97" s="52" t="e">
        <f t="shared" si="23"/>
        <v>#N/A</v>
      </c>
      <c r="AM97" s="22"/>
      <c r="AN97" s="153"/>
      <c r="AO97" s="782" t="e">
        <f>VLOOKUP(AN97,'BASE DE DONNEE'!$A$4:$H$148,2,0)</f>
        <v>#N/A</v>
      </c>
      <c r="AP97" s="782"/>
      <c r="AQ97" s="782"/>
      <c r="AR97" s="67"/>
      <c r="AS97" s="68"/>
      <c r="AT97" s="69"/>
      <c r="AU97" s="70"/>
      <c r="AV97" s="71"/>
      <c r="AW97" s="72"/>
      <c r="AX97" s="73"/>
      <c r="AY97" s="50" t="e">
        <f>VLOOKUP(AN97,'BASE DE DONNEE'!$A$4:$H$148,3,0)</f>
        <v>#N/A</v>
      </c>
      <c r="AZ97" s="713" t="e">
        <f t="shared" si="24"/>
        <v>#N/A</v>
      </c>
      <c r="BA97" s="714"/>
      <c r="BB97" s="51" t="e">
        <f>VLOOKUP(AN97,'BASE DE DONNEE'!$A$4:$H$148,6,0)*BA97/100</f>
        <v>#N/A</v>
      </c>
      <c r="BC97" s="51" t="e">
        <f>VLOOKUP(AN97,'BASE DE DONNEE'!$A$4:$H$148,7,0)*BA97/100</f>
        <v>#N/A</v>
      </c>
      <c r="BD97" s="51" t="e">
        <f>VLOOKUP(AN97,'BASE DE DONNEE'!$A$4:$H$148,8,0)*BA97/100</f>
        <v>#N/A</v>
      </c>
      <c r="BE97" s="52" t="e">
        <f t="shared" si="25"/>
        <v>#N/A</v>
      </c>
      <c r="BF97" s="22"/>
      <c r="BG97" s="153"/>
      <c r="BH97" s="782" t="e">
        <f>VLOOKUP(BG97,'BASE DE DONNEE'!$A$4:$H$148,2,0)</f>
        <v>#N/A</v>
      </c>
      <c r="BI97" s="782"/>
      <c r="BJ97" s="782"/>
      <c r="BK97" s="67"/>
      <c r="BL97" s="68"/>
      <c r="BM97" s="69"/>
      <c r="BN97" s="70"/>
      <c r="BO97" s="71"/>
      <c r="BP97" s="72"/>
      <c r="BQ97" s="73"/>
      <c r="BR97" s="50" t="e">
        <f>VLOOKUP(BG97,'BASE DE DONNEE'!$A$4:$H$148,3,0)</f>
        <v>#N/A</v>
      </c>
      <c r="BS97" s="713" t="e">
        <f t="shared" si="26"/>
        <v>#N/A</v>
      </c>
      <c r="BT97" s="714"/>
      <c r="BU97" s="51" t="e">
        <f>VLOOKUP(BG97,'BASE DE DONNEE'!$A$4:$H$148,6,0)*BT97/100</f>
        <v>#N/A</v>
      </c>
      <c r="BV97" s="51" t="e">
        <f>VLOOKUP(BG97,'BASE DE DONNEE'!$A$4:$H$148,7,0)*BT97/100</f>
        <v>#N/A</v>
      </c>
      <c r="BW97" s="51" t="e">
        <f>VLOOKUP(BG97,'BASE DE DONNEE'!$A$4:$H$148,8,0)*BT97/100</f>
        <v>#N/A</v>
      </c>
      <c r="BX97" s="52" t="e">
        <f t="shared" si="27"/>
        <v>#N/A</v>
      </c>
    </row>
    <row r="98" spans="1:76" x14ac:dyDescent="0.25">
      <c r="A98" s="24">
        <v>43550</v>
      </c>
      <c r="B98" s="23" t="s">
        <v>53</v>
      </c>
      <c r="C98" s="827" t="str">
        <f>VLOOKUP(B98,'BASE DE DONNEE'!$A$4:$H$148,2,0)</f>
        <v>CARREFOUR</v>
      </c>
      <c r="D98" s="828"/>
      <c r="E98" s="829"/>
      <c r="F98" s="685" t="s">
        <v>151</v>
      </c>
      <c r="G98" s="686"/>
      <c r="H98" s="935">
        <v>4005246</v>
      </c>
      <c r="I98" s="936"/>
      <c r="J98" s="680">
        <v>1557</v>
      </c>
      <c r="K98" s="681"/>
      <c r="L98" s="682"/>
      <c r="M98" s="50">
        <f>VLOOKUP(B98,'BASE DE DONNEE'!$A$4:$H$148,3,0)</f>
        <v>100</v>
      </c>
      <c r="N98" s="713">
        <f t="shared" si="21"/>
        <v>1557</v>
      </c>
      <c r="O98" s="714"/>
      <c r="P98" s="51">
        <f>VLOOKUP(B98,'BASE DE DONNEE'!$A$4:$H$148,6,0)*N98/100</f>
        <v>0</v>
      </c>
      <c r="Q98" s="51">
        <f>VLOOKUP(B98,'BASE DE DONNEE'!$A$4:$H$148,7,0)*N98/100</f>
        <v>0</v>
      </c>
      <c r="R98" s="51">
        <f>VLOOKUP(B98,'BASE DE DONNEE'!$A$4:$H$148,8,0)*N98/100</f>
        <v>249.12</v>
      </c>
      <c r="S98" s="52">
        <f t="shared" si="20"/>
        <v>1806.12</v>
      </c>
      <c r="T98" s="22"/>
      <c r="U98" s="153"/>
      <c r="V98" s="827" t="e">
        <f>VLOOKUP(U98,'BASE DE DONNEE'!$A$4:$H$148,2,0)</f>
        <v>#N/A</v>
      </c>
      <c r="W98" s="828"/>
      <c r="X98" s="829"/>
      <c r="Y98" s="685"/>
      <c r="Z98" s="686"/>
      <c r="AA98" s="683"/>
      <c r="AB98" s="684"/>
      <c r="AC98" s="680"/>
      <c r="AD98" s="681"/>
      <c r="AE98" s="682"/>
      <c r="AF98" s="50" t="e">
        <f>VLOOKUP(U98,'BASE DE DONNEE'!$A$4:$H$148,3,0)</f>
        <v>#N/A</v>
      </c>
      <c r="AG98" s="713" t="e">
        <f t="shared" si="22"/>
        <v>#N/A</v>
      </c>
      <c r="AH98" s="714"/>
      <c r="AI98" s="51" t="e">
        <f>VLOOKUP(U98,'BASE DE DONNEE'!$A$4:$H$148,6,0)*AH98/100</f>
        <v>#N/A</v>
      </c>
      <c r="AJ98" s="51" t="e">
        <f>VLOOKUP(U98,'BASE DE DONNEE'!$A$4:$H$148,7,0)*AH98/100</f>
        <v>#N/A</v>
      </c>
      <c r="AK98" s="51" t="e">
        <f>VLOOKUP(U98,'BASE DE DONNEE'!$A$4:$H$148,8,0)*AH98/100</f>
        <v>#N/A</v>
      </c>
      <c r="AL98" s="52" t="e">
        <f t="shared" si="23"/>
        <v>#N/A</v>
      </c>
      <c r="AM98" s="22"/>
      <c r="AN98" s="153"/>
      <c r="AO98" s="782" t="e">
        <f>VLOOKUP(AN98,'BASE DE DONNEE'!$A$4:$H$148,2,0)</f>
        <v>#N/A</v>
      </c>
      <c r="AP98" s="782"/>
      <c r="AQ98" s="782"/>
      <c r="AR98" s="685"/>
      <c r="AS98" s="686"/>
      <c r="AT98" s="683"/>
      <c r="AU98" s="684"/>
      <c r="AV98" s="680"/>
      <c r="AW98" s="681"/>
      <c r="AX98" s="682"/>
      <c r="AY98" s="50" t="e">
        <f>VLOOKUP(AN98,'BASE DE DONNEE'!$A$4:$H$148,3,0)</f>
        <v>#N/A</v>
      </c>
      <c r="AZ98" s="713" t="e">
        <f t="shared" si="24"/>
        <v>#N/A</v>
      </c>
      <c r="BA98" s="714"/>
      <c r="BB98" s="51" t="e">
        <f>VLOOKUP(AN98,'BASE DE DONNEE'!$A$4:$H$148,6,0)*BA98/100</f>
        <v>#N/A</v>
      </c>
      <c r="BC98" s="51" t="e">
        <f>VLOOKUP(AN98,'BASE DE DONNEE'!$A$4:$H$148,7,0)*BA98/100</f>
        <v>#N/A</v>
      </c>
      <c r="BD98" s="51" t="e">
        <f>VLOOKUP(AN98,'BASE DE DONNEE'!$A$4:$H$148,8,0)*BA98/100</f>
        <v>#N/A</v>
      </c>
      <c r="BE98" s="52" t="e">
        <f t="shared" si="25"/>
        <v>#N/A</v>
      </c>
      <c r="BF98" s="22"/>
      <c r="BG98" s="153"/>
      <c r="BH98" s="782" t="e">
        <f>VLOOKUP(BG98,'BASE DE DONNEE'!$A$4:$H$148,2,0)</f>
        <v>#N/A</v>
      </c>
      <c r="BI98" s="782"/>
      <c r="BJ98" s="782"/>
      <c r="BK98" s="685"/>
      <c r="BL98" s="686"/>
      <c r="BM98" s="683"/>
      <c r="BN98" s="684"/>
      <c r="BO98" s="680"/>
      <c r="BP98" s="681"/>
      <c r="BQ98" s="682"/>
      <c r="BR98" s="50" t="e">
        <f>VLOOKUP(BG98,'BASE DE DONNEE'!$A$4:$H$148,3,0)</f>
        <v>#N/A</v>
      </c>
      <c r="BS98" s="713" t="e">
        <f t="shared" si="26"/>
        <v>#N/A</v>
      </c>
      <c r="BT98" s="714"/>
      <c r="BU98" s="51" t="e">
        <f>VLOOKUP(BG98,'BASE DE DONNEE'!$A$4:$H$148,6,0)*BT98/100</f>
        <v>#N/A</v>
      </c>
      <c r="BV98" s="51" t="e">
        <f>VLOOKUP(BG98,'BASE DE DONNEE'!$A$4:$H$148,7,0)*BT98/100</f>
        <v>#N/A</v>
      </c>
      <c r="BW98" s="51" t="e">
        <f>VLOOKUP(BG98,'BASE DE DONNEE'!$A$4:$H$148,8,0)*BT98/100</f>
        <v>#N/A</v>
      </c>
      <c r="BX98" s="52" t="e">
        <f t="shared" si="27"/>
        <v>#N/A</v>
      </c>
    </row>
    <row r="99" spans="1:76" x14ac:dyDescent="0.25">
      <c r="A99" s="24">
        <v>43550</v>
      </c>
      <c r="B99" s="23" t="s">
        <v>67</v>
      </c>
      <c r="C99" s="782" t="str">
        <f>VLOOKUP(B99,'BASE DE DONNEE'!$A$4:$H$148,2,0)</f>
        <v>PLASTISERD</v>
      </c>
      <c r="D99" s="782"/>
      <c r="E99" s="782"/>
      <c r="F99" s="783" t="s">
        <v>151</v>
      </c>
      <c r="G99" s="783"/>
      <c r="H99" s="784">
        <v>1.231126E+17</v>
      </c>
      <c r="I99" s="784"/>
      <c r="J99" s="785">
        <v>6449</v>
      </c>
      <c r="K99" s="785"/>
      <c r="L99" s="785"/>
      <c r="M99" s="50">
        <f>VLOOKUP(B99,'BASE DE DONNEE'!$A$4:$H$148,3,0)</f>
        <v>100</v>
      </c>
      <c r="N99" s="713">
        <f t="shared" si="21"/>
        <v>6449</v>
      </c>
      <c r="O99" s="714"/>
      <c r="P99" s="51">
        <f>VLOOKUP(B99,'BASE DE DONNEE'!$A$4:$H$148,6,0)*N99/100</f>
        <v>0</v>
      </c>
      <c r="Q99" s="51">
        <f>VLOOKUP(B99,'BASE DE DONNEE'!$A$4:$H$148,7,0)*N99/100</f>
        <v>0</v>
      </c>
      <c r="R99" s="51">
        <f>VLOOKUP(B99,'BASE DE DONNEE'!$A$4:$H$148,8,0)*N99/100</f>
        <v>1031.8399999999999</v>
      </c>
      <c r="S99" s="52">
        <f t="shared" si="20"/>
        <v>7480.84</v>
      </c>
      <c r="T99" s="22"/>
      <c r="U99" s="153"/>
      <c r="V99" s="782" t="e">
        <f>VLOOKUP(U99,'BASE DE DONNEE'!$A$4:$H$148,2,0)</f>
        <v>#N/A</v>
      </c>
      <c r="W99" s="782"/>
      <c r="X99" s="782"/>
      <c r="Y99" s="783"/>
      <c r="Z99" s="783"/>
      <c r="AA99" s="784"/>
      <c r="AB99" s="784"/>
      <c r="AC99" s="785"/>
      <c r="AD99" s="785"/>
      <c r="AE99" s="785"/>
      <c r="AF99" s="50" t="e">
        <f>VLOOKUP(U99,'BASE DE DONNEE'!$A$4:$H$148,3,0)</f>
        <v>#N/A</v>
      </c>
      <c r="AG99" s="713" t="e">
        <f t="shared" si="22"/>
        <v>#N/A</v>
      </c>
      <c r="AH99" s="714"/>
      <c r="AI99" s="51" t="e">
        <f>VLOOKUP(U99,'BASE DE DONNEE'!$A$4:$H$148,6,0)*AH99/100</f>
        <v>#N/A</v>
      </c>
      <c r="AJ99" s="51" t="e">
        <f>VLOOKUP(U99,'BASE DE DONNEE'!$A$4:$H$148,7,0)*AH99/100</f>
        <v>#N/A</v>
      </c>
      <c r="AK99" s="51" t="e">
        <f>VLOOKUP(U99,'BASE DE DONNEE'!$A$4:$H$148,8,0)*AH99/100</f>
        <v>#N/A</v>
      </c>
      <c r="AL99" s="52" t="e">
        <f t="shared" si="23"/>
        <v>#N/A</v>
      </c>
      <c r="AM99" s="22"/>
      <c r="AN99" s="153"/>
      <c r="AO99" s="782" t="e">
        <f>VLOOKUP(AN99,'BASE DE DONNEE'!$A$4:$H$148,2,0)</f>
        <v>#N/A</v>
      </c>
      <c r="AP99" s="782"/>
      <c r="AQ99" s="782"/>
      <c r="AR99" s="783"/>
      <c r="AS99" s="783"/>
      <c r="AT99" s="784"/>
      <c r="AU99" s="784"/>
      <c r="AV99" s="785"/>
      <c r="AW99" s="785"/>
      <c r="AX99" s="785"/>
      <c r="AY99" s="50" t="e">
        <f>VLOOKUP(AN99,'BASE DE DONNEE'!$A$4:$H$148,3,0)</f>
        <v>#N/A</v>
      </c>
      <c r="AZ99" s="713" t="e">
        <f t="shared" si="24"/>
        <v>#N/A</v>
      </c>
      <c r="BA99" s="714"/>
      <c r="BB99" s="51" t="e">
        <f>VLOOKUP(AN99,'BASE DE DONNEE'!$A$4:$H$148,6,0)*BA99/100</f>
        <v>#N/A</v>
      </c>
      <c r="BC99" s="51" t="e">
        <f>VLOOKUP(AN99,'BASE DE DONNEE'!$A$4:$H$148,7,0)*BA99/100</f>
        <v>#N/A</v>
      </c>
      <c r="BD99" s="51" t="e">
        <f>VLOOKUP(AN99,'BASE DE DONNEE'!$A$4:$H$148,8,0)*BA99/100</f>
        <v>#N/A</v>
      </c>
      <c r="BE99" s="52" t="e">
        <f t="shared" si="25"/>
        <v>#N/A</v>
      </c>
      <c r="BF99" s="22"/>
      <c r="BG99" s="153"/>
      <c r="BH99" s="782" t="e">
        <f>VLOOKUP(BG99,'BASE DE DONNEE'!$A$4:$H$148,2,0)</f>
        <v>#N/A</v>
      </c>
      <c r="BI99" s="782"/>
      <c r="BJ99" s="782"/>
      <c r="BK99" s="783"/>
      <c r="BL99" s="783"/>
      <c r="BM99" s="784"/>
      <c r="BN99" s="784"/>
      <c r="BO99" s="785"/>
      <c r="BP99" s="785"/>
      <c r="BQ99" s="785"/>
      <c r="BR99" s="50" t="e">
        <f>VLOOKUP(BG99,'BASE DE DONNEE'!$A$4:$H$148,3,0)</f>
        <v>#N/A</v>
      </c>
      <c r="BS99" s="713" t="e">
        <f t="shared" si="26"/>
        <v>#N/A</v>
      </c>
      <c r="BT99" s="714"/>
      <c r="BU99" s="51" t="e">
        <f>VLOOKUP(BG99,'BASE DE DONNEE'!$A$4:$H$148,6,0)*BT99/100</f>
        <v>#N/A</v>
      </c>
      <c r="BV99" s="51" t="e">
        <f>VLOOKUP(BG99,'BASE DE DONNEE'!$A$4:$H$148,7,0)*BT99/100</f>
        <v>#N/A</v>
      </c>
      <c r="BW99" s="51" t="e">
        <f>VLOOKUP(BG99,'BASE DE DONNEE'!$A$4:$H$148,8,0)*BT99/100</f>
        <v>#N/A</v>
      </c>
      <c r="BX99" s="52" t="e">
        <f t="shared" si="27"/>
        <v>#N/A</v>
      </c>
    </row>
    <row r="100" spans="1:76" x14ac:dyDescent="0.25">
      <c r="A100" s="24">
        <v>43550</v>
      </c>
      <c r="B100" s="23" t="s">
        <v>51</v>
      </c>
      <c r="C100" s="827" t="str">
        <f>VLOOKUP(B100,'BASE DE DONNEE'!$A$4:$H$148,2,0)</f>
        <v>VINI</v>
      </c>
      <c r="D100" s="828"/>
      <c r="E100" s="829"/>
      <c r="F100" s="685" t="s">
        <v>153</v>
      </c>
      <c r="G100" s="686"/>
      <c r="H100" s="832" t="s">
        <v>240</v>
      </c>
      <c r="I100" s="832"/>
      <c r="J100" s="785">
        <v>2843</v>
      </c>
      <c r="K100" s="785"/>
      <c r="L100" s="785"/>
      <c r="M100" s="50">
        <f>VLOOKUP(B100,'BASE DE DONNEE'!$A$4:$H$148,3,0)</f>
        <v>30</v>
      </c>
      <c r="N100" s="713">
        <f t="shared" si="21"/>
        <v>852.9</v>
      </c>
      <c r="O100" s="714"/>
      <c r="P100" s="51">
        <f>VLOOKUP(B100,'BASE DE DONNEE'!$A$4:$H$148,6,0)*N100/100</f>
        <v>0</v>
      </c>
      <c r="Q100" s="51">
        <f>VLOOKUP(B100,'BASE DE DONNEE'!$A$4:$H$148,7,0)*N100/100</f>
        <v>110.877</v>
      </c>
      <c r="R100" s="51">
        <f>VLOOKUP(B100,'BASE DE DONNEE'!$A$4:$H$148,8,0)*N100/100</f>
        <v>0</v>
      </c>
      <c r="S100" s="52">
        <f t="shared" si="20"/>
        <v>963.77699999999993</v>
      </c>
      <c r="T100" s="22"/>
      <c r="U100" s="153"/>
      <c r="V100" s="782" t="e">
        <f>VLOOKUP(U100,'BASE DE DONNEE'!$A$4:$H$148,2,0)</f>
        <v>#N/A</v>
      </c>
      <c r="W100" s="782"/>
      <c r="X100" s="782"/>
      <c r="Y100" s="783"/>
      <c r="Z100" s="783"/>
      <c r="AA100" s="784"/>
      <c r="AB100" s="784"/>
      <c r="AC100" s="785"/>
      <c r="AD100" s="785"/>
      <c r="AE100" s="785"/>
      <c r="AF100" s="50" t="e">
        <f>VLOOKUP(U100,'BASE DE DONNEE'!$A$4:$H$148,3,0)</f>
        <v>#N/A</v>
      </c>
      <c r="AG100" s="713" t="e">
        <f t="shared" si="22"/>
        <v>#N/A</v>
      </c>
      <c r="AH100" s="714"/>
      <c r="AI100" s="51" t="e">
        <f>VLOOKUP(U100,'BASE DE DONNEE'!$A$4:$H$148,6,0)*AH100/100</f>
        <v>#N/A</v>
      </c>
      <c r="AJ100" s="51" t="e">
        <f>VLOOKUP(U100,'BASE DE DONNEE'!$A$4:$H$148,7,0)*AH100/100</f>
        <v>#N/A</v>
      </c>
      <c r="AK100" s="51" t="e">
        <f>VLOOKUP(U100,'BASE DE DONNEE'!$A$4:$H$148,8,0)*AH100/100</f>
        <v>#N/A</v>
      </c>
      <c r="AL100" s="52" t="e">
        <f t="shared" si="23"/>
        <v>#N/A</v>
      </c>
      <c r="AM100" s="22"/>
      <c r="AN100" s="153"/>
      <c r="AO100" s="782" t="e">
        <f>VLOOKUP(AN100,'BASE DE DONNEE'!$A$4:$H$148,2,0)</f>
        <v>#N/A</v>
      </c>
      <c r="AP100" s="782"/>
      <c r="AQ100" s="782"/>
      <c r="AR100" s="783"/>
      <c r="AS100" s="783"/>
      <c r="AT100" s="784"/>
      <c r="AU100" s="784"/>
      <c r="AV100" s="785"/>
      <c r="AW100" s="785"/>
      <c r="AX100" s="785"/>
      <c r="AY100" s="50" t="e">
        <f>VLOOKUP(AN100,'BASE DE DONNEE'!$A$4:$H$148,3,0)</f>
        <v>#N/A</v>
      </c>
      <c r="AZ100" s="713" t="e">
        <f t="shared" si="24"/>
        <v>#N/A</v>
      </c>
      <c r="BA100" s="714"/>
      <c r="BB100" s="51" t="e">
        <f>VLOOKUP(AN100,'BASE DE DONNEE'!$A$4:$H$148,6,0)*BA100/100</f>
        <v>#N/A</v>
      </c>
      <c r="BC100" s="51" t="e">
        <f>VLOOKUP(AN100,'BASE DE DONNEE'!$A$4:$H$148,7,0)*BA100/100</f>
        <v>#N/A</v>
      </c>
      <c r="BD100" s="51" t="e">
        <f>VLOOKUP(AN100,'BASE DE DONNEE'!$A$4:$H$148,8,0)*BA100/100</f>
        <v>#N/A</v>
      </c>
      <c r="BE100" s="52" t="e">
        <f t="shared" si="25"/>
        <v>#N/A</v>
      </c>
      <c r="BF100" s="22"/>
      <c r="BG100" s="153"/>
      <c r="BH100" s="782" t="e">
        <f>VLOOKUP(BG100,'BASE DE DONNEE'!$A$4:$H$148,2,0)</f>
        <v>#N/A</v>
      </c>
      <c r="BI100" s="782"/>
      <c r="BJ100" s="782"/>
      <c r="BK100" s="783"/>
      <c r="BL100" s="783"/>
      <c r="BM100" s="784"/>
      <c r="BN100" s="784"/>
      <c r="BO100" s="785"/>
      <c r="BP100" s="785"/>
      <c r="BQ100" s="785"/>
      <c r="BR100" s="50" t="e">
        <f>VLOOKUP(BG100,'BASE DE DONNEE'!$A$4:$H$148,3,0)</f>
        <v>#N/A</v>
      </c>
      <c r="BS100" s="713" t="e">
        <f t="shared" si="26"/>
        <v>#N/A</v>
      </c>
      <c r="BT100" s="714"/>
      <c r="BU100" s="51" t="e">
        <f>VLOOKUP(BG100,'BASE DE DONNEE'!$A$4:$H$148,6,0)*BT100/100</f>
        <v>#N/A</v>
      </c>
      <c r="BV100" s="51" t="e">
        <f>VLOOKUP(BG100,'BASE DE DONNEE'!$A$4:$H$148,7,0)*BT100/100</f>
        <v>#N/A</v>
      </c>
      <c r="BW100" s="51" t="e">
        <f>VLOOKUP(BG100,'BASE DE DONNEE'!$A$4:$H$148,8,0)*BT100/100</f>
        <v>#N/A</v>
      </c>
      <c r="BX100" s="52" t="e">
        <f t="shared" si="27"/>
        <v>#N/A</v>
      </c>
    </row>
    <row r="101" spans="1:76" x14ac:dyDescent="0.25">
      <c r="A101" s="24">
        <v>43550</v>
      </c>
      <c r="B101" s="23" t="s">
        <v>54</v>
      </c>
      <c r="C101" s="782" t="str">
        <f>VLOOKUP(B101,'BASE DE DONNEE'!$A$4:$H$148,2,0)</f>
        <v>FLORENCE</v>
      </c>
      <c r="D101" s="782"/>
      <c r="E101" s="782"/>
      <c r="F101" s="783" t="s">
        <v>154</v>
      </c>
      <c r="G101" s="783"/>
      <c r="H101" s="784">
        <v>8</v>
      </c>
      <c r="I101" s="784"/>
      <c r="J101" s="785">
        <v>56000</v>
      </c>
      <c r="K101" s="785"/>
      <c r="L101" s="785"/>
      <c r="M101" s="50">
        <f>VLOOKUP(B101,'BASE DE DONNEE'!$A$4:$H$148,3,0)</f>
        <v>100</v>
      </c>
      <c r="N101" s="713">
        <f t="shared" si="21"/>
        <v>56000</v>
      </c>
      <c r="O101" s="714"/>
      <c r="P101" s="51">
        <f>VLOOKUP(B101,'BASE DE DONNEE'!$A$4:$H$148,6,0)*N101/100</f>
        <v>0</v>
      </c>
      <c r="Q101" s="51">
        <f>VLOOKUP(B101,'BASE DE DONNEE'!$A$4:$H$148,7,0)*N101/100</f>
        <v>0</v>
      </c>
      <c r="R101" s="51">
        <f>VLOOKUP(B101,'BASE DE DONNEE'!$A$4:$H$148,8,0)*N101/100</f>
        <v>0</v>
      </c>
      <c r="S101" s="52">
        <f t="shared" si="20"/>
        <v>56000</v>
      </c>
      <c r="T101" s="22"/>
      <c r="U101" s="153"/>
      <c r="V101" s="782" t="e">
        <f>VLOOKUP(U101,'BASE DE DONNEE'!$A$4:$H$148,2,0)</f>
        <v>#N/A</v>
      </c>
      <c r="W101" s="782"/>
      <c r="X101" s="782"/>
      <c r="Y101" s="783"/>
      <c r="Z101" s="783"/>
      <c r="AA101" s="784"/>
      <c r="AB101" s="784"/>
      <c r="AC101" s="785"/>
      <c r="AD101" s="785"/>
      <c r="AE101" s="785"/>
      <c r="AF101" s="50" t="e">
        <f>VLOOKUP(U101,'BASE DE DONNEE'!$A$4:$H$148,3,0)</f>
        <v>#N/A</v>
      </c>
      <c r="AG101" s="713" t="e">
        <f t="shared" si="22"/>
        <v>#N/A</v>
      </c>
      <c r="AH101" s="714"/>
      <c r="AI101" s="51" t="e">
        <f>VLOOKUP(U101,'BASE DE DONNEE'!$A$4:$H$148,6,0)*AH101/100</f>
        <v>#N/A</v>
      </c>
      <c r="AJ101" s="51" t="e">
        <f>VLOOKUP(U101,'BASE DE DONNEE'!$A$4:$H$148,7,0)*AH101/100</f>
        <v>#N/A</v>
      </c>
      <c r="AK101" s="51" t="e">
        <f>VLOOKUP(U101,'BASE DE DONNEE'!$A$4:$H$148,8,0)*AH101/100</f>
        <v>#N/A</v>
      </c>
      <c r="AL101" s="52" t="e">
        <f t="shared" si="23"/>
        <v>#N/A</v>
      </c>
      <c r="AM101" s="22"/>
      <c r="AN101" s="153"/>
      <c r="AO101" s="782" t="e">
        <f>VLOOKUP(AN101,'BASE DE DONNEE'!$A$4:$H$148,2,0)</f>
        <v>#N/A</v>
      </c>
      <c r="AP101" s="782"/>
      <c r="AQ101" s="782"/>
      <c r="AR101" s="783"/>
      <c r="AS101" s="783"/>
      <c r="AT101" s="784"/>
      <c r="AU101" s="784"/>
      <c r="AV101" s="785"/>
      <c r="AW101" s="785"/>
      <c r="AX101" s="785"/>
      <c r="AY101" s="50" t="e">
        <f>VLOOKUP(AN101,'BASE DE DONNEE'!$A$4:$H$148,3,0)</f>
        <v>#N/A</v>
      </c>
      <c r="AZ101" s="713" t="e">
        <f t="shared" si="24"/>
        <v>#N/A</v>
      </c>
      <c r="BA101" s="714"/>
      <c r="BB101" s="51" t="e">
        <f>VLOOKUP(AN101,'BASE DE DONNEE'!$A$4:$H$148,6,0)*BA101/100</f>
        <v>#N/A</v>
      </c>
      <c r="BC101" s="51" t="e">
        <f>VLOOKUP(AN101,'BASE DE DONNEE'!$A$4:$H$148,7,0)*BA101/100</f>
        <v>#N/A</v>
      </c>
      <c r="BD101" s="51" t="e">
        <f>VLOOKUP(AN101,'BASE DE DONNEE'!$A$4:$H$148,8,0)*BA101/100</f>
        <v>#N/A</v>
      </c>
      <c r="BE101" s="52" t="e">
        <f t="shared" si="25"/>
        <v>#N/A</v>
      </c>
      <c r="BF101" s="22"/>
      <c r="BG101" s="153"/>
      <c r="BH101" s="782" t="e">
        <f>VLOOKUP(BG101,'BASE DE DONNEE'!$A$4:$H$148,2,0)</f>
        <v>#N/A</v>
      </c>
      <c r="BI101" s="782"/>
      <c r="BJ101" s="782"/>
      <c r="BK101" s="783"/>
      <c r="BL101" s="783"/>
      <c r="BM101" s="784"/>
      <c r="BN101" s="784"/>
      <c r="BO101" s="785"/>
      <c r="BP101" s="785"/>
      <c r="BQ101" s="785"/>
      <c r="BR101" s="50" t="e">
        <f>VLOOKUP(BG101,'BASE DE DONNEE'!$A$4:$H$148,3,0)</f>
        <v>#N/A</v>
      </c>
      <c r="BS101" s="713" t="e">
        <f t="shared" si="26"/>
        <v>#N/A</v>
      </c>
      <c r="BT101" s="714"/>
      <c r="BU101" s="51" t="e">
        <f>VLOOKUP(BG101,'BASE DE DONNEE'!$A$4:$H$148,6,0)*BT101/100</f>
        <v>#N/A</v>
      </c>
      <c r="BV101" s="51" t="e">
        <f>VLOOKUP(BG101,'BASE DE DONNEE'!$A$4:$H$148,7,0)*BT101/100</f>
        <v>#N/A</v>
      </c>
      <c r="BW101" s="51" t="e">
        <f>VLOOKUP(BG101,'BASE DE DONNEE'!$A$4:$H$148,8,0)*BT101/100</f>
        <v>#N/A</v>
      </c>
      <c r="BX101" s="52" t="e">
        <f t="shared" si="27"/>
        <v>#N/A</v>
      </c>
    </row>
    <row r="102" spans="1:76" ht="15.75" thickBot="1" x14ac:dyDescent="0.3">
      <c r="A102" s="24">
        <v>43550</v>
      </c>
      <c r="B102" s="23" t="s">
        <v>70</v>
      </c>
      <c r="C102" s="864" t="str">
        <f>VLOOKUP(B102,'BASE DE DONNEE'!$A$4:$H$148,2,0)</f>
        <v>SARL ACESS</v>
      </c>
      <c r="D102" s="864"/>
      <c r="E102" s="864"/>
      <c r="F102" s="865" t="s">
        <v>152</v>
      </c>
      <c r="G102" s="865"/>
      <c r="H102" s="866">
        <v>37</v>
      </c>
      <c r="I102" s="866"/>
      <c r="J102" s="867">
        <v>10531</v>
      </c>
      <c r="K102" s="867"/>
      <c r="L102" s="867"/>
      <c r="M102" s="50">
        <f>VLOOKUP(B102,'BASE DE DONNEE'!$A$4:$H$148,3,0)</f>
        <v>100</v>
      </c>
      <c r="N102" s="725">
        <f t="shared" si="21"/>
        <v>10531</v>
      </c>
      <c r="O102" s="726"/>
      <c r="P102" s="51">
        <f>VLOOKUP(B102,'BASE DE DONNEE'!$A$4:$H$148,6,0)*N102/100</f>
        <v>0</v>
      </c>
      <c r="Q102" s="51">
        <f>VLOOKUP(B102,'BASE DE DONNEE'!$A$4:$H$148,7,0)*N102/100</f>
        <v>1369.03</v>
      </c>
      <c r="R102" s="51">
        <f>VLOOKUP(B102,'BASE DE DONNEE'!$A$4:$H$148,8,0)*N102/100</f>
        <v>0</v>
      </c>
      <c r="S102" s="52">
        <f t="shared" si="20"/>
        <v>11900.03</v>
      </c>
      <c r="T102" s="22"/>
      <c r="U102" s="153"/>
      <c r="V102" s="782" t="e">
        <f>VLOOKUP(U102,'BASE DE DONNEE'!$A$4:$H$148,2,0)</f>
        <v>#N/A</v>
      </c>
      <c r="W102" s="782"/>
      <c r="X102" s="782"/>
      <c r="Y102" s="783"/>
      <c r="Z102" s="783"/>
      <c r="AA102" s="784"/>
      <c r="AB102" s="784"/>
      <c r="AC102" s="785"/>
      <c r="AD102" s="785"/>
      <c r="AE102" s="785"/>
      <c r="AF102" s="50" t="e">
        <f>VLOOKUP(U102,'BASE DE DONNEE'!$A$4:$H$148,3,0)</f>
        <v>#N/A</v>
      </c>
      <c r="AG102" s="713" t="e">
        <f t="shared" si="22"/>
        <v>#N/A</v>
      </c>
      <c r="AH102" s="714"/>
      <c r="AI102" s="51" t="e">
        <f>VLOOKUP(U102,'BASE DE DONNEE'!$A$4:$H$148,6,0)*AH102/100</f>
        <v>#N/A</v>
      </c>
      <c r="AJ102" s="51" t="e">
        <f>VLOOKUP(U102,'BASE DE DONNEE'!$A$4:$H$148,7,0)*AH102/100</f>
        <v>#N/A</v>
      </c>
      <c r="AK102" s="51" t="e">
        <f>VLOOKUP(U102,'BASE DE DONNEE'!$A$4:$H$148,8,0)*AH102/100</f>
        <v>#N/A</v>
      </c>
      <c r="AL102" s="52" t="e">
        <f t="shared" si="23"/>
        <v>#N/A</v>
      </c>
      <c r="AM102" s="22"/>
      <c r="AN102" s="153"/>
      <c r="AO102" s="782" t="e">
        <f>VLOOKUP(AN102,'BASE DE DONNEE'!$A$4:$H$148,2,0)</f>
        <v>#N/A</v>
      </c>
      <c r="AP102" s="782"/>
      <c r="AQ102" s="782"/>
      <c r="AR102" s="783"/>
      <c r="AS102" s="783"/>
      <c r="AT102" s="784"/>
      <c r="AU102" s="784"/>
      <c r="AV102" s="785"/>
      <c r="AW102" s="785"/>
      <c r="AX102" s="785"/>
      <c r="AY102" s="50" t="e">
        <f>VLOOKUP(AN102,'BASE DE DONNEE'!$A$4:$H$148,3,0)</f>
        <v>#N/A</v>
      </c>
      <c r="AZ102" s="713" t="e">
        <f t="shared" si="24"/>
        <v>#N/A</v>
      </c>
      <c r="BA102" s="714"/>
      <c r="BB102" s="51" t="e">
        <f>VLOOKUP(AN102,'BASE DE DONNEE'!$A$4:$H$148,6,0)*BA102/100</f>
        <v>#N/A</v>
      </c>
      <c r="BC102" s="51" t="e">
        <f>VLOOKUP(AN102,'BASE DE DONNEE'!$A$4:$H$148,7,0)*BA102/100</f>
        <v>#N/A</v>
      </c>
      <c r="BD102" s="51" t="e">
        <f>VLOOKUP(AN102,'BASE DE DONNEE'!$A$4:$H$148,8,0)*BA102/100</f>
        <v>#N/A</v>
      </c>
      <c r="BE102" s="52" t="e">
        <f t="shared" si="25"/>
        <v>#N/A</v>
      </c>
      <c r="BF102" s="22"/>
      <c r="BG102" s="153"/>
      <c r="BH102" s="782" t="e">
        <f>VLOOKUP(BG102,'BASE DE DONNEE'!$A$4:$H$148,2,0)</f>
        <v>#N/A</v>
      </c>
      <c r="BI102" s="782"/>
      <c r="BJ102" s="782"/>
      <c r="BK102" s="783"/>
      <c r="BL102" s="783"/>
      <c r="BM102" s="784"/>
      <c r="BN102" s="784"/>
      <c r="BO102" s="785"/>
      <c r="BP102" s="785"/>
      <c r="BQ102" s="785"/>
      <c r="BR102" s="50" t="e">
        <f>VLOOKUP(BG102,'BASE DE DONNEE'!$A$4:$H$148,3,0)</f>
        <v>#N/A</v>
      </c>
      <c r="BS102" s="713" t="e">
        <f t="shared" si="26"/>
        <v>#N/A</v>
      </c>
      <c r="BT102" s="714"/>
      <c r="BU102" s="51" t="e">
        <f>VLOOKUP(BG102,'BASE DE DONNEE'!$A$4:$H$148,6,0)*BT102/100</f>
        <v>#N/A</v>
      </c>
      <c r="BV102" s="51" t="e">
        <f>VLOOKUP(BG102,'BASE DE DONNEE'!$A$4:$H$148,7,0)*BT102/100</f>
        <v>#N/A</v>
      </c>
      <c r="BW102" s="51" t="e">
        <f>VLOOKUP(BG102,'BASE DE DONNEE'!$A$4:$H$148,8,0)*BT102/100</f>
        <v>#N/A</v>
      </c>
      <c r="BX102" s="52" t="e">
        <f t="shared" si="27"/>
        <v>#N/A</v>
      </c>
    </row>
    <row r="103" spans="1:76" ht="16.5" thickTop="1" thickBot="1" x14ac:dyDescent="0.3">
      <c r="A103" s="821" t="s">
        <v>61</v>
      </c>
      <c r="B103" s="822"/>
      <c r="C103" s="822"/>
      <c r="D103" s="822"/>
      <c r="E103" s="822"/>
      <c r="F103" s="822"/>
      <c r="G103" s="822"/>
      <c r="H103" s="822"/>
      <c r="I103" s="823"/>
      <c r="J103" s="824">
        <f>SUM(J79:L102)+SUM(AC79:AE109)+SUM(AV79:AX109)+SUM(BO79:BQ109)</f>
        <v>290618</v>
      </c>
      <c r="K103" s="825"/>
      <c r="L103" s="825"/>
      <c r="M103" s="825"/>
      <c r="N103" s="825"/>
      <c r="O103" s="825"/>
      <c r="P103" s="825"/>
      <c r="Q103" s="825"/>
      <c r="R103" s="825"/>
      <c r="S103" s="826"/>
      <c r="T103" s="22"/>
      <c r="U103" s="153"/>
      <c r="V103" s="782" t="e">
        <f>VLOOKUP(U103,'BASE DE DONNEE'!$A$4:$H$148,2,0)</f>
        <v>#N/A</v>
      </c>
      <c r="W103" s="782"/>
      <c r="X103" s="782"/>
      <c r="Y103" s="783"/>
      <c r="Z103" s="783"/>
      <c r="AA103" s="784"/>
      <c r="AB103" s="784"/>
      <c r="AC103" s="785"/>
      <c r="AD103" s="785"/>
      <c r="AE103" s="785"/>
      <c r="AF103" s="50" t="e">
        <f>VLOOKUP(U103,'BASE DE DONNEE'!$A$4:$H$148,3,0)</f>
        <v>#N/A</v>
      </c>
      <c r="AG103" s="713" t="e">
        <f t="shared" si="22"/>
        <v>#N/A</v>
      </c>
      <c r="AH103" s="714"/>
      <c r="AI103" s="51" t="e">
        <f>VLOOKUP(U103,'BASE DE DONNEE'!$A$4:$H$148,6,0)*AH103/100</f>
        <v>#N/A</v>
      </c>
      <c r="AJ103" s="51" t="e">
        <f>VLOOKUP(U103,'BASE DE DONNEE'!$A$4:$H$148,7,0)*AH103/100</f>
        <v>#N/A</v>
      </c>
      <c r="AK103" s="51" t="e">
        <f>VLOOKUP(U103,'BASE DE DONNEE'!$A$4:$H$148,8,0)*AH103/100</f>
        <v>#N/A</v>
      </c>
      <c r="AL103" s="52" t="e">
        <f t="shared" si="23"/>
        <v>#N/A</v>
      </c>
      <c r="AM103" s="22"/>
      <c r="AN103" s="153"/>
      <c r="AO103" s="782" t="e">
        <f>VLOOKUP(AN103,'BASE DE DONNEE'!$A$4:$H$148,2,0)</f>
        <v>#N/A</v>
      </c>
      <c r="AP103" s="782"/>
      <c r="AQ103" s="782"/>
      <c r="AR103" s="783"/>
      <c r="AS103" s="783"/>
      <c r="AT103" s="784"/>
      <c r="AU103" s="784"/>
      <c r="AV103" s="785"/>
      <c r="AW103" s="785"/>
      <c r="AX103" s="785"/>
      <c r="AY103" s="50" t="e">
        <f>VLOOKUP(AN103,'BASE DE DONNEE'!$A$4:$H$148,3,0)</f>
        <v>#N/A</v>
      </c>
      <c r="AZ103" s="713" t="e">
        <f t="shared" si="24"/>
        <v>#N/A</v>
      </c>
      <c r="BA103" s="714"/>
      <c r="BB103" s="51" t="e">
        <f>VLOOKUP(AN103,'BASE DE DONNEE'!$A$4:$H$148,6,0)*BA103/100</f>
        <v>#N/A</v>
      </c>
      <c r="BC103" s="51" t="e">
        <f>VLOOKUP(AN103,'BASE DE DONNEE'!$A$4:$H$148,7,0)*BA103/100</f>
        <v>#N/A</v>
      </c>
      <c r="BD103" s="51" t="e">
        <f>VLOOKUP(AN103,'BASE DE DONNEE'!$A$4:$H$148,8,0)*BA103/100</f>
        <v>#N/A</v>
      </c>
      <c r="BE103" s="52" t="e">
        <f t="shared" si="25"/>
        <v>#N/A</v>
      </c>
      <c r="BF103" s="22"/>
      <c r="BG103" s="153"/>
      <c r="BH103" s="782" t="e">
        <f>VLOOKUP(BG103,'BASE DE DONNEE'!$A$4:$H$148,2,0)</f>
        <v>#N/A</v>
      </c>
      <c r="BI103" s="782"/>
      <c r="BJ103" s="782"/>
      <c r="BK103" s="783"/>
      <c r="BL103" s="783"/>
      <c r="BM103" s="784"/>
      <c r="BN103" s="784"/>
      <c r="BO103" s="785"/>
      <c r="BP103" s="785"/>
      <c r="BQ103" s="785"/>
      <c r="BR103" s="50" t="e">
        <f>VLOOKUP(BG103,'BASE DE DONNEE'!$A$4:$H$148,3,0)</f>
        <v>#N/A</v>
      </c>
      <c r="BS103" s="713" t="e">
        <f t="shared" si="26"/>
        <v>#N/A</v>
      </c>
      <c r="BT103" s="714"/>
      <c r="BU103" s="51" t="e">
        <f>VLOOKUP(BG103,'BASE DE DONNEE'!$A$4:$H$148,6,0)*BT103/100</f>
        <v>#N/A</v>
      </c>
      <c r="BV103" s="51" t="e">
        <f>VLOOKUP(BG103,'BASE DE DONNEE'!$A$4:$H$148,7,0)*BT103/100</f>
        <v>#N/A</v>
      </c>
      <c r="BW103" s="51" t="e">
        <f>VLOOKUP(BG103,'BASE DE DONNEE'!$A$4:$H$148,8,0)*BT103/100</f>
        <v>#N/A</v>
      </c>
      <c r="BX103" s="52" t="e">
        <f t="shared" si="27"/>
        <v>#N/A</v>
      </c>
    </row>
    <row r="104" spans="1:76" ht="15.75" thickBot="1" x14ac:dyDescent="0.3">
      <c r="A104" s="854" t="s">
        <v>55</v>
      </c>
      <c r="B104" s="855"/>
      <c r="C104" s="855"/>
      <c r="D104" s="855"/>
      <c r="E104" s="855"/>
      <c r="F104" s="855"/>
      <c r="G104" s="855"/>
      <c r="H104" s="855"/>
      <c r="I104" s="855"/>
      <c r="J104" s="855"/>
      <c r="K104" s="855"/>
      <c r="L104" s="855"/>
      <c r="M104" s="855"/>
      <c r="N104" s="855"/>
      <c r="O104" s="818">
        <f>SUMIF(N79:O102,"&lt;&gt;#N/A")+SUMIF(AG79:AH109,"&lt;&gt;#N/A")+SUMIF(AZ79:BA109,"&lt;&gt;#N/A")+SUMIF(BS79:BT109,"&lt;&gt;#N/A")</f>
        <v>229212.3</v>
      </c>
      <c r="P104" s="819"/>
      <c r="Q104" s="819"/>
      <c r="R104" s="819"/>
      <c r="S104" s="820"/>
      <c r="T104" s="22"/>
      <c r="U104" s="153"/>
      <c r="V104" s="782" t="e">
        <f>VLOOKUP(U104,'BASE DE DONNEE'!$A$4:$H$148,2,0)</f>
        <v>#N/A</v>
      </c>
      <c r="W104" s="782"/>
      <c r="X104" s="782"/>
      <c r="Y104" s="783"/>
      <c r="Z104" s="783"/>
      <c r="AA104" s="784"/>
      <c r="AB104" s="784"/>
      <c r="AC104" s="785"/>
      <c r="AD104" s="785"/>
      <c r="AE104" s="785"/>
      <c r="AF104" s="50" t="e">
        <f>VLOOKUP(U104,'BASE DE DONNEE'!$A$4:$H$148,3,0)</f>
        <v>#N/A</v>
      </c>
      <c r="AG104" s="713" t="e">
        <f t="shared" si="22"/>
        <v>#N/A</v>
      </c>
      <c r="AH104" s="714"/>
      <c r="AI104" s="51" t="e">
        <f>VLOOKUP(U104,'BASE DE DONNEE'!$A$4:$H$148,6,0)*AH104/100</f>
        <v>#N/A</v>
      </c>
      <c r="AJ104" s="51" t="e">
        <f>VLOOKUP(U104,'BASE DE DONNEE'!$A$4:$H$148,7,0)*AH104/100</f>
        <v>#N/A</v>
      </c>
      <c r="AK104" s="51" t="e">
        <f>VLOOKUP(U104,'BASE DE DONNEE'!$A$4:$H$148,8,0)*AH104/100</f>
        <v>#N/A</v>
      </c>
      <c r="AL104" s="52" t="e">
        <f t="shared" si="23"/>
        <v>#N/A</v>
      </c>
      <c r="AM104" s="22"/>
      <c r="AN104" s="153"/>
      <c r="AO104" s="782" t="e">
        <f>VLOOKUP(AN104,'BASE DE DONNEE'!$A$4:$H$148,2,0)</f>
        <v>#N/A</v>
      </c>
      <c r="AP104" s="782"/>
      <c r="AQ104" s="782"/>
      <c r="AR104" s="783"/>
      <c r="AS104" s="783"/>
      <c r="AT104" s="784"/>
      <c r="AU104" s="784"/>
      <c r="AV104" s="785"/>
      <c r="AW104" s="785"/>
      <c r="AX104" s="785"/>
      <c r="AY104" s="50" t="e">
        <f>VLOOKUP(AN104,'BASE DE DONNEE'!$A$4:$H$148,3,0)</f>
        <v>#N/A</v>
      </c>
      <c r="AZ104" s="713" t="e">
        <f t="shared" si="24"/>
        <v>#N/A</v>
      </c>
      <c r="BA104" s="714"/>
      <c r="BB104" s="51" t="e">
        <f>VLOOKUP(AN104,'BASE DE DONNEE'!$A$4:$H$148,6,0)*BA104/100</f>
        <v>#N/A</v>
      </c>
      <c r="BC104" s="51" t="e">
        <f>VLOOKUP(AN104,'BASE DE DONNEE'!$A$4:$H$148,7,0)*BA104/100</f>
        <v>#N/A</v>
      </c>
      <c r="BD104" s="51" t="e">
        <f>VLOOKUP(AN104,'BASE DE DONNEE'!$A$4:$H$148,8,0)*BA104/100</f>
        <v>#N/A</v>
      </c>
      <c r="BE104" s="52" t="e">
        <f t="shared" si="25"/>
        <v>#N/A</v>
      </c>
      <c r="BF104" s="22"/>
      <c r="BG104" s="153"/>
      <c r="BH104" s="782" t="e">
        <f>VLOOKUP(BG104,'BASE DE DONNEE'!$A$4:$H$148,2,0)</f>
        <v>#N/A</v>
      </c>
      <c r="BI104" s="782"/>
      <c r="BJ104" s="782"/>
      <c r="BK104" s="783"/>
      <c r="BL104" s="783"/>
      <c r="BM104" s="784"/>
      <c r="BN104" s="784"/>
      <c r="BO104" s="785"/>
      <c r="BP104" s="785"/>
      <c r="BQ104" s="785"/>
      <c r="BR104" s="50" t="e">
        <f>VLOOKUP(BG104,'BASE DE DONNEE'!$A$4:$H$148,3,0)</f>
        <v>#N/A</v>
      </c>
      <c r="BS104" s="713" t="e">
        <f t="shared" si="26"/>
        <v>#N/A</v>
      </c>
      <c r="BT104" s="714"/>
      <c r="BU104" s="51" t="e">
        <f>VLOOKUP(BG104,'BASE DE DONNEE'!$A$4:$H$148,6,0)*BT104/100</f>
        <v>#N/A</v>
      </c>
      <c r="BV104" s="51" t="e">
        <f>VLOOKUP(BG104,'BASE DE DONNEE'!$A$4:$H$148,7,0)*BT104/100</f>
        <v>#N/A</v>
      </c>
      <c r="BW104" s="51" t="e">
        <f>VLOOKUP(BG104,'BASE DE DONNEE'!$A$4:$H$148,8,0)*BT104/100</f>
        <v>#N/A</v>
      </c>
      <c r="BX104" s="52" t="e">
        <f t="shared" si="27"/>
        <v>#N/A</v>
      </c>
    </row>
    <row r="105" spans="1:76" ht="15.75" thickBot="1" x14ac:dyDescent="0.3">
      <c r="A105" s="854" t="s">
        <v>59</v>
      </c>
      <c r="B105" s="855"/>
      <c r="C105" s="855"/>
      <c r="D105" s="855"/>
      <c r="E105" s="855"/>
      <c r="F105" s="855"/>
      <c r="G105" s="855"/>
      <c r="H105" s="855"/>
      <c r="I105" s="855"/>
      <c r="J105" s="855"/>
      <c r="K105" s="855"/>
      <c r="L105" s="855"/>
      <c r="M105" s="855"/>
      <c r="N105" s="855"/>
      <c r="O105" s="856"/>
      <c r="P105" s="815">
        <f>SUMIF(P79:P102,"&lt;&gt;#N/A")+SUMIF(AI79:AI109,"&lt;&gt;#N/A")+SUMIF(BB79:BB109,"&lt;&gt;#N/A")+SUMIF(BU79:BU109,"&lt;&gt;#N/A")</f>
        <v>42.480000000000004</v>
      </c>
      <c r="Q105" s="816"/>
      <c r="R105" s="816"/>
      <c r="S105" s="817"/>
      <c r="T105" s="22"/>
      <c r="U105" s="153"/>
      <c r="V105" s="782" t="e">
        <f>VLOOKUP(U105,'BASE DE DONNEE'!$A$4:$H$148,2,0)</f>
        <v>#N/A</v>
      </c>
      <c r="W105" s="782"/>
      <c r="X105" s="782"/>
      <c r="Y105" s="783"/>
      <c r="Z105" s="783"/>
      <c r="AA105" s="784"/>
      <c r="AB105" s="784"/>
      <c r="AC105" s="785"/>
      <c r="AD105" s="785"/>
      <c r="AE105" s="785"/>
      <c r="AF105" s="50" t="e">
        <f>VLOOKUP(U105,'BASE DE DONNEE'!$A$4:$H$148,3,0)</f>
        <v>#N/A</v>
      </c>
      <c r="AG105" s="713" t="e">
        <f t="shared" si="22"/>
        <v>#N/A</v>
      </c>
      <c r="AH105" s="714"/>
      <c r="AI105" s="51" t="e">
        <f>VLOOKUP(U105,'BASE DE DONNEE'!$A$4:$H$148,6,0)*AH105/100</f>
        <v>#N/A</v>
      </c>
      <c r="AJ105" s="51" t="e">
        <f>VLOOKUP(U105,'BASE DE DONNEE'!$A$4:$H$148,7,0)*AH105/100</f>
        <v>#N/A</v>
      </c>
      <c r="AK105" s="51" t="e">
        <f>VLOOKUP(U105,'BASE DE DONNEE'!$A$4:$H$148,8,0)*AH105/100</f>
        <v>#N/A</v>
      </c>
      <c r="AL105" s="52" t="e">
        <f t="shared" si="23"/>
        <v>#N/A</v>
      </c>
      <c r="AM105" s="22"/>
      <c r="AN105" s="153"/>
      <c r="AO105" s="782" t="e">
        <f>VLOOKUP(AN105,'BASE DE DONNEE'!$A$4:$H$148,2,0)</f>
        <v>#N/A</v>
      </c>
      <c r="AP105" s="782"/>
      <c r="AQ105" s="782"/>
      <c r="AR105" s="783"/>
      <c r="AS105" s="783"/>
      <c r="AT105" s="784"/>
      <c r="AU105" s="784"/>
      <c r="AV105" s="785"/>
      <c r="AW105" s="785"/>
      <c r="AX105" s="785"/>
      <c r="AY105" s="50" t="e">
        <f>VLOOKUP(AN105,'BASE DE DONNEE'!$A$4:$H$148,3,0)</f>
        <v>#N/A</v>
      </c>
      <c r="AZ105" s="713" t="e">
        <f t="shared" si="24"/>
        <v>#N/A</v>
      </c>
      <c r="BA105" s="714"/>
      <c r="BB105" s="51" t="e">
        <f>VLOOKUP(AN105,'BASE DE DONNEE'!$A$4:$H$148,6,0)*BA105/100</f>
        <v>#N/A</v>
      </c>
      <c r="BC105" s="51" t="e">
        <f>VLOOKUP(AN105,'BASE DE DONNEE'!$A$4:$H$148,7,0)*BA105/100</f>
        <v>#N/A</v>
      </c>
      <c r="BD105" s="51" t="e">
        <f>VLOOKUP(AN105,'BASE DE DONNEE'!$A$4:$H$148,8,0)*BA105/100</f>
        <v>#N/A</v>
      </c>
      <c r="BE105" s="52" t="e">
        <f t="shared" si="25"/>
        <v>#N/A</v>
      </c>
      <c r="BF105" s="22"/>
      <c r="BG105" s="153"/>
      <c r="BH105" s="782" t="e">
        <f>VLOOKUP(BG105,'BASE DE DONNEE'!$A$4:$H$148,2,0)</f>
        <v>#N/A</v>
      </c>
      <c r="BI105" s="782"/>
      <c r="BJ105" s="782"/>
      <c r="BK105" s="783"/>
      <c r="BL105" s="783"/>
      <c r="BM105" s="784"/>
      <c r="BN105" s="784"/>
      <c r="BO105" s="785"/>
      <c r="BP105" s="785"/>
      <c r="BQ105" s="785"/>
      <c r="BR105" s="50" t="e">
        <f>VLOOKUP(BG105,'BASE DE DONNEE'!$A$4:$H$148,3,0)</f>
        <v>#N/A</v>
      </c>
      <c r="BS105" s="713" t="e">
        <f t="shared" si="26"/>
        <v>#N/A</v>
      </c>
      <c r="BT105" s="714"/>
      <c r="BU105" s="51" t="e">
        <f>VLOOKUP(BG105,'BASE DE DONNEE'!$A$4:$H$148,6,0)*BT105/100</f>
        <v>#N/A</v>
      </c>
      <c r="BV105" s="51" t="e">
        <f>VLOOKUP(BG105,'BASE DE DONNEE'!$A$4:$H$148,7,0)*BT105/100</f>
        <v>#N/A</v>
      </c>
      <c r="BW105" s="51" t="e">
        <f>VLOOKUP(BG105,'BASE DE DONNEE'!$A$4:$H$148,8,0)*BT105/100</f>
        <v>#N/A</v>
      </c>
      <c r="BX105" s="52" t="e">
        <f t="shared" si="27"/>
        <v>#N/A</v>
      </c>
    </row>
    <row r="106" spans="1:76" ht="15.75" thickBot="1" x14ac:dyDescent="0.3">
      <c r="A106" s="868" t="s">
        <v>58</v>
      </c>
      <c r="B106" s="869"/>
      <c r="C106" s="869"/>
      <c r="D106" s="869"/>
      <c r="E106" s="869"/>
      <c r="F106" s="869"/>
      <c r="G106" s="869"/>
      <c r="H106" s="869"/>
      <c r="I106" s="869"/>
      <c r="J106" s="869"/>
      <c r="K106" s="869"/>
      <c r="L106" s="869"/>
      <c r="M106" s="869"/>
      <c r="N106" s="869"/>
      <c r="O106" s="869"/>
      <c r="P106" s="575"/>
      <c r="Q106" s="800">
        <f>SUMIF(Q79:Q102,"&lt;&gt;#N/A")+SUMIF(AJ79:AJ109,"&lt;&gt;#N/A")+SUMIF(BC79:BC109,"&lt;&gt;#N/A")+SUMIF(BV79:BV109,"&lt;&gt;#N/A")</f>
        <v>3604.4970000000003</v>
      </c>
      <c r="R106" s="801"/>
      <c r="S106" s="802"/>
      <c r="T106" s="22"/>
      <c r="U106" s="153"/>
      <c r="V106" s="782" t="e">
        <f>VLOOKUP(U106,'BASE DE DONNEE'!$A$4:$H$148,2,0)</f>
        <v>#N/A</v>
      </c>
      <c r="W106" s="782"/>
      <c r="X106" s="782"/>
      <c r="Y106" s="783"/>
      <c r="Z106" s="783"/>
      <c r="AA106" s="784"/>
      <c r="AB106" s="784"/>
      <c r="AC106" s="785"/>
      <c r="AD106" s="785"/>
      <c r="AE106" s="785"/>
      <c r="AF106" s="50" t="e">
        <f>VLOOKUP(U106,'BASE DE DONNEE'!$A$4:$H$148,3,0)</f>
        <v>#N/A</v>
      </c>
      <c r="AG106" s="713" t="e">
        <f t="shared" si="22"/>
        <v>#N/A</v>
      </c>
      <c r="AH106" s="714"/>
      <c r="AI106" s="51" t="e">
        <f>VLOOKUP(U106,'BASE DE DONNEE'!$A$4:$H$148,6,0)*AH106/100</f>
        <v>#N/A</v>
      </c>
      <c r="AJ106" s="51" t="e">
        <f>VLOOKUP(U106,'BASE DE DONNEE'!$A$4:$H$148,7,0)*AH106/100</f>
        <v>#N/A</v>
      </c>
      <c r="AK106" s="51" t="e">
        <f>VLOOKUP(U106,'BASE DE DONNEE'!$A$4:$H$148,8,0)*AH106/100</f>
        <v>#N/A</v>
      </c>
      <c r="AL106" s="52" t="e">
        <f t="shared" si="23"/>
        <v>#N/A</v>
      </c>
      <c r="AM106" s="22"/>
      <c r="AN106" s="153"/>
      <c r="AO106" s="782" t="e">
        <f>VLOOKUP(AN106,'BASE DE DONNEE'!$A$4:$H$148,2,0)</f>
        <v>#N/A</v>
      </c>
      <c r="AP106" s="782"/>
      <c r="AQ106" s="782"/>
      <c r="AR106" s="783"/>
      <c r="AS106" s="783"/>
      <c r="AT106" s="784"/>
      <c r="AU106" s="784"/>
      <c r="AV106" s="785"/>
      <c r="AW106" s="785"/>
      <c r="AX106" s="785"/>
      <c r="AY106" s="50" t="e">
        <f>VLOOKUP(AN106,'BASE DE DONNEE'!$A$4:$H$148,3,0)</f>
        <v>#N/A</v>
      </c>
      <c r="AZ106" s="713" t="e">
        <f t="shared" si="24"/>
        <v>#N/A</v>
      </c>
      <c r="BA106" s="714"/>
      <c r="BB106" s="51" t="e">
        <f>VLOOKUP(AN106,'BASE DE DONNEE'!$A$4:$H$148,6,0)*BA106/100</f>
        <v>#N/A</v>
      </c>
      <c r="BC106" s="51" t="e">
        <f>VLOOKUP(AN106,'BASE DE DONNEE'!$A$4:$H$148,7,0)*BA106/100</f>
        <v>#N/A</v>
      </c>
      <c r="BD106" s="51" t="e">
        <f>VLOOKUP(AN106,'BASE DE DONNEE'!$A$4:$H$148,8,0)*BA106/100</f>
        <v>#N/A</v>
      </c>
      <c r="BE106" s="52" t="e">
        <f t="shared" si="25"/>
        <v>#N/A</v>
      </c>
      <c r="BF106" s="22"/>
      <c r="BG106" s="153"/>
      <c r="BH106" s="782" t="e">
        <f>VLOOKUP(BG106,'BASE DE DONNEE'!$A$4:$H$148,2,0)</f>
        <v>#N/A</v>
      </c>
      <c r="BI106" s="782"/>
      <c r="BJ106" s="782"/>
      <c r="BK106" s="783"/>
      <c r="BL106" s="783"/>
      <c r="BM106" s="784"/>
      <c r="BN106" s="784"/>
      <c r="BO106" s="785"/>
      <c r="BP106" s="785"/>
      <c r="BQ106" s="785"/>
      <c r="BR106" s="50" t="e">
        <f>VLOOKUP(BG106,'BASE DE DONNEE'!$A$4:$H$148,3,0)</f>
        <v>#N/A</v>
      </c>
      <c r="BS106" s="713" t="e">
        <f t="shared" si="26"/>
        <v>#N/A</v>
      </c>
      <c r="BT106" s="714"/>
      <c r="BU106" s="51" t="e">
        <f>VLOOKUP(BG106,'BASE DE DONNEE'!$A$4:$H$148,6,0)*BT106/100</f>
        <v>#N/A</v>
      </c>
      <c r="BV106" s="51" t="e">
        <f>VLOOKUP(BG106,'BASE DE DONNEE'!$A$4:$H$148,7,0)*BT106/100</f>
        <v>#N/A</v>
      </c>
      <c r="BW106" s="51" t="e">
        <f>VLOOKUP(BG106,'BASE DE DONNEE'!$A$4:$H$148,8,0)*BT106/100</f>
        <v>#N/A</v>
      </c>
      <c r="BX106" s="52" t="e">
        <f t="shared" si="27"/>
        <v>#N/A</v>
      </c>
    </row>
    <row r="107" spans="1:76" ht="15.75" thickBot="1" x14ac:dyDescent="0.3">
      <c r="A107" s="885" t="s">
        <v>57</v>
      </c>
      <c r="B107" s="886"/>
      <c r="C107" s="886"/>
      <c r="D107" s="886"/>
      <c r="E107" s="886"/>
      <c r="F107" s="886"/>
      <c r="G107" s="886"/>
      <c r="H107" s="886"/>
      <c r="I107" s="886"/>
      <c r="J107" s="886"/>
      <c r="K107" s="886"/>
      <c r="L107" s="886"/>
      <c r="M107" s="886"/>
      <c r="N107" s="886"/>
      <c r="O107" s="886"/>
      <c r="P107" s="886"/>
      <c r="Q107" s="856"/>
      <c r="R107" s="798">
        <f>SUMIF(R79:R102,"&lt;&gt;#N/A")+SUMIF(AK79:AK109,"&lt;&gt;#N/A")+SUMIF(BD79:BD109,"&lt;&gt;#N/A")+SUMIF(BW79:BW109,"&lt;&gt;#N/A")</f>
        <v>4810.8799999999992</v>
      </c>
      <c r="S107" s="799"/>
      <c r="T107" s="22"/>
      <c r="U107" s="153"/>
      <c r="V107" s="782" t="e">
        <f>VLOOKUP(U107,'BASE DE DONNEE'!$A$4:$H$148,2,0)</f>
        <v>#N/A</v>
      </c>
      <c r="W107" s="782"/>
      <c r="X107" s="782"/>
      <c r="Y107" s="783"/>
      <c r="Z107" s="783"/>
      <c r="AA107" s="784"/>
      <c r="AB107" s="784"/>
      <c r="AC107" s="785"/>
      <c r="AD107" s="785"/>
      <c r="AE107" s="785"/>
      <c r="AF107" s="50" t="e">
        <f>VLOOKUP(U107,'BASE DE DONNEE'!$A$4:$H$148,3,0)</f>
        <v>#N/A</v>
      </c>
      <c r="AG107" s="713" t="e">
        <f t="shared" si="22"/>
        <v>#N/A</v>
      </c>
      <c r="AH107" s="714"/>
      <c r="AI107" s="51" t="e">
        <f>VLOOKUP(U107,'BASE DE DONNEE'!$A$4:$H$148,6,0)*AH107/100</f>
        <v>#N/A</v>
      </c>
      <c r="AJ107" s="51" t="e">
        <f>VLOOKUP(U107,'BASE DE DONNEE'!$A$4:$H$148,7,0)*AH107/100</f>
        <v>#N/A</v>
      </c>
      <c r="AK107" s="51" t="e">
        <f>VLOOKUP(U107,'BASE DE DONNEE'!$A$4:$H$148,8,0)*AH107/100</f>
        <v>#N/A</v>
      </c>
      <c r="AL107" s="52" t="e">
        <f t="shared" si="23"/>
        <v>#N/A</v>
      </c>
      <c r="AM107" s="22"/>
      <c r="AN107" s="153"/>
      <c r="AO107" s="782" t="e">
        <f>VLOOKUP(AN107,'BASE DE DONNEE'!$A$4:$H$148,2,0)</f>
        <v>#N/A</v>
      </c>
      <c r="AP107" s="782"/>
      <c r="AQ107" s="782"/>
      <c r="AR107" s="783"/>
      <c r="AS107" s="783"/>
      <c r="AT107" s="784"/>
      <c r="AU107" s="784"/>
      <c r="AV107" s="785"/>
      <c r="AW107" s="785"/>
      <c r="AX107" s="785"/>
      <c r="AY107" s="50" t="e">
        <f>VLOOKUP(AN107,'BASE DE DONNEE'!$A$4:$H$148,3,0)</f>
        <v>#N/A</v>
      </c>
      <c r="AZ107" s="713" t="e">
        <f t="shared" si="24"/>
        <v>#N/A</v>
      </c>
      <c r="BA107" s="714"/>
      <c r="BB107" s="51" t="e">
        <f>VLOOKUP(AN107,'BASE DE DONNEE'!$A$4:$H$148,6,0)*BA107/100</f>
        <v>#N/A</v>
      </c>
      <c r="BC107" s="51" t="e">
        <f>VLOOKUP(AN107,'BASE DE DONNEE'!$A$4:$H$148,7,0)*BA107/100</f>
        <v>#N/A</v>
      </c>
      <c r="BD107" s="51" t="e">
        <f>VLOOKUP(AN107,'BASE DE DONNEE'!$A$4:$H$148,8,0)*BA107/100</f>
        <v>#N/A</v>
      </c>
      <c r="BE107" s="52" t="e">
        <f t="shared" si="25"/>
        <v>#N/A</v>
      </c>
      <c r="BF107" s="22"/>
      <c r="BG107" s="153"/>
      <c r="BH107" s="782" t="e">
        <f>VLOOKUP(BG107,'BASE DE DONNEE'!$A$4:$H$148,2,0)</f>
        <v>#N/A</v>
      </c>
      <c r="BI107" s="782"/>
      <c r="BJ107" s="782"/>
      <c r="BK107" s="783"/>
      <c r="BL107" s="783"/>
      <c r="BM107" s="784"/>
      <c r="BN107" s="784"/>
      <c r="BO107" s="785"/>
      <c r="BP107" s="785"/>
      <c r="BQ107" s="785"/>
      <c r="BR107" s="50" t="e">
        <f>VLOOKUP(BG107,'BASE DE DONNEE'!$A$4:$H$148,3,0)</f>
        <v>#N/A</v>
      </c>
      <c r="BS107" s="713" t="e">
        <f t="shared" si="26"/>
        <v>#N/A</v>
      </c>
      <c r="BT107" s="714"/>
      <c r="BU107" s="51" t="e">
        <f>VLOOKUP(BG107,'BASE DE DONNEE'!$A$4:$H$148,6,0)*BT107/100</f>
        <v>#N/A</v>
      </c>
      <c r="BV107" s="51" t="e">
        <f>VLOOKUP(BG107,'BASE DE DONNEE'!$A$4:$H$148,7,0)*BT107/100</f>
        <v>#N/A</v>
      </c>
      <c r="BW107" s="51" t="e">
        <f>VLOOKUP(BG107,'BASE DE DONNEE'!$A$4:$H$148,8,0)*BT107/100</f>
        <v>#N/A</v>
      </c>
      <c r="BX107" s="52" t="e">
        <f t="shared" si="27"/>
        <v>#N/A</v>
      </c>
    </row>
    <row r="108" spans="1:76" ht="15.75" thickBot="1" x14ac:dyDescent="0.3">
      <c r="A108" s="872" t="s">
        <v>56</v>
      </c>
      <c r="B108" s="873"/>
      <c r="C108" s="873"/>
      <c r="D108" s="873"/>
      <c r="E108" s="873"/>
      <c r="F108" s="873"/>
      <c r="G108" s="873"/>
      <c r="H108" s="873"/>
      <c r="I108" s="873"/>
      <c r="J108" s="873"/>
      <c r="K108" s="873"/>
      <c r="L108" s="873"/>
      <c r="M108" s="873"/>
      <c r="N108" s="873"/>
      <c r="O108" s="873"/>
      <c r="P108" s="873"/>
      <c r="Q108" s="873"/>
      <c r="R108" s="874"/>
      <c r="S108" s="53">
        <f>SUMIF(S79:S102,"&lt;&gt;#N/A")+SUMIF(AL79:AL109,"&lt;&gt;#N/A")+SUMIF(BE79:BE109,"&lt;&gt;#N/A")+SUMIF(BX79:BX109,"&lt;&gt;#N/A")</f>
        <v>237670.15700000001</v>
      </c>
      <c r="T108" s="22"/>
      <c r="U108" s="153"/>
      <c r="V108" s="782" t="e">
        <f>VLOOKUP(U108,'BASE DE DONNEE'!$A$4:$H$148,2,0)</f>
        <v>#N/A</v>
      </c>
      <c r="W108" s="782"/>
      <c r="X108" s="782"/>
      <c r="Y108" s="783"/>
      <c r="Z108" s="783"/>
      <c r="AA108" s="784"/>
      <c r="AB108" s="784"/>
      <c r="AC108" s="785"/>
      <c r="AD108" s="785"/>
      <c r="AE108" s="785"/>
      <c r="AF108" s="50" t="e">
        <f>VLOOKUP(U108,'BASE DE DONNEE'!$A$4:$H$148,3,0)</f>
        <v>#N/A</v>
      </c>
      <c r="AG108" s="713" t="e">
        <f>(AC108*AF108)/100</f>
        <v>#N/A</v>
      </c>
      <c r="AH108" s="714"/>
      <c r="AI108" s="51" t="e">
        <f>VLOOKUP(U108,'BASE DE DONNEE'!$A$4:$H$148,6,0)*AH108/100</f>
        <v>#N/A</v>
      </c>
      <c r="AJ108" s="51" t="e">
        <f>VLOOKUP(U108,'BASE DE DONNEE'!$A$4:$H$148,7,0)*AH108/100</f>
        <v>#N/A</v>
      </c>
      <c r="AK108" s="51" t="e">
        <f>VLOOKUP(U108,'BASE DE DONNEE'!$A$4:$H$148,8,0)*AH108/100</f>
        <v>#N/A</v>
      </c>
      <c r="AL108" s="52" t="e">
        <f>AH108+AI108+AJ108+AK108</f>
        <v>#N/A</v>
      </c>
      <c r="AM108" s="22"/>
      <c r="AN108" s="153"/>
      <c r="AO108" s="782" t="e">
        <f>VLOOKUP(AN108,'BASE DE DONNEE'!$A$4:$H$148,2,0)</f>
        <v>#N/A</v>
      </c>
      <c r="AP108" s="782"/>
      <c r="AQ108" s="782"/>
      <c r="AR108" s="783"/>
      <c r="AS108" s="783"/>
      <c r="AT108" s="784"/>
      <c r="AU108" s="784"/>
      <c r="AV108" s="785"/>
      <c r="AW108" s="785"/>
      <c r="AX108" s="785"/>
      <c r="AY108" s="50" t="e">
        <f>VLOOKUP(AN108,'BASE DE DONNEE'!$A$4:$H$148,3,0)</f>
        <v>#N/A</v>
      </c>
      <c r="AZ108" s="713" t="e">
        <f>(AV108*AY108)/100</f>
        <v>#N/A</v>
      </c>
      <c r="BA108" s="714"/>
      <c r="BB108" s="51" t="e">
        <f>VLOOKUP(AN108,'BASE DE DONNEE'!$A$4:$H$148,6,0)*BA108/100</f>
        <v>#N/A</v>
      </c>
      <c r="BC108" s="51" t="e">
        <f>VLOOKUP(AN108,'BASE DE DONNEE'!$A$4:$H$148,7,0)*BA108/100</f>
        <v>#N/A</v>
      </c>
      <c r="BD108" s="51" t="e">
        <f>VLOOKUP(AN108,'BASE DE DONNEE'!$A$4:$H$148,8,0)*BA108/100</f>
        <v>#N/A</v>
      </c>
      <c r="BE108" s="52" t="e">
        <f t="shared" si="25"/>
        <v>#N/A</v>
      </c>
      <c r="BF108" s="22"/>
      <c r="BG108" s="153"/>
      <c r="BH108" s="782" t="e">
        <f>VLOOKUP(BG108,'BASE DE DONNEE'!$A$4:$H$148,2,0)</f>
        <v>#N/A</v>
      </c>
      <c r="BI108" s="782"/>
      <c r="BJ108" s="782"/>
      <c r="BK108" s="783"/>
      <c r="BL108" s="783"/>
      <c r="BM108" s="784"/>
      <c r="BN108" s="784"/>
      <c r="BO108" s="785"/>
      <c r="BP108" s="785"/>
      <c r="BQ108" s="785"/>
      <c r="BR108" s="50" t="e">
        <f>VLOOKUP(BG108,'BASE DE DONNEE'!$A$4:$H$148,3,0)</f>
        <v>#N/A</v>
      </c>
      <c r="BS108" s="713" t="e">
        <f t="shared" si="26"/>
        <v>#N/A</v>
      </c>
      <c r="BT108" s="714"/>
      <c r="BU108" s="51" t="e">
        <f>VLOOKUP(BG108,'BASE DE DONNEE'!$A$4:$H$148,6,0)*BT108/100</f>
        <v>#N/A</v>
      </c>
      <c r="BV108" s="51" t="e">
        <f>VLOOKUP(BG108,'BASE DE DONNEE'!$A$4:$H$148,7,0)*BT108/100</f>
        <v>#N/A</v>
      </c>
      <c r="BW108" s="51" t="e">
        <f>VLOOKUP(BG108,'BASE DE DONNEE'!$A$4:$H$148,8,0)*BT108/100</f>
        <v>#N/A</v>
      </c>
      <c r="BX108" s="52" t="e">
        <f t="shared" si="27"/>
        <v>#N/A</v>
      </c>
    </row>
    <row r="109" spans="1:76" ht="15.75" thickBot="1" x14ac:dyDescent="0.3">
      <c r="T109" s="882"/>
      <c r="U109" s="883"/>
      <c r="V109" s="883"/>
      <c r="W109" s="883"/>
      <c r="X109" s="883"/>
      <c r="Y109" s="883"/>
      <c r="Z109" s="883"/>
      <c r="AA109" s="883"/>
      <c r="AB109" s="883"/>
      <c r="AC109" s="883"/>
      <c r="AD109" s="883"/>
      <c r="AE109" s="883"/>
      <c r="AF109" s="883"/>
      <c r="AG109" s="883"/>
      <c r="AH109" s="883"/>
      <c r="AI109" s="883"/>
      <c r="AJ109" s="883"/>
      <c r="AK109" s="883"/>
      <c r="AL109" s="884"/>
      <c r="AM109" s="882"/>
      <c r="AN109" s="883"/>
      <c r="AO109" s="883"/>
      <c r="AP109" s="883"/>
      <c r="AQ109" s="883"/>
      <c r="AR109" s="883"/>
      <c r="AS109" s="883"/>
      <c r="AT109" s="883"/>
      <c r="AU109" s="883"/>
      <c r="AV109" s="883"/>
      <c r="AW109" s="883"/>
      <c r="AX109" s="883"/>
      <c r="AY109" s="883"/>
      <c r="AZ109" s="883"/>
      <c r="BA109" s="883"/>
      <c r="BB109" s="883"/>
      <c r="BC109" s="883"/>
      <c r="BD109" s="883"/>
      <c r="BE109" s="884"/>
      <c r="BF109" s="882"/>
      <c r="BG109" s="883"/>
      <c r="BH109" s="883"/>
      <c r="BI109" s="883"/>
      <c r="BJ109" s="883"/>
      <c r="BK109" s="883"/>
      <c r="BL109" s="883"/>
      <c r="BM109" s="883"/>
      <c r="BN109" s="883"/>
      <c r="BO109" s="883"/>
      <c r="BP109" s="883"/>
      <c r="BQ109" s="883"/>
      <c r="BR109" s="883"/>
      <c r="BS109" s="883"/>
      <c r="BT109" s="883"/>
      <c r="BU109" s="883"/>
      <c r="BV109" s="883"/>
      <c r="BW109" s="883"/>
      <c r="BX109" s="884"/>
    </row>
    <row r="110" spans="1:76" ht="15" customHeight="1" x14ac:dyDescent="0.25">
      <c r="A110" s="528" t="s">
        <v>32</v>
      </c>
      <c r="B110" s="529"/>
      <c r="C110" s="529"/>
      <c r="D110" s="529"/>
      <c r="E110" s="529"/>
      <c r="F110" s="529"/>
      <c r="G110" s="529"/>
      <c r="H110" s="529"/>
      <c r="I110" s="529"/>
      <c r="J110" s="529"/>
      <c r="K110" s="529"/>
      <c r="L110" s="529"/>
      <c r="M110" s="529"/>
      <c r="N110" s="529"/>
      <c r="O110" s="529"/>
      <c r="P110" s="529"/>
      <c r="Q110" s="529"/>
      <c r="R110" s="529"/>
      <c r="S110" s="530"/>
      <c r="T110" s="528" t="s">
        <v>32</v>
      </c>
      <c r="U110" s="529"/>
      <c r="V110" s="529"/>
      <c r="W110" s="529"/>
      <c r="X110" s="529"/>
      <c r="Y110" s="529"/>
      <c r="Z110" s="529"/>
      <c r="AA110" s="529"/>
      <c r="AB110" s="529"/>
      <c r="AC110" s="529"/>
      <c r="AD110" s="529"/>
      <c r="AE110" s="529"/>
      <c r="AF110" s="529"/>
      <c r="AG110" s="529"/>
      <c r="AH110" s="529"/>
      <c r="AI110" s="529"/>
      <c r="AJ110" s="529"/>
      <c r="AK110" s="529"/>
      <c r="AL110" s="530"/>
      <c r="AM110" s="528" t="s">
        <v>32</v>
      </c>
      <c r="AN110" s="529"/>
      <c r="AO110" s="529"/>
      <c r="AP110" s="529"/>
      <c r="AQ110" s="529"/>
      <c r="AR110" s="529"/>
      <c r="AS110" s="529"/>
      <c r="AT110" s="529"/>
      <c r="AU110" s="529"/>
      <c r="AV110" s="529"/>
      <c r="AW110" s="529"/>
      <c r="AX110" s="529"/>
      <c r="AY110" s="529"/>
      <c r="AZ110" s="529"/>
      <c r="BA110" s="529"/>
      <c r="BB110" s="529"/>
      <c r="BC110" s="529"/>
      <c r="BD110" s="529"/>
      <c r="BE110" s="530"/>
    </row>
    <row r="111" spans="1:76" ht="15" customHeight="1" thickBot="1" x14ac:dyDescent="0.3">
      <c r="A111" s="531"/>
      <c r="B111" s="532"/>
      <c r="C111" s="532"/>
      <c r="D111" s="532"/>
      <c r="E111" s="532"/>
      <c r="F111" s="532"/>
      <c r="G111" s="532"/>
      <c r="H111" s="532"/>
      <c r="I111" s="532"/>
      <c r="J111" s="532"/>
      <c r="K111" s="532"/>
      <c r="L111" s="532"/>
      <c r="M111" s="532"/>
      <c r="N111" s="532"/>
      <c r="O111" s="532"/>
      <c r="P111" s="532"/>
      <c r="Q111" s="532"/>
      <c r="R111" s="532"/>
      <c r="S111" s="533"/>
      <c r="T111" s="531"/>
      <c r="U111" s="532"/>
      <c r="V111" s="532"/>
      <c r="W111" s="532"/>
      <c r="X111" s="532"/>
      <c r="Y111" s="532"/>
      <c r="Z111" s="532"/>
      <c r="AA111" s="532"/>
      <c r="AB111" s="532"/>
      <c r="AC111" s="532"/>
      <c r="AD111" s="532"/>
      <c r="AE111" s="532"/>
      <c r="AF111" s="532"/>
      <c r="AG111" s="532"/>
      <c r="AH111" s="532"/>
      <c r="AI111" s="532"/>
      <c r="AJ111" s="532"/>
      <c r="AK111" s="532"/>
      <c r="AL111" s="533"/>
      <c r="AM111" s="531"/>
      <c r="AN111" s="532"/>
      <c r="AO111" s="532"/>
      <c r="AP111" s="532"/>
      <c r="AQ111" s="532"/>
      <c r="AR111" s="532"/>
      <c r="AS111" s="532"/>
      <c r="AT111" s="532"/>
      <c r="AU111" s="532"/>
      <c r="AV111" s="532"/>
      <c r="AW111" s="532"/>
      <c r="AX111" s="532"/>
      <c r="AY111" s="532"/>
      <c r="AZ111" s="532"/>
      <c r="BA111" s="532"/>
      <c r="BB111" s="532"/>
      <c r="BC111" s="532"/>
      <c r="BD111" s="532"/>
      <c r="BE111" s="533"/>
    </row>
    <row r="112" spans="1:76" ht="16.5" customHeight="1" thickBot="1" x14ac:dyDescent="0.3">
      <c r="A112" s="534" t="s">
        <v>41</v>
      </c>
      <c r="B112" s="667"/>
      <c r="C112" s="501" t="s">
        <v>14</v>
      </c>
      <c r="D112" s="501"/>
      <c r="E112" s="501"/>
      <c r="F112" s="501" t="s">
        <v>42</v>
      </c>
      <c r="G112" s="501"/>
      <c r="H112" s="803" t="s">
        <v>46</v>
      </c>
      <c r="I112" s="804"/>
      <c r="J112" s="805"/>
      <c r="K112" s="809" t="s">
        <v>62</v>
      </c>
      <c r="L112" s="810"/>
      <c r="M112" s="811"/>
      <c r="N112" s="526" t="s">
        <v>44</v>
      </c>
      <c r="O112" s="786"/>
      <c r="P112" s="524" t="s">
        <v>25</v>
      </c>
      <c r="Q112" s="524" t="s">
        <v>45</v>
      </c>
      <c r="R112" s="524" t="s">
        <v>26</v>
      </c>
      <c r="S112" s="846" t="s">
        <v>47</v>
      </c>
      <c r="T112" s="534" t="s">
        <v>41</v>
      </c>
      <c r="U112" s="667"/>
      <c r="V112" s="501" t="s">
        <v>14</v>
      </c>
      <c r="W112" s="501"/>
      <c r="X112" s="501"/>
      <c r="Y112" s="501" t="s">
        <v>42</v>
      </c>
      <c r="Z112" s="501"/>
      <c r="AA112" s="803" t="s">
        <v>46</v>
      </c>
      <c r="AB112" s="804"/>
      <c r="AC112" s="805"/>
      <c r="AD112" s="809" t="s">
        <v>62</v>
      </c>
      <c r="AE112" s="810"/>
      <c r="AF112" s="811"/>
      <c r="AG112" s="154"/>
      <c r="AH112" s="524" t="s">
        <v>44</v>
      </c>
      <c r="AI112" s="524" t="s">
        <v>25</v>
      </c>
      <c r="AJ112" s="524" t="s">
        <v>45</v>
      </c>
      <c r="AK112" s="524" t="s">
        <v>26</v>
      </c>
      <c r="AL112" s="501" t="s">
        <v>47</v>
      </c>
      <c r="AM112" s="534" t="s">
        <v>41</v>
      </c>
      <c r="AN112" s="667"/>
      <c r="AO112" s="501" t="s">
        <v>14</v>
      </c>
      <c r="AP112" s="501"/>
      <c r="AQ112" s="501"/>
      <c r="AR112" s="501" t="s">
        <v>42</v>
      </c>
      <c r="AS112" s="501"/>
      <c r="AT112" s="803" t="s">
        <v>46</v>
      </c>
      <c r="AU112" s="804"/>
      <c r="AV112" s="805"/>
      <c r="AW112" s="809" t="s">
        <v>62</v>
      </c>
      <c r="AX112" s="810"/>
      <c r="AY112" s="811"/>
      <c r="AZ112" s="526" t="s">
        <v>44</v>
      </c>
      <c r="BA112" s="786"/>
      <c r="BB112" s="524" t="s">
        <v>25</v>
      </c>
      <c r="BC112" s="524" t="s">
        <v>45</v>
      </c>
      <c r="BD112" s="524" t="s">
        <v>26</v>
      </c>
      <c r="BE112" s="501" t="s">
        <v>47</v>
      </c>
    </row>
    <row r="113" spans="1:57" ht="15.75" customHeight="1" thickBot="1" x14ac:dyDescent="0.3">
      <c r="A113" s="535"/>
      <c r="B113" s="669"/>
      <c r="C113" s="501"/>
      <c r="D113" s="501"/>
      <c r="E113" s="501"/>
      <c r="F113" s="501"/>
      <c r="G113" s="501"/>
      <c r="H113" s="806"/>
      <c r="I113" s="807"/>
      <c r="J113" s="808"/>
      <c r="K113" s="812"/>
      <c r="L113" s="813"/>
      <c r="M113" s="814"/>
      <c r="N113" s="527"/>
      <c r="O113" s="787"/>
      <c r="P113" s="524"/>
      <c r="Q113" s="524"/>
      <c r="R113" s="524"/>
      <c r="S113" s="846"/>
      <c r="T113" s="535"/>
      <c r="U113" s="669"/>
      <c r="V113" s="501"/>
      <c r="W113" s="501"/>
      <c r="X113" s="501"/>
      <c r="Y113" s="501"/>
      <c r="Z113" s="501"/>
      <c r="AA113" s="806"/>
      <c r="AB113" s="807"/>
      <c r="AC113" s="808"/>
      <c r="AD113" s="812"/>
      <c r="AE113" s="813"/>
      <c r="AF113" s="814"/>
      <c r="AG113" s="155"/>
      <c r="AH113" s="524"/>
      <c r="AI113" s="524"/>
      <c r="AJ113" s="524"/>
      <c r="AK113" s="524"/>
      <c r="AL113" s="501"/>
      <c r="AM113" s="535"/>
      <c r="AN113" s="669"/>
      <c r="AO113" s="501"/>
      <c r="AP113" s="501"/>
      <c r="AQ113" s="501"/>
      <c r="AR113" s="501"/>
      <c r="AS113" s="501"/>
      <c r="AT113" s="806"/>
      <c r="AU113" s="807"/>
      <c r="AV113" s="808"/>
      <c r="AW113" s="812"/>
      <c r="AX113" s="813"/>
      <c r="AY113" s="814"/>
      <c r="AZ113" s="527"/>
      <c r="BA113" s="787"/>
      <c r="BB113" s="524"/>
      <c r="BC113" s="524"/>
      <c r="BD113" s="524"/>
      <c r="BE113" s="501"/>
    </row>
    <row r="114" spans="1:57" ht="15.75" thickBot="1" x14ac:dyDescent="0.3">
      <c r="A114" s="796"/>
      <c r="B114" s="797"/>
      <c r="C114" s="788"/>
      <c r="D114" s="789"/>
      <c r="E114" s="790"/>
      <c r="F114" s="791"/>
      <c r="G114" s="792"/>
      <c r="H114" s="793"/>
      <c r="I114" s="794"/>
      <c r="J114" s="795"/>
      <c r="K114" s="793"/>
      <c r="L114" s="794"/>
      <c r="M114" s="795"/>
      <c r="N114" s="793"/>
      <c r="O114" s="795"/>
      <c r="P114" s="156"/>
      <c r="Q114" s="156"/>
      <c r="R114" s="156"/>
      <c r="S114" s="157"/>
      <c r="T114" s="796"/>
      <c r="U114" s="797"/>
      <c r="V114" s="788"/>
      <c r="W114" s="789"/>
      <c r="X114" s="790"/>
      <c r="Y114" s="791"/>
      <c r="Z114" s="792"/>
      <c r="AA114" s="793"/>
      <c r="AB114" s="794"/>
      <c r="AC114" s="795"/>
      <c r="AD114" s="793"/>
      <c r="AE114" s="794"/>
      <c r="AF114" s="795"/>
      <c r="AG114" s="158"/>
      <c r="AH114" s="156">
        <f>Y114/2</f>
        <v>0</v>
      </c>
      <c r="AI114" s="156"/>
      <c r="AJ114" s="156"/>
      <c r="AK114" s="156"/>
      <c r="AL114" s="157"/>
      <c r="AM114" s="796"/>
      <c r="AN114" s="797"/>
      <c r="AO114" s="788"/>
      <c r="AP114" s="789"/>
      <c r="AQ114" s="790"/>
      <c r="AR114" s="791"/>
      <c r="AS114" s="792"/>
      <c r="AT114" s="793"/>
      <c r="AU114" s="794"/>
      <c r="AV114" s="795"/>
      <c r="AW114" s="793"/>
      <c r="AX114" s="794"/>
      <c r="AY114" s="795"/>
      <c r="AZ114" s="793">
        <f>AR114/2</f>
        <v>0</v>
      </c>
      <c r="BA114" s="795"/>
      <c r="BB114" s="156"/>
      <c r="BC114" s="156"/>
      <c r="BD114" s="156"/>
      <c r="BE114" s="157"/>
    </row>
    <row r="115" spans="1:57" x14ac:dyDescent="0.25">
      <c r="A115" s="778"/>
      <c r="B115" s="779"/>
      <c r="C115" s="685"/>
      <c r="D115" s="780"/>
      <c r="E115" s="686"/>
      <c r="F115" s="683"/>
      <c r="G115" s="684"/>
      <c r="H115" s="683"/>
      <c r="I115" s="781"/>
      <c r="J115" s="684"/>
      <c r="K115" s="683"/>
      <c r="L115" s="781"/>
      <c r="M115" s="684"/>
      <c r="N115" s="683"/>
      <c r="O115" s="684"/>
      <c r="P115" s="66"/>
      <c r="Q115" s="66"/>
      <c r="R115" s="66"/>
      <c r="S115" s="159"/>
      <c r="T115" s="778"/>
      <c r="U115" s="779"/>
      <c r="V115" s="685"/>
      <c r="W115" s="780"/>
      <c r="X115" s="686"/>
      <c r="Y115" s="683"/>
      <c r="Z115" s="684"/>
      <c r="AA115" s="683"/>
      <c r="AB115" s="781"/>
      <c r="AC115" s="684"/>
      <c r="AD115" s="683"/>
      <c r="AE115" s="781"/>
      <c r="AF115" s="684"/>
      <c r="AG115" s="70"/>
      <c r="AH115" s="66"/>
      <c r="AI115" s="66"/>
      <c r="AJ115" s="66"/>
      <c r="AK115" s="66"/>
      <c r="AL115" s="159"/>
      <c r="AM115" s="778"/>
      <c r="AN115" s="779"/>
      <c r="AO115" s="685"/>
      <c r="AP115" s="780"/>
      <c r="AQ115" s="686"/>
      <c r="AR115" s="683"/>
      <c r="AS115" s="684"/>
      <c r="AT115" s="683"/>
      <c r="AU115" s="781"/>
      <c r="AV115" s="684"/>
      <c r="AW115" s="683"/>
      <c r="AX115" s="781"/>
      <c r="AY115" s="684"/>
      <c r="AZ115" s="793">
        <f t="shared" ref="AZ115:AZ139" si="28">AR115/2</f>
        <v>0</v>
      </c>
      <c r="BA115" s="795"/>
      <c r="BB115" s="66"/>
      <c r="BC115" s="66"/>
      <c r="BD115" s="66"/>
      <c r="BE115" s="159"/>
    </row>
    <row r="116" spans="1:57" x14ac:dyDescent="0.25">
      <c r="A116" s="778"/>
      <c r="B116" s="779"/>
      <c r="C116" s="685"/>
      <c r="D116" s="780"/>
      <c r="E116" s="686"/>
      <c r="F116" s="683"/>
      <c r="G116" s="684"/>
      <c r="H116" s="683"/>
      <c r="I116" s="781"/>
      <c r="J116" s="684"/>
      <c r="K116" s="683"/>
      <c r="L116" s="781"/>
      <c r="M116" s="684"/>
      <c r="N116" s="683"/>
      <c r="O116" s="684"/>
      <c r="P116" s="66"/>
      <c r="Q116" s="66"/>
      <c r="R116" s="66"/>
      <c r="S116" s="159"/>
      <c r="T116" s="778"/>
      <c r="U116" s="779"/>
      <c r="V116" s="685"/>
      <c r="W116" s="780"/>
      <c r="X116" s="686"/>
      <c r="Y116" s="683"/>
      <c r="Z116" s="684"/>
      <c r="AA116" s="683"/>
      <c r="AB116" s="781"/>
      <c r="AC116" s="684"/>
      <c r="AD116" s="683"/>
      <c r="AE116" s="781"/>
      <c r="AF116" s="684"/>
      <c r="AG116" s="70"/>
      <c r="AH116" s="66"/>
      <c r="AI116" s="66"/>
      <c r="AJ116" s="66"/>
      <c r="AK116" s="66"/>
      <c r="AL116" s="159"/>
      <c r="AM116" s="778"/>
      <c r="AN116" s="779"/>
      <c r="AO116" s="685"/>
      <c r="AP116" s="780"/>
      <c r="AQ116" s="686"/>
      <c r="AR116" s="683"/>
      <c r="AS116" s="684"/>
      <c r="AT116" s="683"/>
      <c r="AU116" s="781"/>
      <c r="AV116" s="684"/>
      <c r="AW116" s="683"/>
      <c r="AX116" s="781"/>
      <c r="AY116" s="684"/>
      <c r="AZ116" s="683">
        <f t="shared" si="28"/>
        <v>0</v>
      </c>
      <c r="BA116" s="684"/>
      <c r="BB116" s="66"/>
      <c r="BC116" s="66"/>
      <c r="BD116" s="66"/>
      <c r="BE116" s="159"/>
    </row>
    <row r="117" spans="1:57" x14ac:dyDescent="0.25">
      <c r="A117" s="778"/>
      <c r="B117" s="779"/>
      <c r="C117" s="685"/>
      <c r="D117" s="780"/>
      <c r="E117" s="686"/>
      <c r="F117" s="683"/>
      <c r="G117" s="684"/>
      <c r="H117" s="683"/>
      <c r="I117" s="781"/>
      <c r="J117" s="684"/>
      <c r="K117" s="683"/>
      <c r="L117" s="781"/>
      <c r="M117" s="684"/>
      <c r="N117" s="683"/>
      <c r="O117" s="684"/>
      <c r="P117" s="66"/>
      <c r="Q117" s="66"/>
      <c r="R117" s="66"/>
      <c r="S117" s="159"/>
      <c r="T117" s="778"/>
      <c r="U117" s="779"/>
      <c r="V117" s="685"/>
      <c r="W117" s="780"/>
      <c r="X117" s="686"/>
      <c r="Y117" s="683"/>
      <c r="Z117" s="684"/>
      <c r="AA117" s="683"/>
      <c r="AB117" s="781"/>
      <c r="AC117" s="684"/>
      <c r="AD117" s="683"/>
      <c r="AE117" s="781"/>
      <c r="AF117" s="684"/>
      <c r="AG117" s="70"/>
      <c r="AH117" s="66"/>
      <c r="AI117" s="66"/>
      <c r="AJ117" s="66"/>
      <c r="AK117" s="66"/>
      <c r="AL117" s="159"/>
      <c r="AM117" s="778"/>
      <c r="AN117" s="779"/>
      <c r="AO117" s="685"/>
      <c r="AP117" s="780"/>
      <c r="AQ117" s="686"/>
      <c r="AR117" s="683"/>
      <c r="AS117" s="684"/>
      <c r="AT117" s="683"/>
      <c r="AU117" s="781"/>
      <c r="AV117" s="684"/>
      <c r="AW117" s="683"/>
      <c r="AX117" s="781"/>
      <c r="AY117" s="684"/>
      <c r="AZ117" s="683">
        <f t="shared" si="28"/>
        <v>0</v>
      </c>
      <c r="BA117" s="684"/>
      <c r="BB117" s="66"/>
      <c r="BC117" s="66"/>
      <c r="BD117" s="66"/>
      <c r="BE117" s="159"/>
    </row>
    <row r="118" spans="1:57" x14ac:dyDescent="0.25">
      <c r="A118" s="778"/>
      <c r="B118" s="779"/>
      <c r="C118" s="685"/>
      <c r="D118" s="780"/>
      <c r="E118" s="686"/>
      <c r="F118" s="683"/>
      <c r="G118" s="684"/>
      <c r="H118" s="683"/>
      <c r="I118" s="781"/>
      <c r="J118" s="684"/>
      <c r="K118" s="683"/>
      <c r="L118" s="781"/>
      <c r="M118" s="684"/>
      <c r="N118" s="683"/>
      <c r="O118" s="684"/>
      <c r="P118" s="66"/>
      <c r="Q118" s="66"/>
      <c r="R118" s="66"/>
      <c r="S118" s="159"/>
      <c r="T118" s="778"/>
      <c r="U118" s="779"/>
      <c r="V118" s="685"/>
      <c r="W118" s="780"/>
      <c r="X118" s="686"/>
      <c r="Y118" s="683"/>
      <c r="Z118" s="684"/>
      <c r="AA118" s="683"/>
      <c r="AB118" s="781"/>
      <c r="AC118" s="684"/>
      <c r="AD118" s="683"/>
      <c r="AE118" s="781"/>
      <c r="AF118" s="684"/>
      <c r="AG118" s="70"/>
      <c r="AH118" s="66"/>
      <c r="AI118" s="66"/>
      <c r="AJ118" s="66"/>
      <c r="AK118" s="66"/>
      <c r="AL118" s="159"/>
      <c r="AM118" s="778"/>
      <c r="AN118" s="779"/>
      <c r="AO118" s="685"/>
      <c r="AP118" s="780"/>
      <c r="AQ118" s="686"/>
      <c r="AR118" s="683"/>
      <c r="AS118" s="684"/>
      <c r="AT118" s="683"/>
      <c r="AU118" s="781"/>
      <c r="AV118" s="684"/>
      <c r="AW118" s="683"/>
      <c r="AX118" s="781"/>
      <c r="AY118" s="684"/>
      <c r="AZ118" s="683">
        <f t="shared" si="28"/>
        <v>0</v>
      </c>
      <c r="BA118" s="684"/>
      <c r="BB118" s="66"/>
      <c r="BC118" s="66"/>
      <c r="BD118" s="66"/>
      <c r="BE118" s="159"/>
    </row>
    <row r="119" spans="1:57" x14ac:dyDescent="0.25">
      <c r="A119" s="778"/>
      <c r="B119" s="779"/>
      <c r="C119" s="685"/>
      <c r="D119" s="780"/>
      <c r="E119" s="686"/>
      <c r="F119" s="683"/>
      <c r="G119" s="684"/>
      <c r="H119" s="683"/>
      <c r="I119" s="781"/>
      <c r="J119" s="684"/>
      <c r="K119" s="683"/>
      <c r="L119" s="781"/>
      <c r="M119" s="684"/>
      <c r="N119" s="683"/>
      <c r="O119" s="684"/>
      <c r="P119" s="66"/>
      <c r="Q119" s="66"/>
      <c r="R119" s="66"/>
      <c r="S119" s="159"/>
      <c r="T119" s="778"/>
      <c r="U119" s="779"/>
      <c r="V119" s="685"/>
      <c r="W119" s="780"/>
      <c r="X119" s="686"/>
      <c r="Y119" s="683"/>
      <c r="Z119" s="684"/>
      <c r="AA119" s="683"/>
      <c r="AB119" s="781"/>
      <c r="AC119" s="684"/>
      <c r="AD119" s="683"/>
      <c r="AE119" s="781"/>
      <c r="AF119" s="684"/>
      <c r="AG119" s="70"/>
      <c r="AH119" s="66"/>
      <c r="AI119" s="66"/>
      <c r="AJ119" s="66"/>
      <c r="AK119" s="66"/>
      <c r="AL119" s="159"/>
      <c r="AM119" s="778"/>
      <c r="AN119" s="779"/>
      <c r="AO119" s="685"/>
      <c r="AP119" s="780"/>
      <c r="AQ119" s="686"/>
      <c r="AR119" s="683"/>
      <c r="AS119" s="684"/>
      <c r="AT119" s="683"/>
      <c r="AU119" s="781"/>
      <c r="AV119" s="684"/>
      <c r="AW119" s="683"/>
      <c r="AX119" s="781"/>
      <c r="AY119" s="684"/>
      <c r="AZ119" s="683">
        <f t="shared" si="28"/>
        <v>0</v>
      </c>
      <c r="BA119" s="684"/>
      <c r="BB119" s="66"/>
      <c r="BC119" s="66"/>
      <c r="BD119" s="66"/>
      <c r="BE119" s="159"/>
    </row>
    <row r="120" spans="1:57" x14ac:dyDescent="0.25">
      <c r="A120" s="778"/>
      <c r="B120" s="779"/>
      <c r="C120" s="685"/>
      <c r="D120" s="780"/>
      <c r="E120" s="686"/>
      <c r="F120" s="683"/>
      <c r="G120" s="684"/>
      <c r="H120" s="683"/>
      <c r="I120" s="781"/>
      <c r="J120" s="684"/>
      <c r="K120" s="683"/>
      <c r="L120" s="781"/>
      <c r="M120" s="684"/>
      <c r="N120" s="683"/>
      <c r="O120" s="684"/>
      <c r="P120" s="29"/>
      <c r="Q120" s="29"/>
      <c r="R120" s="29"/>
      <c r="S120" s="34"/>
      <c r="T120" s="778"/>
      <c r="U120" s="779"/>
      <c r="V120" s="685"/>
      <c r="W120" s="780"/>
      <c r="X120" s="686"/>
      <c r="Y120" s="683"/>
      <c r="Z120" s="684"/>
      <c r="AA120" s="683"/>
      <c r="AB120" s="781"/>
      <c r="AC120" s="684"/>
      <c r="AD120" s="683"/>
      <c r="AE120" s="781"/>
      <c r="AF120" s="684"/>
      <c r="AG120" s="70"/>
      <c r="AH120" s="29"/>
      <c r="AI120" s="29"/>
      <c r="AJ120" s="29"/>
      <c r="AK120" s="29"/>
      <c r="AL120" s="34"/>
      <c r="AM120" s="778"/>
      <c r="AN120" s="779"/>
      <c r="AO120" s="685"/>
      <c r="AP120" s="780"/>
      <c r="AQ120" s="686"/>
      <c r="AR120" s="683"/>
      <c r="AS120" s="684"/>
      <c r="AT120" s="683"/>
      <c r="AU120" s="781"/>
      <c r="AV120" s="684"/>
      <c r="AW120" s="683"/>
      <c r="AX120" s="781"/>
      <c r="AY120" s="684"/>
      <c r="AZ120" s="683">
        <f t="shared" si="28"/>
        <v>0</v>
      </c>
      <c r="BA120" s="684"/>
      <c r="BB120" s="29"/>
      <c r="BC120" s="29"/>
      <c r="BD120" s="29"/>
      <c r="BE120" s="34"/>
    </row>
    <row r="121" spans="1:57" x14ac:dyDescent="0.25">
      <c r="A121" s="778"/>
      <c r="B121" s="779"/>
      <c r="C121" s="685"/>
      <c r="D121" s="780"/>
      <c r="E121" s="686"/>
      <c r="F121" s="683"/>
      <c r="G121" s="684"/>
      <c r="H121" s="683"/>
      <c r="I121" s="781"/>
      <c r="J121" s="684"/>
      <c r="K121" s="683"/>
      <c r="L121" s="781"/>
      <c r="M121" s="684"/>
      <c r="N121" s="683"/>
      <c r="O121" s="684"/>
      <c r="P121" s="29"/>
      <c r="Q121" s="29"/>
      <c r="R121" s="29"/>
      <c r="S121" s="34"/>
      <c r="T121" s="778"/>
      <c r="U121" s="779"/>
      <c r="V121" s="685"/>
      <c r="W121" s="780"/>
      <c r="X121" s="686"/>
      <c r="Y121" s="683"/>
      <c r="Z121" s="684"/>
      <c r="AA121" s="683"/>
      <c r="AB121" s="781"/>
      <c r="AC121" s="684"/>
      <c r="AD121" s="683"/>
      <c r="AE121" s="781"/>
      <c r="AF121" s="684"/>
      <c r="AG121" s="70"/>
      <c r="AH121" s="29"/>
      <c r="AI121" s="29"/>
      <c r="AJ121" s="29"/>
      <c r="AK121" s="29"/>
      <c r="AL121" s="34"/>
      <c r="AM121" s="778"/>
      <c r="AN121" s="779"/>
      <c r="AO121" s="685"/>
      <c r="AP121" s="780"/>
      <c r="AQ121" s="686"/>
      <c r="AR121" s="683"/>
      <c r="AS121" s="684"/>
      <c r="AT121" s="683"/>
      <c r="AU121" s="781"/>
      <c r="AV121" s="684"/>
      <c r="AW121" s="683"/>
      <c r="AX121" s="781"/>
      <c r="AY121" s="684"/>
      <c r="AZ121" s="683">
        <f t="shared" si="28"/>
        <v>0</v>
      </c>
      <c r="BA121" s="684"/>
      <c r="BB121" s="29"/>
      <c r="BC121" s="29"/>
      <c r="BD121" s="29"/>
      <c r="BE121" s="34"/>
    </row>
    <row r="122" spans="1:57" x14ac:dyDescent="0.25">
      <c r="A122" s="160"/>
      <c r="B122" s="161"/>
      <c r="C122" s="67"/>
      <c r="D122" s="162"/>
      <c r="E122" s="68"/>
      <c r="F122" s="69"/>
      <c r="G122" s="70"/>
      <c r="H122" s="69"/>
      <c r="I122" s="163"/>
      <c r="J122" s="70"/>
      <c r="K122" s="69"/>
      <c r="L122" s="163"/>
      <c r="M122" s="70"/>
      <c r="N122" s="683"/>
      <c r="O122" s="684"/>
      <c r="P122" s="29"/>
      <c r="Q122" s="29"/>
      <c r="R122" s="29"/>
      <c r="S122" s="34"/>
      <c r="T122" s="160"/>
      <c r="U122" s="161"/>
      <c r="V122" s="67"/>
      <c r="W122" s="162"/>
      <c r="X122" s="68"/>
      <c r="Y122" s="69"/>
      <c r="Z122" s="70"/>
      <c r="AA122" s="69"/>
      <c r="AB122" s="163"/>
      <c r="AC122" s="70"/>
      <c r="AD122" s="69"/>
      <c r="AE122" s="163"/>
      <c r="AF122" s="70"/>
      <c r="AG122" s="70"/>
      <c r="AH122" s="29"/>
      <c r="AI122" s="29"/>
      <c r="AJ122" s="29"/>
      <c r="AK122" s="29"/>
      <c r="AL122" s="34"/>
      <c r="AM122" s="160"/>
      <c r="AN122" s="161"/>
      <c r="AO122" s="67"/>
      <c r="AP122" s="162"/>
      <c r="AQ122" s="68"/>
      <c r="AR122" s="69"/>
      <c r="AS122" s="70"/>
      <c r="AT122" s="69"/>
      <c r="AU122" s="163"/>
      <c r="AV122" s="70"/>
      <c r="AW122" s="69"/>
      <c r="AX122" s="163"/>
      <c r="AY122" s="70"/>
      <c r="AZ122" s="683">
        <f t="shared" si="28"/>
        <v>0</v>
      </c>
      <c r="BA122" s="684"/>
      <c r="BB122" s="29"/>
      <c r="BC122" s="29"/>
      <c r="BD122" s="29"/>
      <c r="BE122" s="34"/>
    </row>
    <row r="123" spans="1:57" x14ac:dyDescent="0.25">
      <c r="A123" s="160"/>
      <c r="B123" s="161"/>
      <c r="C123" s="67"/>
      <c r="D123" s="162"/>
      <c r="E123" s="68"/>
      <c r="F123" s="69"/>
      <c r="G123" s="70"/>
      <c r="H123" s="69"/>
      <c r="I123" s="163"/>
      <c r="J123" s="70"/>
      <c r="K123" s="69"/>
      <c r="L123" s="163"/>
      <c r="M123" s="70"/>
      <c r="N123" s="683"/>
      <c r="O123" s="684"/>
      <c r="P123" s="29"/>
      <c r="Q123" s="29"/>
      <c r="R123" s="29"/>
      <c r="S123" s="34"/>
      <c r="T123" s="160"/>
      <c r="U123" s="161"/>
      <c r="V123" s="67"/>
      <c r="W123" s="162"/>
      <c r="X123" s="68"/>
      <c r="Y123" s="69"/>
      <c r="Z123" s="70"/>
      <c r="AA123" s="69"/>
      <c r="AB123" s="163"/>
      <c r="AC123" s="70"/>
      <c r="AD123" s="69"/>
      <c r="AE123" s="163"/>
      <c r="AF123" s="70"/>
      <c r="AG123" s="70"/>
      <c r="AH123" s="29"/>
      <c r="AI123" s="29"/>
      <c r="AJ123" s="29"/>
      <c r="AK123" s="29"/>
      <c r="AL123" s="34"/>
      <c r="AM123" s="160"/>
      <c r="AN123" s="161"/>
      <c r="AO123" s="67"/>
      <c r="AP123" s="162"/>
      <c r="AQ123" s="68"/>
      <c r="AR123" s="69"/>
      <c r="AS123" s="70"/>
      <c r="AT123" s="69"/>
      <c r="AU123" s="163"/>
      <c r="AV123" s="70"/>
      <c r="AW123" s="69"/>
      <c r="AX123" s="163"/>
      <c r="AY123" s="70"/>
      <c r="AZ123" s="683">
        <f t="shared" si="28"/>
        <v>0</v>
      </c>
      <c r="BA123" s="684"/>
      <c r="BB123" s="29"/>
      <c r="BC123" s="29"/>
      <c r="BD123" s="29"/>
      <c r="BE123" s="34"/>
    </row>
    <row r="124" spans="1:57" x14ac:dyDescent="0.25">
      <c r="A124" s="778"/>
      <c r="B124" s="779"/>
      <c r="C124" s="685"/>
      <c r="D124" s="780"/>
      <c r="E124" s="686"/>
      <c r="F124" s="683"/>
      <c r="G124" s="684"/>
      <c r="H124" s="683"/>
      <c r="I124" s="781"/>
      <c r="J124" s="684"/>
      <c r="K124" s="683"/>
      <c r="L124" s="781"/>
      <c r="M124" s="684"/>
      <c r="N124" s="683"/>
      <c r="O124" s="684"/>
      <c r="P124" s="29"/>
      <c r="Q124" s="29"/>
      <c r="R124" s="29"/>
      <c r="S124" s="34"/>
      <c r="T124" s="778"/>
      <c r="U124" s="779"/>
      <c r="V124" s="685"/>
      <c r="W124" s="780"/>
      <c r="X124" s="686"/>
      <c r="Y124" s="683"/>
      <c r="Z124" s="684"/>
      <c r="AA124" s="683"/>
      <c r="AB124" s="781"/>
      <c r="AC124" s="684"/>
      <c r="AD124" s="683"/>
      <c r="AE124" s="781"/>
      <c r="AF124" s="684"/>
      <c r="AG124" s="70"/>
      <c r="AH124" s="29"/>
      <c r="AI124" s="29"/>
      <c r="AJ124" s="29"/>
      <c r="AK124" s="29"/>
      <c r="AL124" s="34"/>
      <c r="AM124" s="778"/>
      <c r="AN124" s="779"/>
      <c r="AO124" s="685"/>
      <c r="AP124" s="780"/>
      <c r="AQ124" s="686"/>
      <c r="AR124" s="683"/>
      <c r="AS124" s="684"/>
      <c r="AT124" s="683"/>
      <c r="AU124" s="781"/>
      <c r="AV124" s="684"/>
      <c r="AW124" s="683"/>
      <c r="AX124" s="781"/>
      <c r="AY124" s="684"/>
      <c r="AZ124" s="683">
        <f t="shared" si="28"/>
        <v>0</v>
      </c>
      <c r="BA124" s="684"/>
      <c r="BB124" s="29"/>
      <c r="BC124" s="29"/>
      <c r="BD124" s="29"/>
      <c r="BE124" s="34"/>
    </row>
    <row r="125" spans="1:57" x14ac:dyDescent="0.25">
      <c r="A125" s="778"/>
      <c r="B125" s="779"/>
      <c r="C125" s="685"/>
      <c r="D125" s="780"/>
      <c r="E125" s="686"/>
      <c r="F125" s="683"/>
      <c r="G125" s="684"/>
      <c r="H125" s="683"/>
      <c r="I125" s="781"/>
      <c r="J125" s="684"/>
      <c r="K125" s="683"/>
      <c r="L125" s="781"/>
      <c r="M125" s="684"/>
      <c r="N125" s="683"/>
      <c r="O125" s="684"/>
      <c r="P125" s="29"/>
      <c r="Q125" s="29"/>
      <c r="R125" s="29"/>
      <c r="S125" s="34"/>
      <c r="T125" s="778"/>
      <c r="U125" s="779"/>
      <c r="V125" s="685"/>
      <c r="W125" s="780"/>
      <c r="X125" s="686"/>
      <c r="Y125" s="683"/>
      <c r="Z125" s="684"/>
      <c r="AA125" s="683"/>
      <c r="AB125" s="781"/>
      <c r="AC125" s="684"/>
      <c r="AD125" s="683"/>
      <c r="AE125" s="781"/>
      <c r="AF125" s="684"/>
      <c r="AG125" s="70"/>
      <c r="AH125" s="29"/>
      <c r="AI125" s="29"/>
      <c r="AJ125" s="29"/>
      <c r="AK125" s="29"/>
      <c r="AL125" s="34"/>
      <c r="AM125" s="778"/>
      <c r="AN125" s="779"/>
      <c r="AO125" s="685"/>
      <c r="AP125" s="780"/>
      <c r="AQ125" s="686"/>
      <c r="AR125" s="683"/>
      <c r="AS125" s="684"/>
      <c r="AT125" s="683"/>
      <c r="AU125" s="781"/>
      <c r="AV125" s="684"/>
      <c r="AW125" s="683"/>
      <c r="AX125" s="781"/>
      <c r="AY125" s="684"/>
      <c r="AZ125" s="683">
        <f t="shared" si="28"/>
        <v>0</v>
      </c>
      <c r="BA125" s="684"/>
      <c r="BB125" s="29"/>
      <c r="BC125" s="29"/>
      <c r="BD125" s="29"/>
      <c r="BE125" s="34"/>
    </row>
    <row r="126" spans="1:57" x14ac:dyDescent="0.25">
      <c r="A126" s="778"/>
      <c r="B126" s="779"/>
      <c r="C126" s="685"/>
      <c r="D126" s="780"/>
      <c r="E126" s="686"/>
      <c r="F126" s="683"/>
      <c r="G126" s="684"/>
      <c r="H126" s="683"/>
      <c r="I126" s="781"/>
      <c r="J126" s="684"/>
      <c r="K126" s="683"/>
      <c r="L126" s="781"/>
      <c r="M126" s="684"/>
      <c r="N126" s="683"/>
      <c r="O126" s="684"/>
      <c r="P126" s="29"/>
      <c r="Q126" s="29"/>
      <c r="R126" s="29"/>
      <c r="S126" s="34"/>
      <c r="T126" s="778"/>
      <c r="U126" s="779"/>
      <c r="V126" s="685"/>
      <c r="W126" s="780"/>
      <c r="X126" s="686"/>
      <c r="Y126" s="683"/>
      <c r="Z126" s="684"/>
      <c r="AA126" s="683"/>
      <c r="AB126" s="781"/>
      <c r="AC126" s="684"/>
      <c r="AD126" s="683"/>
      <c r="AE126" s="781"/>
      <c r="AF126" s="684"/>
      <c r="AG126" s="70"/>
      <c r="AH126" s="29"/>
      <c r="AI126" s="29"/>
      <c r="AJ126" s="29"/>
      <c r="AK126" s="29"/>
      <c r="AL126" s="34"/>
      <c r="AM126" s="778"/>
      <c r="AN126" s="779"/>
      <c r="AO126" s="685"/>
      <c r="AP126" s="780"/>
      <c r="AQ126" s="686"/>
      <c r="AR126" s="683"/>
      <c r="AS126" s="684"/>
      <c r="AT126" s="683"/>
      <c r="AU126" s="781"/>
      <c r="AV126" s="684"/>
      <c r="AW126" s="683"/>
      <c r="AX126" s="781"/>
      <c r="AY126" s="684"/>
      <c r="AZ126" s="683">
        <f t="shared" si="28"/>
        <v>0</v>
      </c>
      <c r="BA126" s="684"/>
      <c r="BB126" s="29"/>
      <c r="BC126" s="29"/>
      <c r="BD126" s="29"/>
      <c r="BE126" s="34"/>
    </row>
    <row r="127" spans="1:57" x14ac:dyDescent="0.25">
      <c r="A127" s="778"/>
      <c r="B127" s="779"/>
      <c r="C127" s="67"/>
      <c r="D127" s="162"/>
      <c r="E127" s="68"/>
      <c r="F127" s="69"/>
      <c r="G127" s="70"/>
      <c r="H127" s="683"/>
      <c r="I127" s="781"/>
      <c r="J127" s="684"/>
      <c r="K127" s="69"/>
      <c r="L127" s="163"/>
      <c r="M127" s="70"/>
      <c r="N127" s="683"/>
      <c r="O127" s="684"/>
      <c r="P127" s="29"/>
      <c r="Q127" s="29"/>
      <c r="R127" s="29"/>
      <c r="S127" s="34"/>
      <c r="T127" s="778"/>
      <c r="U127" s="779"/>
      <c r="V127" s="67"/>
      <c r="W127" s="162"/>
      <c r="X127" s="68"/>
      <c r="Y127" s="69"/>
      <c r="Z127" s="70"/>
      <c r="AA127" s="683"/>
      <c r="AB127" s="781"/>
      <c r="AC127" s="684"/>
      <c r="AD127" s="69"/>
      <c r="AE127" s="163"/>
      <c r="AF127" s="70"/>
      <c r="AG127" s="70"/>
      <c r="AH127" s="29"/>
      <c r="AI127" s="29"/>
      <c r="AJ127" s="29"/>
      <c r="AK127" s="29"/>
      <c r="AL127" s="34"/>
      <c r="AM127" s="778"/>
      <c r="AN127" s="779"/>
      <c r="AO127" s="67"/>
      <c r="AP127" s="162"/>
      <c r="AQ127" s="68"/>
      <c r="AR127" s="69"/>
      <c r="AS127" s="70"/>
      <c r="AT127" s="683"/>
      <c r="AU127" s="781"/>
      <c r="AV127" s="684"/>
      <c r="AW127" s="69"/>
      <c r="AX127" s="163"/>
      <c r="AY127" s="70"/>
      <c r="AZ127" s="683">
        <f t="shared" si="28"/>
        <v>0</v>
      </c>
      <c r="BA127" s="684"/>
      <c r="BB127" s="29"/>
      <c r="BC127" s="29"/>
      <c r="BD127" s="29"/>
      <c r="BE127" s="34"/>
    </row>
    <row r="128" spans="1:57" x14ac:dyDescent="0.25">
      <c r="A128" s="778"/>
      <c r="B128" s="779"/>
      <c r="C128" s="685"/>
      <c r="D128" s="780"/>
      <c r="E128" s="686"/>
      <c r="F128" s="683"/>
      <c r="G128" s="684"/>
      <c r="H128" s="683"/>
      <c r="I128" s="781"/>
      <c r="J128" s="684"/>
      <c r="K128" s="683"/>
      <c r="L128" s="781"/>
      <c r="M128" s="684"/>
      <c r="N128" s="683"/>
      <c r="O128" s="684"/>
      <c r="P128" s="29"/>
      <c r="Q128" s="29"/>
      <c r="R128" s="29"/>
      <c r="S128" s="34"/>
      <c r="T128" s="778"/>
      <c r="U128" s="779"/>
      <c r="V128" s="685"/>
      <c r="W128" s="780"/>
      <c r="X128" s="686"/>
      <c r="Y128" s="683"/>
      <c r="Z128" s="684"/>
      <c r="AA128" s="683"/>
      <c r="AB128" s="781"/>
      <c r="AC128" s="684"/>
      <c r="AD128" s="683"/>
      <c r="AE128" s="781"/>
      <c r="AF128" s="684"/>
      <c r="AG128" s="70"/>
      <c r="AH128" s="29"/>
      <c r="AI128" s="29"/>
      <c r="AJ128" s="29"/>
      <c r="AK128" s="29"/>
      <c r="AL128" s="34"/>
      <c r="AM128" s="778"/>
      <c r="AN128" s="779"/>
      <c r="AO128" s="685"/>
      <c r="AP128" s="780"/>
      <c r="AQ128" s="686"/>
      <c r="AR128" s="683"/>
      <c r="AS128" s="684"/>
      <c r="AT128" s="683"/>
      <c r="AU128" s="781"/>
      <c r="AV128" s="684"/>
      <c r="AW128" s="683"/>
      <c r="AX128" s="781"/>
      <c r="AY128" s="684"/>
      <c r="AZ128" s="683">
        <f t="shared" si="28"/>
        <v>0</v>
      </c>
      <c r="BA128" s="684"/>
      <c r="BB128" s="29"/>
      <c r="BC128" s="29"/>
      <c r="BD128" s="29"/>
      <c r="BE128" s="34"/>
    </row>
    <row r="129" spans="1:57" x14ac:dyDescent="0.25">
      <c r="A129" s="778"/>
      <c r="B129" s="779"/>
      <c r="C129" s="685"/>
      <c r="D129" s="780"/>
      <c r="E129" s="686"/>
      <c r="F129" s="683"/>
      <c r="G129" s="684"/>
      <c r="H129" s="683"/>
      <c r="I129" s="781"/>
      <c r="J129" s="684"/>
      <c r="K129" s="683"/>
      <c r="L129" s="781"/>
      <c r="M129" s="684"/>
      <c r="N129" s="683"/>
      <c r="O129" s="684"/>
      <c r="P129" s="29"/>
      <c r="Q129" s="29"/>
      <c r="R129" s="29"/>
      <c r="S129" s="34"/>
      <c r="T129" s="778"/>
      <c r="U129" s="779"/>
      <c r="V129" s="685"/>
      <c r="W129" s="780"/>
      <c r="X129" s="686"/>
      <c r="Y129" s="683"/>
      <c r="Z129" s="684"/>
      <c r="AA129" s="683"/>
      <c r="AB129" s="781"/>
      <c r="AC129" s="684"/>
      <c r="AD129" s="683"/>
      <c r="AE129" s="781"/>
      <c r="AF129" s="684"/>
      <c r="AG129" s="70"/>
      <c r="AH129" s="29"/>
      <c r="AI129" s="29"/>
      <c r="AJ129" s="29"/>
      <c r="AK129" s="29"/>
      <c r="AL129" s="34"/>
      <c r="AM129" s="778"/>
      <c r="AN129" s="779"/>
      <c r="AO129" s="685"/>
      <c r="AP129" s="780"/>
      <c r="AQ129" s="686"/>
      <c r="AR129" s="683"/>
      <c r="AS129" s="684"/>
      <c r="AT129" s="683"/>
      <c r="AU129" s="781"/>
      <c r="AV129" s="684"/>
      <c r="AW129" s="683"/>
      <c r="AX129" s="781"/>
      <c r="AY129" s="684"/>
      <c r="AZ129" s="683">
        <f t="shared" si="28"/>
        <v>0</v>
      </c>
      <c r="BA129" s="684"/>
      <c r="BB129" s="29"/>
      <c r="BC129" s="29"/>
      <c r="BD129" s="29"/>
      <c r="BE129" s="34"/>
    </row>
    <row r="130" spans="1:57" x14ac:dyDescent="0.25">
      <c r="A130" s="778"/>
      <c r="B130" s="779"/>
      <c r="C130" s="685"/>
      <c r="D130" s="780"/>
      <c r="E130" s="686"/>
      <c r="F130" s="683"/>
      <c r="G130" s="684"/>
      <c r="H130" s="683"/>
      <c r="I130" s="781"/>
      <c r="J130" s="684"/>
      <c r="K130" s="683"/>
      <c r="L130" s="781"/>
      <c r="M130" s="684"/>
      <c r="N130" s="683"/>
      <c r="O130" s="684"/>
      <c r="P130" s="29"/>
      <c r="Q130" s="29"/>
      <c r="R130" s="29"/>
      <c r="S130" s="34"/>
      <c r="T130" s="778"/>
      <c r="U130" s="779"/>
      <c r="V130" s="685"/>
      <c r="W130" s="780"/>
      <c r="X130" s="686"/>
      <c r="Y130" s="683"/>
      <c r="Z130" s="684"/>
      <c r="AA130" s="683"/>
      <c r="AB130" s="781"/>
      <c r="AC130" s="684"/>
      <c r="AD130" s="683"/>
      <c r="AE130" s="781"/>
      <c r="AF130" s="684"/>
      <c r="AG130" s="70"/>
      <c r="AH130" s="29"/>
      <c r="AI130" s="29"/>
      <c r="AJ130" s="29"/>
      <c r="AK130" s="29"/>
      <c r="AL130" s="34"/>
      <c r="AM130" s="778"/>
      <c r="AN130" s="779"/>
      <c r="AO130" s="685"/>
      <c r="AP130" s="780"/>
      <c r="AQ130" s="686"/>
      <c r="AR130" s="683"/>
      <c r="AS130" s="684"/>
      <c r="AT130" s="683"/>
      <c r="AU130" s="781"/>
      <c r="AV130" s="684"/>
      <c r="AW130" s="683"/>
      <c r="AX130" s="781"/>
      <c r="AY130" s="684"/>
      <c r="AZ130" s="683">
        <f t="shared" si="28"/>
        <v>0</v>
      </c>
      <c r="BA130" s="684"/>
      <c r="BB130" s="29"/>
      <c r="BC130" s="29"/>
      <c r="BD130" s="29"/>
      <c r="BE130" s="34"/>
    </row>
    <row r="131" spans="1:57" x14ac:dyDescent="0.25">
      <c r="A131" s="778"/>
      <c r="B131" s="779"/>
      <c r="C131" s="685"/>
      <c r="D131" s="780"/>
      <c r="E131" s="686"/>
      <c r="F131" s="683"/>
      <c r="G131" s="684"/>
      <c r="H131" s="683"/>
      <c r="I131" s="781"/>
      <c r="J131" s="684"/>
      <c r="K131" s="683"/>
      <c r="L131" s="781"/>
      <c r="M131" s="684"/>
      <c r="N131" s="683"/>
      <c r="O131" s="684"/>
      <c r="P131" s="29"/>
      <c r="Q131" s="29"/>
      <c r="R131" s="29"/>
      <c r="S131" s="34"/>
      <c r="T131" s="778"/>
      <c r="U131" s="779"/>
      <c r="V131" s="685"/>
      <c r="W131" s="780"/>
      <c r="X131" s="686"/>
      <c r="Y131" s="683"/>
      <c r="Z131" s="684"/>
      <c r="AA131" s="683"/>
      <c r="AB131" s="781"/>
      <c r="AC131" s="684"/>
      <c r="AD131" s="683"/>
      <c r="AE131" s="781"/>
      <c r="AF131" s="684"/>
      <c r="AG131" s="70"/>
      <c r="AH131" s="29"/>
      <c r="AI131" s="29"/>
      <c r="AJ131" s="29"/>
      <c r="AK131" s="29"/>
      <c r="AL131" s="34"/>
      <c r="AM131" s="778"/>
      <c r="AN131" s="779"/>
      <c r="AO131" s="685"/>
      <c r="AP131" s="780"/>
      <c r="AQ131" s="686"/>
      <c r="AR131" s="683"/>
      <c r="AS131" s="684"/>
      <c r="AT131" s="683"/>
      <c r="AU131" s="781"/>
      <c r="AV131" s="684"/>
      <c r="AW131" s="683"/>
      <c r="AX131" s="781"/>
      <c r="AY131" s="684"/>
      <c r="AZ131" s="683">
        <f t="shared" si="28"/>
        <v>0</v>
      </c>
      <c r="BA131" s="684"/>
      <c r="BB131" s="29"/>
      <c r="BC131" s="29"/>
      <c r="BD131" s="29"/>
      <c r="BE131" s="34"/>
    </row>
    <row r="132" spans="1:57" x14ac:dyDescent="0.25">
      <c r="A132" s="160"/>
      <c r="B132" s="161"/>
      <c r="C132" s="67"/>
      <c r="D132" s="162"/>
      <c r="E132" s="68"/>
      <c r="F132" s="69"/>
      <c r="G132" s="70"/>
      <c r="H132" s="69"/>
      <c r="I132" s="163"/>
      <c r="J132" s="70"/>
      <c r="K132" s="69"/>
      <c r="L132" s="163"/>
      <c r="M132" s="70"/>
      <c r="N132" s="683"/>
      <c r="O132" s="684"/>
      <c r="P132" s="29"/>
      <c r="Q132" s="29"/>
      <c r="R132" s="29"/>
      <c r="S132" s="34"/>
      <c r="T132" s="160"/>
      <c r="U132" s="161"/>
      <c r="V132" s="67"/>
      <c r="W132" s="162"/>
      <c r="X132" s="68"/>
      <c r="Y132" s="69"/>
      <c r="Z132" s="70"/>
      <c r="AA132" s="69"/>
      <c r="AB132" s="163"/>
      <c r="AC132" s="70"/>
      <c r="AD132" s="69"/>
      <c r="AE132" s="163"/>
      <c r="AF132" s="70"/>
      <c r="AG132" s="70"/>
      <c r="AH132" s="29"/>
      <c r="AI132" s="29"/>
      <c r="AJ132" s="29"/>
      <c r="AK132" s="29"/>
      <c r="AL132" s="34"/>
      <c r="AM132" s="160"/>
      <c r="AN132" s="161"/>
      <c r="AO132" s="67"/>
      <c r="AP132" s="162"/>
      <c r="AQ132" s="68"/>
      <c r="AR132" s="69"/>
      <c r="AS132" s="70"/>
      <c r="AT132" s="69"/>
      <c r="AU132" s="163"/>
      <c r="AV132" s="70"/>
      <c r="AW132" s="69"/>
      <c r="AX132" s="163"/>
      <c r="AY132" s="70"/>
      <c r="AZ132" s="683">
        <f t="shared" si="28"/>
        <v>0</v>
      </c>
      <c r="BA132" s="684"/>
      <c r="BB132" s="29"/>
      <c r="BC132" s="29"/>
      <c r="BD132" s="29"/>
      <c r="BE132" s="34"/>
    </row>
    <row r="133" spans="1:57" x14ac:dyDescent="0.25">
      <c r="A133" s="778"/>
      <c r="B133" s="779"/>
      <c r="C133" s="67"/>
      <c r="D133" s="162"/>
      <c r="E133" s="68"/>
      <c r="F133" s="69"/>
      <c r="G133" s="70"/>
      <c r="H133" s="683"/>
      <c r="I133" s="781"/>
      <c r="J133" s="684"/>
      <c r="K133" s="683"/>
      <c r="L133" s="781"/>
      <c r="M133" s="684"/>
      <c r="N133" s="683"/>
      <c r="O133" s="684"/>
      <c r="P133" s="29"/>
      <c r="Q133" s="29"/>
      <c r="R133" s="29"/>
      <c r="S133" s="34"/>
      <c r="T133" s="778"/>
      <c r="U133" s="779"/>
      <c r="V133" s="67"/>
      <c r="W133" s="162"/>
      <c r="X133" s="68"/>
      <c r="Y133" s="69"/>
      <c r="Z133" s="70"/>
      <c r="AA133" s="683"/>
      <c r="AB133" s="781"/>
      <c r="AC133" s="684"/>
      <c r="AD133" s="683"/>
      <c r="AE133" s="781"/>
      <c r="AF133" s="684"/>
      <c r="AG133" s="70"/>
      <c r="AH133" s="29"/>
      <c r="AI133" s="29"/>
      <c r="AJ133" s="29"/>
      <c r="AK133" s="29"/>
      <c r="AL133" s="34"/>
      <c r="AM133" s="778"/>
      <c r="AN133" s="779"/>
      <c r="AO133" s="67"/>
      <c r="AP133" s="162"/>
      <c r="AQ133" s="68"/>
      <c r="AR133" s="69"/>
      <c r="AS133" s="70"/>
      <c r="AT133" s="683"/>
      <c r="AU133" s="781"/>
      <c r="AV133" s="684"/>
      <c r="AW133" s="683"/>
      <c r="AX133" s="781"/>
      <c r="AY133" s="684"/>
      <c r="AZ133" s="683">
        <f t="shared" si="28"/>
        <v>0</v>
      </c>
      <c r="BA133" s="684"/>
      <c r="BB133" s="29"/>
      <c r="BC133" s="29"/>
      <c r="BD133" s="29"/>
      <c r="BE133" s="34"/>
    </row>
    <row r="134" spans="1:57" x14ac:dyDescent="0.25">
      <c r="A134" s="778"/>
      <c r="B134" s="779"/>
      <c r="C134" s="685"/>
      <c r="D134" s="780"/>
      <c r="E134" s="686"/>
      <c r="F134" s="683"/>
      <c r="G134" s="684"/>
      <c r="H134" s="683"/>
      <c r="I134" s="781"/>
      <c r="J134" s="684"/>
      <c r="K134" s="683"/>
      <c r="L134" s="781"/>
      <c r="M134" s="684"/>
      <c r="N134" s="683"/>
      <c r="O134" s="684"/>
      <c r="P134" s="29"/>
      <c r="Q134" s="29"/>
      <c r="R134" s="29"/>
      <c r="S134" s="34"/>
      <c r="T134" s="778"/>
      <c r="U134" s="779"/>
      <c r="V134" s="685"/>
      <c r="W134" s="780"/>
      <c r="X134" s="686"/>
      <c r="Y134" s="683"/>
      <c r="Z134" s="684"/>
      <c r="AA134" s="683"/>
      <c r="AB134" s="781"/>
      <c r="AC134" s="684"/>
      <c r="AD134" s="683"/>
      <c r="AE134" s="781"/>
      <c r="AF134" s="684"/>
      <c r="AG134" s="70"/>
      <c r="AH134" s="29"/>
      <c r="AI134" s="29"/>
      <c r="AJ134" s="29"/>
      <c r="AK134" s="29"/>
      <c r="AL134" s="34"/>
      <c r="AM134" s="778"/>
      <c r="AN134" s="779"/>
      <c r="AO134" s="685"/>
      <c r="AP134" s="780"/>
      <c r="AQ134" s="686"/>
      <c r="AR134" s="683"/>
      <c r="AS134" s="684"/>
      <c r="AT134" s="683"/>
      <c r="AU134" s="781"/>
      <c r="AV134" s="684"/>
      <c r="AW134" s="683"/>
      <c r="AX134" s="781"/>
      <c r="AY134" s="684"/>
      <c r="AZ134" s="683">
        <f t="shared" si="28"/>
        <v>0</v>
      </c>
      <c r="BA134" s="684"/>
      <c r="BB134" s="29"/>
      <c r="BC134" s="29"/>
      <c r="BD134" s="29"/>
      <c r="BE134" s="34"/>
    </row>
    <row r="135" spans="1:57" x14ac:dyDescent="0.25">
      <c r="A135" s="778"/>
      <c r="B135" s="779"/>
      <c r="C135" s="685"/>
      <c r="D135" s="780"/>
      <c r="E135" s="686"/>
      <c r="F135" s="683"/>
      <c r="G135" s="684"/>
      <c r="H135" s="683"/>
      <c r="I135" s="781"/>
      <c r="J135" s="684"/>
      <c r="K135" s="683"/>
      <c r="L135" s="781"/>
      <c r="M135" s="684"/>
      <c r="N135" s="683"/>
      <c r="O135" s="684"/>
      <c r="P135" s="29"/>
      <c r="Q135" s="29"/>
      <c r="R135" s="29"/>
      <c r="S135" s="34"/>
      <c r="T135" s="778"/>
      <c r="U135" s="779"/>
      <c r="V135" s="685"/>
      <c r="W135" s="780"/>
      <c r="X135" s="686"/>
      <c r="Y135" s="683"/>
      <c r="Z135" s="684"/>
      <c r="AA135" s="683"/>
      <c r="AB135" s="781"/>
      <c r="AC135" s="684"/>
      <c r="AD135" s="683"/>
      <c r="AE135" s="781"/>
      <c r="AF135" s="684"/>
      <c r="AG135" s="70"/>
      <c r="AH135" s="29"/>
      <c r="AI135" s="29"/>
      <c r="AJ135" s="29"/>
      <c r="AK135" s="29"/>
      <c r="AL135" s="34"/>
      <c r="AM135" s="778"/>
      <c r="AN135" s="779"/>
      <c r="AO135" s="685"/>
      <c r="AP135" s="780"/>
      <c r="AQ135" s="686"/>
      <c r="AR135" s="683"/>
      <c r="AS135" s="684"/>
      <c r="AT135" s="683"/>
      <c r="AU135" s="781"/>
      <c r="AV135" s="684"/>
      <c r="AW135" s="683"/>
      <c r="AX135" s="781"/>
      <c r="AY135" s="684"/>
      <c r="AZ135" s="683">
        <f t="shared" si="28"/>
        <v>0</v>
      </c>
      <c r="BA135" s="684"/>
      <c r="BB135" s="29"/>
      <c r="BC135" s="29"/>
      <c r="BD135" s="29"/>
      <c r="BE135" s="34"/>
    </row>
    <row r="136" spans="1:57" x14ac:dyDescent="0.25">
      <c r="A136" s="778"/>
      <c r="B136" s="779"/>
      <c r="C136" s="685"/>
      <c r="D136" s="780"/>
      <c r="E136" s="686"/>
      <c r="F136" s="683"/>
      <c r="G136" s="684"/>
      <c r="H136" s="683"/>
      <c r="I136" s="781"/>
      <c r="J136" s="684"/>
      <c r="K136" s="683"/>
      <c r="L136" s="781"/>
      <c r="M136" s="684"/>
      <c r="N136" s="683"/>
      <c r="O136" s="684"/>
      <c r="P136" s="29"/>
      <c r="Q136" s="29"/>
      <c r="R136" s="29"/>
      <c r="S136" s="34"/>
      <c r="T136" s="778"/>
      <c r="U136" s="779"/>
      <c r="V136" s="685"/>
      <c r="W136" s="780"/>
      <c r="X136" s="686"/>
      <c r="Y136" s="683"/>
      <c r="Z136" s="684"/>
      <c r="AA136" s="683"/>
      <c r="AB136" s="781"/>
      <c r="AC136" s="684"/>
      <c r="AD136" s="683"/>
      <c r="AE136" s="781"/>
      <c r="AF136" s="684"/>
      <c r="AG136" s="70"/>
      <c r="AH136" s="29"/>
      <c r="AI136" s="29"/>
      <c r="AJ136" s="29"/>
      <c r="AK136" s="29"/>
      <c r="AL136" s="34"/>
      <c r="AM136" s="778"/>
      <c r="AN136" s="779"/>
      <c r="AO136" s="685"/>
      <c r="AP136" s="780"/>
      <c r="AQ136" s="686"/>
      <c r="AR136" s="683"/>
      <c r="AS136" s="684"/>
      <c r="AT136" s="683"/>
      <c r="AU136" s="781"/>
      <c r="AV136" s="684"/>
      <c r="AW136" s="683"/>
      <c r="AX136" s="781"/>
      <c r="AY136" s="684"/>
      <c r="AZ136" s="683">
        <f t="shared" si="28"/>
        <v>0</v>
      </c>
      <c r="BA136" s="684"/>
      <c r="BB136" s="29"/>
      <c r="BC136" s="29"/>
      <c r="BD136" s="29"/>
      <c r="BE136" s="34"/>
    </row>
    <row r="137" spans="1:57" x14ac:dyDescent="0.25">
      <c r="A137" s="778"/>
      <c r="B137" s="779"/>
      <c r="C137" s="685"/>
      <c r="D137" s="780"/>
      <c r="E137" s="686"/>
      <c r="F137" s="683"/>
      <c r="G137" s="684"/>
      <c r="H137" s="683"/>
      <c r="I137" s="781"/>
      <c r="J137" s="684"/>
      <c r="K137" s="683"/>
      <c r="L137" s="781"/>
      <c r="M137" s="684"/>
      <c r="N137" s="683"/>
      <c r="O137" s="684"/>
      <c r="P137" s="29"/>
      <c r="Q137" s="29"/>
      <c r="R137" s="29"/>
      <c r="S137" s="34"/>
      <c r="T137" s="778"/>
      <c r="U137" s="779"/>
      <c r="V137" s="685"/>
      <c r="W137" s="780"/>
      <c r="X137" s="686"/>
      <c r="Y137" s="683"/>
      <c r="Z137" s="684"/>
      <c r="AA137" s="683"/>
      <c r="AB137" s="781"/>
      <c r="AC137" s="684"/>
      <c r="AD137" s="683"/>
      <c r="AE137" s="781"/>
      <c r="AF137" s="684"/>
      <c r="AG137" s="70"/>
      <c r="AH137" s="29"/>
      <c r="AI137" s="29"/>
      <c r="AJ137" s="29"/>
      <c r="AK137" s="29"/>
      <c r="AL137" s="34"/>
      <c r="AM137" s="778"/>
      <c r="AN137" s="779"/>
      <c r="AO137" s="685"/>
      <c r="AP137" s="780"/>
      <c r="AQ137" s="686"/>
      <c r="AR137" s="683"/>
      <c r="AS137" s="684"/>
      <c r="AT137" s="683"/>
      <c r="AU137" s="781"/>
      <c r="AV137" s="684"/>
      <c r="AW137" s="683"/>
      <c r="AX137" s="781"/>
      <c r="AY137" s="684"/>
      <c r="AZ137" s="683">
        <f t="shared" si="28"/>
        <v>0</v>
      </c>
      <c r="BA137" s="684"/>
      <c r="BB137" s="29"/>
      <c r="BC137" s="29"/>
      <c r="BD137" s="29"/>
      <c r="BE137" s="34"/>
    </row>
    <row r="138" spans="1:57" x14ac:dyDescent="0.25">
      <c r="A138" s="778"/>
      <c r="B138" s="779"/>
      <c r="C138" s="685"/>
      <c r="D138" s="780"/>
      <c r="E138" s="686"/>
      <c r="F138" s="683"/>
      <c r="G138" s="684"/>
      <c r="H138" s="683"/>
      <c r="I138" s="781"/>
      <c r="J138" s="684"/>
      <c r="K138" s="683"/>
      <c r="L138" s="781"/>
      <c r="M138" s="684"/>
      <c r="N138" s="683"/>
      <c r="O138" s="684"/>
      <c r="P138" s="29"/>
      <c r="Q138" s="29"/>
      <c r="R138" s="29"/>
      <c r="S138" s="34"/>
      <c r="T138" s="778"/>
      <c r="U138" s="779"/>
      <c r="V138" s="685"/>
      <c r="W138" s="780"/>
      <c r="X138" s="686"/>
      <c r="Y138" s="683"/>
      <c r="Z138" s="684"/>
      <c r="AA138" s="683"/>
      <c r="AB138" s="781"/>
      <c r="AC138" s="684"/>
      <c r="AD138" s="683"/>
      <c r="AE138" s="781"/>
      <c r="AF138" s="684"/>
      <c r="AG138" s="70"/>
      <c r="AH138" s="29"/>
      <c r="AI138" s="29"/>
      <c r="AJ138" s="29"/>
      <c r="AK138" s="29"/>
      <c r="AL138" s="34"/>
      <c r="AM138" s="778"/>
      <c r="AN138" s="779"/>
      <c r="AO138" s="685"/>
      <c r="AP138" s="780"/>
      <c r="AQ138" s="686"/>
      <c r="AR138" s="683"/>
      <c r="AS138" s="684"/>
      <c r="AT138" s="683"/>
      <c r="AU138" s="781"/>
      <c r="AV138" s="684"/>
      <c r="AW138" s="683"/>
      <c r="AX138" s="781"/>
      <c r="AY138" s="684"/>
      <c r="AZ138" s="683">
        <f t="shared" si="28"/>
        <v>0</v>
      </c>
      <c r="BA138" s="684"/>
      <c r="BB138" s="29"/>
      <c r="BC138" s="29"/>
      <c r="BD138" s="29"/>
      <c r="BE138" s="34"/>
    </row>
    <row r="139" spans="1:57" ht="15.75" thickBot="1" x14ac:dyDescent="0.3">
      <c r="A139" s="888"/>
      <c r="B139" s="881"/>
      <c r="C139" s="889"/>
      <c r="D139" s="890"/>
      <c r="E139" s="891"/>
      <c r="F139" s="892"/>
      <c r="G139" s="893"/>
      <c r="H139" s="894"/>
      <c r="I139" s="895"/>
      <c r="J139" s="896"/>
      <c r="K139" s="894"/>
      <c r="L139" s="895"/>
      <c r="M139" s="896"/>
      <c r="N139" s="683"/>
      <c r="O139" s="684"/>
      <c r="P139" s="30"/>
      <c r="Q139" s="30"/>
      <c r="R139" s="30"/>
      <c r="S139" s="35"/>
      <c r="T139" s="888"/>
      <c r="U139" s="881"/>
      <c r="V139" s="889"/>
      <c r="W139" s="890"/>
      <c r="X139" s="891"/>
      <c r="Y139" s="892"/>
      <c r="Z139" s="893"/>
      <c r="AA139" s="894"/>
      <c r="AB139" s="895"/>
      <c r="AC139" s="896"/>
      <c r="AD139" s="894"/>
      <c r="AE139" s="895"/>
      <c r="AF139" s="896"/>
      <c r="AG139" s="164"/>
      <c r="AH139" s="30"/>
      <c r="AI139" s="30"/>
      <c r="AJ139" s="30"/>
      <c r="AK139" s="30"/>
      <c r="AL139" s="35"/>
      <c r="AM139" s="888"/>
      <c r="AN139" s="881"/>
      <c r="AO139" s="889"/>
      <c r="AP139" s="890"/>
      <c r="AQ139" s="891"/>
      <c r="AR139" s="892"/>
      <c r="AS139" s="893"/>
      <c r="AT139" s="894"/>
      <c r="AU139" s="895"/>
      <c r="AV139" s="896"/>
      <c r="AW139" s="894"/>
      <c r="AX139" s="895"/>
      <c r="AY139" s="896"/>
      <c r="AZ139" s="894">
        <f t="shared" si="28"/>
        <v>0</v>
      </c>
      <c r="BA139" s="896"/>
      <c r="BB139" s="30"/>
      <c r="BC139" s="30"/>
      <c r="BD139" s="30"/>
      <c r="BE139" s="35"/>
    </row>
    <row r="140" spans="1:57" ht="16.5" thickTop="1" thickBot="1" x14ac:dyDescent="0.3">
      <c r="A140" s="499" t="s">
        <v>61</v>
      </c>
      <c r="B140" s="500"/>
      <c r="C140" s="500"/>
      <c r="D140" s="500"/>
      <c r="E140" s="500"/>
      <c r="F140" s="500"/>
      <c r="G140" s="500"/>
      <c r="H140" s="500"/>
      <c r="I140" s="500"/>
      <c r="J140" s="769"/>
      <c r="K140" s="519"/>
      <c r="L140" s="520"/>
      <c r="M140" s="520"/>
      <c r="N140" s="520"/>
      <c r="O140" s="520"/>
      <c r="P140" s="520"/>
      <c r="Q140" s="520"/>
      <c r="R140" s="520"/>
      <c r="S140" s="521"/>
      <c r="T140" s="862" t="s">
        <v>61</v>
      </c>
      <c r="U140" s="863"/>
      <c r="V140" s="863"/>
      <c r="W140" s="863"/>
      <c r="X140" s="863"/>
      <c r="Y140" s="863"/>
      <c r="Z140" s="863"/>
      <c r="AA140" s="863"/>
      <c r="AB140" s="863"/>
      <c r="AC140" s="165"/>
      <c r="AD140" s="519"/>
      <c r="AE140" s="520"/>
      <c r="AF140" s="520"/>
      <c r="AG140" s="520"/>
      <c r="AH140" s="520"/>
      <c r="AI140" s="520"/>
      <c r="AJ140" s="520"/>
      <c r="AK140" s="520"/>
      <c r="AL140" s="521"/>
      <c r="AM140" s="499" t="s">
        <v>61</v>
      </c>
      <c r="AN140" s="500"/>
      <c r="AO140" s="500"/>
      <c r="AP140" s="500"/>
      <c r="AQ140" s="500"/>
      <c r="AR140" s="500"/>
      <c r="AS140" s="500"/>
      <c r="AT140" s="500"/>
      <c r="AU140" s="500"/>
      <c r="AV140" s="769"/>
      <c r="AW140" s="519"/>
      <c r="AX140" s="520"/>
      <c r="AY140" s="520"/>
      <c r="AZ140" s="520"/>
      <c r="BA140" s="520"/>
      <c r="BB140" s="520"/>
      <c r="BC140" s="520"/>
      <c r="BD140" s="520"/>
      <c r="BE140" s="521"/>
    </row>
    <row r="141" spans="1:57" ht="15.75" thickBot="1" x14ac:dyDescent="0.3">
      <c r="A141" s="522" t="s">
        <v>60</v>
      </c>
      <c r="B141" s="523"/>
      <c r="C141" s="523"/>
      <c r="D141" s="523"/>
      <c r="E141" s="523"/>
      <c r="F141" s="523"/>
      <c r="G141" s="523"/>
      <c r="H141" s="523"/>
      <c r="I141" s="523"/>
      <c r="J141" s="523"/>
      <c r="K141" s="523"/>
      <c r="L141" s="523"/>
      <c r="M141" s="523"/>
      <c r="N141" s="516"/>
      <c r="O141" s="508"/>
      <c r="P141" s="509"/>
      <c r="Q141" s="509"/>
      <c r="R141" s="509"/>
      <c r="S141" s="510"/>
      <c r="T141" s="514" t="s">
        <v>60</v>
      </c>
      <c r="U141" s="515"/>
      <c r="V141" s="515"/>
      <c r="W141" s="515"/>
      <c r="X141" s="515"/>
      <c r="Y141" s="515"/>
      <c r="Z141" s="515"/>
      <c r="AA141" s="515"/>
      <c r="AB141" s="515"/>
      <c r="AC141" s="515"/>
      <c r="AD141" s="515"/>
      <c r="AE141" s="523"/>
      <c r="AF141" s="523"/>
      <c r="AG141" s="166"/>
      <c r="AH141" s="508"/>
      <c r="AI141" s="509"/>
      <c r="AJ141" s="509"/>
      <c r="AK141" s="509"/>
      <c r="AL141" s="510"/>
      <c r="AM141" s="522" t="s">
        <v>60</v>
      </c>
      <c r="AN141" s="523"/>
      <c r="AO141" s="523"/>
      <c r="AP141" s="523"/>
      <c r="AQ141" s="523"/>
      <c r="AR141" s="523"/>
      <c r="AS141" s="523"/>
      <c r="AT141" s="523"/>
      <c r="AU141" s="523"/>
      <c r="AV141" s="523"/>
      <c r="AW141" s="523"/>
      <c r="AX141" s="523"/>
      <c r="AY141" s="523"/>
      <c r="AZ141" s="516"/>
      <c r="BA141" s="508"/>
      <c r="BB141" s="509"/>
      <c r="BC141" s="509"/>
      <c r="BD141" s="509"/>
      <c r="BE141" s="510"/>
    </row>
    <row r="142" spans="1:57" ht="15.75" thickBot="1" x14ac:dyDescent="0.3">
      <c r="A142" s="506" t="s">
        <v>59</v>
      </c>
      <c r="B142" s="507"/>
      <c r="C142" s="507"/>
      <c r="D142" s="507"/>
      <c r="E142" s="507"/>
      <c r="F142" s="507"/>
      <c r="G142" s="507"/>
      <c r="H142" s="507"/>
      <c r="I142" s="507"/>
      <c r="J142" s="507"/>
      <c r="K142" s="507"/>
      <c r="L142" s="507"/>
      <c r="M142" s="507"/>
      <c r="N142" s="507"/>
      <c r="O142" s="770"/>
      <c r="P142" s="508"/>
      <c r="Q142" s="509"/>
      <c r="R142" s="509"/>
      <c r="S142" s="510"/>
      <c r="T142" s="511" t="s">
        <v>59</v>
      </c>
      <c r="U142" s="512"/>
      <c r="V142" s="512"/>
      <c r="W142" s="512"/>
      <c r="X142" s="512"/>
      <c r="Y142" s="512"/>
      <c r="Z142" s="512"/>
      <c r="AA142" s="512"/>
      <c r="AB142" s="512"/>
      <c r="AC142" s="512"/>
      <c r="AD142" s="512"/>
      <c r="AE142" s="512"/>
      <c r="AF142" s="512"/>
      <c r="AG142" s="507"/>
      <c r="AH142" s="770"/>
      <c r="AI142" s="508"/>
      <c r="AJ142" s="509"/>
      <c r="AK142" s="509"/>
      <c r="AL142" s="510"/>
      <c r="AM142" s="506" t="s">
        <v>59</v>
      </c>
      <c r="AN142" s="507"/>
      <c r="AO142" s="507"/>
      <c r="AP142" s="507"/>
      <c r="AQ142" s="507"/>
      <c r="AR142" s="507"/>
      <c r="AS142" s="507"/>
      <c r="AT142" s="507"/>
      <c r="AU142" s="507"/>
      <c r="AV142" s="507"/>
      <c r="AW142" s="507"/>
      <c r="AX142" s="507"/>
      <c r="AY142" s="507"/>
      <c r="AZ142" s="507"/>
      <c r="BA142" s="770"/>
      <c r="BB142" s="508"/>
      <c r="BC142" s="509"/>
      <c r="BD142" s="509"/>
      <c r="BE142" s="510"/>
    </row>
    <row r="143" spans="1:57" ht="15.75" thickBot="1" x14ac:dyDescent="0.3">
      <c r="A143" s="511" t="s">
        <v>58</v>
      </c>
      <c r="B143" s="512"/>
      <c r="C143" s="512"/>
      <c r="D143" s="512"/>
      <c r="E143" s="512"/>
      <c r="F143" s="512"/>
      <c r="G143" s="512"/>
      <c r="H143" s="512"/>
      <c r="I143" s="512"/>
      <c r="J143" s="512"/>
      <c r="K143" s="512"/>
      <c r="L143" s="512"/>
      <c r="M143" s="512"/>
      <c r="N143" s="512"/>
      <c r="O143" s="512"/>
      <c r="P143" s="513"/>
      <c r="Q143" s="508"/>
      <c r="R143" s="509"/>
      <c r="S143" s="510"/>
      <c r="T143" s="511" t="s">
        <v>58</v>
      </c>
      <c r="U143" s="512"/>
      <c r="V143" s="512"/>
      <c r="W143" s="512"/>
      <c r="X143" s="512"/>
      <c r="Y143" s="512"/>
      <c r="Z143" s="512"/>
      <c r="AA143" s="512"/>
      <c r="AB143" s="512"/>
      <c r="AC143" s="512"/>
      <c r="AD143" s="512"/>
      <c r="AE143" s="512"/>
      <c r="AF143" s="512"/>
      <c r="AG143" s="512"/>
      <c r="AH143" s="512"/>
      <c r="AI143" s="513"/>
      <c r="AJ143" s="508"/>
      <c r="AK143" s="509"/>
      <c r="AL143" s="510"/>
      <c r="AM143" s="511" t="s">
        <v>58</v>
      </c>
      <c r="AN143" s="512"/>
      <c r="AO143" s="512"/>
      <c r="AP143" s="512"/>
      <c r="AQ143" s="512"/>
      <c r="AR143" s="512"/>
      <c r="AS143" s="512"/>
      <c r="AT143" s="512"/>
      <c r="AU143" s="512"/>
      <c r="AV143" s="512"/>
      <c r="AW143" s="512"/>
      <c r="AX143" s="512"/>
      <c r="AY143" s="512"/>
      <c r="AZ143" s="512"/>
      <c r="BA143" s="512"/>
      <c r="BB143" s="513"/>
      <c r="BC143" s="508"/>
      <c r="BD143" s="509"/>
      <c r="BE143" s="510"/>
    </row>
    <row r="144" spans="1:57" ht="15.75" thickBot="1" x14ac:dyDescent="0.3">
      <c r="A144" s="514" t="s">
        <v>57</v>
      </c>
      <c r="B144" s="515"/>
      <c r="C144" s="515"/>
      <c r="D144" s="515"/>
      <c r="E144" s="515"/>
      <c r="F144" s="515"/>
      <c r="G144" s="515"/>
      <c r="H144" s="515"/>
      <c r="I144" s="515"/>
      <c r="J144" s="515"/>
      <c r="K144" s="515"/>
      <c r="L144" s="515"/>
      <c r="M144" s="515"/>
      <c r="N144" s="515"/>
      <c r="O144" s="515"/>
      <c r="P144" s="515"/>
      <c r="Q144" s="516"/>
      <c r="R144" s="517"/>
      <c r="S144" s="518"/>
      <c r="T144" s="514" t="s">
        <v>57</v>
      </c>
      <c r="U144" s="515"/>
      <c r="V144" s="515"/>
      <c r="W144" s="515"/>
      <c r="X144" s="515"/>
      <c r="Y144" s="515"/>
      <c r="Z144" s="515"/>
      <c r="AA144" s="515"/>
      <c r="AB144" s="515"/>
      <c r="AC144" s="515"/>
      <c r="AD144" s="515"/>
      <c r="AE144" s="515"/>
      <c r="AF144" s="515"/>
      <c r="AG144" s="515"/>
      <c r="AH144" s="515"/>
      <c r="AI144" s="515"/>
      <c r="AJ144" s="516"/>
      <c r="AK144" s="517"/>
      <c r="AL144" s="518"/>
      <c r="AM144" s="514" t="s">
        <v>57</v>
      </c>
      <c r="AN144" s="515"/>
      <c r="AO144" s="515"/>
      <c r="AP144" s="515"/>
      <c r="AQ144" s="515"/>
      <c r="AR144" s="515"/>
      <c r="AS144" s="515"/>
      <c r="AT144" s="515"/>
      <c r="AU144" s="515"/>
      <c r="AV144" s="515"/>
      <c r="AW144" s="515"/>
      <c r="AX144" s="515"/>
      <c r="AY144" s="515"/>
      <c r="AZ144" s="515"/>
      <c r="BA144" s="515"/>
      <c r="BB144" s="515"/>
      <c r="BC144" s="516"/>
      <c r="BD144" s="517"/>
      <c r="BE144" s="518"/>
    </row>
    <row r="145" spans="1:57" ht="15.75" thickBot="1" x14ac:dyDescent="0.3">
      <c r="A145" s="504" t="s">
        <v>56</v>
      </c>
      <c r="B145" s="505"/>
      <c r="C145" s="505"/>
      <c r="D145" s="505"/>
      <c r="E145" s="505"/>
      <c r="F145" s="505"/>
      <c r="G145" s="505"/>
      <c r="H145" s="505"/>
      <c r="I145" s="505"/>
      <c r="J145" s="505"/>
      <c r="K145" s="505"/>
      <c r="L145" s="505"/>
      <c r="M145" s="505"/>
      <c r="N145" s="505"/>
      <c r="O145" s="505"/>
      <c r="P145" s="505"/>
      <c r="Q145" s="505"/>
      <c r="R145" s="505"/>
      <c r="S145" s="167"/>
      <c r="T145" s="504" t="s">
        <v>56</v>
      </c>
      <c r="U145" s="505"/>
      <c r="V145" s="505"/>
      <c r="W145" s="505"/>
      <c r="X145" s="505"/>
      <c r="Y145" s="505"/>
      <c r="Z145" s="505"/>
      <c r="AA145" s="505"/>
      <c r="AB145" s="505"/>
      <c r="AC145" s="505"/>
      <c r="AD145" s="505"/>
      <c r="AE145" s="505"/>
      <c r="AF145" s="505"/>
      <c r="AG145" s="505"/>
      <c r="AH145" s="505"/>
      <c r="AI145" s="505"/>
      <c r="AJ145" s="505"/>
      <c r="AK145" s="505"/>
      <c r="AL145" s="167"/>
      <c r="AM145" s="506" t="s">
        <v>56</v>
      </c>
      <c r="AN145" s="507"/>
      <c r="AO145" s="507"/>
      <c r="AP145" s="507"/>
      <c r="AQ145" s="507"/>
      <c r="AR145" s="507"/>
      <c r="AS145" s="507"/>
      <c r="AT145" s="507"/>
      <c r="AU145" s="507"/>
      <c r="AV145" s="507"/>
      <c r="AW145" s="507"/>
      <c r="AX145" s="507"/>
      <c r="AY145" s="507"/>
      <c r="AZ145" s="507"/>
      <c r="BA145" s="507"/>
      <c r="BB145" s="507"/>
      <c r="BC145" s="507"/>
      <c r="BD145" s="507"/>
      <c r="BE145" s="168"/>
    </row>
    <row r="146" spans="1:57" ht="15.75" thickBot="1" x14ac:dyDescent="0.3">
      <c r="A146" s="263"/>
      <c r="B146" s="263"/>
      <c r="C146" s="263"/>
      <c r="D146" s="263"/>
      <c r="E146" s="263"/>
      <c r="F146" s="263"/>
      <c r="G146" s="263"/>
      <c r="H146" s="263"/>
      <c r="I146" s="263"/>
      <c r="J146" s="263"/>
      <c r="K146" s="263"/>
      <c r="L146" s="263"/>
      <c r="M146" s="263"/>
      <c r="N146" s="263"/>
      <c r="O146" s="263"/>
      <c r="P146" s="263"/>
      <c r="Q146" s="263"/>
      <c r="R146" s="263"/>
      <c r="S146" s="329"/>
      <c r="T146" s="263"/>
      <c r="U146" s="263"/>
      <c r="V146" s="263"/>
      <c r="W146" s="263"/>
      <c r="X146" s="263"/>
      <c r="Y146" s="263"/>
      <c r="Z146" s="263"/>
      <c r="AA146" s="263"/>
      <c r="AB146" s="263"/>
      <c r="AC146" s="263"/>
      <c r="AD146" s="263"/>
      <c r="AE146" s="263"/>
      <c r="AF146" s="263"/>
      <c r="AG146" s="263"/>
      <c r="AH146" s="263"/>
      <c r="AI146" s="263"/>
      <c r="AJ146" s="263"/>
      <c r="AK146" s="263"/>
      <c r="AL146" s="329"/>
      <c r="AM146" s="263"/>
      <c r="AN146" s="263"/>
      <c r="AO146" s="263"/>
      <c r="AP146" s="263"/>
      <c r="AQ146" s="263"/>
      <c r="AR146" s="263"/>
      <c r="AS146" s="263"/>
      <c r="AT146" s="263"/>
      <c r="AU146" s="263"/>
      <c r="AV146" s="263"/>
      <c r="AW146" s="263"/>
      <c r="AX146" s="263"/>
      <c r="AY146" s="263"/>
      <c r="AZ146" s="263"/>
      <c r="BA146" s="263"/>
      <c r="BB146" s="263"/>
      <c r="BC146" s="263"/>
      <c r="BD146" s="263"/>
      <c r="BE146" s="330"/>
    </row>
    <row r="147" spans="1:57" ht="15" customHeight="1" x14ac:dyDescent="0.25">
      <c r="A147" s="529" t="s">
        <v>30</v>
      </c>
      <c r="B147" s="529"/>
      <c r="C147" s="529"/>
      <c r="D147" s="529"/>
      <c r="E147" s="529"/>
      <c r="F147" s="529"/>
      <c r="G147" s="529"/>
      <c r="H147" s="529"/>
      <c r="I147" s="529"/>
      <c r="J147" s="529"/>
      <c r="K147" s="529"/>
      <c r="L147" s="529"/>
      <c r="M147" s="529"/>
      <c r="N147" s="529"/>
      <c r="O147" s="529"/>
      <c r="P147" s="529"/>
      <c r="Q147" s="529"/>
      <c r="R147" s="529"/>
      <c r="S147" s="529"/>
      <c r="T147" s="529" t="s">
        <v>30</v>
      </c>
      <c r="U147" s="529"/>
      <c r="V147" s="529"/>
      <c r="W147" s="529"/>
      <c r="X147" s="529"/>
      <c r="Y147" s="529"/>
      <c r="Z147" s="529"/>
      <c r="AA147" s="529"/>
      <c r="AB147" s="529"/>
      <c r="AC147" s="529"/>
      <c r="AD147" s="529"/>
      <c r="AE147" s="529"/>
      <c r="AF147" s="529"/>
      <c r="AG147" s="529"/>
      <c r="AH147" s="529"/>
      <c r="AI147" s="529"/>
      <c r="AJ147" s="529"/>
      <c r="AK147" s="529"/>
      <c r="AL147" s="529"/>
      <c r="AM147" s="659"/>
      <c r="AN147" s="659"/>
      <c r="AO147" s="659"/>
      <c r="AP147" s="659"/>
      <c r="AQ147" s="659"/>
      <c r="AR147" s="659"/>
      <c r="AS147" s="659"/>
      <c r="AT147" s="659"/>
      <c r="AU147" s="659"/>
      <c r="AV147" s="659"/>
      <c r="AW147" s="659"/>
      <c r="AX147" s="659"/>
      <c r="AY147" s="659"/>
      <c r="AZ147" s="659"/>
      <c r="BA147" s="659"/>
      <c r="BB147" s="659"/>
      <c r="BC147" s="659"/>
      <c r="BD147" s="659"/>
      <c r="BE147" s="659"/>
    </row>
    <row r="148" spans="1:57" ht="15" customHeight="1" x14ac:dyDescent="0.25">
      <c r="A148" s="597"/>
      <c r="B148" s="597"/>
      <c r="C148" s="597"/>
      <c r="D148" s="597"/>
      <c r="E148" s="597"/>
      <c r="F148" s="597"/>
      <c r="G148" s="597"/>
      <c r="H148" s="597"/>
      <c r="I148" s="597"/>
      <c r="J148" s="597"/>
      <c r="K148" s="597"/>
      <c r="L148" s="597"/>
      <c r="M148" s="597"/>
      <c r="N148" s="597"/>
      <c r="O148" s="597"/>
      <c r="P148" s="597"/>
      <c r="Q148" s="597"/>
      <c r="R148" s="597"/>
      <c r="S148" s="597"/>
      <c r="T148" s="597"/>
      <c r="U148" s="597"/>
      <c r="V148" s="597"/>
      <c r="W148" s="597"/>
      <c r="X148" s="597"/>
      <c r="Y148" s="597"/>
      <c r="Z148" s="597"/>
      <c r="AA148" s="597"/>
      <c r="AB148" s="597"/>
      <c r="AC148" s="597"/>
      <c r="AD148" s="597"/>
      <c r="AE148" s="597"/>
      <c r="AF148" s="597"/>
      <c r="AG148" s="597"/>
      <c r="AH148" s="597"/>
      <c r="AI148" s="597"/>
      <c r="AJ148" s="597"/>
      <c r="AK148" s="597"/>
      <c r="AL148" s="597"/>
      <c r="AM148" s="659"/>
      <c r="AN148" s="659"/>
      <c r="AO148" s="659"/>
      <c r="AP148" s="659"/>
      <c r="AQ148" s="659"/>
      <c r="AR148" s="659"/>
      <c r="AS148" s="659"/>
      <c r="AT148" s="659"/>
      <c r="AU148" s="659"/>
      <c r="AV148" s="659"/>
      <c r="AW148" s="659"/>
      <c r="AX148" s="659"/>
      <c r="AY148" s="659"/>
      <c r="AZ148" s="659"/>
      <c r="BA148" s="659"/>
      <c r="BB148" s="659"/>
      <c r="BC148" s="659"/>
      <c r="BD148" s="659"/>
      <c r="BE148" s="659"/>
    </row>
    <row r="149" spans="1:57" ht="21.75" thickBot="1" x14ac:dyDescent="0.3">
      <c r="A149" s="169" t="s">
        <v>4</v>
      </c>
      <c r="B149" s="169"/>
      <c r="C149" s="169"/>
      <c r="D149" s="169"/>
      <c r="E149" s="169"/>
      <c r="F149" s="169"/>
      <c r="G149" s="169"/>
      <c r="H149" s="169"/>
      <c r="I149" s="169"/>
      <c r="J149" s="169"/>
      <c r="K149" s="169"/>
      <c r="L149" s="169"/>
      <c r="M149" s="169"/>
      <c r="N149" s="169"/>
      <c r="O149" s="169"/>
      <c r="P149" s="915"/>
      <c r="Q149" s="915"/>
      <c r="R149" s="169"/>
      <c r="S149" s="169"/>
      <c r="T149" s="777" t="s">
        <v>4</v>
      </c>
      <c r="U149" s="777"/>
      <c r="V149" s="777"/>
      <c r="W149" s="777"/>
      <c r="X149" s="777"/>
      <c r="Y149" s="777"/>
      <c r="Z149" s="777"/>
      <c r="AA149" s="777"/>
      <c r="AB149" s="777"/>
      <c r="AC149" s="777"/>
      <c r="AD149" s="777"/>
      <c r="AE149" s="777"/>
      <c r="AF149" s="777"/>
      <c r="AG149" s="777"/>
      <c r="AH149" s="777"/>
      <c r="AI149" s="777"/>
      <c r="AJ149" s="777"/>
      <c r="AK149" s="777"/>
      <c r="AL149" s="777"/>
      <c r="AM149" s="887"/>
      <c r="AN149" s="887"/>
      <c r="AO149" s="887"/>
      <c r="AP149" s="887"/>
      <c r="AQ149" s="887"/>
      <c r="AR149" s="887"/>
      <c r="AS149" s="887"/>
      <c r="AT149" s="887"/>
      <c r="AU149" s="887"/>
      <c r="AV149" s="887"/>
      <c r="AW149" s="887"/>
      <c r="AX149" s="887"/>
      <c r="AY149" s="887"/>
      <c r="AZ149" s="887"/>
      <c r="BA149" s="887"/>
      <c r="BB149" s="887"/>
      <c r="BC149" s="887"/>
      <c r="BD149" s="887"/>
      <c r="BE149" s="887"/>
    </row>
    <row r="150" spans="1:57" ht="21" customHeight="1" thickBot="1" x14ac:dyDescent="0.3">
      <c r="A150" s="672" t="s">
        <v>5</v>
      </c>
      <c r="B150" s="675"/>
      <c r="C150" s="916" t="s">
        <v>142</v>
      </c>
      <c r="D150" s="916"/>
      <c r="E150" s="916"/>
      <c r="F150" s="916"/>
      <c r="G150" s="916"/>
      <c r="H150" s="917"/>
      <c r="I150" s="918" t="s">
        <v>12</v>
      </c>
      <c r="J150" s="916"/>
      <c r="K150" s="916"/>
      <c r="L150" s="916"/>
      <c r="M150" s="916"/>
      <c r="N150" s="916"/>
      <c r="O150" s="916"/>
      <c r="P150" s="774" t="s">
        <v>92</v>
      </c>
      <c r="Q150" s="664" t="s">
        <v>63</v>
      </c>
      <c r="T150" s="672" t="s">
        <v>5</v>
      </c>
      <c r="U150" s="675"/>
      <c r="V150" s="916" t="s">
        <v>142</v>
      </c>
      <c r="W150" s="916"/>
      <c r="X150" s="916"/>
      <c r="Y150" s="916"/>
      <c r="Z150" s="916"/>
      <c r="AA150" s="917"/>
      <c r="AB150" s="919" t="s">
        <v>12</v>
      </c>
      <c r="AC150" s="916"/>
      <c r="AD150" s="916"/>
      <c r="AE150" s="916"/>
      <c r="AF150" s="916"/>
      <c r="AG150" s="916"/>
      <c r="AH150" s="916"/>
      <c r="AI150" s="774" t="s">
        <v>92</v>
      </c>
      <c r="AJ150" s="664" t="s">
        <v>63</v>
      </c>
      <c r="AM150" s="676"/>
      <c r="AN150" s="676"/>
      <c r="AO150" s="676"/>
      <c r="AP150" s="676"/>
      <c r="AQ150" s="676"/>
      <c r="AR150" s="676"/>
      <c r="AS150" s="776"/>
      <c r="AT150" s="776"/>
      <c r="AU150" s="641"/>
      <c r="AV150" s="641"/>
      <c r="AW150" s="641"/>
      <c r="AX150" s="641"/>
      <c r="AY150" s="641"/>
      <c r="AZ150" s="170"/>
      <c r="BA150" s="776"/>
      <c r="BB150" s="641"/>
      <c r="BC150" s="776"/>
      <c r="BD150" s="171"/>
      <c r="BE150" s="171"/>
    </row>
    <row r="151" spans="1:57" ht="15.75" customHeight="1" thickBot="1" x14ac:dyDescent="0.3">
      <c r="A151" s="674"/>
      <c r="B151" s="773"/>
      <c r="C151" s="172">
        <v>10</v>
      </c>
      <c r="D151" s="172">
        <v>25</v>
      </c>
      <c r="E151" s="172">
        <v>50</v>
      </c>
      <c r="F151" s="173">
        <v>75</v>
      </c>
      <c r="G151" s="174">
        <v>1</v>
      </c>
      <c r="H151" s="175">
        <v>5</v>
      </c>
      <c r="I151" s="176">
        <v>10</v>
      </c>
      <c r="J151" s="177">
        <v>25</v>
      </c>
      <c r="K151" s="177">
        <v>50</v>
      </c>
      <c r="L151" s="177">
        <v>75</v>
      </c>
      <c r="M151" s="920">
        <v>1</v>
      </c>
      <c r="N151" s="920"/>
      <c r="O151" s="178">
        <v>5</v>
      </c>
      <c r="P151" s="775"/>
      <c r="Q151" s="666"/>
      <c r="T151" s="674"/>
      <c r="U151" s="773"/>
      <c r="V151" s="172">
        <v>10</v>
      </c>
      <c r="W151" s="172">
        <v>25</v>
      </c>
      <c r="X151" s="172">
        <v>50</v>
      </c>
      <c r="Y151" s="173">
        <v>75</v>
      </c>
      <c r="Z151" s="174">
        <v>1</v>
      </c>
      <c r="AA151" s="175">
        <v>5</v>
      </c>
      <c r="AB151" s="179">
        <v>10</v>
      </c>
      <c r="AC151" s="180">
        <v>25</v>
      </c>
      <c r="AD151" s="177">
        <v>50</v>
      </c>
      <c r="AE151" s="177">
        <v>75</v>
      </c>
      <c r="AF151" s="920">
        <v>1</v>
      </c>
      <c r="AG151" s="920"/>
      <c r="AH151" s="178">
        <v>5</v>
      </c>
      <c r="AI151" s="775"/>
      <c r="AJ151" s="666"/>
      <c r="AM151" s="676"/>
      <c r="AN151" s="676"/>
      <c r="AO151" s="181"/>
      <c r="AP151" s="181"/>
      <c r="AQ151" s="181"/>
      <c r="AR151" s="182"/>
      <c r="AS151" s="776"/>
      <c r="AT151" s="776"/>
      <c r="AU151" s="183"/>
      <c r="AV151" s="183"/>
      <c r="AW151" s="183"/>
      <c r="AX151" s="183"/>
      <c r="AY151" s="184"/>
      <c r="AZ151" s="184"/>
      <c r="BA151" s="776"/>
      <c r="BB151" s="641"/>
      <c r="BC151" s="776"/>
      <c r="BD151" s="171"/>
      <c r="BE151" s="171"/>
    </row>
    <row r="152" spans="1:57" ht="15.75" x14ac:dyDescent="0.25">
      <c r="A152" s="771" t="s">
        <v>7</v>
      </c>
      <c r="B152" s="772"/>
      <c r="C152" s="104">
        <f>IFERROR((VLOOKUP(A152,$C$6:$M$32,7,0)),0)+IFERROR((VLOOKUP(A152,$V$6:$AF$36,7,0)),0)+IFERROR((VLOOKUP(A152,$AO$6:$AY$36,7,0)),0)+IFERROR((VLOOKUP(A152,$BH$6:$BS$36,7,0)),0)</f>
        <v>0</v>
      </c>
      <c r="D152" s="104">
        <f>IFERROR((VLOOKUP(A152,$C$6:$M$32,8,0)),0)+IFERROR((VLOOKUP(A152,$V$6:$AF$36,8,0)),0)+IFERROR((VLOOKUP(A152,$AO$6:$AY$36,8,0)),0)+IFERROR((VLOOKUP(A152,$BH$6:$BS$36,8,0)),0)</f>
        <v>0</v>
      </c>
      <c r="E152" s="104">
        <f>IFERROR((VLOOKUP(A152,$C$6:$M$32,9,0)),0)+IFERROR((VLOOKUP(A152,$V$6:$AF$36,9,0)),0)+IFERROR((VLOOKUP(A152,$AO$6:$AY$36,9,0)),0)+IFERROR((VLOOKUP(A152,$BH$6:$BS$36,9,0)),0)</f>
        <v>0</v>
      </c>
      <c r="F152" s="104">
        <f>IFERROR((VLOOKUP(A152,$C$6:$M$32,10,0)),0)+IFERROR((VLOOKUP(A152,$V$6:$AF$36,10,0)),0)+IFERROR((VLOOKUP(A152,$AO$6:$AY$36,10,0)),0)+IFERROR((VLOOKUP(A152,$BH$6:$BS$36,10,0)),0)</f>
        <v>0</v>
      </c>
      <c r="G152" s="54">
        <f>IFERROR((VLOOKUP(A152,$C$6:$M$32,11,0)),0)+IFERROR((VLOOKUP(A152,$V$6:$AF$36,11,0)),0)+IFERROR((VLOOKUP(A152,$AO$6:$AY$36,11,0)),0)+IFERROR((VLOOKUP(A152,$BH$6:$BS$36,11,0)),0)</f>
        <v>0</v>
      </c>
      <c r="H152" s="75">
        <f>IFERROR((VLOOKUP(A152,$C$6:$N$32,12,0)),0)+IFERROR((VLOOKUP(A152,$V$6:$AG$36,12,0)),0)+IFERROR((VLOOKUP(A152,$AO$6:$AZ$36,12,0)),0)+IFERROR((VLOOKUP(A152,$BH$6:$BS$36,12,0)),0)</f>
        <v>0</v>
      </c>
      <c r="I152" s="186"/>
      <c r="J152" s="185"/>
      <c r="K152" s="185"/>
      <c r="L152" s="185"/>
      <c r="M152" s="705"/>
      <c r="N152" s="706"/>
      <c r="O152" s="28"/>
      <c r="P152" s="105">
        <f>IFERROR((VLOOKUP(A152,$C$6:$S$32,14,0)),0)+IFERROR((VLOOKUP(A152,$V$6:$AL$36,14,0)),0)+IFERROR((VLOOKUP(A152,$AO$6:$BE$36,14,0)),0)+IFERROR((VLOOKUP(A152,$BH$6:$BW$36,14,0)),0)</f>
        <v>0</v>
      </c>
      <c r="Q152" s="106">
        <f>IFERROR((VLOOKUP(A152,$C$6:$S$32,16,0)),0)+IFERROR((VLOOKUP(A152,$V$6:$AL$36,16,0)),0)+IFERROR((VLOOKUP(A152,$AO$6:$BE$36,16,0)),0)+IFERROR((VLOOKUP(A152,$BH$6:$BW$36,16,0)),0)</f>
        <v>0</v>
      </c>
      <c r="T152" s="771" t="s">
        <v>7</v>
      </c>
      <c r="U152" s="772"/>
      <c r="V152" s="104">
        <f>IFERROR((VLOOKUP(T152,$C$6:$M$32,7,0)),0)+IFERROR((VLOOKUP(T152,$V$6:$AF$36,7,0)),0)+IFERROR((VLOOKUP(T152,$AO$6:$AY$36,7,0)),0)+IFERROR((VLOOKUP(A152,$BH$6:$BS$36,7,0)),0)</f>
        <v>0</v>
      </c>
      <c r="W152" s="104">
        <f>IFERROR((VLOOKUP(T152,$C$6:$M$32,8,0)),0)+IFERROR((VLOOKUP(T152,$V$6:$AF$36,8,0)),0)+IFERROR((VLOOKUP(T152,$AO$6:$AY$36,8,0)),0)+IFERROR((VLOOKUP(A152,$BH$6:$BS$36,8,0)),0)</f>
        <v>0</v>
      </c>
      <c r="X152" s="104">
        <f>IFERROR((VLOOKUP(T152,$C$6:$M$32,9,0)),0)+IFERROR((VLOOKUP(T152,$V$6:$AF$36,9,0)),0)+IFERROR((VLOOKUP(T152,$AO$6:$AY$36,9,0)),0)+IFERROR((VLOOKUP(A152,$BH$6:$BS$36,9,0)),0)</f>
        <v>0</v>
      </c>
      <c r="Y152" s="104">
        <f>IFERROR((VLOOKUP(T152,$C$6:$M$32,10,0)),0)+IFERROR((VLOOKUP(T152,$V$6:$AF$36,10,0)),0)+IFERROR((VLOOKUP(T152,$AO$6:$AY$36,10,0)),0)+IFERROR((VLOOKUP(A152,$BH$6:$BS$36,10,0)),0)</f>
        <v>0</v>
      </c>
      <c r="Z152" s="54">
        <f>IFERROR((VLOOKUP(T152,$C$6:$M$32,11,0)),0)+IFERROR((VLOOKUP(T152,$V$6:$AF$36,11,0)),0)+IFERROR((VLOOKUP(T152,$AO$6:$AY$36,11,0)),0)+IFERROR((VLOOKUP(A152,$BH$6:$BS$36,11,0)),0)</f>
        <v>0</v>
      </c>
      <c r="AA152" s="75">
        <f>IFERROR((VLOOKUP(T152,$C$6:$N$32,12,0)),0)+IFERROR((VLOOKUP(T152,$V$6:$AG$36,12,0)),0)+IFERROR((VLOOKUP(T152,$AO$6:$AZ$36,12,0)),0)+IFERROR((VLOOKUP(T152,$BH$6:$BS$36,12,0)),0)</f>
        <v>0</v>
      </c>
      <c r="AB152" s="187"/>
      <c r="AC152" s="188"/>
      <c r="AD152" s="185"/>
      <c r="AE152" s="185"/>
      <c r="AF152" s="705"/>
      <c r="AG152" s="706"/>
      <c r="AH152" s="28"/>
      <c r="AI152" s="105">
        <f>IFERROR((VLOOKUP(T152,$C$6:$S$32,14,0)),0)+IFERROR((VLOOKUP(T152,$V$6:$AL$36,14,0)),0)+IFERROR((VLOOKUP(T152,$AO$6:$BE$36,14,0)),0)+IFERROR((VLOOKUP(T152,$BH$6:$BW$36,14,0)),0)</f>
        <v>0</v>
      </c>
      <c r="AJ152" s="106">
        <f>IFERROR((VLOOKUP(T152,$C$6:$S$32,16,0)),0)+IFERROR((VLOOKUP(T152,$V$6:$AL$36,16,0)),0)+IFERROR((VLOOKUP(T152,$AO$6:$BE$36,16,0)),0)+IFERROR((VLOOKUP(T152,$BH$6:$BW$36,16,0)),0)</f>
        <v>0</v>
      </c>
      <c r="AM152" s="768"/>
      <c r="AN152" s="768"/>
      <c r="AO152" s="181"/>
      <c r="AP152" s="181"/>
      <c r="AQ152" s="181"/>
      <c r="AR152" s="182"/>
      <c r="AS152" s="182"/>
      <c r="AT152" s="182"/>
      <c r="AU152" s="182"/>
      <c r="AV152" s="182"/>
      <c r="AW152" s="182"/>
      <c r="AX152" s="182"/>
      <c r="AY152" s="171"/>
      <c r="AZ152" s="171"/>
      <c r="BA152" s="171"/>
      <c r="BB152" s="171"/>
      <c r="BC152" s="171"/>
      <c r="BD152" s="171"/>
      <c r="BE152" s="171"/>
    </row>
    <row r="153" spans="1:57" ht="15.75" x14ac:dyDescent="0.25">
      <c r="A153" s="766" t="s">
        <v>147</v>
      </c>
      <c r="B153" s="767"/>
      <c r="C153" s="107">
        <f t="shared" ref="C153:C171" si="29">IFERROR((VLOOKUP(A153,$C$6:$M$32,7,0)),0)+IFERROR((VLOOKUP(A153,$V$6:$AF$36,7,0)),0)+IFERROR((VLOOKUP(A153,$AO$6:$AY$36,7,0)),0)+IFERROR((VLOOKUP(A153,$BH$6:$BS$36,7,0)),0)</f>
        <v>0</v>
      </c>
      <c r="D153" s="107">
        <f t="shared" ref="D153:D171" si="30">IFERROR((VLOOKUP(A153,$C$6:$M$32,8,0)),0)+IFERROR((VLOOKUP(A153,$V$6:$AF$36,8,0)),0)+IFERROR((VLOOKUP(A153,$AO$6:$AY$36,8,0)),0)+IFERROR((VLOOKUP(A153,$BH$6:$BS$36,8,0)),0)</f>
        <v>0</v>
      </c>
      <c r="E153" s="107">
        <f t="shared" ref="E153:E171" si="31">IFERROR((VLOOKUP(A153,$C$6:$M$32,9,0)),0)+IFERROR((VLOOKUP(A153,$V$6:$AF$36,9,0)),0)+IFERROR((VLOOKUP(A153,$AO$6:$AY$36,9,0)),0)+IFERROR((VLOOKUP(A153,$BH$6:$BS$36,9,0)),0)</f>
        <v>0</v>
      </c>
      <c r="F153" s="107">
        <f t="shared" ref="F153:F171" si="32">IFERROR((VLOOKUP(A153,$C$6:$M$32,10,0)),0)+IFERROR((VLOOKUP(A153,$V$6:$AF$36,10,0)),0)+IFERROR((VLOOKUP(A153,$AO$6:$AY$36,10,0)),0)+IFERROR((VLOOKUP(A153,$BH$6:$BS$36,10,0)),0)</f>
        <v>0</v>
      </c>
      <c r="G153" s="55">
        <f t="shared" ref="G153:G171" si="33">IFERROR((VLOOKUP(A153,$C$6:$M$32,11,0)),0)+IFERROR((VLOOKUP(A153,$V$6:$AF$36,11,0)),0)+IFERROR((VLOOKUP(A153,$AO$6:$AY$36,11,0)),0)+IFERROR((VLOOKUP(A153,$BH$6:$BS$36,11,0)),0)</f>
        <v>0</v>
      </c>
      <c r="H153" s="74">
        <f t="shared" ref="H153:H171" si="34">IFERROR((VLOOKUP(A153,$C$6:$N$32,12,0)),0)+IFERROR((VLOOKUP(A153,$V$6:$AG$36,12,0)),0)+IFERROR((VLOOKUP(A153,$AO$6:$AZ$36,12,0)),0)+IFERROR((VLOOKUP(A153,$BH$6:$BS$36,12,0)),0)</f>
        <v>0</v>
      </c>
      <c r="I153" s="190"/>
      <c r="J153" s="189"/>
      <c r="K153" s="189"/>
      <c r="L153" s="189"/>
      <c r="M153" s="585"/>
      <c r="N153" s="586"/>
      <c r="O153" s="29"/>
      <c r="P153" s="108">
        <f t="shared" ref="P153:P171" si="35">IFERROR((VLOOKUP(A153,$C$6:$S$32,14,0)),0)+IFERROR((VLOOKUP(A153,$V$6:$AL$36,14,0)),0)+IFERROR((VLOOKUP(A153,$AO$6:$BE$36,14,0)),0)</f>
        <v>0</v>
      </c>
      <c r="Q153" s="109">
        <f t="shared" ref="Q153:Q171" si="36">IFERROR((VLOOKUP(A153,$C$6:$S$32,16,0)),0)+IFERROR((VLOOKUP(A153,$V$6:$AL$36,16,0)),0)+IFERROR((VLOOKUP(A153,$AO$6:$BE$36,16,0)),0)</f>
        <v>0</v>
      </c>
      <c r="T153" s="766" t="s">
        <v>147</v>
      </c>
      <c r="U153" s="767"/>
      <c r="V153" s="107">
        <f t="shared" ref="V153:V171" si="37">IFERROR((VLOOKUP(T153,$C$6:$M$32,7,0)),0)+IFERROR((VLOOKUP(T153,$V$6:$AF$36,7,0)),0)+IFERROR((VLOOKUP(T153,$AO$6:$AY$36,7,0)),0)+IFERROR((VLOOKUP(A153,$BH$6:$BS$36,7,0)),0)</f>
        <v>0</v>
      </c>
      <c r="W153" s="107">
        <f t="shared" ref="W153:W171" si="38">IFERROR((VLOOKUP(T153,$C$6:$M$32,8,0)),0)+IFERROR((VLOOKUP(T153,$V$6:$AF$36,8,0)),0)+IFERROR((VLOOKUP(T153,$AO$6:$AY$36,8,0)),0)+IFERROR((VLOOKUP(A153,$BH$6:$BS$36,8,0)),0)</f>
        <v>0</v>
      </c>
      <c r="X153" s="107">
        <f t="shared" ref="X153:X171" si="39">IFERROR((VLOOKUP(T153,$C$6:$M$32,9,0)),0)+IFERROR((VLOOKUP(T153,$V$6:$AF$36,9,0)),0)+IFERROR((VLOOKUP(T153,$AO$6:$AY$36,9,0)),0)+IFERROR((VLOOKUP(A153,$BH$6:$BS$36,9,0)),0)</f>
        <v>0</v>
      </c>
      <c r="Y153" s="107">
        <f t="shared" ref="Y153:Y171" si="40">IFERROR((VLOOKUP(T153,$C$6:$M$32,10,0)),0)+IFERROR((VLOOKUP(T153,$V$6:$AF$36,10,0)),0)+IFERROR((VLOOKUP(T153,$AO$6:$AY$36,10,0)),0)+IFERROR((VLOOKUP(A153,$BH$6:$BS$36,10,0)),0)</f>
        <v>0</v>
      </c>
      <c r="Z153" s="55">
        <f t="shared" ref="Z153:Z171" si="41">IFERROR((VLOOKUP(T153,$C$6:$M$32,11,0)),0)+IFERROR((VLOOKUP(T153,$V$6:$AF$36,11,0)),0)+IFERROR((VLOOKUP(T153,$AO$6:$AY$36,11,0)),0)+IFERROR((VLOOKUP(A153,$BH$6:$BS$36,11,0)),0)</f>
        <v>0</v>
      </c>
      <c r="AA153" s="74">
        <f t="shared" ref="AA153:AA171" si="42">IFERROR((VLOOKUP(T153,$C$6:$N$32,12,0)),0)+IFERROR((VLOOKUP(T153,$V$6:$AG$36,12,0)),0)+IFERROR((VLOOKUP(T153,$AO$6:$AZ$36,12,0)),0)+IFERROR((VLOOKUP(T153,$BH$6:$BS$36,12,0)),0)</f>
        <v>0</v>
      </c>
      <c r="AB153" s="191"/>
      <c r="AC153" s="192"/>
      <c r="AD153" s="189"/>
      <c r="AE153" s="189"/>
      <c r="AF153" s="585"/>
      <c r="AG153" s="586"/>
      <c r="AH153" s="29"/>
      <c r="AI153" s="108">
        <f t="shared" ref="AI153:AI171" si="43">IFERROR((VLOOKUP(T153,$C$6:$S$32,14,0)),0)+IFERROR((VLOOKUP(T153,$V$6:$AL$36,14,0)),0)+IFERROR((VLOOKUP(T153,$AO$6:$BE$36,14,0)),0)</f>
        <v>0</v>
      </c>
      <c r="AJ153" s="109">
        <f t="shared" ref="AJ153:AJ171" si="44">IFERROR((VLOOKUP(T153,$C$6:$S$32,16,0)),0)+IFERROR((VLOOKUP(T153,$V$6:$AL$36,16,0)),0)+IFERROR((VLOOKUP(T153,$AO$6:$BE$36,16,0)),0)</f>
        <v>0</v>
      </c>
      <c r="AM153" s="768"/>
      <c r="AN153" s="768"/>
      <c r="AO153" s="181"/>
      <c r="AP153" s="181"/>
      <c r="AQ153" s="181"/>
      <c r="AR153" s="182"/>
      <c r="AS153" s="182"/>
      <c r="AT153" s="182"/>
      <c r="AU153" s="182"/>
      <c r="AV153" s="182"/>
      <c r="AW153" s="182"/>
      <c r="AX153" s="182"/>
      <c r="AY153" s="171"/>
      <c r="AZ153" s="171"/>
      <c r="BA153" s="171"/>
      <c r="BB153" s="171"/>
      <c r="BC153" s="171"/>
      <c r="BD153" s="171"/>
      <c r="BE153" s="171"/>
    </row>
    <row r="154" spans="1:57" ht="15.75" x14ac:dyDescent="0.25">
      <c r="A154" s="766" t="s">
        <v>8</v>
      </c>
      <c r="B154" s="767"/>
      <c r="C154" s="107">
        <f t="shared" si="29"/>
        <v>0</v>
      </c>
      <c r="D154" s="107">
        <f t="shared" si="30"/>
        <v>0</v>
      </c>
      <c r="E154" s="107">
        <f t="shared" si="31"/>
        <v>0</v>
      </c>
      <c r="F154" s="107">
        <f t="shared" si="32"/>
        <v>0</v>
      </c>
      <c r="G154" s="55">
        <f t="shared" si="33"/>
        <v>0</v>
      </c>
      <c r="H154" s="74">
        <f t="shared" si="34"/>
        <v>0</v>
      </c>
      <c r="I154" s="190"/>
      <c r="J154" s="189"/>
      <c r="K154" s="189"/>
      <c r="L154" s="189"/>
      <c r="M154" s="585"/>
      <c r="N154" s="586"/>
      <c r="O154" s="29"/>
      <c r="P154" s="108">
        <f t="shared" si="35"/>
        <v>0</v>
      </c>
      <c r="Q154" s="109">
        <f t="shared" si="36"/>
        <v>0</v>
      </c>
      <c r="T154" s="766" t="s">
        <v>8</v>
      </c>
      <c r="U154" s="767"/>
      <c r="V154" s="107">
        <f t="shared" si="37"/>
        <v>0</v>
      </c>
      <c r="W154" s="107">
        <f t="shared" si="38"/>
        <v>0</v>
      </c>
      <c r="X154" s="107">
        <f t="shared" si="39"/>
        <v>0</v>
      </c>
      <c r="Y154" s="107">
        <f t="shared" si="40"/>
        <v>0</v>
      </c>
      <c r="Z154" s="55">
        <f t="shared" si="41"/>
        <v>0</v>
      </c>
      <c r="AA154" s="74">
        <f t="shared" si="42"/>
        <v>0</v>
      </c>
      <c r="AB154" s="191"/>
      <c r="AC154" s="189"/>
      <c r="AD154" s="189"/>
      <c r="AE154" s="189"/>
      <c r="AF154" s="585"/>
      <c r="AG154" s="586"/>
      <c r="AH154" s="29"/>
      <c r="AI154" s="108">
        <f t="shared" si="43"/>
        <v>0</v>
      </c>
      <c r="AJ154" s="109">
        <f t="shared" si="44"/>
        <v>0</v>
      </c>
      <c r="AM154" s="768"/>
      <c r="AN154" s="768"/>
      <c r="AO154" s="181"/>
      <c r="AP154" s="181"/>
      <c r="AQ154" s="181"/>
      <c r="AR154" s="182"/>
      <c r="AS154" s="182"/>
      <c r="AT154" s="182"/>
      <c r="AU154" s="182"/>
      <c r="AV154" s="182"/>
      <c r="AW154" s="182"/>
      <c r="AX154" s="182"/>
      <c r="AY154" s="171"/>
      <c r="AZ154" s="171"/>
      <c r="BA154" s="171"/>
      <c r="BB154" s="171"/>
      <c r="BC154" s="171"/>
      <c r="BD154" s="171"/>
      <c r="BE154" s="171"/>
    </row>
    <row r="155" spans="1:57" ht="15.75" x14ac:dyDescent="0.25">
      <c r="A155" s="766" t="s">
        <v>9</v>
      </c>
      <c r="B155" s="767"/>
      <c r="C155" s="107">
        <f t="shared" si="29"/>
        <v>0</v>
      </c>
      <c r="D155" s="107">
        <f t="shared" si="30"/>
        <v>0</v>
      </c>
      <c r="E155" s="107">
        <f t="shared" si="31"/>
        <v>0</v>
      </c>
      <c r="F155" s="107">
        <f t="shared" si="32"/>
        <v>0</v>
      </c>
      <c r="G155" s="55">
        <f t="shared" si="33"/>
        <v>0</v>
      </c>
      <c r="H155" s="74">
        <f t="shared" si="34"/>
        <v>0</v>
      </c>
      <c r="I155" s="190"/>
      <c r="J155" s="189"/>
      <c r="K155" s="189"/>
      <c r="L155" s="189"/>
      <c r="M155" s="585"/>
      <c r="N155" s="586"/>
      <c r="O155" s="29"/>
      <c r="P155" s="108">
        <f t="shared" si="35"/>
        <v>0</v>
      </c>
      <c r="Q155" s="109">
        <f t="shared" si="36"/>
        <v>0</v>
      </c>
      <c r="T155" s="766" t="s">
        <v>9</v>
      </c>
      <c r="U155" s="767"/>
      <c r="V155" s="107">
        <f t="shared" si="37"/>
        <v>0</v>
      </c>
      <c r="W155" s="107">
        <f t="shared" si="38"/>
        <v>0</v>
      </c>
      <c r="X155" s="107">
        <f t="shared" si="39"/>
        <v>0</v>
      </c>
      <c r="Y155" s="107">
        <f t="shared" si="40"/>
        <v>0</v>
      </c>
      <c r="Z155" s="55">
        <f t="shared" si="41"/>
        <v>0</v>
      </c>
      <c r="AA155" s="74">
        <f t="shared" si="42"/>
        <v>0</v>
      </c>
      <c r="AB155" s="191"/>
      <c r="AC155" s="189"/>
      <c r="AD155" s="189"/>
      <c r="AE155" s="189"/>
      <c r="AF155" s="585"/>
      <c r="AG155" s="586"/>
      <c r="AH155" s="29"/>
      <c r="AI155" s="108">
        <f t="shared" si="43"/>
        <v>0</v>
      </c>
      <c r="AJ155" s="109">
        <f t="shared" si="44"/>
        <v>0</v>
      </c>
      <c r="AM155" s="768"/>
      <c r="AN155" s="768"/>
      <c r="AO155" s="181"/>
      <c r="AP155" s="181"/>
      <c r="AQ155" s="181"/>
      <c r="AR155" s="182"/>
      <c r="AS155" s="182"/>
      <c r="AT155" s="182"/>
      <c r="AU155" s="182"/>
      <c r="AV155" s="182"/>
      <c r="AW155" s="182"/>
      <c r="AX155" s="182"/>
      <c r="AY155" s="171"/>
      <c r="AZ155" s="171"/>
      <c r="BA155" s="171"/>
      <c r="BB155" s="171"/>
      <c r="BC155" s="171"/>
      <c r="BD155" s="171"/>
      <c r="BE155" s="171"/>
    </row>
    <row r="156" spans="1:57" ht="15.75" x14ac:dyDescent="0.25">
      <c r="A156" s="766" t="s">
        <v>10</v>
      </c>
      <c r="B156" s="767"/>
      <c r="C156" s="107">
        <f t="shared" si="29"/>
        <v>0</v>
      </c>
      <c r="D156" s="107">
        <f t="shared" si="30"/>
        <v>0</v>
      </c>
      <c r="E156" s="107">
        <f t="shared" si="31"/>
        <v>0</v>
      </c>
      <c r="F156" s="107">
        <f t="shared" si="32"/>
        <v>0</v>
      </c>
      <c r="G156" s="55">
        <f t="shared" si="33"/>
        <v>0</v>
      </c>
      <c r="H156" s="74">
        <f t="shared" si="34"/>
        <v>0</v>
      </c>
      <c r="I156" s="190"/>
      <c r="J156" s="189"/>
      <c r="K156" s="189"/>
      <c r="L156" s="189"/>
      <c r="M156" s="585"/>
      <c r="N156" s="586"/>
      <c r="O156" s="29"/>
      <c r="P156" s="108">
        <f t="shared" si="35"/>
        <v>0</v>
      </c>
      <c r="Q156" s="109">
        <f t="shared" si="36"/>
        <v>0</v>
      </c>
      <c r="T156" s="766" t="s">
        <v>10</v>
      </c>
      <c r="U156" s="767"/>
      <c r="V156" s="107">
        <f t="shared" si="37"/>
        <v>0</v>
      </c>
      <c r="W156" s="107">
        <f t="shared" si="38"/>
        <v>0</v>
      </c>
      <c r="X156" s="107">
        <f t="shared" si="39"/>
        <v>0</v>
      </c>
      <c r="Y156" s="107">
        <f t="shared" si="40"/>
        <v>0</v>
      </c>
      <c r="Z156" s="55">
        <f t="shared" si="41"/>
        <v>0</v>
      </c>
      <c r="AA156" s="74">
        <f t="shared" si="42"/>
        <v>0</v>
      </c>
      <c r="AB156" s="191"/>
      <c r="AC156" s="189"/>
      <c r="AD156" s="189"/>
      <c r="AE156" s="189"/>
      <c r="AF156" s="585"/>
      <c r="AG156" s="586"/>
      <c r="AH156" s="29"/>
      <c r="AI156" s="108">
        <f t="shared" si="43"/>
        <v>0</v>
      </c>
      <c r="AJ156" s="109">
        <f t="shared" si="44"/>
        <v>0</v>
      </c>
      <c r="AM156" s="768"/>
      <c r="AN156" s="768"/>
      <c r="AO156" s="181"/>
      <c r="AP156" s="181"/>
      <c r="AQ156" s="181"/>
      <c r="AR156" s="182"/>
      <c r="AS156" s="182"/>
      <c r="AT156" s="182"/>
      <c r="AU156" s="182"/>
      <c r="AV156" s="182"/>
      <c r="AW156" s="182"/>
      <c r="AX156" s="182"/>
      <c r="AY156" s="171"/>
      <c r="AZ156" s="171"/>
      <c r="BA156" s="171"/>
      <c r="BB156" s="171"/>
      <c r="BC156" s="171"/>
      <c r="BD156" s="171"/>
      <c r="BE156" s="171"/>
    </row>
    <row r="157" spans="1:57" ht="15.75" x14ac:dyDescent="0.25">
      <c r="A157" s="766" t="s">
        <v>148</v>
      </c>
      <c r="B157" s="767"/>
      <c r="C157" s="107">
        <f t="shared" si="29"/>
        <v>0</v>
      </c>
      <c r="D157" s="107">
        <f t="shared" si="30"/>
        <v>0</v>
      </c>
      <c r="E157" s="107">
        <f t="shared" si="31"/>
        <v>0</v>
      </c>
      <c r="F157" s="107">
        <f t="shared" si="32"/>
        <v>0</v>
      </c>
      <c r="G157" s="55">
        <f t="shared" si="33"/>
        <v>0</v>
      </c>
      <c r="H157" s="74">
        <f t="shared" si="34"/>
        <v>0</v>
      </c>
      <c r="I157" s="190"/>
      <c r="J157" s="189"/>
      <c r="K157" s="189"/>
      <c r="L157" s="189"/>
      <c r="M157" s="585"/>
      <c r="N157" s="586"/>
      <c r="O157" s="29"/>
      <c r="P157" s="108">
        <f t="shared" si="35"/>
        <v>0</v>
      </c>
      <c r="Q157" s="109">
        <f t="shared" si="36"/>
        <v>0</v>
      </c>
      <c r="T157" s="766" t="s">
        <v>148</v>
      </c>
      <c r="U157" s="767"/>
      <c r="V157" s="107">
        <f t="shared" si="37"/>
        <v>0</v>
      </c>
      <c r="W157" s="107">
        <f t="shared" si="38"/>
        <v>0</v>
      </c>
      <c r="X157" s="107">
        <f t="shared" si="39"/>
        <v>0</v>
      </c>
      <c r="Y157" s="107">
        <f t="shared" si="40"/>
        <v>0</v>
      </c>
      <c r="Z157" s="55">
        <f t="shared" si="41"/>
        <v>0</v>
      </c>
      <c r="AA157" s="74">
        <f t="shared" si="42"/>
        <v>0</v>
      </c>
      <c r="AB157" s="191"/>
      <c r="AC157" s="189"/>
      <c r="AD157" s="189"/>
      <c r="AE157" s="189"/>
      <c r="AF157" s="585"/>
      <c r="AG157" s="586"/>
      <c r="AH157" s="29"/>
      <c r="AI157" s="108">
        <f t="shared" si="43"/>
        <v>0</v>
      </c>
      <c r="AJ157" s="109">
        <f t="shared" si="44"/>
        <v>0</v>
      </c>
      <c r="AM157" s="768"/>
      <c r="AN157" s="768"/>
      <c r="AO157" s="181"/>
      <c r="AP157" s="181"/>
      <c r="AQ157" s="181"/>
      <c r="AR157" s="182"/>
      <c r="AS157" s="182"/>
      <c r="AT157" s="182"/>
      <c r="AU157" s="182"/>
      <c r="AV157" s="182"/>
      <c r="AW157" s="182"/>
      <c r="AX157" s="182"/>
      <c r="AY157" s="171"/>
      <c r="AZ157" s="171"/>
      <c r="BA157" s="171"/>
      <c r="BB157" s="171"/>
      <c r="BC157" s="171"/>
      <c r="BD157" s="171"/>
      <c r="BE157" s="171"/>
    </row>
    <row r="158" spans="1:57" ht="15.75" x14ac:dyDescent="0.25">
      <c r="A158" s="766" t="s">
        <v>29</v>
      </c>
      <c r="B158" s="767"/>
      <c r="C158" s="107">
        <f t="shared" si="29"/>
        <v>0</v>
      </c>
      <c r="D158" s="107">
        <f t="shared" si="30"/>
        <v>0</v>
      </c>
      <c r="E158" s="107">
        <f t="shared" si="31"/>
        <v>0</v>
      </c>
      <c r="F158" s="107">
        <f t="shared" si="32"/>
        <v>0</v>
      </c>
      <c r="G158" s="55">
        <f t="shared" si="33"/>
        <v>0</v>
      </c>
      <c r="H158" s="74">
        <f t="shared" si="34"/>
        <v>0</v>
      </c>
      <c r="I158" s="190"/>
      <c r="J158" s="189"/>
      <c r="K158" s="189"/>
      <c r="L158" s="189"/>
      <c r="M158" s="585"/>
      <c r="N158" s="586"/>
      <c r="O158" s="29"/>
      <c r="P158" s="108">
        <f t="shared" si="35"/>
        <v>0</v>
      </c>
      <c r="Q158" s="109">
        <f t="shared" si="36"/>
        <v>0</v>
      </c>
      <c r="T158" s="766" t="s">
        <v>29</v>
      </c>
      <c r="U158" s="767"/>
      <c r="V158" s="107">
        <f t="shared" si="37"/>
        <v>0</v>
      </c>
      <c r="W158" s="107">
        <f t="shared" si="38"/>
        <v>0</v>
      </c>
      <c r="X158" s="107">
        <f t="shared" si="39"/>
        <v>0</v>
      </c>
      <c r="Y158" s="107">
        <f t="shared" si="40"/>
        <v>0</v>
      </c>
      <c r="Z158" s="55">
        <f t="shared" si="41"/>
        <v>0</v>
      </c>
      <c r="AA158" s="74">
        <f t="shared" si="42"/>
        <v>0</v>
      </c>
      <c r="AB158" s="191"/>
      <c r="AC158" s="189"/>
      <c r="AD158" s="189"/>
      <c r="AE158" s="189"/>
      <c r="AF158" s="585"/>
      <c r="AG158" s="586"/>
      <c r="AH158" s="29"/>
      <c r="AI158" s="108">
        <f t="shared" si="43"/>
        <v>0</v>
      </c>
      <c r="AJ158" s="109">
        <f t="shared" si="44"/>
        <v>0</v>
      </c>
      <c r="AM158" s="768"/>
      <c r="AN158" s="768"/>
      <c r="AO158" s="181"/>
      <c r="AP158" s="181"/>
      <c r="AQ158" s="181"/>
      <c r="AR158" s="182"/>
      <c r="AS158" s="182"/>
      <c r="AT158" s="182"/>
      <c r="AU158" s="182"/>
      <c r="AV158" s="182"/>
      <c r="AW158" s="182"/>
      <c r="AX158" s="182"/>
      <c r="AY158" s="171"/>
      <c r="AZ158" s="171"/>
      <c r="BA158" s="171"/>
      <c r="BB158" s="171"/>
      <c r="BC158" s="171"/>
      <c r="BD158" s="171"/>
      <c r="BE158" s="171"/>
    </row>
    <row r="159" spans="1:57" ht="15.75" x14ac:dyDescent="0.25">
      <c r="A159" s="766" t="s">
        <v>149</v>
      </c>
      <c r="B159" s="767"/>
      <c r="C159" s="107">
        <f t="shared" si="29"/>
        <v>0</v>
      </c>
      <c r="D159" s="107">
        <f t="shared" si="30"/>
        <v>0</v>
      </c>
      <c r="E159" s="107">
        <f t="shared" si="31"/>
        <v>0</v>
      </c>
      <c r="F159" s="107">
        <f t="shared" si="32"/>
        <v>0</v>
      </c>
      <c r="G159" s="55">
        <f t="shared" si="33"/>
        <v>0</v>
      </c>
      <c r="H159" s="74">
        <f t="shared" si="34"/>
        <v>0</v>
      </c>
      <c r="I159" s="190"/>
      <c r="J159" s="189"/>
      <c r="K159" s="189"/>
      <c r="L159" s="189"/>
      <c r="M159" s="585"/>
      <c r="N159" s="586"/>
      <c r="O159" s="29"/>
      <c r="P159" s="108">
        <f t="shared" si="35"/>
        <v>0</v>
      </c>
      <c r="Q159" s="109">
        <f t="shared" si="36"/>
        <v>0</v>
      </c>
      <c r="T159" s="766" t="s">
        <v>149</v>
      </c>
      <c r="U159" s="767"/>
      <c r="V159" s="107">
        <f t="shared" si="37"/>
        <v>0</v>
      </c>
      <c r="W159" s="107">
        <f t="shared" si="38"/>
        <v>0</v>
      </c>
      <c r="X159" s="107">
        <f t="shared" si="39"/>
        <v>0</v>
      </c>
      <c r="Y159" s="107">
        <f t="shared" si="40"/>
        <v>0</v>
      </c>
      <c r="Z159" s="55">
        <f t="shared" si="41"/>
        <v>0</v>
      </c>
      <c r="AA159" s="74">
        <f t="shared" si="42"/>
        <v>0</v>
      </c>
      <c r="AB159" s="191"/>
      <c r="AC159" s="189"/>
      <c r="AD159" s="189"/>
      <c r="AE159" s="189"/>
      <c r="AF159" s="585"/>
      <c r="AG159" s="586"/>
      <c r="AH159" s="29"/>
      <c r="AI159" s="108">
        <f t="shared" si="43"/>
        <v>0</v>
      </c>
      <c r="AJ159" s="109">
        <f t="shared" si="44"/>
        <v>0</v>
      </c>
      <c r="AM159" s="768"/>
      <c r="AN159" s="768"/>
      <c r="AO159" s="181"/>
      <c r="AP159" s="181"/>
      <c r="AQ159" s="181"/>
      <c r="AR159" s="182"/>
      <c r="AS159" s="182"/>
      <c r="AT159" s="182"/>
      <c r="AU159" s="182"/>
      <c r="AV159" s="182"/>
      <c r="AW159" s="182"/>
      <c r="AX159" s="182"/>
      <c r="AY159" s="171"/>
      <c r="AZ159" s="171"/>
      <c r="BA159" s="171"/>
      <c r="BB159" s="171"/>
      <c r="BC159" s="171"/>
      <c r="BD159" s="171"/>
      <c r="BE159" s="171"/>
    </row>
    <row r="160" spans="1:57" ht="15.75" x14ac:dyDescent="0.25">
      <c r="A160" s="766" t="s">
        <v>11</v>
      </c>
      <c r="B160" s="767"/>
      <c r="C160" s="107">
        <f t="shared" si="29"/>
        <v>0</v>
      </c>
      <c r="D160" s="107">
        <f t="shared" si="30"/>
        <v>0</v>
      </c>
      <c r="E160" s="107">
        <f t="shared" si="31"/>
        <v>0</v>
      </c>
      <c r="F160" s="107">
        <f t="shared" si="32"/>
        <v>0</v>
      </c>
      <c r="G160" s="55">
        <f t="shared" si="33"/>
        <v>0</v>
      </c>
      <c r="H160" s="74">
        <f t="shared" si="34"/>
        <v>0</v>
      </c>
      <c r="I160" s="190"/>
      <c r="J160" s="189"/>
      <c r="K160" s="189"/>
      <c r="L160" s="189"/>
      <c r="M160" s="585"/>
      <c r="N160" s="586"/>
      <c r="O160" s="29"/>
      <c r="P160" s="108">
        <f t="shared" si="35"/>
        <v>0</v>
      </c>
      <c r="Q160" s="109">
        <f t="shared" si="36"/>
        <v>0</v>
      </c>
      <c r="T160" s="766" t="s">
        <v>11</v>
      </c>
      <c r="U160" s="767"/>
      <c r="V160" s="107">
        <f t="shared" si="37"/>
        <v>0</v>
      </c>
      <c r="W160" s="107">
        <f t="shared" si="38"/>
        <v>0</v>
      </c>
      <c r="X160" s="107">
        <f t="shared" si="39"/>
        <v>0</v>
      </c>
      <c r="Y160" s="107">
        <f t="shared" si="40"/>
        <v>0</v>
      </c>
      <c r="Z160" s="55">
        <f t="shared" si="41"/>
        <v>0</v>
      </c>
      <c r="AA160" s="74">
        <f t="shared" si="42"/>
        <v>0</v>
      </c>
      <c r="AB160" s="191"/>
      <c r="AC160" s="189"/>
      <c r="AD160" s="189"/>
      <c r="AE160" s="189"/>
      <c r="AF160" s="585"/>
      <c r="AG160" s="586"/>
      <c r="AH160" s="29"/>
      <c r="AI160" s="108">
        <f t="shared" si="43"/>
        <v>0</v>
      </c>
      <c r="AJ160" s="109">
        <f t="shared" si="44"/>
        <v>0</v>
      </c>
      <c r="AM160" s="768"/>
      <c r="AN160" s="768"/>
      <c r="AO160" s="181"/>
      <c r="AP160" s="181"/>
      <c r="AQ160" s="181"/>
      <c r="AR160" s="182"/>
      <c r="AS160" s="182"/>
      <c r="AT160" s="182"/>
      <c r="AU160" s="182"/>
      <c r="AV160" s="182"/>
      <c r="AW160" s="182"/>
      <c r="AX160" s="182"/>
      <c r="AY160" s="171"/>
      <c r="AZ160" s="171"/>
      <c r="BA160" s="171"/>
      <c r="BB160" s="171"/>
      <c r="BC160" s="171"/>
      <c r="BD160" s="171"/>
      <c r="BE160" s="171"/>
    </row>
    <row r="161" spans="1:57" ht="15.75" x14ac:dyDescent="0.25">
      <c r="A161" s="766"/>
      <c r="B161" s="767"/>
      <c r="C161" s="107">
        <f t="shared" si="29"/>
        <v>0</v>
      </c>
      <c r="D161" s="107">
        <f t="shared" si="30"/>
        <v>0</v>
      </c>
      <c r="E161" s="107">
        <f t="shared" si="31"/>
        <v>0</v>
      </c>
      <c r="F161" s="107">
        <f t="shared" si="32"/>
        <v>0</v>
      </c>
      <c r="G161" s="55">
        <f t="shared" si="33"/>
        <v>0</v>
      </c>
      <c r="H161" s="74">
        <f t="shared" si="34"/>
        <v>0</v>
      </c>
      <c r="I161" s="190"/>
      <c r="J161" s="189"/>
      <c r="K161" s="189"/>
      <c r="L161" s="189"/>
      <c r="M161" s="585"/>
      <c r="N161" s="586"/>
      <c r="O161" s="29"/>
      <c r="P161" s="108">
        <f t="shared" si="35"/>
        <v>0</v>
      </c>
      <c r="Q161" s="109">
        <f t="shared" si="36"/>
        <v>0</v>
      </c>
      <c r="T161" s="766"/>
      <c r="U161" s="767"/>
      <c r="V161" s="107">
        <f t="shared" si="37"/>
        <v>0</v>
      </c>
      <c r="W161" s="107">
        <f t="shared" si="38"/>
        <v>0</v>
      </c>
      <c r="X161" s="107">
        <f t="shared" si="39"/>
        <v>0</v>
      </c>
      <c r="Y161" s="107">
        <f t="shared" si="40"/>
        <v>0</v>
      </c>
      <c r="Z161" s="55">
        <f t="shared" si="41"/>
        <v>0</v>
      </c>
      <c r="AA161" s="74">
        <f t="shared" si="42"/>
        <v>0</v>
      </c>
      <c r="AB161" s="191"/>
      <c r="AC161" s="189"/>
      <c r="AD161" s="189"/>
      <c r="AE161" s="189"/>
      <c r="AF161" s="585"/>
      <c r="AG161" s="586"/>
      <c r="AH161" s="29"/>
      <c r="AI161" s="108">
        <f t="shared" si="43"/>
        <v>0</v>
      </c>
      <c r="AJ161" s="109">
        <f t="shared" si="44"/>
        <v>0</v>
      </c>
      <c r="AM161" s="768"/>
      <c r="AN161" s="768"/>
      <c r="AO161" s="181"/>
      <c r="AP161" s="181"/>
      <c r="AQ161" s="181"/>
      <c r="AR161" s="182"/>
      <c r="AS161" s="182"/>
      <c r="AT161" s="182"/>
      <c r="AU161" s="182"/>
      <c r="AV161" s="182"/>
      <c r="AW161" s="182"/>
      <c r="AX161" s="182"/>
      <c r="AY161" s="171"/>
      <c r="AZ161" s="171"/>
      <c r="BA161" s="171"/>
      <c r="BB161" s="171"/>
      <c r="BC161" s="171"/>
      <c r="BD161" s="171"/>
      <c r="BE161" s="171"/>
    </row>
    <row r="162" spans="1:57" ht="15.75" x14ac:dyDescent="0.25">
      <c r="A162" s="760"/>
      <c r="B162" s="761"/>
      <c r="C162" s="107">
        <f t="shared" si="29"/>
        <v>0</v>
      </c>
      <c r="D162" s="107">
        <f t="shared" si="30"/>
        <v>0</v>
      </c>
      <c r="E162" s="107">
        <f t="shared" si="31"/>
        <v>0</v>
      </c>
      <c r="F162" s="107">
        <f t="shared" si="32"/>
        <v>0</v>
      </c>
      <c r="G162" s="55">
        <f t="shared" si="33"/>
        <v>0</v>
      </c>
      <c r="H162" s="74">
        <f t="shared" si="34"/>
        <v>0</v>
      </c>
      <c r="I162" s="190"/>
      <c r="J162" s="189"/>
      <c r="K162" s="189"/>
      <c r="L162" s="189"/>
      <c r="M162" s="585"/>
      <c r="N162" s="586"/>
      <c r="O162" s="29"/>
      <c r="P162" s="108">
        <f t="shared" si="35"/>
        <v>0</v>
      </c>
      <c r="Q162" s="109">
        <f t="shared" si="36"/>
        <v>0</v>
      </c>
      <c r="T162" s="760"/>
      <c r="U162" s="761"/>
      <c r="V162" s="107">
        <f t="shared" si="37"/>
        <v>0</v>
      </c>
      <c r="W162" s="107">
        <f t="shared" si="38"/>
        <v>0</v>
      </c>
      <c r="X162" s="107">
        <f t="shared" si="39"/>
        <v>0</v>
      </c>
      <c r="Y162" s="107">
        <f t="shared" si="40"/>
        <v>0</v>
      </c>
      <c r="Z162" s="55">
        <f t="shared" si="41"/>
        <v>0</v>
      </c>
      <c r="AA162" s="74">
        <f t="shared" si="42"/>
        <v>0</v>
      </c>
      <c r="AB162" s="191"/>
      <c r="AC162" s="189"/>
      <c r="AD162" s="189"/>
      <c r="AE162" s="189"/>
      <c r="AF162" s="585"/>
      <c r="AG162" s="586"/>
      <c r="AH162" s="29"/>
      <c r="AI162" s="108">
        <f t="shared" si="43"/>
        <v>0</v>
      </c>
      <c r="AJ162" s="109">
        <f t="shared" si="44"/>
        <v>0</v>
      </c>
      <c r="AM162" s="170"/>
      <c r="AN162" s="181"/>
      <c r="AO162" s="181"/>
      <c r="AP162" s="181"/>
      <c r="AQ162" s="181"/>
      <c r="AR162" s="182"/>
      <c r="AS162" s="182"/>
      <c r="AT162" s="182"/>
      <c r="AU162" s="182"/>
      <c r="AV162" s="182"/>
      <c r="AW162" s="182"/>
      <c r="AX162" s="182"/>
      <c r="AY162" s="171"/>
      <c r="AZ162" s="171"/>
      <c r="BA162" s="171"/>
      <c r="BB162" s="171"/>
      <c r="BC162" s="171"/>
      <c r="BD162" s="171"/>
      <c r="BE162" s="171"/>
    </row>
    <row r="163" spans="1:57" ht="15.75" x14ac:dyDescent="0.25">
      <c r="A163" s="760"/>
      <c r="B163" s="761"/>
      <c r="C163" s="107">
        <f t="shared" si="29"/>
        <v>0</v>
      </c>
      <c r="D163" s="107">
        <f t="shared" si="30"/>
        <v>0</v>
      </c>
      <c r="E163" s="107">
        <f t="shared" si="31"/>
        <v>0</v>
      </c>
      <c r="F163" s="107">
        <f t="shared" si="32"/>
        <v>0</v>
      </c>
      <c r="G163" s="55">
        <f t="shared" si="33"/>
        <v>0</v>
      </c>
      <c r="H163" s="74">
        <f t="shared" si="34"/>
        <v>0</v>
      </c>
      <c r="I163" s="190"/>
      <c r="J163" s="189"/>
      <c r="K163" s="189"/>
      <c r="L163" s="189"/>
      <c r="M163" s="585"/>
      <c r="N163" s="586"/>
      <c r="O163" s="29"/>
      <c r="P163" s="108">
        <f t="shared" si="35"/>
        <v>0</v>
      </c>
      <c r="Q163" s="109">
        <f t="shared" si="36"/>
        <v>0</v>
      </c>
      <c r="T163" s="760"/>
      <c r="U163" s="761"/>
      <c r="V163" s="107">
        <f t="shared" si="37"/>
        <v>0</v>
      </c>
      <c r="W163" s="107">
        <f t="shared" si="38"/>
        <v>0</v>
      </c>
      <c r="X163" s="107">
        <f t="shared" si="39"/>
        <v>0</v>
      </c>
      <c r="Y163" s="107">
        <f t="shared" si="40"/>
        <v>0</v>
      </c>
      <c r="Z163" s="55">
        <f t="shared" si="41"/>
        <v>0</v>
      </c>
      <c r="AA163" s="74">
        <f t="shared" si="42"/>
        <v>0</v>
      </c>
      <c r="AB163" s="191"/>
      <c r="AC163" s="189"/>
      <c r="AD163" s="189"/>
      <c r="AE163" s="189"/>
      <c r="AF163" s="585"/>
      <c r="AG163" s="586"/>
      <c r="AH163" s="29"/>
      <c r="AI163" s="108">
        <f t="shared" si="43"/>
        <v>0</v>
      </c>
      <c r="AJ163" s="109">
        <f t="shared" si="44"/>
        <v>0</v>
      </c>
      <c r="AM163" s="171"/>
      <c r="AN163" s="181"/>
      <c r="AO163" s="181"/>
      <c r="AP163" s="181"/>
      <c r="AQ163" s="181"/>
      <c r="AR163" s="182"/>
      <c r="AS163" s="182"/>
      <c r="AT163" s="182"/>
      <c r="AU163" s="182"/>
      <c r="AV163" s="182"/>
      <c r="AW163" s="182"/>
      <c r="AX163" s="182"/>
      <c r="AY163" s="171"/>
      <c r="AZ163" s="171"/>
      <c r="BA163" s="171"/>
      <c r="BB163" s="171"/>
      <c r="BC163" s="171"/>
      <c r="BD163" s="171"/>
      <c r="BE163" s="171"/>
    </row>
    <row r="164" spans="1:57" ht="21" x14ac:dyDescent="0.35">
      <c r="A164" s="760"/>
      <c r="B164" s="761"/>
      <c r="C164" s="107">
        <f t="shared" si="29"/>
        <v>0</v>
      </c>
      <c r="D164" s="107">
        <f t="shared" si="30"/>
        <v>0</v>
      </c>
      <c r="E164" s="107">
        <f t="shared" si="31"/>
        <v>0</v>
      </c>
      <c r="F164" s="107">
        <f t="shared" si="32"/>
        <v>0</v>
      </c>
      <c r="G164" s="55">
        <f t="shared" si="33"/>
        <v>0</v>
      </c>
      <c r="H164" s="74">
        <f t="shared" si="34"/>
        <v>0</v>
      </c>
      <c r="I164" s="190"/>
      <c r="J164" s="189"/>
      <c r="K164" s="189"/>
      <c r="L164" s="189"/>
      <c r="M164" s="585"/>
      <c r="N164" s="586"/>
      <c r="O164" s="29"/>
      <c r="P164" s="108">
        <f t="shared" si="35"/>
        <v>0</v>
      </c>
      <c r="Q164" s="109">
        <f t="shared" si="36"/>
        <v>0</v>
      </c>
      <c r="T164" s="760"/>
      <c r="U164" s="761"/>
      <c r="V164" s="107">
        <f t="shared" si="37"/>
        <v>0</v>
      </c>
      <c r="W164" s="107">
        <f t="shared" si="38"/>
        <v>0</v>
      </c>
      <c r="X164" s="107">
        <f t="shared" si="39"/>
        <v>0</v>
      </c>
      <c r="Y164" s="107">
        <f t="shared" si="40"/>
        <v>0</v>
      </c>
      <c r="Z164" s="55">
        <f t="shared" si="41"/>
        <v>0</v>
      </c>
      <c r="AA164" s="74">
        <f t="shared" si="42"/>
        <v>0</v>
      </c>
      <c r="AB164" s="191"/>
      <c r="AC164" s="189"/>
      <c r="AD164" s="189"/>
      <c r="AE164" s="189"/>
      <c r="AF164" s="585"/>
      <c r="AG164" s="586"/>
      <c r="AH164" s="29"/>
      <c r="AI164" s="108">
        <f t="shared" si="43"/>
        <v>0</v>
      </c>
      <c r="AJ164" s="109">
        <f t="shared" si="44"/>
        <v>0</v>
      </c>
      <c r="AM164" s="193"/>
      <c r="AN164" s="194"/>
      <c r="AO164" s="194"/>
      <c r="AP164" s="194"/>
      <c r="AQ164" s="194"/>
      <c r="AR164" s="195"/>
      <c r="AS164" s="195"/>
      <c r="AT164" s="195"/>
      <c r="AU164" s="195"/>
      <c r="AV164" s="195"/>
      <c r="AW164" s="195"/>
      <c r="AX164" s="195"/>
      <c r="AY164" s="171"/>
      <c r="AZ164" s="171"/>
      <c r="BA164" s="171"/>
      <c r="BB164" s="171"/>
      <c r="BC164" s="171"/>
      <c r="BD164" s="171"/>
      <c r="BE164" s="171"/>
    </row>
    <row r="165" spans="1:57" ht="15.75" x14ac:dyDescent="0.25">
      <c r="A165" s="760"/>
      <c r="B165" s="761"/>
      <c r="C165" s="107">
        <f t="shared" si="29"/>
        <v>0</v>
      </c>
      <c r="D165" s="107">
        <f t="shared" si="30"/>
        <v>0</v>
      </c>
      <c r="E165" s="107">
        <f t="shared" si="31"/>
        <v>0</v>
      </c>
      <c r="F165" s="107">
        <f t="shared" si="32"/>
        <v>0</v>
      </c>
      <c r="G165" s="55">
        <f t="shared" si="33"/>
        <v>0</v>
      </c>
      <c r="H165" s="74">
        <f t="shared" si="34"/>
        <v>0</v>
      </c>
      <c r="I165" s="190"/>
      <c r="J165" s="189"/>
      <c r="K165" s="189"/>
      <c r="L165" s="189"/>
      <c r="M165" s="585"/>
      <c r="N165" s="586"/>
      <c r="O165" s="29"/>
      <c r="P165" s="108">
        <f t="shared" si="35"/>
        <v>0</v>
      </c>
      <c r="Q165" s="109">
        <f t="shared" si="36"/>
        <v>0</v>
      </c>
      <c r="T165" s="760"/>
      <c r="U165" s="761"/>
      <c r="V165" s="107">
        <f t="shared" si="37"/>
        <v>0</v>
      </c>
      <c r="W165" s="107">
        <f t="shared" si="38"/>
        <v>0</v>
      </c>
      <c r="X165" s="107">
        <f t="shared" si="39"/>
        <v>0</v>
      </c>
      <c r="Y165" s="107">
        <f t="shared" si="40"/>
        <v>0</v>
      </c>
      <c r="Z165" s="55">
        <f t="shared" si="41"/>
        <v>0</v>
      </c>
      <c r="AA165" s="74">
        <f t="shared" si="42"/>
        <v>0</v>
      </c>
      <c r="AB165" s="191"/>
      <c r="AC165" s="189"/>
      <c r="AD165" s="189"/>
      <c r="AE165" s="189"/>
      <c r="AF165" s="585"/>
      <c r="AG165" s="586"/>
      <c r="AH165" s="29"/>
      <c r="AI165" s="108">
        <f t="shared" si="43"/>
        <v>0</v>
      </c>
      <c r="AJ165" s="109">
        <f t="shared" si="44"/>
        <v>0</v>
      </c>
      <c r="AM165" s="171"/>
      <c r="AN165" s="181"/>
      <c r="AO165" s="181"/>
      <c r="AP165" s="181"/>
      <c r="AQ165" s="181"/>
      <c r="AR165" s="182"/>
      <c r="AS165" s="182"/>
      <c r="AT165" s="182"/>
      <c r="AU165" s="182"/>
      <c r="AV165" s="182"/>
      <c r="AW165" s="182"/>
      <c r="AX165" s="182"/>
      <c r="AY165" s="171"/>
      <c r="AZ165" s="171"/>
      <c r="BA165" s="171"/>
      <c r="BB165" s="171"/>
      <c r="BC165" s="171"/>
      <c r="BD165" s="171"/>
      <c r="BE165" s="171"/>
    </row>
    <row r="166" spans="1:57" ht="21" x14ac:dyDescent="0.25">
      <c r="A166" s="760"/>
      <c r="B166" s="761"/>
      <c r="C166" s="107">
        <f t="shared" si="29"/>
        <v>0</v>
      </c>
      <c r="D166" s="107">
        <f t="shared" si="30"/>
        <v>0</v>
      </c>
      <c r="E166" s="107">
        <f t="shared" si="31"/>
        <v>0</v>
      </c>
      <c r="F166" s="107">
        <f t="shared" si="32"/>
        <v>0</v>
      </c>
      <c r="G166" s="55">
        <f t="shared" si="33"/>
        <v>0</v>
      </c>
      <c r="H166" s="74">
        <f t="shared" si="34"/>
        <v>0</v>
      </c>
      <c r="I166" s="190"/>
      <c r="J166" s="189"/>
      <c r="K166" s="189"/>
      <c r="L166" s="189"/>
      <c r="M166" s="585"/>
      <c r="N166" s="586"/>
      <c r="O166" s="29"/>
      <c r="P166" s="108">
        <f t="shared" si="35"/>
        <v>0</v>
      </c>
      <c r="Q166" s="109">
        <f t="shared" si="36"/>
        <v>0</v>
      </c>
      <c r="T166" s="760"/>
      <c r="U166" s="761"/>
      <c r="V166" s="107">
        <f t="shared" si="37"/>
        <v>0</v>
      </c>
      <c r="W166" s="107">
        <f t="shared" si="38"/>
        <v>0</v>
      </c>
      <c r="X166" s="107">
        <f t="shared" si="39"/>
        <v>0</v>
      </c>
      <c r="Y166" s="107">
        <f t="shared" si="40"/>
        <v>0</v>
      </c>
      <c r="Z166" s="55">
        <f t="shared" si="41"/>
        <v>0</v>
      </c>
      <c r="AA166" s="74">
        <f t="shared" si="42"/>
        <v>0</v>
      </c>
      <c r="AB166" s="191"/>
      <c r="AC166" s="189"/>
      <c r="AD166" s="189"/>
      <c r="AE166" s="189"/>
      <c r="AF166" s="585"/>
      <c r="AG166" s="586"/>
      <c r="AH166" s="29"/>
      <c r="AI166" s="108">
        <f t="shared" si="43"/>
        <v>0</v>
      </c>
      <c r="AJ166" s="109">
        <f t="shared" si="44"/>
        <v>0</v>
      </c>
      <c r="AM166" s="195"/>
      <c r="AN166" s="194"/>
      <c r="AO166" s="194"/>
      <c r="AP166" s="194"/>
      <c r="AQ166" s="194"/>
      <c r="AR166" s="195"/>
      <c r="AS166" s="195"/>
      <c r="AT166" s="195"/>
      <c r="AU166" s="195"/>
      <c r="AV166" s="195"/>
      <c r="AW166" s="195"/>
      <c r="AX166" s="195"/>
      <c r="AY166" s="171"/>
      <c r="AZ166" s="171"/>
      <c r="BA166" s="171"/>
      <c r="BB166" s="171"/>
      <c r="BC166" s="171"/>
      <c r="BD166" s="171"/>
      <c r="BE166" s="171"/>
    </row>
    <row r="167" spans="1:57" ht="15.75" x14ac:dyDescent="0.25">
      <c r="A167" s="760"/>
      <c r="B167" s="761"/>
      <c r="C167" s="107">
        <f t="shared" si="29"/>
        <v>0</v>
      </c>
      <c r="D167" s="107">
        <f t="shared" si="30"/>
        <v>0</v>
      </c>
      <c r="E167" s="107">
        <f t="shared" si="31"/>
        <v>0</v>
      </c>
      <c r="F167" s="107">
        <f t="shared" si="32"/>
        <v>0</v>
      </c>
      <c r="G167" s="55">
        <f t="shared" si="33"/>
        <v>0</v>
      </c>
      <c r="H167" s="74">
        <f t="shared" si="34"/>
        <v>0</v>
      </c>
      <c r="I167" s="190"/>
      <c r="J167" s="189"/>
      <c r="K167" s="189"/>
      <c r="L167" s="189"/>
      <c r="M167" s="585"/>
      <c r="N167" s="586"/>
      <c r="O167" s="29"/>
      <c r="P167" s="108">
        <f t="shared" si="35"/>
        <v>0</v>
      </c>
      <c r="Q167" s="109">
        <f t="shared" si="36"/>
        <v>0</v>
      </c>
      <c r="T167" s="760"/>
      <c r="U167" s="761"/>
      <c r="V167" s="107">
        <f t="shared" si="37"/>
        <v>0</v>
      </c>
      <c r="W167" s="107">
        <f t="shared" si="38"/>
        <v>0</v>
      </c>
      <c r="X167" s="107">
        <f t="shared" si="39"/>
        <v>0</v>
      </c>
      <c r="Y167" s="107">
        <f t="shared" si="40"/>
        <v>0</v>
      </c>
      <c r="Z167" s="55">
        <f t="shared" si="41"/>
        <v>0</v>
      </c>
      <c r="AA167" s="74">
        <f t="shared" si="42"/>
        <v>0</v>
      </c>
      <c r="AB167" s="191"/>
      <c r="AC167" s="189"/>
      <c r="AD167" s="189"/>
      <c r="AE167" s="189"/>
      <c r="AF167" s="585"/>
      <c r="AG167" s="586"/>
      <c r="AH167" s="29"/>
      <c r="AI167" s="108">
        <f t="shared" si="43"/>
        <v>0</v>
      </c>
      <c r="AJ167" s="109">
        <f t="shared" si="44"/>
        <v>0</v>
      </c>
      <c r="AM167" s="196"/>
      <c r="AN167" s="181"/>
      <c r="AO167" s="181"/>
      <c r="AP167" s="181"/>
      <c r="AQ167" s="181"/>
      <c r="AR167" s="182"/>
      <c r="AS167" s="182"/>
      <c r="AT167" s="182"/>
      <c r="AU167" s="182"/>
      <c r="AV167" s="182"/>
      <c r="AW167" s="182"/>
      <c r="AX167" s="182"/>
      <c r="AY167" s="171"/>
      <c r="AZ167" s="171"/>
      <c r="BA167" s="171"/>
      <c r="BB167" s="171"/>
      <c r="BC167" s="171"/>
      <c r="BD167" s="171"/>
      <c r="BE167" s="171"/>
    </row>
    <row r="168" spans="1:57" ht="15.75" x14ac:dyDescent="0.25">
      <c r="A168" s="760"/>
      <c r="B168" s="761"/>
      <c r="C168" s="107">
        <f t="shared" si="29"/>
        <v>0</v>
      </c>
      <c r="D168" s="107">
        <f t="shared" si="30"/>
        <v>0</v>
      </c>
      <c r="E168" s="107">
        <f t="shared" si="31"/>
        <v>0</v>
      </c>
      <c r="F168" s="107">
        <f t="shared" si="32"/>
        <v>0</v>
      </c>
      <c r="G168" s="55">
        <f t="shared" si="33"/>
        <v>0</v>
      </c>
      <c r="H168" s="74">
        <f t="shared" si="34"/>
        <v>0</v>
      </c>
      <c r="I168" s="190"/>
      <c r="J168" s="189"/>
      <c r="K168" s="189"/>
      <c r="L168" s="189"/>
      <c r="M168" s="585"/>
      <c r="N168" s="586"/>
      <c r="O168" s="29"/>
      <c r="P168" s="108">
        <f t="shared" si="35"/>
        <v>0</v>
      </c>
      <c r="Q168" s="109">
        <f t="shared" si="36"/>
        <v>0</v>
      </c>
      <c r="T168" s="760"/>
      <c r="U168" s="761"/>
      <c r="V168" s="107">
        <f t="shared" si="37"/>
        <v>0</v>
      </c>
      <c r="W168" s="107">
        <f t="shared" si="38"/>
        <v>0</v>
      </c>
      <c r="X168" s="107">
        <f t="shared" si="39"/>
        <v>0</v>
      </c>
      <c r="Y168" s="107">
        <f t="shared" si="40"/>
        <v>0</v>
      </c>
      <c r="Z168" s="55">
        <f t="shared" si="41"/>
        <v>0</v>
      </c>
      <c r="AA168" s="74">
        <f t="shared" si="42"/>
        <v>0</v>
      </c>
      <c r="AB168" s="191"/>
      <c r="AC168" s="189"/>
      <c r="AD168" s="189"/>
      <c r="AE168" s="189"/>
      <c r="AF168" s="585"/>
      <c r="AG168" s="586"/>
      <c r="AH168" s="29"/>
      <c r="AI168" s="108">
        <f t="shared" si="43"/>
        <v>0</v>
      </c>
      <c r="AJ168" s="109">
        <f t="shared" si="44"/>
        <v>0</v>
      </c>
      <c r="AM168" s="196"/>
      <c r="AN168" s="181"/>
      <c r="AO168" s="181"/>
      <c r="AP168" s="181"/>
      <c r="AQ168" s="181"/>
      <c r="AR168" s="182"/>
      <c r="AS168" s="182"/>
      <c r="AT168" s="182"/>
      <c r="AU168" s="182"/>
      <c r="AV168" s="182"/>
      <c r="AW168" s="182"/>
      <c r="AX168" s="182"/>
      <c r="AY168" s="171"/>
      <c r="AZ168" s="171"/>
      <c r="BA168" s="171"/>
      <c r="BB168" s="171"/>
      <c r="BC168" s="171"/>
      <c r="BD168" s="171"/>
      <c r="BE168" s="171"/>
    </row>
    <row r="169" spans="1:57" ht="15.75" x14ac:dyDescent="0.25">
      <c r="A169" s="760"/>
      <c r="B169" s="761"/>
      <c r="C169" s="107">
        <f t="shared" si="29"/>
        <v>0</v>
      </c>
      <c r="D169" s="107">
        <f t="shared" si="30"/>
        <v>0</v>
      </c>
      <c r="E169" s="107">
        <f t="shared" si="31"/>
        <v>0</v>
      </c>
      <c r="F169" s="107">
        <f t="shared" si="32"/>
        <v>0</v>
      </c>
      <c r="G169" s="55">
        <f t="shared" si="33"/>
        <v>0</v>
      </c>
      <c r="H169" s="74">
        <f t="shared" si="34"/>
        <v>0</v>
      </c>
      <c r="I169" s="190"/>
      <c r="J169" s="189"/>
      <c r="K169" s="189"/>
      <c r="L169" s="189"/>
      <c r="M169" s="585"/>
      <c r="N169" s="586"/>
      <c r="O169" s="29"/>
      <c r="P169" s="108">
        <f t="shared" si="35"/>
        <v>0</v>
      </c>
      <c r="Q169" s="109">
        <f t="shared" si="36"/>
        <v>0</v>
      </c>
      <c r="T169" s="760"/>
      <c r="U169" s="761"/>
      <c r="V169" s="107">
        <f t="shared" si="37"/>
        <v>0</v>
      </c>
      <c r="W169" s="107">
        <f t="shared" si="38"/>
        <v>0</v>
      </c>
      <c r="X169" s="107">
        <f t="shared" si="39"/>
        <v>0</v>
      </c>
      <c r="Y169" s="107">
        <f t="shared" si="40"/>
        <v>0</v>
      </c>
      <c r="Z169" s="55">
        <f t="shared" si="41"/>
        <v>0</v>
      </c>
      <c r="AA169" s="74">
        <f t="shared" si="42"/>
        <v>0</v>
      </c>
      <c r="AB169" s="191"/>
      <c r="AC169" s="189"/>
      <c r="AD169" s="189"/>
      <c r="AE169" s="189"/>
      <c r="AF169" s="585"/>
      <c r="AG169" s="586"/>
      <c r="AH169" s="29"/>
      <c r="AI169" s="108">
        <f t="shared" si="43"/>
        <v>0</v>
      </c>
      <c r="AJ169" s="109">
        <f t="shared" si="44"/>
        <v>0</v>
      </c>
      <c r="AM169" s="196"/>
      <c r="AN169" s="181"/>
      <c r="AO169" s="181"/>
      <c r="AP169" s="181"/>
      <c r="AQ169" s="181"/>
      <c r="AR169" s="182"/>
      <c r="AS169" s="182"/>
      <c r="AT169" s="182"/>
      <c r="AU169" s="182"/>
      <c r="AV169" s="182"/>
      <c r="AW169" s="182"/>
      <c r="AX169" s="182"/>
      <c r="AY169" s="171"/>
      <c r="AZ169" s="171"/>
      <c r="BA169" s="171"/>
      <c r="BB169" s="171"/>
      <c r="BC169" s="171"/>
      <c r="BD169" s="171"/>
      <c r="BE169" s="171"/>
    </row>
    <row r="170" spans="1:57" ht="15.75" x14ac:dyDescent="0.25">
      <c r="A170" s="760"/>
      <c r="B170" s="761"/>
      <c r="C170" s="107">
        <f t="shared" si="29"/>
        <v>0</v>
      </c>
      <c r="D170" s="107">
        <f t="shared" si="30"/>
        <v>0</v>
      </c>
      <c r="E170" s="107">
        <f t="shared" si="31"/>
        <v>0</v>
      </c>
      <c r="F170" s="107">
        <f t="shared" si="32"/>
        <v>0</v>
      </c>
      <c r="G170" s="55">
        <f t="shared" si="33"/>
        <v>0</v>
      </c>
      <c r="H170" s="74">
        <f t="shared" si="34"/>
        <v>0</v>
      </c>
      <c r="I170" s="190"/>
      <c r="J170" s="189"/>
      <c r="K170" s="189"/>
      <c r="L170" s="189"/>
      <c r="M170" s="585"/>
      <c r="N170" s="586"/>
      <c r="O170" s="29"/>
      <c r="P170" s="108">
        <f t="shared" si="35"/>
        <v>0</v>
      </c>
      <c r="Q170" s="109">
        <f t="shared" si="36"/>
        <v>0</v>
      </c>
      <c r="T170" s="760"/>
      <c r="U170" s="761"/>
      <c r="V170" s="107">
        <f t="shared" si="37"/>
        <v>0</v>
      </c>
      <c r="W170" s="107">
        <f t="shared" si="38"/>
        <v>0</v>
      </c>
      <c r="X170" s="107">
        <f t="shared" si="39"/>
        <v>0</v>
      </c>
      <c r="Y170" s="107">
        <f t="shared" si="40"/>
        <v>0</v>
      </c>
      <c r="Z170" s="55">
        <f t="shared" si="41"/>
        <v>0</v>
      </c>
      <c r="AA170" s="74">
        <f t="shared" si="42"/>
        <v>0</v>
      </c>
      <c r="AB170" s="191"/>
      <c r="AC170" s="189"/>
      <c r="AD170" s="189"/>
      <c r="AE170" s="189"/>
      <c r="AF170" s="585"/>
      <c r="AG170" s="586"/>
      <c r="AH170" s="29"/>
      <c r="AI170" s="108">
        <f t="shared" si="43"/>
        <v>0</v>
      </c>
      <c r="AJ170" s="109">
        <f t="shared" si="44"/>
        <v>0</v>
      </c>
      <c r="AM170" s="196"/>
      <c r="AN170" s="181"/>
      <c r="AO170" s="181"/>
      <c r="AP170" s="181"/>
      <c r="AQ170" s="181"/>
      <c r="AR170" s="182"/>
      <c r="AS170" s="182"/>
      <c r="AT170" s="182"/>
      <c r="AU170" s="182"/>
      <c r="AV170" s="182"/>
      <c r="AW170" s="182"/>
      <c r="AX170" s="182"/>
      <c r="AY170" s="171"/>
      <c r="AZ170" s="171"/>
      <c r="BA170" s="171"/>
      <c r="BB170" s="171"/>
      <c r="BC170" s="171"/>
      <c r="BD170" s="171"/>
      <c r="BE170" s="171"/>
    </row>
    <row r="171" spans="1:57" ht="16.5" thickBot="1" x14ac:dyDescent="0.3">
      <c r="A171" s="764"/>
      <c r="B171" s="765"/>
      <c r="C171" s="110">
        <f t="shared" si="29"/>
        <v>0</v>
      </c>
      <c r="D171" s="110">
        <f t="shared" si="30"/>
        <v>0</v>
      </c>
      <c r="E171" s="110">
        <f t="shared" si="31"/>
        <v>0</v>
      </c>
      <c r="F171" s="110">
        <f t="shared" si="32"/>
        <v>0</v>
      </c>
      <c r="G171" s="111">
        <f t="shared" si="33"/>
        <v>0</v>
      </c>
      <c r="H171" s="112">
        <f t="shared" si="34"/>
        <v>0</v>
      </c>
      <c r="I171" s="197"/>
      <c r="J171" s="198"/>
      <c r="K171" s="198"/>
      <c r="L171" s="198"/>
      <c r="M171" s="699"/>
      <c r="N171" s="700"/>
      <c r="O171" s="30"/>
      <c r="P171" s="113">
        <f t="shared" si="35"/>
        <v>0</v>
      </c>
      <c r="Q171" s="114">
        <f t="shared" si="36"/>
        <v>0</v>
      </c>
      <c r="T171" s="762"/>
      <c r="U171" s="763"/>
      <c r="V171" s="115">
        <f t="shared" si="37"/>
        <v>0</v>
      </c>
      <c r="W171" s="115">
        <f t="shared" si="38"/>
        <v>0</v>
      </c>
      <c r="X171" s="115">
        <f t="shared" si="39"/>
        <v>0</v>
      </c>
      <c r="Y171" s="115">
        <f t="shared" si="40"/>
        <v>0</v>
      </c>
      <c r="Z171" s="116">
        <f t="shared" si="41"/>
        <v>0</v>
      </c>
      <c r="AA171" s="117">
        <f t="shared" si="42"/>
        <v>0</v>
      </c>
      <c r="AB171" s="200"/>
      <c r="AC171" s="199"/>
      <c r="AD171" s="199"/>
      <c r="AE171" s="199"/>
      <c r="AF171" s="699"/>
      <c r="AG171" s="700"/>
      <c r="AH171" s="60"/>
      <c r="AI171" s="118">
        <f t="shared" si="43"/>
        <v>0</v>
      </c>
      <c r="AJ171" s="119">
        <f t="shared" si="44"/>
        <v>0</v>
      </c>
      <c r="AM171" s="196"/>
      <c r="AN171" s="181"/>
      <c r="AO171" s="181"/>
      <c r="AP171" s="181"/>
      <c r="AQ171" s="181"/>
      <c r="AR171" s="182"/>
      <c r="AS171" s="182"/>
      <c r="AT171" s="182"/>
      <c r="AU171" s="182"/>
      <c r="AV171" s="182"/>
      <c r="AW171" s="182"/>
      <c r="AX171" s="182"/>
      <c r="AY171" s="171"/>
      <c r="AZ171" s="171"/>
      <c r="BA171" s="171"/>
      <c r="BB171" s="171"/>
      <c r="BC171" s="171"/>
      <c r="BD171" s="171"/>
      <c r="BE171" s="171"/>
    </row>
    <row r="172" spans="1:57" ht="17.25" customHeight="1" thickTop="1" thickBot="1" x14ac:dyDescent="0.3">
      <c r="A172" s="750" t="s">
        <v>87</v>
      </c>
      <c r="B172" s="750"/>
      <c r="C172" s="752">
        <f t="shared" ref="C172:H172" si="45">SUMIF(C152:C171,"&lt;&gt;#N/A")+SUMIF(V152:V175,"&lt;&gt;#N/A")</f>
        <v>0</v>
      </c>
      <c r="D172" s="752">
        <f t="shared" si="45"/>
        <v>0</v>
      </c>
      <c r="E172" s="752">
        <f t="shared" si="45"/>
        <v>0</v>
      </c>
      <c r="F172" s="752">
        <f t="shared" si="45"/>
        <v>0</v>
      </c>
      <c r="G172" s="752">
        <f t="shared" si="45"/>
        <v>0</v>
      </c>
      <c r="H172" s="921">
        <f t="shared" si="45"/>
        <v>0</v>
      </c>
      <c r="I172" s="923">
        <f>SUM(I152:I171)+SUM(AB152:AB171)</f>
        <v>0</v>
      </c>
      <c r="J172" s="754">
        <f>SUM(J152:J171)+SUM(AC152:AC171)</f>
        <v>0</v>
      </c>
      <c r="K172" s="754">
        <f>SUM(K152:K171)+SUM(AD152:AD171)</f>
        <v>0</v>
      </c>
      <c r="L172" s="754">
        <f>SUM(L152:L171)+SUM(AE152:AE171)</f>
        <v>0</v>
      </c>
      <c r="M172" s="925">
        <f>SUM(M152:N171)+SUM(AF152:AG171)</f>
        <v>0</v>
      </c>
      <c r="N172" s="926"/>
      <c r="O172" s="754">
        <f>SUM(O152:O171)+SUM(AH152:AH171)</f>
        <v>0</v>
      </c>
      <c r="P172" s="929">
        <f>SUMIF(P152:P171,"&lt;&gt;#N/A")+SUMIF(Z152:Z175,"&lt;&gt;#N/A")</f>
        <v>0</v>
      </c>
      <c r="Q172" s="929">
        <f>SUMIF(H152:I171,"&lt;&gt;#N/A")+SUMIF(AA152:AB175,"&lt;&gt;#N/A")</f>
        <v>0</v>
      </c>
      <c r="T172" s="776"/>
      <c r="U172" s="776"/>
      <c r="V172" s="930"/>
      <c r="W172" s="930"/>
      <c r="X172" s="930"/>
      <c r="Y172" s="930"/>
      <c r="Z172" s="931"/>
      <c r="AA172" s="931"/>
      <c r="AB172" s="201"/>
      <c r="AC172" s="932"/>
      <c r="AD172" s="932"/>
      <c r="AE172" s="932"/>
      <c r="AF172" s="932"/>
      <c r="AG172" s="932"/>
      <c r="AH172" s="931"/>
      <c r="AI172" s="933"/>
      <c r="AJ172" s="933"/>
      <c r="AK172" s="171"/>
      <c r="AM172" s="196"/>
      <c r="AN172" s="181"/>
      <c r="AO172" s="181"/>
      <c r="AP172" s="181"/>
      <c r="AQ172" s="181"/>
      <c r="AR172" s="182"/>
      <c r="AS172" s="182"/>
      <c r="AT172" s="182"/>
      <c r="AU172" s="182"/>
      <c r="AV172" s="182"/>
      <c r="AW172" s="182"/>
      <c r="AX172" s="182"/>
      <c r="AY172" s="171"/>
      <c r="AZ172" s="171"/>
      <c r="BA172" s="171"/>
      <c r="BB172" s="171"/>
      <c r="BC172" s="171"/>
      <c r="BD172" s="171"/>
      <c r="BE172" s="171"/>
    </row>
    <row r="173" spans="1:57" ht="16.5" thickBot="1" x14ac:dyDescent="0.3">
      <c r="A173" s="751"/>
      <c r="B173" s="751"/>
      <c r="C173" s="753"/>
      <c r="D173" s="753"/>
      <c r="E173" s="753"/>
      <c r="F173" s="753"/>
      <c r="G173" s="753"/>
      <c r="H173" s="922"/>
      <c r="I173" s="924"/>
      <c r="J173" s="755"/>
      <c r="K173" s="755"/>
      <c r="L173" s="755"/>
      <c r="M173" s="927"/>
      <c r="N173" s="928"/>
      <c r="O173" s="755"/>
      <c r="P173" s="671"/>
      <c r="Q173" s="671"/>
      <c r="T173" s="776"/>
      <c r="U173" s="776"/>
      <c r="V173" s="930"/>
      <c r="W173" s="930"/>
      <c r="X173" s="930"/>
      <c r="Y173" s="930"/>
      <c r="Z173" s="931"/>
      <c r="AA173" s="931"/>
      <c r="AB173" s="201"/>
      <c r="AC173" s="932"/>
      <c r="AD173" s="932"/>
      <c r="AE173" s="932"/>
      <c r="AF173" s="932"/>
      <c r="AG173" s="932"/>
      <c r="AH173" s="931"/>
      <c r="AI173" s="932"/>
      <c r="AJ173" s="933"/>
      <c r="AK173" s="171"/>
      <c r="AM173" s="196"/>
      <c r="AN173" s="181"/>
      <c r="AO173" s="181"/>
      <c r="AP173" s="181"/>
      <c r="AQ173" s="181"/>
      <c r="AR173" s="182"/>
      <c r="AS173" s="182"/>
      <c r="AT173" s="182"/>
      <c r="AU173" s="182"/>
      <c r="AV173" s="182"/>
      <c r="AW173" s="182"/>
      <c r="AX173" s="182"/>
      <c r="AY173" s="171"/>
      <c r="AZ173" s="171"/>
      <c r="BA173" s="171"/>
      <c r="BB173" s="171"/>
      <c r="BC173" s="171"/>
      <c r="BD173" s="171"/>
      <c r="BE173" s="171"/>
    </row>
    <row r="174" spans="1:57" ht="16.5" thickBot="1" x14ac:dyDescent="0.3">
      <c r="A174" s="843" t="s">
        <v>88</v>
      </c>
      <c r="B174" s="843"/>
      <c r="C174" s="843"/>
      <c r="D174" s="843"/>
      <c r="E174" s="843"/>
      <c r="F174" s="843"/>
      <c r="G174" s="870">
        <f>Q172</f>
        <v>0</v>
      </c>
      <c r="H174" s="870"/>
      <c r="I174" s="870"/>
      <c r="J174" s="870"/>
      <c r="K174" s="870"/>
      <c r="L174" s="870"/>
      <c r="M174" s="870"/>
      <c r="N174" s="202"/>
      <c r="T174" s="641"/>
      <c r="U174" s="641"/>
      <c r="V174" s="641"/>
      <c r="W174" s="641"/>
      <c r="X174" s="641"/>
      <c r="Y174" s="641"/>
      <c r="Z174" s="934"/>
      <c r="AA174" s="934"/>
      <c r="AB174" s="934"/>
      <c r="AC174" s="934"/>
      <c r="AD174" s="934"/>
      <c r="AE174" s="934"/>
      <c r="AF174" s="934"/>
      <c r="AG174" s="202"/>
      <c r="AH174" s="171"/>
      <c r="AI174" s="171"/>
      <c r="AJ174" s="171"/>
      <c r="AK174" s="171"/>
      <c r="AM174" s="170"/>
      <c r="AN174" s="181"/>
      <c r="AO174" s="181"/>
      <c r="AP174" s="181"/>
      <c r="AQ174" s="181"/>
      <c r="AR174" s="182"/>
      <c r="AS174" s="182"/>
      <c r="AT174" s="182"/>
      <c r="AU174" s="182"/>
      <c r="AV174" s="182"/>
      <c r="AW174" s="182"/>
      <c r="AX174" s="182"/>
      <c r="AY174" s="171"/>
      <c r="AZ174" s="171"/>
      <c r="BA174" s="171"/>
      <c r="BB174" s="171"/>
      <c r="BC174" s="171"/>
      <c r="BD174" s="171"/>
      <c r="BE174" s="171"/>
    </row>
    <row r="175" spans="1:57" ht="15.75" customHeight="1" thickBot="1" x14ac:dyDescent="0.3">
      <c r="A175" s="843"/>
      <c r="B175" s="843"/>
      <c r="C175" s="843"/>
      <c r="D175" s="843"/>
      <c r="E175" s="843"/>
      <c r="F175" s="843"/>
      <c r="G175" s="871"/>
      <c r="H175" s="871"/>
      <c r="I175" s="871"/>
      <c r="J175" s="871"/>
      <c r="K175" s="871"/>
      <c r="L175" s="871"/>
      <c r="M175" s="871"/>
      <c r="N175" s="202"/>
      <c r="T175" s="641"/>
      <c r="U175" s="641"/>
      <c r="V175" s="641"/>
      <c r="W175" s="641"/>
      <c r="X175" s="641"/>
      <c r="Y175" s="641"/>
      <c r="Z175" s="934"/>
      <c r="AA175" s="934"/>
      <c r="AB175" s="934"/>
      <c r="AC175" s="934"/>
      <c r="AD175" s="934"/>
      <c r="AE175" s="934"/>
      <c r="AF175" s="934"/>
      <c r="AG175" s="202"/>
      <c r="AH175" s="171"/>
      <c r="AI175" s="171"/>
      <c r="AJ175" s="171"/>
      <c r="AK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  <c r="AW175" s="171"/>
      <c r="AX175" s="171"/>
      <c r="AY175" s="171"/>
      <c r="AZ175" s="171"/>
      <c r="BA175" s="171"/>
      <c r="BB175" s="171"/>
      <c r="BC175" s="171"/>
      <c r="BD175" s="171"/>
      <c r="BE175" s="171"/>
    </row>
    <row r="177" spans="1:57" ht="15.75" customHeight="1" x14ac:dyDescent="0.25">
      <c r="A177" s="170"/>
      <c r="B177" s="170"/>
      <c r="C177" s="170"/>
      <c r="D177" s="170"/>
      <c r="E177" s="170"/>
      <c r="F177" s="170"/>
      <c r="G177" s="202"/>
      <c r="H177" s="202"/>
      <c r="I177" s="202"/>
      <c r="J177" s="202"/>
      <c r="K177" s="202"/>
      <c r="L177" s="202"/>
      <c r="M177" s="202"/>
      <c r="N177" s="202"/>
      <c r="T177" s="170"/>
      <c r="U177" s="170"/>
      <c r="V177" s="170"/>
      <c r="W177" s="170"/>
      <c r="X177" s="170"/>
      <c r="Y177" s="170"/>
      <c r="Z177" s="202"/>
      <c r="AA177" s="202"/>
      <c r="AB177" s="202"/>
      <c r="AC177" s="202"/>
      <c r="AD177" s="202"/>
      <c r="AE177" s="202"/>
      <c r="AF177" s="202"/>
      <c r="AG177" s="202"/>
      <c r="AH177" s="171"/>
      <c r="AI177" s="171"/>
      <c r="AJ177" s="171"/>
      <c r="AK177" s="171"/>
      <c r="AM177" s="171"/>
      <c r="AN177" s="171"/>
      <c r="AO177" s="171"/>
      <c r="AP177" s="171"/>
      <c r="AQ177" s="171"/>
      <c r="AR177" s="171"/>
      <c r="AS177" s="171"/>
      <c r="AT177" s="171"/>
      <c r="AU177" s="171"/>
      <c r="AV177" s="171"/>
      <c r="AW177" s="171"/>
      <c r="AX177" s="171"/>
      <c r="AY177" s="171"/>
      <c r="AZ177" s="171"/>
      <c r="BA177" s="171"/>
      <c r="BB177" s="171"/>
      <c r="BC177" s="171"/>
      <c r="BD177" s="171"/>
      <c r="BE177" s="171"/>
    </row>
    <row r="178" spans="1:57" ht="15.75" customHeight="1" x14ac:dyDescent="0.25">
      <c r="A178" s="170"/>
      <c r="B178" s="170"/>
      <c r="C178" s="170"/>
      <c r="D178" s="170"/>
      <c r="E178" s="170"/>
      <c r="F178" s="170"/>
      <c r="G178" s="202"/>
      <c r="H178" s="202"/>
      <c r="I178" s="202"/>
      <c r="J178" s="202"/>
      <c r="K178" s="202"/>
      <c r="L178" s="202"/>
      <c r="M178" s="202"/>
      <c r="N178" s="202"/>
      <c r="T178" s="170"/>
      <c r="U178" s="170"/>
      <c r="V178" s="170"/>
      <c r="W178" s="170"/>
      <c r="X178" s="170"/>
      <c r="Y178" s="170"/>
      <c r="Z178" s="202"/>
      <c r="AA178" s="202"/>
      <c r="AB178" s="202"/>
      <c r="AC178" s="202"/>
      <c r="AD178" s="202"/>
      <c r="AE178" s="202"/>
      <c r="AF178" s="202"/>
      <c r="AG178" s="202"/>
      <c r="AH178" s="171"/>
      <c r="AI178" s="171"/>
      <c r="AJ178" s="171"/>
      <c r="AK178" s="171"/>
      <c r="AM178" s="171"/>
      <c r="AN178" s="171"/>
      <c r="AO178" s="171"/>
      <c r="AP178" s="171"/>
      <c r="AQ178" s="171"/>
      <c r="AR178" s="171"/>
      <c r="AS178" s="171"/>
      <c r="AT178" s="171"/>
      <c r="AU178" s="171"/>
      <c r="AV178" s="171"/>
      <c r="AW178" s="171"/>
      <c r="AX178" s="171"/>
      <c r="AY178" s="171"/>
      <c r="AZ178" s="171"/>
      <c r="BA178" s="171"/>
      <c r="BB178" s="171"/>
      <c r="BC178" s="171"/>
      <c r="BD178" s="171"/>
      <c r="BE178" s="171"/>
    </row>
    <row r="179" spans="1:57" x14ac:dyDescent="0.25">
      <c r="A179" s="589" t="s">
        <v>33</v>
      </c>
      <c r="B179" s="589"/>
      <c r="C179" s="589"/>
      <c r="D179" s="589"/>
      <c r="E179" s="589"/>
      <c r="F179" s="589"/>
      <c r="G179" s="589"/>
      <c r="H179" s="589"/>
      <c r="I179" s="589"/>
      <c r="J179" s="589"/>
      <c r="K179" s="589"/>
      <c r="L179" s="589"/>
      <c r="M179" s="589"/>
      <c r="N179" s="589"/>
      <c r="O179" s="589"/>
      <c r="P179" s="589"/>
      <c r="Q179" s="589"/>
      <c r="R179" s="589"/>
      <c r="S179" s="589"/>
      <c r="T179" s="589"/>
      <c r="U179" s="589"/>
      <c r="AM179" s="171"/>
      <c r="AN179" s="171"/>
      <c r="AO179" s="171"/>
      <c r="AP179" s="171"/>
      <c r="AQ179" s="171"/>
      <c r="AR179" s="171"/>
      <c r="AS179" s="171"/>
      <c r="AT179" s="171"/>
      <c r="AU179" s="171"/>
      <c r="AV179" s="171"/>
      <c r="AW179" s="171"/>
      <c r="AX179" s="171"/>
      <c r="AY179" s="171"/>
      <c r="AZ179" s="171"/>
      <c r="BA179" s="171"/>
      <c r="BB179" s="171"/>
      <c r="BC179" s="171"/>
      <c r="BD179" s="171"/>
      <c r="BE179" s="171"/>
    </row>
    <row r="180" spans="1:57" x14ac:dyDescent="0.25">
      <c r="A180" s="589"/>
      <c r="B180" s="589"/>
      <c r="C180" s="589"/>
      <c r="D180" s="589"/>
      <c r="E180" s="589"/>
      <c r="F180" s="589"/>
      <c r="G180" s="589"/>
      <c r="H180" s="589"/>
      <c r="I180" s="589"/>
      <c r="J180" s="589"/>
      <c r="K180" s="589"/>
      <c r="L180" s="589"/>
      <c r="M180" s="589"/>
      <c r="N180" s="589"/>
      <c r="O180" s="589"/>
      <c r="P180" s="589"/>
      <c r="Q180" s="589"/>
      <c r="R180" s="589"/>
      <c r="S180" s="589"/>
      <c r="T180" s="589"/>
      <c r="U180" s="589"/>
    </row>
    <row r="181" spans="1:57" ht="21.75" thickBot="1" x14ac:dyDescent="0.4">
      <c r="A181" s="203"/>
      <c r="B181" s="204" t="s">
        <v>66</v>
      </c>
      <c r="C181" s="204"/>
      <c r="D181" s="204"/>
      <c r="E181" s="204"/>
      <c r="F181" s="203"/>
      <c r="G181" s="203"/>
      <c r="H181" s="203"/>
      <c r="I181" s="203"/>
      <c r="J181" s="203"/>
      <c r="K181" s="203"/>
      <c r="L181" s="203"/>
      <c r="M181" s="205"/>
      <c r="N181" s="205"/>
      <c r="O181" s="203"/>
      <c r="P181" s="203"/>
      <c r="T181" s="203"/>
      <c r="U181" s="204" t="s">
        <v>66</v>
      </c>
      <c r="V181" s="204"/>
      <c r="W181" s="204"/>
      <c r="X181" s="204"/>
      <c r="Y181" s="203"/>
      <c r="Z181" s="203"/>
      <c r="AA181" s="203"/>
      <c r="AB181" s="203"/>
      <c r="AC181" s="203"/>
      <c r="AD181" s="203"/>
      <c r="AE181" s="203"/>
      <c r="AF181" s="205"/>
      <c r="AG181" s="205"/>
      <c r="AH181" s="203"/>
      <c r="AI181" s="203"/>
      <c r="AM181" s="203"/>
      <c r="AN181" s="204" t="s">
        <v>66</v>
      </c>
      <c r="AO181" s="204"/>
      <c r="AP181" s="204"/>
      <c r="AQ181" s="204"/>
      <c r="AR181" s="203"/>
      <c r="AS181" s="203"/>
      <c r="AT181" s="203"/>
      <c r="AU181" s="203"/>
      <c r="AV181" s="203"/>
      <c r="AW181" s="203"/>
      <c r="AX181" s="203"/>
      <c r="AY181" s="205"/>
      <c r="AZ181" s="205"/>
      <c r="BA181" s="203"/>
      <c r="BB181" s="203"/>
    </row>
    <row r="182" spans="1:57" ht="15" customHeight="1" x14ac:dyDescent="0.25">
      <c r="A182" s="590" t="s">
        <v>14</v>
      </c>
      <c r="B182" s="747"/>
      <c r="C182" s="590" t="s">
        <v>6</v>
      </c>
      <c r="D182" s="749"/>
      <c r="E182" s="747"/>
      <c r="F182" s="590" t="s">
        <v>65</v>
      </c>
      <c r="G182" s="747"/>
      <c r="H182" s="590" t="s">
        <v>64</v>
      </c>
      <c r="I182" s="747"/>
      <c r="J182" s="206"/>
      <c r="K182" s="601"/>
      <c r="L182" s="607"/>
      <c r="M182" s="601" t="s">
        <v>12</v>
      </c>
      <c r="N182" s="607"/>
      <c r="O182" s="608"/>
      <c r="P182" s="607" t="s">
        <v>36</v>
      </c>
      <c r="Q182" s="608"/>
      <c r="T182" s="590" t="s">
        <v>14</v>
      </c>
      <c r="U182" s="747"/>
      <c r="V182" s="590" t="s">
        <v>6</v>
      </c>
      <c r="W182" s="749"/>
      <c r="X182" s="747"/>
      <c r="Y182" s="590" t="s">
        <v>65</v>
      </c>
      <c r="Z182" s="747"/>
      <c r="AA182" s="590" t="s">
        <v>64</v>
      </c>
      <c r="AB182" s="749"/>
      <c r="AC182" s="207"/>
      <c r="AD182" s="601"/>
      <c r="AE182" s="607"/>
      <c r="AF182" s="601" t="s">
        <v>12</v>
      </c>
      <c r="AG182" s="607"/>
      <c r="AH182" s="608"/>
      <c r="AI182" s="607" t="s">
        <v>36</v>
      </c>
      <c r="AJ182" s="608"/>
      <c r="AM182" s="590" t="s">
        <v>14</v>
      </c>
      <c r="AN182" s="747"/>
      <c r="AO182" s="590" t="s">
        <v>6</v>
      </c>
      <c r="AP182" s="749"/>
      <c r="AQ182" s="747"/>
      <c r="AR182" s="590" t="s">
        <v>65</v>
      </c>
      <c r="AS182" s="747"/>
      <c r="AT182" s="590" t="s">
        <v>64</v>
      </c>
      <c r="AU182" s="749"/>
      <c r="AV182" s="206"/>
      <c r="AW182" s="601"/>
      <c r="AX182" s="607"/>
      <c r="AY182" s="601" t="s">
        <v>12</v>
      </c>
      <c r="AZ182" s="607"/>
      <c r="BA182" s="608"/>
      <c r="BB182" s="607" t="s">
        <v>36</v>
      </c>
      <c r="BC182" s="608"/>
    </row>
    <row r="183" spans="1:57" ht="15.75" thickBot="1" x14ac:dyDescent="0.3">
      <c r="A183" s="591"/>
      <c r="B183" s="748"/>
      <c r="C183" s="591"/>
      <c r="D183" s="736"/>
      <c r="E183" s="748"/>
      <c r="F183" s="591"/>
      <c r="G183" s="748"/>
      <c r="H183" s="591"/>
      <c r="I183" s="748"/>
      <c r="J183" s="206"/>
      <c r="K183" s="603"/>
      <c r="L183" s="609"/>
      <c r="M183" s="603"/>
      <c r="N183" s="609"/>
      <c r="O183" s="610"/>
      <c r="P183" s="609"/>
      <c r="Q183" s="610"/>
      <c r="T183" s="591"/>
      <c r="U183" s="748"/>
      <c r="V183" s="591"/>
      <c r="W183" s="736"/>
      <c r="X183" s="748"/>
      <c r="Y183" s="591"/>
      <c r="Z183" s="748"/>
      <c r="AA183" s="591"/>
      <c r="AB183" s="736"/>
      <c r="AC183" s="207"/>
      <c r="AD183" s="603"/>
      <c r="AE183" s="609"/>
      <c r="AF183" s="603"/>
      <c r="AG183" s="609"/>
      <c r="AH183" s="610"/>
      <c r="AI183" s="609"/>
      <c r="AJ183" s="610"/>
      <c r="AM183" s="591"/>
      <c r="AN183" s="748"/>
      <c r="AO183" s="591"/>
      <c r="AP183" s="736"/>
      <c r="AQ183" s="748"/>
      <c r="AR183" s="591"/>
      <c r="AS183" s="748"/>
      <c r="AT183" s="591"/>
      <c r="AU183" s="736"/>
      <c r="AV183" s="206"/>
      <c r="AW183" s="603"/>
      <c r="AX183" s="609"/>
      <c r="AY183" s="603"/>
      <c r="AZ183" s="609"/>
      <c r="BA183" s="610"/>
      <c r="BB183" s="609"/>
      <c r="BC183" s="610"/>
    </row>
    <row r="184" spans="1:57" x14ac:dyDescent="0.25">
      <c r="A184" s="585" t="s">
        <v>15</v>
      </c>
      <c r="B184" s="586"/>
      <c r="C184" s="585">
        <v>520</v>
      </c>
      <c r="D184" s="704"/>
      <c r="E184" s="586"/>
      <c r="F184" s="737">
        <v>69</v>
      </c>
      <c r="G184" s="738"/>
      <c r="H184" s="739">
        <f t="shared" ref="H184:H191" si="46">F184*C184</f>
        <v>35880</v>
      </c>
      <c r="I184" s="740"/>
      <c r="J184" s="208"/>
      <c r="M184" s="741"/>
      <c r="N184" s="741"/>
      <c r="O184" s="741"/>
      <c r="T184" s="585" t="s">
        <v>15</v>
      </c>
      <c r="U184" s="586"/>
      <c r="V184" s="585"/>
      <c r="W184" s="704"/>
      <c r="X184" s="586"/>
      <c r="Y184" s="737">
        <v>69</v>
      </c>
      <c r="Z184" s="738"/>
      <c r="AA184" s="737">
        <f t="shared" ref="AA184:AA192" si="47">Y184*V184</f>
        <v>0</v>
      </c>
      <c r="AB184" s="738"/>
      <c r="AC184" s="209"/>
      <c r="AF184" s="756"/>
      <c r="AG184" s="757"/>
      <c r="AH184" s="758"/>
      <c r="AI184" s="705"/>
      <c r="AJ184" s="759"/>
      <c r="AM184" s="585" t="s">
        <v>15</v>
      </c>
      <c r="AN184" s="586"/>
      <c r="AO184" s="585"/>
      <c r="AP184" s="704"/>
      <c r="AQ184" s="586"/>
      <c r="AR184" s="737">
        <v>69</v>
      </c>
      <c r="AS184" s="738"/>
      <c r="AT184" s="737">
        <f t="shared" ref="AT184:AT192" si="48">AR184*AO184</f>
        <v>0</v>
      </c>
      <c r="AU184" s="738"/>
      <c r="AV184" s="208"/>
      <c r="AY184" s="741"/>
      <c r="AZ184" s="741"/>
      <c r="BA184" s="741"/>
    </row>
    <row r="185" spans="1:57" x14ac:dyDescent="0.25">
      <c r="A185" s="585" t="s">
        <v>139</v>
      </c>
      <c r="B185" s="586"/>
      <c r="C185" s="585">
        <v>0</v>
      </c>
      <c r="D185" s="704"/>
      <c r="E185" s="586"/>
      <c r="F185" s="737">
        <v>184</v>
      </c>
      <c r="G185" s="738"/>
      <c r="H185" s="739">
        <f t="shared" si="46"/>
        <v>0</v>
      </c>
      <c r="I185" s="740"/>
      <c r="J185" s="208"/>
      <c r="M185" s="741"/>
      <c r="N185" s="741"/>
      <c r="O185" s="741"/>
      <c r="T185" s="585" t="s">
        <v>16</v>
      </c>
      <c r="U185" s="586"/>
      <c r="V185" s="585"/>
      <c r="W185" s="704"/>
      <c r="X185" s="586"/>
      <c r="Y185" s="737">
        <v>34</v>
      </c>
      <c r="Z185" s="738"/>
      <c r="AA185" s="737">
        <f t="shared" si="47"/>
        <v>0</v>
      </c>
      <c r="AB185" s="738"/>
      <c r="AC185" s="209"/>
      <c r="AF185" s="744"/>
      <c r="AG185" s="745"/>
      <c r="AH185" s="588"/>
      <c r="AI185" s="585"/>
      <c r="AJ185" s="746"/>
      <c r="AM185" s="585" t="s">
        <v>16</v>
      </c>
      <c r="AN185" s="586"/>
      <c r="AO185" s="585"/>
      <c r="AP185" s="704"/>
      <c r="AQ185" s="586"/>
      <c r="AR185" s="737">
        <v>34</v>
      </c>
      <c r="AS185" s="738"/>
      <c r="AT185" s="737">
        <f t="shared" si="48"/>
        <v>0</v>
      </c>
      <c r="AU185" s="738"/>
      <c r="AV185" s="208"/>
      <c r="AY185" s="741"/>
      <c r="AZ185" s="741"/>
      <c r="BA185" s="741"/>
    </row>
    <row r="186" spans="1:57" x14ac:dyDescent="0.25">
      <c r="A186" s="585" t="s">
        <v>16</v>
      </c>
      <c r="B186" s="586"/>
      <c r="C186" s="585">
        <v>125</v>
      </c>
      <c r="D186" s="704"/>
      <c r="E186" s="586"/>
      <c r="F186" s="737">
        <v>34</v>
      </c>
      <c r="G186" s="738"/>
      <c r="H186" s="739">
        <f t="shared" si="46"/>
        <v>4250</v>
      </c>
      <c r="I186" s="740"/>
      <c r="J186" s="208"/>
      <c r="M186" s="249"/>
      <c r="N186" s="249"/>
      <c r="O186" s="249"/>
      <c r="T186" s="240"/>
      <c r="U186" s="241"/>
      <c r="V186" s="240"/>
      <c r="W186" s="242"/>
      <c r="X186" s="241"/>
      <c r="Y186" s="244"/>
      <c r="Z186" s="245"/>
      <c r="AA186" s="244"/>
      <c r="AB186" s="245"/>
      <c r="AC186" s="209"/>
      <c r="AF186" s="251"/>
      <c r="AG186" s="252"/>
      <c r="AH186" s="253"/>
      <c r="AI186" s="240"/>
      <c r="AJ186" s="254"/>
      <c r="AM186" s="63"/>
      <c r="AN186" s="65"/>
      <c r="AO186" s="63"/>
      <c r="AP186" s="64"/>
      <c r="AQ186" s="65"/>
      <c r="AR186" s="211"/>
      <c r="AS186" s="212"/>
      <c r="AT186" s="211"/>
      <c r="AU186" s="212"/>
      <c r="AV186" s="208"/>
      <c r="AY186" s="210"/>
      <c r="AZ186" s="210"/>
      <c r="BA186" s="210"/>
    </row>
    <row r="187" spans="1:57" x14ac:dyDescent="0.25">
      <c r="A187" s="585" t="s">
        <v>17</v>
      </c>
      <c r="B187" s="586"/>
      <c r="C187" s="585">
        <v>100</v>
      </c>
      <c r="D187" s="704"/>
      <c r="E187" s="586"/>
      <c r="F187" s="737">
        <v>39</v>
      </c>
      <c r="G187" s="738"/>
      <c r="H187" s="739">
        <f t="shared" si="46"/>
        <v>3900</v>
      </c>
      <c r="I187" s="740"/>
      <c r="J187" s="208"/>
      <c r="M187" s="249"/>
      <c r="N187" s="249"/>
      <c r="O187" s="249"/>
      <c r="T187" s="240"/>
      <c r="U187" s="241"/>
      <c r="V187" s="240"/>
      <c r="W187" s="242"/>
      <c r="X187" s="241"/>
      <c r="Y187" s="244"/>
      <c r="Z187" s="245"/>
      <c r="AA187" s="244"/>
      <c r="AB187" s="245"/>
      <c r="AC187" s="209"/>
      <c r="AF187" s="251"/>
      <c r="AG187" s="252"/>
      <c r="AH187" s="253"/>
      <c r="AI187" s="240"/>
      <c r="AJ187" s="254"/>
      <c r="AM187" s="63"/>
      <c r="AN187" s="65"/>
      <c r="AO187" s="63"/>
      <c r="AP187" s="64"/>
      <c r="AQ187" s="65"/>
      <c r="AR187" s="211"/>
      <c r="AS187" s="212"/>
      <c r="AT187" s="211"/>
      <c r="AU187" s="212"/>
      <c r="AV187" s="208"/>
      <c r="AY187" s="210"/>
      <c r="AZ187" s="210"/>
      <c r="BA187" s="210"/>
    </row>
    <row r="188" spans="1:57" x14ac:dyDescent="0.25">
      <c r="A188" s="585" t="s">
        <v>140</v>
      </c>
      <c r="B188" s="586"/>
      <c r="C188" s="585"/>
      <c r="D188" s="704"/>
      <c r="E188" s="586"/>
      <c r="F188" s="737"/>
      <c r="G188" s="738"/>
      <c r="H188" s="739">
        <f t="shared" si="46"/>
        <v>0</v>
      </c>
      <c r="I188" s="740"/>
      <c r="J188" s="208"/>
      <c r="M188" s="249"/>
      <c r="N188" s="249"/>
      <c r="O188" s="249"/>
      <c r="T188" s="240"/>
      <c r="U188" s="241"/>
      <c r="V188" s="240"/>
      <c r="W188" s="242"/>
      <c r="X188" s="241"/>
      <c r="Y188" s="244"/>
      <c r="Z188" s="245"/>
      <c r="AA188" s="244"/>
      <c r="AB188" s="245"/>
      <c r="AC188" s="209"/>
      <c r="AF188" s="251"/>
      <c r="AG188" s="252"/>
      <c r="AH188" s="253"/>
      <c r="AI188" s="240"/>
      <c r="AJ188" s="254"/>
      <c r="AM188" s="63"/>
      <c r="AN188" s="65"/>
      <c r="AO188" s="63"/>
      <c r="AP188" s="64"/>
      <c r="AQ188" s="65"/>
      <c r="AR188" s="211"/>
      <c r="AS188" s="212"/>
      <c r="AT188" s="211"/>
      <c r="AU188" s="212"/>
      <c r="AV188" s="208"/>
      <c r="AY188" s="210"/>
      <c r="AZ188" s="210"/>
      <c r="BA188" s="210"/>
    </row>
    <row r="189" spans="1:57" x14ac:dyDescent="0.25">
      <c r="A189" s="585" t="s">
        <v>141</v>
      </c>
      <c r="B189" s="586"/>
      <c r="C189" s="585"/>
      <c r="D189" s="704"/>
      <c r="E189" s="586"/>
      <c r="F189" s="585"/>
      <c r="G189" s="586"/>
      <c r="H189" s="739">
        <f t="shared" si="46"/>
        <v>0</v>
      </c>
      <c r="I189" s="740"/>
      <c r="J189" s="208"/>
      <c r="M189" s="741"/>
      <c r="N189" s="741"/>
      <c r="O189" s="741"/>
      <c r="T189" s="585" t="s">
        <v>17</v>
      </c>
      <c r="U189" s="586"/>
      <c r="V189" s="585"/>
      <c r="W189" s="704"/>
      <c r="X189" s="586"/>
      <c r="Y189" s="737">
        <v>39</v>
      </c>
      <c r="Z189" s="738"/>
      <c r="AA189" s="737">
        <f t="shared" si="47"/>
        <v>0</v>
      </c>
      <c r="AB189" s="738"/>
      <c r="AC189" s="209"/>
      <c r="AF189" s="744"/>
      <c r="AG189" s="745"/>
      <c r="AH189" s="588"/>
      <c r="AI189" s="585"/>
      <c r="AJ189" s="746"/>
      <c r="AM189" s="585" t="s">
        <v>17</v>
      </c>
      <c r="AN189" s="586"/>
      <c r="AO189" s="585"/>
      <c r="AP189" s="704"/>
      <c r="AQ189" s="586"/>
      <c r="AR189" s="737">
        <v>39</v>
      </c>
      <c r="AS189" s="738"/>
      <c r="AT189" s="737">
        <f t="shared" si="48"/>
        <v>0</v>
      </c>
      <c r="AU189" s="738"/>
      <c r="AV189" s="208"/>
      <c r="AY189" s="741"/>
      <c r="AZ189" s="741"/>
      <c r="BA189" s="741"/>
    </row>
    <row r="190" spans="1:57" x14ac:dyDescent="0.25">
      <c r="A190" s="585" t="s">
        <v>18</v>
      </c>
      <c r="B190" s="586"/>
      <c r="C190" s="585">
        <v>400</v>
      </c>
      <c r="D190" s="704"/>
      <c r="E190" s="586"/>
      <c r="F190" s="737">
        <v>4.016</v>
      </c>
      <c r="G190" s="738"/>
      <c r="H190" s="739">
        <f t="shared" si="46"/>
        <v>1606.4</v>
      </c>
      <c r="I190" s="740"/>
      <c r="J190" s="208"/>
      <c r="M190" s="741"/>
      <c r="N190" s="741"/>
      <c r="O190" s="741"/>
      <c r="T190" s="585" t="s">
        <v>18</v>
      </c>
      <c r="U190" s="586"/>
      <c r="V190" s="585"/>
      <c r="W190" s="704"/>
      <c r="X190" s="586"/>
      <c r="Y190" s="737">
        <v>4.016</v>
      </c>
      <c r="Z190" s="738"/>
      <c r="AA190" s="737">
        <f t="shared" si="47"/>
        <v>0</v>
      </c>
      <c r="AB190" s="738"/>
      <c r="AC190" s="209"/>
      <c r="AF190" s="744"/>
      <c r="AG190" s="745"/>
      <c r="AH190" s="588"/>
      <c r="AI190" s="585"/>
      <c r="AJ190" s="746"/>
      <c r="AM190" s="585" t="s">
        <v>18</v>
      </c>
      <c r="AN190" s="586"/>
      <c r="AO190" s="585"/>
      <c r="AP190" s="704"/>
      <c r="AQ190" s="586"/>
      <c r="AR190" s="737">
        <v>4.016</v>
      </c>
      <c r="AS190" s="738"/>
      <c r="AT190" s="737">
        <f t="shared" si="48"/>
        <v>0</v>
      </c>
      <c r="AU190" s="738"/>
      <c r="AV190" s="208"/>
      <c r="AY190" s="741"/>
      <c r="AZ190" s="741"/>
      <c r="BA190" s="741"/>
    </row>
    <row r="191" spans="1:57" x14ac:dyDescent="0.25">
      <c r="A191" s="585" t="s">
        <v>19</v>
      </c>
      <c r="B191" s="586"/>
      <c r="C191" s="585">
        <v>3</v>
      </c>
      <c r="D191" s="704"/>
      <c r="E191" s="586"/>
      <c r="F191" s="737">
        <v>215</v>
      </c>
      <c r="G191" s="738"/>
      <c r="H191" s="739">
        <f t="shared" si="46"/>
        <v>645</v>
      </c>
      <c r="I191" s="740"/>
      <c r="J191" s="208"/>
      <c r="M191" s="741"/>
      <c r="N191" s="741"/>
      <c r="O191" s="741"/>
      <c r="T191" s="585" t="s">
        <v>19</v>
      </c>
      <c r="U191" s="586"/>
      <c r="V191" s="585"/>
      <c r="W191" s="704"/>
      <c r="X191" s="586"/>
      <c r="Y191" s="737">
        <v>215</v>
      </c>
      <c r="Z191" s="738"/>
      <c r="AA191" s="737">
        <f t="shared" si="47"/>
        <v>0</v>
      </c>
      <c r="AB191" s="738"/>
      <c r="AC191" s="209"/>
      <c r="AF191" s="744"/>
      <c r="AG191" s="745"/>
      <c r="AH191" s="588"/>
      <c r="AI191" s="585"/>
      <c r="AJ191" s="746"/>
      <c r="AM191" s="585" t="s">
        <v>19</v>
      </c>
      <c r="AN191" s="586"/>
      <c r="AO191" s="585"/>
      <c r="AP191" s="704"/>
      <c r="AQ191" s="586"/>
      <c r="AR191" s="737">
        <v>215</v>
      </c>
      <c r="AS191" s="738"/>
      <c r="AT191" s="737">
        <f t="shared" si="48"/>
        <v>0</v>
      </c>
      <c r="AU191" s="738"/>
      <c r="AV191" s="208"/>
      <c r="AY191" s="741"/>
      <c r="AZ191" s="741"/>
      <c r="BA191" s="741"/>
    </row>
    <row r="192" spans="1:57" ht="15.75" thickBot="1" x14ac:dyDescent="0.3">
      <c r="A192" s="585" t="s">
        <v>138</v>
      </c>
      <c r="B192" s="586"/>
      <c r="C192" s="585"/>
      <c r="D192" s="704"/>
      <c r="E192" s="586"/>
      <c r="F192" s="737"/>
      <c r="G192" s="738"/>
      <c r="H192" s="739">
        <f>SUM(H184:I191)</f>
        <v>46281.4</v>
      </c>
      <c r="I192" s="740"/>
      <c r="J192" s="208"/>
      <c r="M192" s="741"/>
      <c r="N192" s="741"/>
      <c r="O192" s="741"/>
      <c r="T192" s="585"/>
      <c r="U192" s="586"/>
      <c r="V192" s="585"/>
      <c r="W192" s="704"/>
      <c r="X192" s="586"/>
      <c r="Y192" s="585"/>
      <c r="Z192" s="586"/>
      <c r="AA192" s="737">
        <f t="shared" si="47"/>
        <v>0</v>
      </c>
      <c r="AB192" s="738"/>
      <c r="AC192" s="209"/>
      <c r="AF192" s="897"/>
      <c r="AG192" s="898"/>
      <c r="AH192" s="899"/>
      <c r="AI192" s="699"/>
      <c r="AJ192" s="900"/>
      <c r="AM192" s="585"/>
      <c r="AN192" s="586"/>
      <c r="AO192" s="585"/>
      <c r="AP192" s="704"/>
      <c r="AQ192" s="586"/>
      <c r="AR192" s="585"/>
      <c r="AS192" s="586"/>
      <c r="AT192" s="737">
        <f t="shared" si="48"/>
        <v>0</v>
      </c>
      <c r="AU192" s="738"/>
      <c r="AV192" s="208"/>
      <c r="AY192" s="741"/>
      <c r="AZ192" s="741"/>
      <c r="BA192" s="741"/>
    </row>
    <row r="193" spans="1:54" x14ac:dyDescent="0.25">
      <c r="M193" s="213"/>
      <c r="N193" s="213"/>
      <c r="AF193" s="213"/>
      <c r="AG193" s="213"/>
      <c r="AY193" s="213"/>
      <c r="AZ193" s="213"/>
    </row>
    <row r="194" spans="1:54" x14ac:dyDescent="0.25">
      <c r="M194" s="213"/>
      <c r="N194" s="213"/>
      <c r="AF194" s="213"/>
      <c r="AG194" s="213"/>
      <c r="AY194" s="213"/>
      <c r="AZ194" s="213"/>
    </row>
    <row r="195" spans="1:54" x14ac:dyDescent="0.25">
      <c r="M195" s="213"/>
      <c r="N195" s="213"/>
      <c r="AF195" s="213"/>
      <c r="AG195" s="213"/>
      <c r="AY195" s="213"/>
      <c r="AZ195" s="213"/>
    </row>
    <row r="196" spans="1:54" x14ac:dyDescent="0.25">
      <c r="M196" s="213"/>
      <c r="N196" s="213"/>
      <c r="AF196" s="213"/>
      <c r="AG196" s="213"/>
      <c r="AY196" s="213"/>
      <c r="AZ196" s="213"/>
    </row>
    <row r="197" spans="1:54" ht="21" x14ac:dyDescent="0.35">
      <c r="A197" s="203"/>
      <c r="B197" s="204" t="s">
        <v>20</v>
      </c>
      <c r="C197" s="204"/>
      <c r="D197" s="204"/>
      <c r="E197" s="204"/>
      <c r="F197" s="203"/>
      <c r="G197" s="203"/>
      <c r="H197" s="203"/>
      <c r="I197" s="901" t="s">
        <v>142</v>
      </c>
      <c r="J197" s="901"/>
      <c r="K197" s="901"/>
      <c r="L197" s="203"/>
      <c r="M197" s="205"/>
      <c r="N197" s="205"/>
      <c r="O197" s="203"/>
      <c r="P197" s="203"/>
      <c r="T197" s="203"/>
      <c r="U197" s="204" t="s">
        <v>20</v>
      </c>
      <c r="V197" s="204"/>
      <c r="W197" s="204"/>
      <c r="X197" s="204"/>
      <c r="Y197" s="203"/>
      <c r="Z197" s="203"/>
      <c r="AA197" s="203"/>
      <c r="AB197" s="203"/>
      <c r="AC197" s="203"/>
      <c r="AD197" s="203"/>
      <c r="AE197" s="203"/>
      <c r="AF197" s="205"/>
      <c r="AG197" s="205"/>
      <c r="AH197" s="203" t="s">
        <v>13</v>
      </c>
      <c r="AI197" s="203"/>
      <c r="AM197" s="203"/>
      <c r="AN197" s="204" t="s">
        <v>20</v>
      </c>
      <c r="AO197" s="204"/>
      <c r="AP197" s="204"/>
      <c r="AQ197" s="204"/>
      <c r="AR197" s="203"/>
      <c r="AS197" s="203"/>
      <c r="AT197" s="203"/>
      <c r="AU197" s="203"/>
      <c r="AV197" s="203"/>
      <c r="AW197" s="203"/>
      <c r="AX197" s="203"/>
      <c r="AY197" s="205"/>
      <c r="AZ197" s="205"/>
      <c r="BA197" s="203" t="s">
        <v>13</v>
      </c>
      <c r="BB197" s="203"/>
    </row>
    <row r="198" spans="1:54" x14ac:dyDescent="0.25">
      <c r="A198" s="29" t="s">
        <v>14</v>
      </c>
      <c r="B198" s="29" t="s">
        <v>6</v>
      </c>
      <c r="C198" s="29"/>
      <c r="D198" s="29"/>
      <c r="E198" s="29"/>
      <c r="F198" s="29" t="s">
        <v>27</v>
      </c>
      <c r="G198" s="144"/>
      <c r="H198" s="144"/>
      <c r="I198" s="144"/>
      <c r="J198" s="144"/>
      <c r="K198" s="144"/>
      <c r="L198" s="585" t="s">
        <v>21</v>
      </c>
      <c r="M198" s="704"/>
      <c r="N198" s="586"/>
      <c r="O198" s="742" t="s">
        <v>143</v>
      </c>
      <c r="P198" s="743"/>
      <c r="Q198" s="214" t="s">
        <v>144</v>
      </c>
      <c r="R198" s="189" t="s">
        <v>23</v>
      </c>
      <c r="T198" s="29" t="s">
        <v>14</v>
      </c>
      <c r="U198" s="29" t="s">
        <v>6</v>
      </c>
      <c r="V198" s="29"/>
      <c r="W198" s="29"/>
      <c r="X198" s="29"/>
      <c r="Y198" s="29" t="s">
        <v>27</v>
      </c>
      <c r="Z198" s="144"/>
      <c r="AA198" s="144"/>
      <c r="AB198" s="144"/>
      <c r="AC198" s="144"/>
      <c r="AD198" s="144"/>
      <c r="AE198" s="144"/>
      <c r="AF198" s="144" t="s">
        <v>21</v>
      </c>
      <c r="AG198" s="144"/>
      <c r="AH198" s="215" t="s">
        <v>22</v>
      </c>
      <c r="AI198" s="189" t="s">
        <v>23</v>
      </c>
      <c r="AM198" s="29" t="s">
        <v>14</v>
      </c>
      <c r="AN198" s="29" t="s">
        <v>6</v>
      </c>
      <c r="AO198" s="29"/>
      <c r="AP198" s="29"/>
      <c r="AQ198" s="29"/>
      <c r="AR198" s="29" t="s">
        <v>27</v>
      </c>
      <c r="AS198" s="144"/>
      <c r="AT198" s="144"/>
      <c r="AU198" s="144"/>
      <c r="AV198" s="144"/>
      <c r="AW198" s="144"/>
      <c r="AX198" s="144"/>
      <c r="AY198" s="144" t="s">
        <v>21</v>
      </c>
      <c r="AZ198" s="144"/>
      <c r="BA198" s="215" t="s">
        <v>22</v>
      </c>
      <c r="BB198" s="189" t="s">
        <v>23</v>
      </c>
    </row>
    <row r="199" spans="1:54" x14ac:dyDescent="0.25">
      <c r="A199" s="29">
        <v>0.1</v>
      </c>
      <c r="B199" s="44">
        <f>I244</f>
        <v>0</v>
      </c>
      <c r="C199" s="44"/>
      <c r="D199" s="29"/>
      <c r="E199" s="29"/>
      <c r="F199" s="585"/>
      <c r="G199" s="704"/>
      <c r="H199" s="586"/>
      <c r="I199" s="56">
        <f>I33</f>
        <v>0</v>
      </c>
      <c r="J199" s="29"/>
      <c r="K199" s="29"/>
      <c r="L199" s="585">
        <v>800</v>
      </c>
      <c r="M199" s="704"/>
      <c r="N199" s="586"/>
      <c r="O199" s="733">
        <f t="shared" ref="O199:O204" si="49">SUM(B199*L199)</f>
        <v>0</v>
      </c>
      <c r="P199" s="734"/>
      <c r="Q199" s="44">
        <f t="shared" ref="Q199:Q204" si="50">L199*I199</f>
        <v>0</v>
      </c>
      <c r="R199" s="44">
        <f t="shared" ref="R199:R204" si="51">SUM(A199*B199)</f>
        <v>0</v>
      </c>
      <c r="T199" s="29">
        <v>0.25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>
        <v>1000</v>
      </c>
      <c r="AG199" s="29"/>
      <c r="AH199" s="216">
        <f>SUM(U199*AF199)</f>
        <v>0</v>
      </c>
      <c r="AI199" s="29">
        <f>SUM(T199*U199)</f>
        <v>0</v>
      </c>
      <c r="AM199" s="29">
        <v>0.25</v>
      </c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>
        <v>1000</v>
      </c>
      <c r="AZ199" s="29"/>
      <c r="BA199" s="216">
        <f>SUM(AN199*AY199)</f>
        <v>0</v>
      </c>
      <c r="BB199" s="29">
        <f>SUM(AM199*AN199)</f>
        <v>0</v>
      </c>
    </row>
    <row r="200" spans="1:54" x14ac:dyDescent="0.25">
      <c r="A200" s="29">
        <v>0.25</v>
      </c>
      <c r="B200" s="44">
        <f>J245</f>
        <v>70</v>
      </c>
      <c r="C200" s="29"/>
      <c r="D200" s="29"/>
      <c r="E200" s="29"/>
      <c r="F200" s="585"/>
      <c r="G200" s="704"/>
      <c r="H200" s="586"/>
      <c r="I200" s="56">
        <f>J33</f>
        <v>5</v>
      </c>
      <c r="J200" s="29"/>
      <c r="K200" s="29"/>
      <c r="L200" s="585">
        <v>1000</v>
      </c>
      <c r="M200" s="704"/>
      <c r="N200" s="586"/>
      <c r="O200" s="733">
        <f t="shared" si="49"/>
        <v>70000</v>
      </c>
      <c r="P200" s="734"/>
      <c r="Q200" s="44">
        <f t="shared" si="50"/>
        <v>5000</v>
      </c>
      <c r="R200" s="44">
        <f t="shared" si="51"/>
        <v>17.5</v>
      </c>
      <c r="T200" s="29">
        <v>0.33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>
        <v>1300</v>
      </c>
      <c r="AG200" s="29"/>
      <c r="AH200" s="216">
        <f>SUM(U200*AF200)</f>
        <v>0</v>
      </c>
      <c r="AI200" s="29">
        <f>SUM(T200*U200)</f>
        <v>0</v>
      </c>
      <c r="AM200" s="29">
        <v>0.33</v>
      </c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>
        <v>1300</v>
      </c>
      <c r="AZ200" s="29"/>
      <c r="BA200" s="216">
        <f>SUM(AN200*AY200)</f>
        <v>0</v>
      </c>
      <c r="BB200" s="29">
        <f>SUM(AM200*AN200)</f>
        <v>0</v>
      </c>
    </row>
    <row r="201" spans="1:54" x14ac:dyDescent="0.25">
      <c r="A201" s="29">
        <v>0.5</v>
      </c>
      <c r="B201" s="44">
        <f>K246</f>
        <v>12</v>
      </c>
      <c r="C201" s="29"/>
      <c r="D201" s="29"/>
      <c r="E201" s="29"/>
      <c r="F201" s="585"/>
      <c r="G201" s="704"/>
      <c r="H201" s="586"/>
      <c r="I201" s="56">
        <f>K33</f>
        <v>0</v>
      </c>
      <c r="J201" s="29"/>
      <c r="K201" s="29"/>
      <c r="L201" s="585">
        <v>2000</v>
      </c>
      <c r="M201" s="704"/>
      <c r="N201" s="586"/>
      <c r="O201" s="733">
        <f t="shared" si="49"/>
        <v>24000</v>
      </c>
      <c r="P201" s="734"/>
      <c r="Q201" s="44">
        <f t="shared" si="50"/>
        <v>0</v>
      </c>
      <c r="R201" s="44">
        <f t="shared" si="51"/>
        <v>6</v>
      </c>
      <c r="T201" s="29">
        <v>0.5</v>
      </c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>
        <v>2000</v>
      </c>
      <c r="AG201" s="29"/>
      <c r="AH201" s="216">
        <f>SUM(U201*AF201)</f>
        <v>0</v>
      </c>
      <c r="AI201" s="29">
        <f>SUM(T201*U201)</f>
        <v>0</v>
      </c>
      <c r="AM201" s="29">
        <v>0.5</v>
      </c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>
        <v>2000</v>
      </c>
      <c r="AZ201" s="29"/>
      <c r="BA201" s="216">
        <f>SUM(AN201*AY201)</f>
        <v>0</v>
      </c>
      <c r="BB201" s="29">
        <f>SUM(AM201*AN201)</f>
        <v>0</v>
      </c>
    </row>
    <row r="202" spans="1:54" x14ac:dyDescent="0.25">
      <c r="A202" s="29">
        <v>0.75</v>
      </c>
      <c r="B202" s="44">
        <f>L247</f>
        <v>11</v>
      </c>
      <c r="C202" s="29"/>
      <c r="D202" s="29"/>
      <c r="E202" s="29"/>
      <c r="F202" s="585"/>
      <c r="G202" s="704"/>
      <c r="H202" s="586"/>
      <c r="I202" s="56">
        <f>L33</f>
        <v>0</v>
      </c>
      <c r="J202" s="29"/>
      <c r="K202" s="29"/>
      <c r="L202" s="585">
        <v>3000</v>
      </c>
      <c r="M202" s="704"/>
      <c r="N202" s="586"/>
      <c r="O202" s="733">
        <f t="shared" si="49"/>
        <v>33000</v>
      </c>
      <c r="P202" s="734"/>
      <c r="Q202" s="44">
        <f t="shared" si="50"/>
        <v>0</v>
      </c>
      <c r="R202" s="44">
        <f t="shared" si="51"/>
        <v>8.25</v>
      </c>
      <c r="T202" s="29">
        <v>0.75</v>
      </c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>
        <v>3000</v>
      </c>
      <c r="AG202" s="29"/>
      <c r="AH202" s="216">
        <f>SUM(U202*AF202)</f>
        <v>0</v>
      </c>
      <c r="AI202" s="29">
        <f>SUM(T202*U202)</f>
        <v>0</v>
      </c>
      <c r="AM202" s="29">
        <v>0.75</v>
      </c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>
        <v>3000</v>
      </c>
      <c r="AZ202" s="29"/>
      <c r="BA202" s="216">
        <f>SUM(AN202*AY202)</f>
        <v>0</v>
      </c>
      <c r="BB202" s="29">
        <f>SUM(AM202*AN202)</f>
        <v>0</v>
      </c>
    </row>
    <row r="203" spans="1:54" x14ac:dyDescent="0.25">
      <c r="A203" s="29">
        <v>1</v>
      </c>
      <c r="B203" s="44">
        <f>M248</f>
        <v>0</v>
      </c>
      <c r="C203" s="29"/>
      <c r="D203" s="29"/>
      <c r="E203" s="29"/>
      <c r="F203" s="585"/>
      <c r="G203" s="704"/>
      <c r="H203" s="586"/>
      <c r="I203" s="56">
        <f>M33</f>
        <v>0</v>
      </c>
      <c r="J203" s="29"/>
      <c r="K203" s="29"/>
      <c r="L203" s="585">
        <v>3500</v>
      </c>
      <c r="M203" s="704"/>
      <c r="N203" s="586"/>
      <c r="O203" s="733">
        <f t="shared" si="49"/>
        <v>0</v>
      </c>
      <c r="P203" s="734"/>
      <c r="Q203" s="44">
        <f t="shared" si="50"/>
        <v>0</v>
      </c>
      <c r="R203" s="44">
        <f t="shared" si="51"/>
        <v>0</v>
      </c>
      <c r="T203" s="29">
        <v>1</v>
      </c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>
        <v>3500</v>
      </c>
      <c r="AG203" s="29"/>
      <c r="AH203" s="216">
        <f>SUM(U203*AF203)</f>
        <v>0</v>
      </c>
      <c r="AI203" s="29">
        <f>SUM(T203*U203)</f>
        <v>0</v>
      </c>
      <c r="AM203" s="29">
        <v>1</v>
      </c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>
        <v>3500</v>
      </c>
      <c r="AZ203" s="29"/>
      <c r="BA203" s="216">
        <f>SUM(AN203*AY203)</f>
        <v>0</v>
      </c>
      <c r="BB203" s="29">
        <f>SUM(AM203*AN203)</f>
        <v>0</v>
      </c>
    </row>
    <row r="204" spans="1:54" x14ac:dyDescent="0.25">
      <c r="A204" s="29">
        <v>5</v>
      </c>
      <c r="B204" s="44">
        <f>N249</f>
        <v>0</v>
      </c>
      <c r="C204" s="29"/>
      <c r="D204" s="29"/>
      <c r="E204" s="29"/>
      <c r="F204" s="585"/>
      <c r="G204" s="704"/>
      <c r="H204" s="586"/>
      <c r="I204" s="56">
        <f>M34</f>
        <v>0</v>
      </c>
      <c r="J204" s="29"/>
      <c r="K204" s="29"/>
      <c r="L204" s="585"/>
      <c r="M204" s="704"/>
      <c r="N204" s="586"/>
      <c r="O204" s="733">
        <f t="shared" si="49"/>
        <v>0</v>
      </c>
      <c r="P204" s="734"/>
      <c r="Q204" s="44">
        <f t="shared" si="50"/>
        <v>0</v>
      </c>
      <c r="R204" s="44">
        <f t="shared" si="51"/>
        <v>0</v>
      </c>
      <c r="T204" s="171"/>
      <c r="U204" s="171"/>
      <c r="V204" s="171"/>
      <c r="W204" s="171"/>
      <c r="X204" s="171"/>
      <c r="Y204" s="29"/>
      <c r="Z204" s="171"/>
      <c r="AA204" s="171"/>
      <c r="AB204" s="171"/>
      <c r="AC204" s="171"/>
      <c r="AD204" s="171"/>
      <c r="AE204" s="171"/>
      <c r="AF204" s="171"/>
      <c r="AG204" s="171"/>
      <c r="AH204" s="216"/>
      <c r="AI204" s="29"/>
      <c r="AR204" s="217">
        <f>SUM(AR199:AR203)</f>
        <v>0</v>
      </c>
      <c r="AS204" s="213"/>
      <c r="AT204" s="213"/>
      <c r="AU204" s="213"/>
      <c r="AV204" s="213"/>
      <c r="AW204" s="213"/>
      <c r="AX204" s="213"/>
      <c r="BA204" s="216">
        <f>SUM(BA199:BA203)</f>
        <v>0</v>
      </c>
      <c r="BB204" s="29">
        <f>SUM(BB199:BB203)</f>
        <v>0</v>
      </c>
    </row>
    <row r="205" spans="1:54" x14ac:dyDescent="0.25">
      <c r="A205" s="587" t="s">
        <v>138</v>
      </c>
      <c r="B205" s="587"/>
      <c r="C205" s="587"/>
      <c r="D205" s="587"/>
      <c r="E205" s="703"/>
      <c r="F205" s="588">
        <f>SUM(F199:F203)</f>
        <v>0</v>
      </c>
      <c r="G205" s="588"/>
      <c r="H205" s="588"/>
      <c r="I205" s="57">
        <f>SUM(I199:I204)</f>
        <v>5</v>
      </c>
      <c r="J205" s="217"/>
      <c r="K205" s="217"/>
      <c r="L205" s="588"/>
      <c r="M205" s="588"/>
      <c r="N205" s="588"/>
      <c r="O205" s="902">
        <f>SUM(O199:P204)</f>
        <v>127000</v>
      </c>
      <c r="P205" s="902"/>
      <c r="Q205" s="44">
        <f>SUM(Q199:Q204)</f>
        <v>5000</v>
      </c>
      <c r="R205" s="44">
        <f>SUM(R199:R204)</f>
        <v>31.75</v>
      </c>
      <c r="Y205" s="217">
        <f>SUM(Y199:Y203)</f>
        <v>0</v>
      </c>
      <c r="Z205" s="213"/>
      <c r="AA205" s="213"/>
      <c r="AB205" s="213"/>
      <c r="AC205" s="213"/>
      <c r="AD205" s="213"/>
      <c r="AE205" s="213"/>
      <c r="AH205" s="216">
        <f>SUM(AH199:AH203)</f>
        <v>0</v>
      </c>
      <c r="AI205" s="29">
        <f>SUM(AI199:AI203)</f>
        <v>0</v>
      </c>
    </row>
    <row r="206" spans="1:54" x14ac:dyDescent="0.25">
      <c r="AY206" s="213"/>
      <c r="AZ206" s="213"/>
    </row>
    <row r="207" spans="1:54" x14ac:dyDescent="0.25">
      <c r="M207" s="213"/>
      <c r="N207" s="213"/>
      <c r="AF207" s="213"/>
      <c r="AG207" s="213"/>
      <c r="AY207" s="40" t="s">
        <v>28</v>
      </c>
      <c r="BB207" s="213"/>
    </row>
    <row r="208" spans="1:54" x14ac:dyDescent="0.25">
      <c r="P208" s="213"/>
      <c r="AF208" s="40" t="s">
        <v>28</v>
      </c>
      <c r="AI208" s="213"/>
    </row>
    <row r="217" spans="1:38" x14ac:dyDescent="0.25">
      <c r="A217" s="597" t="s">
        <v>72</v>
      </c>
      <c r="B217" s="597"/>
      <c r="C217" s="597"/>
      <c r="D217" s="597"/>
      <c r="E217" s="597"/>
      <c r="F217" s="597"/>
      <c r="G217" s="597"/>
      <c r="H217" s="597"/>
      <c r="I217" s="597"/>
      <c r="J217" s="597"/>
      <c r="K217" s="597"/>
      <c r="L217" s="597"/>
      <c r="M217" s="597"/>
      <c r="N217" s="597"/>
      <c r="O217" s="597"/>
      <c r="P217" s="597"/>
      <c r="Q217" s="597"/>
      <c r="R217" s="597"/>
      <c r="S217" s="597"/>
      <c r="T217" s="597" t="s">
        <v>72</v>
      </c>
      <c r="U217" s="597"/>
      <c r="V217" s="597"/>
      <c r="W217" s="597"/>
      <c r="X217" s="597"/>
      <c r="Y217" s="597"/>
      <c r="Z217" s="597"/>
      <c r="AA217" s="597"/>
      <c r="AB217" s="597"/>
      <c r="AC217" s="597"/>
      <c r="AD217" s="597"/>
      <c r="AE217" s="597"/>
      <c r="AF217" s="597"/>
      <c r="AG217" s="597"/>
      <c r="AH217" s="597"/>
      <c r="AI217" s="597"/>
      <c r="AJ217" s="597"/>
      <c r="AK217" s="597"/>
      <c r="AL217" s="597"/>
    </row>
    <row r="218" spans="1:38" ht="15" customHeight="1" thickBot="1" x14ac:dyDescent="0.3">
      <c r="A218" s="597"/>
      <c r="B218" s="597"/>
      <c r="C218" s="597"/>
      <c r="D218" s="597"/>
      <c r="E218" s="597"/>
      <c r="F218" s="597"/>
      <c r="G218" s="597"/>
      <c r="H218" s="597"/>
      <c r="I218" s="597"/>
      <c r="J218" s="597"/>
      <c r="K218" s="597"/>
      <c r="L218" s="597"/>
      <c r="M218" s="597"/>
      <c r="N218" s="597"/>
      <c r="O218" s="597"/>
      <c r="P218" s="597"/>
      <c r="Q218" s="597"/>
      <c r="R218" s="597"/>
      <c r="S218" s="597"/>
      <c r="T218" s="597"/>
      <c r="U218" s="597"/>
      <c r="V218" s="597"/>
      <c r="W218" s="597"/>
      <c r="X218" s="597"/>
      <c r="Y218" s="597"/>
      <c r="Z218" s="597"/>
      <c r="AA218" s="597"/>
      <c r="AB218" s="597"/>
      <c r="AC218" s="597"/>
      <c r="AD218" s="597"/>
      <c r="AE218" s="597"/>
      <c r="AF218" s="597"/>
      <c r="AG218" s="597"/>
      <c r="AH218" s="597"/>
      <c r="AI218" s="597"/>
      <c r="AJ218" s="597"/>
      <c r="AK218" s="597"/>
      <c r="AL218" s="597"/>
    </row>
    <row r="219" spans="1:38" ht="15.75" customHeight="1" x14ac:dyDescent="0.25">
      <c r="A219" s="598" t="s">
        <v>0</v>
      </c>
      <c r="B219" s="604" t="s">
        <v>74</v>
      </c>
      <c r="C219" s="604"/>
      <c r="D219" s="604" t="s">
        <v>73</v>
      </c>
      <c r="E219" s="604"/>
      <c r="F219" s="604"/>
      <c r="G219" s="604" t="s">
        <v>75</v>
      </c>
      <c r="H219" s="604"/>
      <c r="I219" s="601" t="s">
        <v>76</v>
      </c>
      <c r="J219" s="607"/>
      <c r="K219" s="607"/>
      <c r="L219" s="607"/>
      <c r="M219" s="607"/>
      <c r="N219" s="607"/>
      <c r="O219" s="604" t="s">
        <v>77</v>
      </c>
      <c r="P219" s="604"/>
      <c r="Q219" s="598" t="s">
        <v>78</v>
      </c>
      <c r="R219" s="598"/>
      <c r="T219" s="598" t="s">
        <v>0</v>
      </c>
      <c r="U219" s="604" t="s">
        <v>74</v>
      </c>
      <c r="V219" s="604"/>
      <c r="W219" s="604" t="s">
        <v>73</v>
      </c>
      <c r="X219" s="604"/>
      <c r="Y219" s="604"/>
      <c r="Z219" s="604" t="s">
        <v>75</v>
      </c>
      <c r="AA219" s="604"/>
      <c r="AB219" s="601" t="s">
        <v>76</v>
      </c>
      <c r="AC219" s="607"/>
      <c r="AD219" s="607"/>
      <c r="AE219" s="607"/>
      <c r="AF219" s="607"/>
      <c r="AG219" s="607"/>
      <c r="AH219" s="604" t="s">
        <v>77</v>
      </c>
      <c r="AI219" s="604"/>
      <c r="AJ219" s="598" t="s">
        <v>78</v>
      </c>
      <c r="AK219" s="598"/>
    </row>
    <row r="220" spans="1:38" ht="15" customHeight="1" x14ac:dyDescent="0.25">
      <c r="A220" s="599"/>
      <c r="B220" s="605"/>
      <c r="C220" s="605"/>
      <c r="D220" s="605"/>
      <c r="E220" s="605"/>
      <c r="F220" s="605"/>
      <c r="G220" s="605"/>
      <c r="H220" s="605"/>
      <c r="I220" s="735"/>
      <c r="J220" s="736"/>
      <c r="K220" s="736"/>
      <c r="L220" s="736"/>
      <c r="M220" s="736"/>
      <c r="N220" s="736"/>
      <c r="O220" s="605"/>
      <c r="P220" s="605"/>
      <c r="Q220" s="599"/>
      <c r="R220" s="599"/>
      <c r="T220" s="599"/>
      <c r="U220" s="605"/>
      <c r="V220" s="605"/>
      <c r="W220" s="605"/>
      <c r="X220" s="605"/>
      <c r="Y220" s="605"/>
      <c r="Z220" s="605"/>
      <c r="AA220" s="605"/>
      <c r="AB220" s="735"/>
      <c r="AC220" s="736"/>
      <c r="AD220" s="736"/>
      <c r="AE220" s="736"/>
      <c r="AF220" s="736"/>
      <c r="AG220" s="736"/>
      <c r="AH220" s="605"/>
      <c r="AI220" s="605"/>
      <c r="AJ220" s="599"/>
      <c r="AK220" s="599"/>
    </row>
    <row r="221" spans="1:38" ht="15.75" thickBot="1" x14ac:dyDescent="0.3">
      <c r="A221" s="600"/>
      <c r="B221" s="606"/>
      <c r="C221" s="606"/>
      <c r="D221" s="606"/>
      <c r="E221" s="606"/>
      <c r="F221" s="606"/>
      <c r="G221" s="606"/>
      <c r="H221" s="606"/>
      <c r="I221" s="218">
        <v>10</v>
      </c>
      <c r="J221" s="218">
        <v>25</v>
      </c>
      <c r="K221" s="218">
        <v>50</v>
      </c>
      <c r="L221" s="218">
        <v>75</v>
      </c>
      <c r="M221" s="218">
        <v>1</v>
      </c>
      <c r="N221" s="250">
        <v>5</v>
      </c>
      <c r="O221" s="606"/>
      <c r="P221" s="606"/>
      <c r="Q221" s="600"/>
      <c r="R221" s="600"/>
      <c r="T221" s="600"/>
      <c r="U221" s="606"/>
      <c r="V221" s="606"/>
      <c r="W221" s="606"/>
      <c r="X221" s="606"/>
      <c r="Y221" s="606"/>
      <c r="Z221" s="606"/>
      <c r="AA221" s="606"/>
      <c r="AB221" s="218">
        <v>10</v>
      </c>
      <c r="AC221" s="218">
        <v>25</v>
      </c>
      <c r="AD221" s="218">
        <v>50</v>
      </c>
      <c r="AE221" s="218">
        <v>75</v>
      </c>
      <c r="AF221" s="218">
        <v>1</v>
      </c>
      <c r="AG221" s="250">
        <v>5</v>
      </c>
      <c r="AH221" s="606"/>
      <c r="AI221" s="606"/>
      <c r="AJ221" s="600"/>
      <c r="AK221" s="600"/>
    </row>
    <row r="222" spans="1:38" x14ac:dyDescent="0.25">
      <c r="A222" s="25"/>
      <c r="B222" s="705"/>
      <c r="C222" s="706"/>
      <c r="D222" s="707"/>
      <c r="E222" s="708"/>
      <c r="F222" s="709"/>
      <c r="G222" s="705"/>
      <c r="H222" s="706"/>
      <c r="I222" s="28"/>
      <c r="J222" s="28">
        <v>70</v>
      </c>
      <c r="K222" s="28">
        <v>12</v>
      </c>
      <c r="L222" s="28">
        <v>11</v>
      </c>
      <c r="M222" s="28"/>
      <c r="N222" s="28"/>
      <c r="O222" s="710">
        <f>(I222*0.1)+(J222*0.25)+(K222*0.5)+(L222*0.75)+(M222*1)+(N222*5)</f>
        <v>31.75</v>
      </c>
      <c r="P222" s="710"/>
      <c r="Q222" s="711"/>
      <c r="R222" s="712"/>
      <c r="T222" s="25"/>
      <c r="U222" s="705"/>
      <c r="V222" s="706"/>
      <c r="W222" s="707"/>
      <c r="X222" s="708"/>
      <c r="Y222" s="709"/>
      <c r="Z222" s="705"/>
      <c r="AA222" s="706"/>
      <c r="AB222" s="28"/>
      <c r="AC222" s="28"/>
      <c r="AD222" s="28"/>
      <c r="AE222" s="28"/>
      <c r="AF222" s="28"/>
      <c r="AG222" s="28"/>
      <c r="AH222" s="710">
        <f>(AB222*0.1)+(AC222*0.25)+(AD222*0.5)+(AE222*0.75)+(AF222*1)+(AG222*5)</f>
        <v>0</v>
      </c>
      <c r="AI222" s="710"/>
      <c r="AJ222" s="711"/>
      <c r="AK222" s="712"/>
    </row>
    <row r="223" spans="1:38" x14ac:dyDescent="0.25">
      <c r="A223" s="26"/>
      <c r="B223" s="585"/>
      <c r="C223" s="586"/>
      <c r="D223" s="585"/>
      <c r="E223" s="704"/>
      <c r="F223" s="586"/>
      <c r="G223" s="585"/>
      <c r="H223" s="586"/>
      <c r="I223" s="29"/>
      <c r="J223" s="29"/>
      <c r="K223" s="29"/>
      <c r="L223" s="29"/>
      <c r="M223" s="29"/>
      <c r="N223" s="29"/>
      <c r="O223" s="687">
        <f t="shared" ref="O223:O240" si="52">(I223*0.1)+(J223*0.25)+(K223*0.5)+(L223*0.75)+(M223*1)+(N223*5)</f>
        <v>0</v>
      </c>
      <c r="P223" s="687"/>
      <c r="Q223" s="688"/>
      <c r="R223" s="689"/>
      <c r="T223" s="26"/>
      <c r="U223" s="585"/>
      <c r="V223" s="586"/>
      <c r="W223" s="585"/>
      <c r="X223" s="704"/>
      <c r="Y223" s="586"/>
      <c r="Z223" s="585"/>
      <c r="AA223" s="586"/>
      <c r="AB223" s="29"/>
      <c r="AC223" s="29"/>
      <c r="AD223" s="29"/>
      <c r="AE223" s="29"/>
      <c r="AF223" s="29"/>
      <c r="AG223" s="29"/>
      <c r="AH223" s="687">
        <f t="shared" ref="AH223:AH250" si="53">(AB223*0.1)+(AC223*0.25)+(AD223*0.5)+(AE223*0.75)+(AF223*1)+(AG223*5)</f>
        <v>0</v>
      </c>
      <c r="AI223" s="687"/>
      <c r="AJ223" s="688"/>
      <c r="AK223" s="689"/>
    </row>
    <row r="224" spans="1:38" x14ac:dyDescent="0.25">
      <c r="A224" s="26"/>
      <c r="B224" s="585"/>
      <c r="C224" s="586"/>
      <c r="D224" s="585"/>
      <c r="E224" s="704"/>
      <c r="F224" s="586"/>
      <c r="G224" s="585"/>
      <c r="H224" s="586"/>
      <c r="I224" s="29"/>
      <c r="J224" s="29"/>
      <c r="K224" s="29"/>
      <c r="L224" s="29"/>
      <c r="M224" s="29"/>
      <c r="N224" s="29"/>
      <c r="O224" s="687">
        <f t="shared" si="52"/>
        <v>0</v>
      </c>
      <c r="P224" s="687"/>
      <c r="Q224" s="688"/>
      <c r="R224" s="689"/>
      <c r="T224" s="26"/>
      <c r="U224" s="585"/>
      <c r="V224" s="586"/>
      <c r="W224" s="585"/>
      <c r="X224" s="704"/>
      <c r="Y224" s="586"/>
      <c r="Z224" s="585"/>
      <c r="AA224" s="586"/>
      <c r="AB224" s="29"/>
      <c r="AC224" s="29"/>
      <c r="AD224" s="29"/>
      <c r="AE224" s="29"/>
      <c r="AF224" s="29"/>
      <c r="AG224" s="29"/>
      <c r="AH224" s="687">
        <f t="shared" si="53"/>
        <v>0</v>
      </c>
      <c r="AI224" s="687"/>
      <c r="AJ224" s="688"/>
      <c r="AK224" s="689"/>
    </row>
    <row r="225" spans="1:56" x14ac:dyDescent="0.25">
      <c r="A225" s="26"/>
      <c r="B225" s="585"/>
      <c r="C225" s="586"/>
      <c r="D225" s="585"/>
      <c r="E225" s="704"/>
      <c r="F225" s="586"/>
      <c r="G225" s="585"/>
      <c r="H225" s="586"/>
      <c r="I225" s="29"/>
      <c r="J225" s="29"/>
      <c r="K225" s="29"/>
      <c r="L225" s="29"/>
      <c r="M225" s="29"/>
      <c r="N225" s="29"/>
      <c r="O225" s="687">
        <f t="shared" si="52"/>
        <v>0</v>
      </c>
      <c r="P225" s="687"/>
      <c r="Q225" s="688"/>
      <c r="R225" s="689"/>
      <c r="T225" s="26"/>
      <c r="U225" s="585"/>
      <c r="V225" s="586"/>
      <c r="W225" s="585"/>
      <c r="X225" s="704"/>
      <c r="Y225" s="586"/>
      <c r="Z225" s="585"/>
      <c r="AA225" s="586"/>
      <c r="AB225" s="29"/>
      <c r="AC225" s="29"/>
      <c r="AD225" s="29"/>
      <c r="AE225" s="29"/>
      <c r="AF225" s="29"/>
      <c r="AG225" s="29"/>
      <c r="AH225" s="687">
        <f t="shared" si="53"/>
        <v>0</v>
      </c>
      <c r="AI225" s="687"/>
      <c r="AJ225" s="688"/>
      <c r="AK225" s="689"/>
    </row>
    <row r="226" spans="1:56" x14ac:dyDescent="0.25">
      <c r="A226" s="26"/>
      <c r="B226" s="585"/>
      <c r="C226" s="586"/>
      <c r="D226" s="585"/>
      <c r="E226" s="704"/>
      <c r="F226" s="586"/>
      <c r="G226" s="585"/>
      <c r="H226" s="586"/>
      <c r="I226" s="29"/>
      <c r="J226" s="29"/>
      <c r="K226" s="29"/>
      <c r="L226" s="29"/>
      <c r="M226" s="29"/>
      <c r="N226" s="29"/>
      <c r="O226" s="687">
        <f t="shared" si="52"/>
        <v>0</v>
      </c>
      <c r="P226" s="687"/>
      <c r="Q226" s="688"/>
      <c r="R226" s="689"/>
      <c r="T226" s="26"/>
      <c r="U226" s="585"/>
      <c r="V226" s="586"/>
      <c r="W226" s="585"/>
      <c r="X226" s="704"/>
      <c r="Y226" s="586"/>
      <c r="Z226" s="585"/>
      <c r="AA226" s="586"/>
      <c r="AB226" s="29"/>
      <c r="AC226" s="29"/>
      <c r="AD226" s="29"/>
      <c r="AE226" s="29"/>
      <c r="AF226" s="29"/>
      <c r="AG226" s="29"/>
      <c r="AH226" s="687">
        <f t="shared" si="53"/>
        <v>0</v>
      </c>
      <c r="AI226" s="687"/>
      <c r="AJ226" s="688"/>
      <c r="AK226" s="689"/>
      <c r="BD226" s="219"/>
    </row>
    <row r="227" spans="1:56" x14ac:dyDescent="0.25">
      <c r="A227" s="26"/>
      <c r="B227" s="585"/>
      <c r="C227" s="586"/>
      <c r="D227" s="585"/>
      <c r="E227" s="704"/>
      <c r="F227" s="586"/>
      <c r="G227" s="585"/>
      <c r="H227" s="586"/>
      <c r="I227" s="29"/>
      <c r="J227" s="29"/>
      <c r="K227" s="29"/>
      <c r="L227" s="29"/>
      <c r="M227" s="29"/>
      <c r="N227" s="29"/>
      <c r="O227" s="687">
        <f t="shared" si="52"/>
        <v>0</v>
      </c>
      <c r="P227" s="687"/>
      <c r="Q227" s="688"/>
      <c r="R227" s="689"/>
      <c r="T227" s="26"/>
      <c r="U227" s="585"/>
      <c r="V227" s="586"/>
      <c r="W227" s="585"/>
      <c r="X227" s="704"/>
      <c r="Y227" s="586"/>
      <c r="Z227" s="585"/>
      <c r="AA227" s="586"/>
      <c r="AB227" s="29"/>
      <c r="AC227" s="29"/>
      <c r="AD227" s="29"/>
      <c r="AE227" s="29"/>
      <c r="AF227" s="29"/>
      <c r="AG227" s="29"/>
      <c r="AH227" s="687">
        <f t="shared" si="53"/>
        <v>0</v>
      </c>
      <c r="AI227" s="687"/>
      <c r="AJ227" s="688"/>
      <c r="AK227" s="689"/>
      <c r="BD227" s="220"/>
    </row>
    <row r="228" spans="1:56" x14ac:dyDescent="0.25">
      <c r="A228" s="26"/>
      <c r="B228" s="585"/>
      <c r="C228" s="586"/>
      <c r="D228" s="585"/>
      <c r="E228" s="704"/>
      <c r="F228" s="586"/>
      <c r="G228" s="585"/>
      <c r="H228" s="586"/>
      <c r="I228" s="29"/>
      <c r="J228" s="29"/>
      <c r="K228" s="29"/>
      <c r="L228" s="29"/>
      <c r="M228" s="29"/>
      <c r="N228" s="29"/>
      <c r="O228" s="687">
        <f t="shared" si="52"/>
        <v>0</v>
      </c>
      <c r="P228" s="687"/>
      <c r="Q228" s="688"/>
      <c r="R228" s="689"/>
      <c r="T228" s="26"/>
      <c r="U228" s="585"/>
      <c r="V228" s="586"/>
      <c r="W228" s="585"/>
      <c r="X228" s="704"/>
      <c r="Y228" s="586"/>
      <c r="Z228" s="585"/>
      <c r="AA228" s="586"/>
      <c r="AB228" s="29"/>
      <c r="AC228" s="29"/>
      <c r="AD228" s="29"/>
      <c r="AE228" s="29"/>
      <c r="AF228" s="29"/>
      <c r="AG228" s="29"/>
      <c r="AH228" s="687">
        <f t="shared" si="53"/>
        <v>0</v>
      </c>
      <c r="AI228" s="687"/>
      <c r="AJ228" s="688"/>
      <c r="AK228" s="689"/>
      <c r="BD228" s="219"/>
    </row>
    <row r="229" spans="1:56" x14ac:dyDescent="0.25">
      <c r="A229" s="26"/>
      <c r="B229" s="585"/>
      <c r="C229" s="586"/>
      <c r="D229" s="585"/>
      <c r="E229" s="704"/>
      <c r="F229" s="586"/>
      <c r="G229" s="585"/>
      <c r="H229" s="586"/>
      <c r="I229" s="29"/>
      <c r="J229" s="29"/>
      <c r="K229" s="29"/>
      <c r="L229" s="29"/>
      <c r="M229" s="29"/>
      <c r="N229" s="29"/>
      <c r="O229" s="687">
        <f t="shared" si="52"/>
        <v>0</v>
      </c>
      <c r="P229" s="687"/>
      <c r="Q229" s="688"/>
      <c r="R229" s="689"/>
      <c r="T229" s="26"/>
      <c r="U229" s="240"/>
      <c r="V229" s="241"/>
      <c r="W229" s="240"/>
      <c r="X229" s="242"/>
      <c r="Y229" s="241"/>
      <c r="Z229" s="240"/>
      <c r="AA229" s="241"/>
      <c r="AB229" s="29"/>
      <c r="AC229" s="29"/>
      <c r="AD229" s="29"/>
      <c r="AE229" s="29"/>
      <c r="AF229" s="29"/>
      <c r="AG229" s="29"/>
      <c r="AH229" s="257"/>
      <c r="AI229" s="257"/>
      <c r="AJ229" s="248"/>
      <c r="AK229" s="255"/>
      <c r="BD229" s="219"/>
    </row>
    <row r="230" spans="1:56" x14ac:dyDescent="0.25">
      <c r="A230" s="26"/>
      <c r="B230" s="585"/>
      <c r="C230" s="586"/>
      <c r="D230" s="585"/>
      <c r="E230" s="704"/>
      <c r="F230" s="586"/>
      <c r="G230" s="585"/>
      <c r="H230" s="586"/>
      <c r="I230" s="29"/>
      <c r="J230" s="29"/>
      <c r="K230" s="29"/>
      <c r="L230" s="29"/>
      <c r="M230" s="29"/>
      <c r="N230" s="29"/>
      <c r="O230" s="687">
        <f t="shared" si="52"/>
        <v>0</v>
      </c>
      <c r="P230" s="687"/>
      <c r="Q230" s="688"/>
      <c r="R230" s="689"/>
      <c r="T230" s="26"/>
      <c r="U230" s="585"/>
      <c r="V230" s="586"/>
      <c r="W230" s="585"/>
      <c r="X230" s="704"/>
      <c r="Y230" s="586"/>
      <c r="Z230" s="585"/>
      <c r="AA230" s="586"/>
      <c r="AB230" s="29"/>
      <c r="AC230" s="29"/>
      <c r="AD230" s="29"/>
      <c r="AE230" s="29"/>
      <c r="AF230" s="29"/>
      <c r="AG230" s="29"/>
      <c r="AH230" s="687">
        <f t="shared" si="53"/>
        <v>0</v>
      </c>
      <c r="AI230" s="687"/>
      <c r="AJ230" s="688"/>
      <c r="AK230" s="689"/>
      <c r="BD230" s="219"/>
    </row>
    <row r="231" spans="1:56" x14ac:dyDescent="0.25">
      <c r="A231" s="26"/>
      <c r="B231" s="585"/>
      <c r="C231" s="586"/>
      <c r="D231" s="585"/>
      <c r="E231" s="704"/>
      <c r="F231" s="586"/>
      <c r="G231" s="585"/>
      <c r="H231" s="586"/>
      <c r="I231" s="29"/>
      <c r="J231" s="29"/>
      <c r="K231" s="29"/>
      <c r="L231" s="29"/>
      <c r="M231" s="29"/>
      <c r="N231" s="29"/>
      <c r="O231" s="687">
        <f t="shared" si="52"/>
        <v>0</v>
      </c>
      <c r="P231" s="687"/>
      <c r="Q231" s="688"/>
      <c r="R231" s="689"/>
      <c r="T231" s="26"/>
      <c r="U231" s="585"/>
      <c r="V231" s="586"/>
      <c r="W231" s="585"/>
      <c r="X231" s="704"/>
      <c r="Y231" s="586"/>
      <c r="Z231" s="585"/>
      <c r="AA231" s="586"/>
      <c r="AB231" s="29"/>
      <c r="AC231" s="29"/>
      <c r="AD231" s="29"/>
      <c r="AE231" s="29"/>
      <c r="AF231" s="29"/>
      <c r="AG231" s="29"/>
      <c r="AH231" s="687">
        <f t="shared" si="53"/>
        <v>0</v>
      </c>
      <c r="AI231" s="687"/>
      <c r="AJ231" s="688"/>
      <c r="AK231" s="689"/>
      <c r="BD231" s="219"/>
    </row>
    <row r="232" spans="1:56" x14ac:dyDescent="0.25">
      <c r="A232" s="26"/>
      <c r="B232" s="585"/>
      <c r="C232" s="586"/>
      <c r="D232" s="585"/>
      <c r="E232" s="704"/>
      <c r="F232" s="586"/>
      <c r="G232" s="585"/>
      <c r="H232" s="586"/>
      <c r="I232" s="29"/>
      <c r="J232" s="29"/>
      <c r="K232" s="29"/>
      <c r="L232" s="29"/>
      <c r="M232" s="29"/>
      <c r="N232" s="29"/>
      <c r="O232" s="687">
        <f t="shared" si="52"/>
        <v>0</v>
      </c>
      <c r="P232" s="687"/>
      <c r="Q232" s="688"/>
      <c r="R232" s="689"/>
      <c r="T232" s="26"/>
      <c r="U232" s="585"/>
      <c r="V232" s="586"/>
      <c r="W232" s="585"/>
      <c r="X232" s="704"/>
      <c r="Y232" s="586"/>
      <c r="Z232" s="585"/>
      <c r="AA232" s="586"/>
      <c r="AB232" s="29"/>
      <c r="AC232" s="29"/>
      <c r="AD232" s="29"/>
      <c r="AE232" s="29"/>
      <c r="AF232" s="29"/>
      <c r="AG232" s="29"/>
      <c r="AH232" s="687">
        <f t="shared" si="53"/>
        <v>0</v>
      </c>
      <c r="AI232" s="687"/>
      <c r="AJ232" s="688"/>
      <c r="AK232" s="689"/>
      <c r="BD232" s="221"/>
    </row>
    <row r="233" spans="1:56" x14ac:dyDescent="0.25">
      <c r="A233" s="26"/>
      <c r="B233" s="585"/>
      <c r="C233" s="586"/>
      <c r="D233" s="585"/>
      <c r="E233" s="704"/>
      <c r="F233" s="586"/>
      <c r="G233" s="585"/>
      <c r="H233" s="586"/>
      <c r="I233" s="29"/>
      <c r="J233" s="29"/>
      <c r="K233" s="29"/>
      <c r="L233" s="29"/>
      <c r="M233" s="29"/>
      <c r="N233" s="29"/>
      <c r="O233" s="687">
        <f t="shared" si="52"/>
        <v>0</v>
      </c>
      <c r="P233" s="687"/>
      <c r="Q233" s="688"/>
      <c r="R233" s="689"/>
      <c r="T233" s="26"/>
      <c r="U233" s="585"/>
      <c r="V233" s="586"/>
      <c r="W233" s="585"/>
      <c r="X233" s="704"/>
      <c r="Y233" s="586"/>
      <c r="Z233" s="585"/>
      <c r="AA233" s="586"/>
      <c r="AB233" s="29"/>
      <c r="AC233" s="29"/>
      <c r="AD233" s="29"/>
      <c r="AE233" s="29"/>
      <c r="AF233" s="29"/>
      <c r="AG233" s="29"/>
      <c r="AH233" s="687">
        <f t="shared" si="53"/>
        <v>0</v>
      </c>
      <c r="AI233" s="687"/>
      <c r="AJ233" s="688"/>
      <c r="AK233" s="689"/>
      <c r="BD233" s="221"/>
    </row>
    <row r="234" spans="1:56" x14ac:dyDescent="0.25">
      <c r="A234" s="26"/>
      <c r="B234" s="585"/>
      <c r="C234" s="586"/>
      <c r="D234" s="585"/>
      <c r="E234" s="704"/>
      <c r="F234" s="586"/>
      <c r="G234" s="585"/>
      <c r="H234" s="586"/>
      <c r="I234" s="29"/>
      <c r="J234" s="29"/>
      <c r="K234" s="29"/>
      <c r="L234" s="29"/>
      <c r="M234" s="29"/>
      <c r="N234" s="29"/>
      <c r="O234" s="687">
        <f t="shared" si="52"/>
        <v>0</v>
      </c>
      <c r="P234" s="687"/>
      <c r="Q234" s="688"/>
      <c r="R234" s="689"/>
      <c r="T234" s="26"/>
      <c r="U234" s="585"/>
      <c r="V234" s="586"/>
      <c r="W234" s="585"/>
      <c r="X234" s="704"/>
      <c r="Y234" s="586"/>
      <c r="Z234" s="585"/>
      <c r="AA234" s="586"/>
      <c r="AB234" s="29"/>
      <c r="AC234" s="29"/>
      <c r="AD234" s="29"/>
      <c r="AE234" s="29"/>
      <c r="AF234" s="29"/>
      <c r="AG234" s="29"/>
      <c r="AH234" s="687">
        <f t="shared" si="53"/>
        <v>0</v>
      </c>
      <c r="AI234" s="687"/>
      <c r="AJ234" s="688"/>
      <c r="AK234" s="689"/>
      <c r="BD234" s="221"/>
    </row>
    <row r="235" spans="1:56" x14ac:dyDescent="0.25">
      <c r="A235" s="26"/>
      <c r="B235" s="585"/>
      <c r="C235" s="586"/>
      <c r="D235" s="585"/>
      <c r="E235" s="704"/>
      <c r="F235" s="586"/>
      <c r="G235" s="585"/>
      <c r="H235" s="586"/>
      <c r="I235" s="29"/>
      <c r="J235" s="29"/>
      <c r="K235" s="29"/>
      <c r="L235" s="29"/>
      <c r="M235" s="29"/>
      <c r="N235" s="29"/>
      <c r="O235" s="687">
        <f t="shared" si="52"/>
        <v>0</v>
      </c>
      <c r="P235" s="687"/>
      <c r="Q235" s="688"/>
      <c r="R235" s="689"/>
      <c r="T235" s="26"/>
      <c r="U235" s="585"/>
      <c r="V235" s="586"/>
      <c r="W235" s="585"/>
      <c r="X235" s="704"/>
      <c r="Y235" s="586"/>
      <c r="Z235" s="585"/>
      <c r="AA235" s="586"/>
      <c r="AB235" s="29"/>
      <c r="AC235" s="29"/>
      <c r="AD235" s="29"/>
      <c r="AE235" s="29"/>
      <c r="AF235" s="29"/>
      <c r="AG235" s="29"/>
      <c r="AH235" s="687">
        <f t="shared" si="53"/>
        <v>0</v>
      </c>
      <c r="AI235" s="687"/>
      <c r="AJ235" s="688"/>
      <c r="AK235" s="689"/>
      <c r="BD235" s="221"/>
    </row>
    <row r="236" spans="1:56" x14ac:dyDescent="0.25">
      <c r="A236" s="26"/>
      <c r="B236" s="585"/>
      <c r="C236" s="586"/>
      <c r="D236" s="585"/>
      <c r="E236" s="704"/>
      <c r="F236" s="586"/>
      <c r="G236" s="585"/>
      <c r="H236" s="586"/>
      <c r="I236" s="29"/>
      <c r="J236" s="29"/>
      <c r="K236" s="29"/>
      <c r="L236" s="29"/>
      <c r="M236" s="29"/>
      <c r="N236" s="29"/>
      <c r="O236" s="687">
        <f t="shared" si="52"/>
        <v>0</v>
      </c>
      <c r="P236" s="687"/>
      <c r="Q236" s="688"/>
      <c r="R236" s="689"/>
      <c r="T236" s="26"/>
      <c r="U236" s="585"/>
      <c r="V236" s="586"/>
      <c r="W236" s="585"/>
      <c r="X236" s="704"/>
      <c r="Y236" s="586"/>
      <c r="Z236" s="585"/>
      <c r="AA236" s="586"/>
      <c r="AB236" s="29"/>
      <c r="AC236" s="29"/>
      <c r="AD236" s="29"/>
      <c r="AE236" s="29"/>
      <c r="AF236" s="29"/>
      <c r="AG236" s="29"/>
      <c r="AH236" s="687">
        <f t="shared" si="53"/>
        <v>0</v>
      </c>
      <c r="AI236" s="687"/>
      <c r="AJ236" s="688"/>
      <c r="AK236" s="689"/>
      <c r="BD236" s="221"/>
    </row>
    <row r="237" spans="1:56" x14ac:dyDescent="0.25">
      <c r="A237" s="26"/>
      <c r="B237" s="585"/>
      <c r="C237" s="586"/>
      <c r="D237" s="585"/>
      <c r="E237" s="704"/>
      <c r="F237" s="586"/>
      <c r="G237" s="585"/>
      <c r="H237" s="586"/>
      <c r="I237" s="29"/>
      <c r="J237" s="29"/>
      <c r="K237" s="29"/>
      <c r="L237" s="29"/>
      <c r="M237" s="29"/>
      <c r="N237" s="29"/>
      <c r="O237" s="687">
        <f t="shared" si="52"/>
        <v>0</v>
      </c>
      <c r="P237" s="687"/>
      <c r="Q237" s="688"/>
      <c r="R237" s="689"/>
      <c r="T237" s="26"/>
      <c r="U237" s="585"/>
      <c r="V237" s="586"/>
      <c r="W237" s="585"/>
      <c r="X237" s="704"/>
      <c r="Y237" s="586"/>
      <c r="Z237" s="585"/>
      <c r="AA237" s="586"/>
      <c r="AB237" s="29"/>
      <c r="AC237" s="29"/>
      <c r="AD237" s="29"/>
      <c r="AE237" s="29"/>
      <c r="AF237" s="29"/>
      <c r="AG237" s="29"/>
      <c r="AH237" s="687">
        <f t="shared" si="53"/>
        <v>0</v>
      </c>
      <c r="AI237" s="687"/>
      <c r="AJ237" s="688"/>
      <c r="AK237" s="689"/>
      <c r="BD237" s="221"/>
    </row>
    <row r="238" spans="1:56" x14ac:dyDescent="0.25">
      <c r="A238" s="26"/>
      <c r="B238" s="585"/>
      <c r="C238" s="586"/>
      <c r="D238" s="585"/>
      <c r="E238" s="704"/>
      <c r="F238" s="586"/>
      <c r="G238" s="585"/>
      <c r="H238" s="586"/>
      <c r="I238" s="29"/>
      <c r="J238" s="29"/>
      <c r="K238" s="29"/>
      <c r="L238" s="29"/>
      <c r="M238" s="29"/>
      <c r="N238" s="29"/>
      <c r="O238" s="687">
        <f t="shared" si="52"/>
        <v>0</v>
      </c>
      <c r="P238" s="687"/>
      <c r="Q238" s="688"/>
      <c r="R238" s="689"/>
      <c r="T238" s="26"/>
      <c r="U238" s="585"/>
      <c r="V238" s="586"/>
      <c r="W238" s="585"/>
      <c r="X238" s="704"/>
      <c r="Y238" s="586"/>
      <c r="Z238" s="585"/>
      <c r="AA238" s="586"/>
      <c r="AB238" s="29"/>
      <c r="AC238" s="29"/>
      <c r="AD238" s="29"/>
      <c r="AE238" s="29"/>
      <c r="AF238" s="29"/>
      <c r="AG238" s="29"/>
      <c r="AH238" s="687">
        <f t="shared" si="53"/>
        <v>0</v>
      </c>
      <c r="AI238" s="687"/>
      <c r="AJ238" s="688"/>
      <c r="AK238" s="689"/>
      <c r="BD238" s="221"/>
    </row>
    <row r="239" spans="1:56" x14ac:dyDescent="0.25">
      <c r="A239" s="26"/>
      <c r="B239" s="585"/>
      <c r="C239" s="586"/>
      <c r="D239" s="585"/>
      <c r="E239" s="704"/>
      <c r="F239" s="586"/>
      <c r="G239" s="585"/>
      <c r="H239" s="586"/>
      <c r="I239" s="29"/>
      <c r="J239" s="29"/>
      <c r="K239" s="29"/>
      <c r="L239" s="29"/>
      <c r="M239" s="29"/>
      <c r="N239" s="29"/>
      <c r="O239" s="687">
        <f t="shared" si="52"/>
        <v>0</v>
      </c>
      <c r="P239" s="687"/>
      <c r="Q239" s="688"/>
      <c r="R239" s="689"/>
      <c r="T239" s="26"/>
      <c r="U239" s="585"/>
      <c r="V239" s="586"/>
      <c r="W239" s="585"/>
      <c r="X239" s="704"/>
      <c r="Y239" s="586"/>
      <c r="Z239" s="585"/>
      <c r="AA239" s="586"/>
      <c r="AB239" s="29"/>
      <c r="AC239" s="29"/>
      <c r="AD239" s="29"/>
      <c r="AE239" s="29"/>
      <c r="AF239" s="29"/>
      <c r="AG239" s="29"/>
      <c r="AH239" s="687">
        <f t="shared" si="53"/>
        <v>0</v>
      </c>
      <c r="AI239" s="687"/>
      <c r="AJ239" s="688"/>
      <c r="AK239" s="689"/>
      <c r="BD239" s="221"/>
    </row>
    <row r="240" spans="1:56" ht="15.75" thickBot="1" x14ac:dyDescent="0.3">
      <c r="A240" s="27"/>
      <c r="B240" s="702"/>
      <c r="C240" s="703"/>
      <c r="D240" s="702"/>
      <c r="E240" s="587"/>
      <c r="F240" s="703"/>
      <c r="G240" s="702"/>
      <c r="H240" s="703"/>
      <c r="I240" s="30"/>
      <c r="J240" s="30"/>
      <c r="K240" s="30"/>
      <c r="L240" s="30"/>
      <c r="M240" s="30"/>
      <c r="N240" s="30"/>
      <c r="O240" s="727">
        <f t="shared" si="52"/>
        <v>0</v>
      </c>
      <c r="P240" s="727"/>
      <c r="Q240" s="728"/>
      <c r="R240" s="729"/>
      <c r="T240" s="27"/>
      <c r="U240" s="702"/>
      <c r="V240" s="703"/>
      <c r="W240" s="702"/>
      <c r="X240" s="587"/>
      <c r="Y240" s="703"/>
      <c r="Z240" s="702"/>
      <c r="AA240" s="703"/>
      <c r="AB240" s="30"/>
      <c r="AC240" s="30"/>
      <c r="AD240" s="30"/>
      <c r="AE240" s="30"/>
      <c r="AF240" s="30"/>
      <c r="AG240" s="30"/>
      <c r="AH240" s="730">
        <f t="shared" si="53"/>
        <v>0</v>
      </c>
      <c r="AI240" s="730"/>
      <c r="AJ240" s="731"/>
      <c r="AK240" s="732"/>
      <c r="BD240" s="221"/>
    </row>
    <row r="241" spans="1:37" ht="16.5" thickTop="1" thickBot="1" x14ac:dyDescent="0.3">
      <c r="A241" s="58" t="s">
        <v>86</v>
      </c>
      <c r="B241" s="596">
        <f>SUM(B222:C240)</f>
        <v>0</v>
      </c>
      <c r="C241" s="596"/>
      <c r="D241" s="596"/>
      <c r="E241" s="596"/>
      <c r="F241" s="596"/>
      <c r="G241" s="596"/>
      <c r="H241" s="596"/>
      <c r="I241" s="596"/>
      <c r="J241" s="596"/>
      <c r="K241" s="596"/>
      <c r="L241" s="596"/>
      <c r="M241" s="596"/>
      <c r="N241" s="596"/>
      <c r="O241" s="596"/>
      <c r="P241" s="596"/>
      <c r="Q241" s="596"/>
      <c r="R241" s="596"/>
      <c r="T241" s="27"/>
      <c r="U241" s="702"/>
      <c r="V241" s="703"/>
      <c r="W241" s="702"/>
      <c r="X241" s="587"/>
      <c r="Y241" s="703"/>
      <c r="Z241" s="702"/>
      <c r="AA241" s="703"/>
      <c r="AB241" s="30"/>
      <c r="AC241" s="30"/>
      <c r="AD241" s="30"/>
      <c r="AE241" s="30"/>
      <c r="AF241" s="30"/>
      <c r="AG241" s="30"/>
      <c r="AH241" s="687">
        <f t="shared" si="53"/>
        <v>0</v>
      </c>
      <c r="AI241" s="687"/>
      <c r="AJ241" s="688"/>
      <c r="AK241" s="689"/>
    </row>
    <row r="242" spans="1:37" ht="15.75" thickBot="1" x14ac:dyDescent="0.3">
      <c r="A242" s="498" t="s">
        <v>85</v>
      </c>
      <c r="B242" s="498"/>
      <c r="C242" s="498"/>
      <c r="D242" s="498">
        <f>SUM(D222:F240)</f>
        <v>0</v>
      </c>
      <c r="E242" s="498"/>
      <c r="F242" s="498"/>
      <c r="G242" s="498"/>
      <c r="H242" s="498"/>
      <c r="I242" s="498"/>
      <c r="J242" s="498"/>
      <c r="K242" s="498"/>
      <c r="L242" s="498"/>
      <c r="M242" s="498"/>
      <c r="N242" s="498"/>
      <c r="O242" s="498"/>
      <c r="P242" s="498"/>
      <c r="Q242" s="498"/>
      <c r="R242" s="498"/>
      <c r="T242" s="27"/>
      <c r="U242" s="702"/>
      <c r="V242" s="703"/>
      <c r="W242" s="702"/>
      <c r="X242" s="587"/>
      <c r="Y242" s="703"/>
      <c r="Z242" s="702"/>
      <c r="AA242" s="703"/>
      <c r="AB242" s="30"/>
      <c r="AC242" s="30"/>
      <c r="AD242" s="30"/>
      <c r="AE242" s="30"/>
      <c r="AF242" s="30"/>
      <c r="AG242" s="30"/>
      <c r="AH242" s="687">
        <f t="shared" si="53"/>
        <v>0</v>
      </c>
      <c r="AI242" s="687"/>
      <c r="AJ242" s="688"/>
      <c r="AK242" s="689"/>
    </row>
    <row r="243" spans="1:37" ht="15.75" thickBot="1" x14ac:dyDescent="0.3">
      <c r="A243" s="498" t="s">
        <v>84</v>
      </c>
      <c r="B243" s="498"/>
      <c r="C243" s="498"/>
      <c r="D243" s="498"/>
      <c r="E243" s="498"/>
      <c r="F243" s="498"/>
      <c r="G243" s="498">
        <f>SUM(G222:H240)</f>
        <v>0</v>
      </c>
      <c r="H243" s="498"/>
      <c r="I243" s="498"/>
      <c r="J243" s="498"/>
      <c r="K243" s="498"/>
      <c r="L243" s="498"/>
      <c r="M243" s="498"/>
      <c r="N243" s="498"/>
      <c r="O243" s="498"/>
      <c r="P243" s="498"/>
      <c r="Q243" s="498"/>
      <c r="R243" s="498"/>
      <c r="T243" s="27"/>
      <c r="U243" s="702"/>
      <c r="V243" s="703"/>
      <c r="W243" s="702"/>
      <c r="X243" s="587"/>
      <c r="Y243" s="703"/>
      <c r="Z243" s="702"/>
      <c r="AA243" s="703"/>
      <c r="AB243" s="30"/>
      <c r="AC243" s="30"/>
      <c r="AD243" s="30"/>
      <c r="AE243" s="30"/>
      <c r="AF243" s="30"/>
      <c r="AG243" s="30"/>
      <c r="AH243" s="687">
        <f t="shared" si="53"/>
        <v>0</v>
      </c>
      <c r="AI243" s="687"/>
      <c r="AJ243" s="688"/>
      <c r="AK243" s="689"/>
    </row>
    <row r="244" spans="1:37" ht="15.75" thickBot="1" x14ac:dyDescent="0.3">
      <c r="A244" s="592" t="s">
        <v>137</v>
      </c>
      <c r="B244" s="592"/>
      <c r="C244" s="592"/>
      <c r="D244" s="592"/>
      <c r="E244" s="592"/>
      <c r="F244" s="592"/>
      <c r="G244" s="592"/>
      <c r="H244" s="592"/>
      <c r="I244" s="498">
        <f>SUM(I222:I240)+SUM(AB222:AB250)</f>
        <v>0</v>
      </c>
      <c r="J244" s="498"/>
      <c r="K244" s="498"/>
      <c r="L244" s="498"/>
      <c r="M244" s="498"/>
      <c r="N244" s="498"/>
      <c r="O244" s="498"/>
      <c r="P244" s="498"/>
      <c r="Q244" s="498"/>
      <c r="R244" s="498"/>
      <c r="T244" s="27"/>
      <c r="U244" s="702"/>
      <c r="V244" s="703"/>
      <c r="W244" s="702"/>
      <c r="X244" s="587"/>
      <c r="Y244" s="703"/>
      <c r="Z244" s="702"/>
      <c r="AA244" s="703"/>
      <c r="AB244" s="30"/>
      <c r="AC244" s="30"/>
      <c r="AD244" s="30"/>
      <c r="AE244" s="30"/>
      <c r="AF244" s="30"/>
      <c r="AG244" s="30"/>
      <c r="AH244" s="687">
        <f t="shared" si="53"/>
        <v>0</v>
      </c>
      <c r="AI244" s="687"/>
      <c r="AJ244" s="688"/>
      <c r="AK244" s="689"/>
    </row>
    <row r="245" spans="1:37" ht="15.75" thickBot="1" x14ac:dyDescent="0.3">
      <c r="A245" s="498" t="s">
        <v>83</v>
      </c>
      <c r="B245" s="498"/>
      <c r="C245" s="498"/>
      <c r="D245" s="498"/>
      <c r="E245" s="498"/>
      <c r="F245" s="498"/>
      <c r="G245" s="498"/>
      <c r="H245" s="498"/>
      <c r="I245" s="498"/>
      <c r="J245" s="498">
        <f>SUM(J222:J240)+SUM(AC222:AC250)</f>
        <v>70</v>
      </c>
      <c r="K245" s="498"/>
      <c r="L245" s="498"/>
      <c r="M245" s="498"/>
      <c r="N245" s="498"/>
      <c r="O245" s="498"/>
      <c r="P245" s="498"/>
      <c r="Q245" s="498"/>
      <c r="R245" s="498"/>
      <c r="T245" s="27"/>
      <c r="U245" s="702"/>
      <c r="V245" s="703"/>
      <c r="W245" s="702"/>
      <c r="X245" s="587"/>
      <c r="Y245" s="703"/>
      <c r="Z245" s="702"/>
      <c r="AA245" s="703"/>
      <c r="AB245" s="30"/>
      <c r="AC245" s="30"/>
      <c r="AD245" s="30"/>
      <c r="AE245" s="30"/>
      <c r="AF245" s="30"/>
      <c r="AG245" s="30"/>
      <c r="AH245" s="687">
        <f t="shared" si="53"/>
        <v>0</v>
      </c>
      <c r="AI245" s="687"/>
      <c r="AJ245" s="688"/>
      <c r="AK245" s="689"/>
    </row>
    <row r="246" spans="1:37" ht="15.75" thickBot="1" x14ac:dyDescent="0.3">
      <c r="A246" s="498" t="s">
        <v>82</v>
      </c>
      <c r="B246" s="498"/>
      <c r="C246" s="498"/>
      <c r="D246" s="498"/>
      <c r="E246" s="498"/>
      <c r="F246" s="498"/>
      <c r="G246" s="498"/>
      <c r="H246" s="498"/>
      <c r="I246" s="498"/>
      <c r="J246" s="498"/>
      <c r="K246" s="498">
        <f>SUM(K222:K240)+SUM(AD222:AD250)</f>
        <v>12</v>
      </c>
      <c r="L246" s="498"/>
      <c r="M246" s="498"/>
      <c r="N246" s="498"/>
      <c r="O246" s="498"/>
      <c r="P246" s="498"/>
      <c r="Q246" s="498"/>
      <c r="R246" s="498"/>
      <c r="T246" s="27"/>
      <c r="U246" s="702"/>
      <c r="V246" s="703"/>
      <c r="W246" s="702"/>
      <c r="X246" s="587"/>
      <c r="Y246" s="703"/>
      <c r="Z246" s="702"/>
      <c r="AA246" s="703"/>
      <c r="AB246" s="30"/>
      <c r="AC246" s="30"/>
      <c r="AD246" s="30"/>
      <c r="AE246" s="30"/>
      <c r="AF246" s="30"/>
      <c r="AG246" s="30"/>
      <c r="AH246" s="687">
        <f t="shared" si="53"/>
        <v>0</v>
      </c>
      <c r="AI246" s="687"/>
      <c r="AJ246" s="688"/>
      <c r="AK246" s="689"/>
    </row>
    <row r="247" spans="1:37" ht="15.75" thickBot="1" x14ac:dyDescent="0.3">
      <c r="A247" s="498" t="s">
        <v>81</v>
      </c>
      <c r="B247" s="498"/>
      <c r="C247" s="498"/>
      <c r="D247" s="498"/>
      <c r="E247" s="498"/>
      <c r="F247" s="498"/>
      <c r="G247" s="498"/>
      <c r="H247" s="498"/>
      <c r="I247" s="498"/>
      <c r="J247" s="498"/>
      <c r="K247" s="498"/>
      <c r="L247" s="498">
        <f>SUM(L222:L240)+SUM(AE222:AE250)</f>
        <v>11</v>
      </c>
      <c r="M247" s="498"/>
      <c r="N247" s="498"/>
      <c r="O247" s="498"/>
      <c r="P247" s="498"/>
      <c r="Q247" s="498"/>
      <c r="R247" s="498"/>
      <c r="T247" s="27"/>
      <c r="U247" s="702"/>
      <c r="V247" s="703"/>
      <c r="W247" s="702"/>
      <c r="X247" s="587"/>
      <c r="Y247" s="703"/>
      <c r="Z247" s="702"/>
      <c r="AA247" s="703"/>
      <c r="AB247" s="30"/>
      <c r="AC247" s="30"/>
      <c r="AD247" s="30"/>
      <c r="AE247" s="30"/>
      <c r="AF247" s="30"/>
      <c r="AG247" s="30"/>
      <c r="AH247" s="687">
        <f t="shared" si="53"/>
        <v>0</v>
      </c>
      <c r="AI247" s="687"/>
      <c r="AJ247" s="688"/>
      <c r="AK247" s="689"/>
    </row>
    <row r="248" spans="1:37" ht="15.75" thickBot="1" x14ac:dyDescent="0.3">
      <c r="A248" s="498" t="s">
        <v>170</v>
      </c>
      <c r="B248" s="498"/>
      <c r="C248" s="498"/>
      <c r="D248" s="498"/>
      <c r="E248" s="498"/>
      <c r="F248" s="498"/>
      <c r="G248" s="498"/>
      <c r="H248" s="498"/>
      <c r="I248" s="498"/>
      <c r="J248" s="498"/>
      <c r="K248" s="498"/>
      <c r="L248" s="498"/>
      <c r="M248" s="498">
        <f>SUM(M222:M240)+SUM(AF222:AF250)</f>
        <v>0</v>
      </c>
      <c r="N248" s="498"/>
      <c r="O248" s="498"/>
      <c r="P248" s="498"/>
      <c r="Q248" s="498"/>
      <c r="R248" s="498"/>
      <c r="T248" s="27"/>
      <c r="U248" s="702"/>
      <c r="V248" s="703"/>
      <c r="W248" s="702"/>
      <c r="X248" s="587"/>
      <c r="Y248" s="703"/>
      <c r="Z248" s="702"/>
      <c r="AA248" s="703"/>
      <c r="AB248" s="30"/>
      <c r="AC248" s="30"/>
      <c r="AD248" s="30"/>
      <c r="AE248" s="30"/>
      <c r="AF248" s="30"/>
      <c r="AG248" s="30"/>
      <c r="AH248" s="687">
        <f t="shared" si="53"/>
        <v>0</v>
      </c>
      <c r="AI248" s="687"/>
      <c r="AJ248" s="688"/>
      <c r="AK248" s="689"/>
    </row>
    <row r="249" spans="1:37" ht="15.75" thickBot="1" x14ac:dyDescent="0.3">
      <c r="A249" s="690" t="s">
        <v>80</v>
      </c>
      <c r="B249" s="691"/>
      <c r="C249" s="691"/>
      <c r="D249" s="691"/>
      <c r="E249" s="691"/>
      <c r="F249" s="691"/>
      <c r="G249" s="691"/>
      <c r="H249" s="691"/>
      <c r="I249" s="691"/>
      <c r="J249" s="691"/>
      <c r="K249" s="691"/>
      <c r="L249" s="691"/>
      <c r="M249" s="692"/>
      <c r="N249" s="497">
        <f>SUM(N222:N240)+SUM(AG222:AG250)</f>
        <v>0</v>
      </c>
      <c r="O249" s="497"/>
      <c r="P249" s="497"/>
      <c r="Q249" s="497"/>
      <c r="R249" s="497"/>
      <c r="T249" s="27"/>
      <c r="U249" s="702"/>
      <c r="V249" s="703"/>
      <c r="W249" s="702"/>
      <c r="X249" s="587"/>
      <c r="Y249" s="703"/>
      <c r="Z249" s="702"/>
      <c r="AA249" s="703"/>
      <c r="AB249" s="30"/>
      <c r="AC249" s="30"/>
      <c r="AD249" s="30"/>
      <c r="AE249" s="30"/>
      <c r="AF249" s="30"/>
      <c r="AG249" s="30"/>
      <c r="AH249" s="687">
        <f t="shared" si="53"/>
        <v>0</v>
      </c>
      <c r="AI249" s="687"/>
      <c r="AJ249" s="688"/>
      <c r="AK249" s="689"/>
    </row>
    <row r="250" spans="1:37" ht="15.75" thickBot="1" x14ac:dyDescent="0.3">
      <c r="A250" s="693" t="s">
        <v>79</v>
      </c>
      <c r="B250" s="694"/>
      <c r="C250" s="694"/>
      <c r="D250" s="694"/>
      <c r="E250" s="694"/>
      <c r="F250" s="694"/>
      <c r="G250" s="694"/>
      <c r="H250" s="694"/>
      <c r="I250" s="694"/>
      <c r="J250" s="694"/>
      <c r="K250" s="694"/>
      <c r="L250" s="694"/>
      <c r="M250" s="694"/>
      <c r="N250" s="695"/>
      <c r="O250" s="693">
        <f>SUM(O222:P240)+SUM(AH222:AI250)</f>
        <v>31.75</v>
      </c>
      <c r="P250" s="694"/>
      <c r="Q250" s="694"/>
      <c r="R250" s="695"/>
      <c r="T250" s="59"/>
      <c r="U250" s="699"/>
      <c r="V250" s="700"/>
      <c r="W250" s="699"/>
      <c r="X250" s="701"/>
      <c r="Y250" s="700"/>
      <c r="Z250" s="699"/>
      <c r="AA250" s="700"/>
      <c r="AB250" s="60"/>
      <c r="AC250" s="60"/>
      <c r="AD250" s="60"/>
      <c r="AE250" s="60"/>
      <c r="AF250" s="60"/>
      <c r="AG250" s="60"/>
      <c r="AH250" s="696">
        <f t="shared" si="53"/>
        <v>0</v>
      </c>
      <c r="AI250" s="696"/>
      <c r="AJ250" s="697"/>
      <c r="AK250" s="698"/>
    </row>
    <row r="251" spans="1:37" x14ac:dyDescent="0.25">
      <c r="T251" s="221"/>
      <c r="U251" s="589"/>
      <c r="V251" s="589"/>
      <c r="W251" s="589"/>
      <c r="X251" s="589"/>
      <c r="Y251" s="589"/>
      <c r="Z251" s="589"/>
      <c r="AA251" s="589"/>
      <c r="AI251" s="589"/>
      <c r="AJ251" s="589"/>
    </row>
    <row r="252" spans="1:37" x14ac:dyDescent="0.25">
      <c r="T252" s="221"/>
      <c r="U252" s="589"/>
      <c r="V252" s="589"/>
      <c r="W252" s="589"/>
      <c r="X252" s="589"/>
      <c r="Y252" s="589"/>
      <c r="Z252" s="589"/>
      <c r="AA252" s="589"/>
      <c r="AI252" s="589"/>
      <c r="AJ252" s="589"/>
    </row>
    <row r="253" spans="1:37" x14ac:dyDescent="0.25">
      <c r="T253" s="221"/>
      <c r="U253" s="589"/>
      <c r="V253" s="589"/>
      <c r="W253" s="589"/>
      <c r="X253" s="589"/>
      <c r="Y253" s="589"/>
      <c r="Z253" s="589"/>
      <c r="AA253" s="589"/>
      <c r="AI253" s="589"/>
      <c r="AJ253" s="589"/>
    </row>
    <row r="254" spans="1:37" x14ac:dyDescent="0.25">
      <c r="T254" s="221"/>
      <c r="U254" s="589"/>
      <c r="V254" s="589"/>
      <c r="W254" s="589"/>
      <c r="X254" s="589"/>
      <c r="Y254" s="589"/>
      <c r="Z254" s="589"/>
      <c r="AA254" s="589"/>
      <c r="AI254" s="589"/>
      <c r="AJ254" s="589"/>
    </row>
    <row r="255" spans="1:37" x14ac:dyDescent="0.25">
      <c r="T255" s="221"/>
      <c r="U255" s="589"/>
      <c r="V255" s="589"/>
      <c r="W255" s="589"/>
      <c r="X255" s="589"/>
      <c r="Y255" s="589"/>
      <c r="Z255" s="589"/>
      <c r="AA255" s="589"/>
      <c r="AI255" s="589"/>
      <c r="AJ255" s="589"/>
    </row>
    <row r="256" spans="1:37" x14ac:dyDescent="0.25">
      <c r="T256" s="221"/>
      <c r="U256" s="589"/>
      <c r="V256" s="589"/>
      <c r="W256" s="589"/>
      <c r="X256" s="589"/>
      <c r="Y256" s="589"/>
      <c r="Z256" s="589"/>
      <c r="AA256" s="589"/>
      <c r="AI256" s="589"/>
      <c r="AJ256" s="589"/>
    </row>
    <row r="392" spans="1:41" x14ac:dyDescent="0.25">
      <c r="F392" s="222"/>
      <c r="G392" s="222"/>
      <c r="H392" s="222"/>
      <c r="I392" s="222"/>
      <c r="L392" s="40" t="s">
        <v>110</v>
      </c>
      <c r="M392" s="222">
        <v>0.05</v>
      </c>
      <c r="N392" s="222"/>
      <c r="AE392" s="589"/>
      <c r="AF392" s="589"/>
      <c r="AG392" s="223"/>
      <c r="AN392" s="589"/>
      <c r="AO392" s="589"/>
    </row>
    <row r="393" spans="1:41" x14ac:dyDescent="0.25">
      <c r="A393" s="224"/>
      <c r="K393" s="40">
        <v>25</v>
      </c>
      <c r="L393" s="40">
        <v>952</v>
      </c>
      <c r="M393" s="40">
        <v>48</v>
      </c>
      <c r="AC393" s="589"/>
      <c r="AD393" s="589"/>
      <c r="AE393" s="589"/>
      <c r="AF393" s="589"/>
      <c r="AG393" s="223"/>
      <c r="AN393" s="589"/>
      <c r="AO393" s="589"/>
    </row>
    <row r="394" spans="1:41" x14ac:dyDescent="0.25">
      <c r="A394" s="225"/>
      <c r="K394" s="40">
        <v>50</v>
      </c>
      <c r="L394" s="40">
        <v>1905</v>
      </c>
      <c r="M394" s="40">
        <v>95</v>
      </c>
      <c r="AC394" s="589"/>
      <c r="AD394" s="589"/>
      <c r="AE394" s="589"/>
      <c r="AF394" s="589"/>
      <c r="AG394" s="223"/>
      <c r="AN394" s="589"/>
      <c r="AO394" s="589"/>
    </row>
    <row r="395" spans="1:41" x14ac:dyDescent="0.25">
      <c r="A395" s="224"/>
      <c r="K395" s="40">
        <v>75</v>
      </c>
      <c r="L395" s="40">
        <v>2857</v>
      </c>
      <c r="M395" s="40">
        <v>143</v>
      </c>
      <c r="AC395" s="589"/>
      <c r="AD395" s="589"/>
      <c r="AE395" s="589"/>
      <c r="AF395" s="589"/>
      <c r="AG395" s="223"/>
      <c r="AN395" s="589"/>
      <c r="AO395" s="589"/>
    </row>
    <row r="396" spans="1:41" x14ac:dyDescent="0.25">
      <c r="A396" s="224"/>
      <c r="K396" s="40">
        <v>1</v>
      </c>
      <c r="L396" s="40">
        <v>3333</v>
      </c>
      <c r="M396" s="40">
        <v>167</v>
      </c>
      <c r="AC396" s="589"/>
      <c r="AD396" s="589"/>
      <c r="AE396" s="589"/>
      <c r="AF396" s="589"/>
      <c r="AG396" s="223"/>
      <c r="AN396" s="589"/>
      <c r="AO396" s="589"/>
    </row>
    <row r="397" spans="1:41" x14ac:dyDescent="0.25">
      <c r="A397" s="224"/>
      <c r="AC397" s="589"/>
      <c r="AD397" s="589"/>
      <c r="AE397" s="589"/>
      <c r="AF397" s="589"/>
      <c r="AG397" s="223"/>
      <c r="AN397" s="589"/>
      <c r="AO397" s="589"/>
    </row>
    <row r="398" spans="1:41" x14ac:dyDescent="0.25">
      <c r="A398" s="224"/>
      <c r="AC398" s="589"/>
      <c r="AD398" s="589"/>
      <c r="AE398" s="589"/>
      <c r="AF398" s="589"/>
      <c r="AG398" s="223"/>
      <c r="AN398" s="589"/>
      <c r="AO398" s="589"/>
    </row>
    <row r="399" spans="1:41" x14ac:dyDescent="0.25">
      <c r="A399" s="221"/>
      <c r="AC399" s="589"/>
      <c r="AD399" s="589"/>
      <c r="AE399" s="589"/>
      <c r="AF399" s="589"/>
      <c r="AG399" s="223"/>
      <c r="AN399" s="589"/>
      <c r="AO399" s="589"/>
    </row>
    <row r="400" spans="1:41" x14ac:dyDescent="0.25">
      <c r="A400" s="221"/>
      <c r="F400" s="222"/>
      <c r="AC400" s="589"/>
      <c r="AD400" s="589"/>
      <c r="AE400" s="589"/>
      <c r="AF400" s="589"/>
      <c r="AG400" s="223"/>
      <c r="AN400" s="589"/>
      <c r="AO400" s="589"/>
    </row>
    <row r="401" spans="1:41" x14ac:dyDescent="0.25">
      <c r="A401" s="221"/>
      <c r="AC401" s="589"/>
      <c r="AD401" s="589"/>
      <c r="AE401" s="589"/>
      <c r="AF401" s="589"/>
      <c r="AG401" s="223"/>
      <c r="AN401" s="589"/>
      <c r="AO401" s="589"/>
    </row>
    <row r="402" spans="1:41" x14ac:dyDescent="0.25">
      <c r="A402" s="221"/>
      <c r="AC402" s="589"/>
      <c r="AD402" s="589"/>
      <c r="AE402" s="589"/>
      <c r="AF402" s="589"/>
      <c r="AG402" s="223"/>
      <c r="AN402" s="589"/>
      <c r="AO402" s="589"/>
    </row>
    <row r="403" spans="1:41" x14ac:dyDescent="0.25">
      <c r="A403" s="221"/>
      <c r="AC403" s="589"/>
      <c r="AD403" s="589"/>
      <c r="AE403" s="589"/>
      <c r="AF403" s="589"/>
      <c r="AG403" s="223"/>
      <c r="AN403" s="589"/>
      <c r="AO403" s="589"/>
    </row>
    <row r="404" spans="1:41" x14ac:dyDescent="0.25">
      <c r="A404" s="221"/>
      <c r="B404" s="221"/>
      <c r="C404" s="221"/>
      <c r="AC404" s="589"/>
      <c r="AD404" s="589"/>
      <c r="AE404" s="589"/>
      <c r="AF404" s="589"/>
      <c r="AG404" s="223"/>
      <c r="AN404" s="589"/>
      <c r="AO404" s="589"/>
    </row>
    <row r="405" spans="1:41" x14ac:dyDescent="0.25">
      <c r="A405" s="221"/>
      <c r="B405" s="221"/>
      <c r="C405" s="221"/>
      <c r="AC405" s="589"/>
      <c r="AD405" s="589"/>
      <c r="AE405" s="589"/>
      <c r="AF405" s="589"/>
      <c r="AG405" s="223"/>
      <c r="AN405" s="589"/>
      <c r="AO405" s="589"/>
    </row>
    <row r="406" spans="1:41" x14ac:dyDescent="0.25">
      <c r="A406" s="221"/>
      <c r="B406" s="221"/>
      <c r="C406" s="221"/>
      <c r="AC406" s="589"/>
      <c r="AD406" s="589"/>
      <c r="AE406" s="589"/>
      <c r="AF406" s="589"/>
      <c r="AG406" s="223"/>
      <c r="AN406" s="589"/>
      <c r="AO406" s="589"/>
    </row>
    <row r="407" spans="1:41" x14ac:dyDescent="0.25">
      <c r="A407" s="221"/>
      <c r="B407" s="221"/>
      <c r="C407" s="221"/>
      <c r="AC407" s="589"/>
      <c r="AD407" s="589"/>
      <c r="AE407" s="589"/>
      <c r="AF407" s="589"/>
      <c r="AG407" s="223"/>
      <c r="AN407" s="589"/>
      <c r="AO407" s="589"/>
    </row>
    <row r="408" spans="1:41" x14ac:dyDescent="0.25">
      <c r="A408" s="221"/>
      <c r="B408" s="221"/>
      <c r="C408" s="221"/>
      <c r="AC408" s="589"/>
      <c r="AD408" s="589"/>
      <c r="AE408" s="589"/>
      <c r="AF408" s="589"/>
      <c r="AG408" s="223"/>
      <c r="AN408" s="589"/>
      <c r="AO408" s="589"/>
    </row>
    <row r="409" spans="1:41" x14ac:dyDescent="0.25">
      <c r="A409" s="221"/>
      <c r="B409" s="221"/>
      <c r="C409" s="221"/>
      <c r="AC409" s="589"/>
      <c r="AD409" s="589"/>
      <c r="AE409" s="589"/>
      <c r="AF409" s="589"/>
      <c r="AG409" s="223"/>
      <c r="AN409" s="589"/>
      <c r="AO409" s="589"/>
    </row>
    <row r="410" spans="1:41" x14ac:dyDescent="0.25">
      <c r="B410" s="221"/>
      <c r="C410" s="221"/>
      <c r="Z410" s="226">
        <v>7</v>
      </c>
      <c r="AC410" s="589"/>
      <c r="AD410" s="589"/>
      <c r="AE410" s="589"/>
      <c r="AF410" s="589"/>
      <c r="AG410" s="223"/>
      <c r="AN410" s="589"/>
      <c r="AO410" s="589"/>
    </row>
    <row r="411" spans="1:41" x14ac:dyDescent="0.25">
      <c r="B411" s="221"/>
      <c r="C411" s="221"/>
      <c r="Z411" s="226">
        <v>7.5</v>
      </c>
      <c r="AC411" s="589"/>
      <c r="AD411" s="589"/>
      <c r="AE411" s="589"/>
      <c r="AF411" s="589"/>
      <c r="AG411" s="223"/>
      <c r="AN411" s="589"/>
      <c r="AO411" s="589"/>
    </row>
    <row r="412" spans="1:41" x14ac:dyDescent="0.25">
      <c r="B412" s="221"/>
      <c r="C412" s="221"/>
      <c r="AC412" s="589"/>
      <c r="AD412" s="589"/>
      <c r="AE412" s="589"/>
      <c r="AF412" s="589"/>
      <c r="AG412" s="223"/>
      <c r="AN412" s="589"/>
      <c r="AO412" s="589"/>
    </row>
    <row r="413" spans="1:41" x14ac:dyDescent="0.25">
      <c r="B413" s="221"/>
      <c r="C413" s="221"/>
      <c r="AC413" s="589"/>
      <c r="AD413" s="589"/>
    </row>
    <row r="414" spans="1:41" x14ac:dyDescent="0.25">
      <c r="B414" s="221"/>
      <c r="C414" s="221"/>
      <c r="AC414" s="589"/>
      <c r="AD414" s="589"/>
    </row>
    <row r="415" spans="1:41" x14ac:dyDescent="0.25">
      <c r="B415" s="221"/>
      <c r="C415" s="221"/>
      <c r="AC415" s="589"/>
      <c r="AD415" s="589"/>
    </row>
    <row r="416" spans="1:41" x14ac:dyDescent="0.25">
      <c r="B416" s="221"/>
      <c r="C416" s="221"/>
      <c r="AC416" s="589"/>
      <c r="AD416" s="589"/>
    </row>
    <row r="417" spans="2:30" x14ac:dyDescent="0.25">
      <c r="B417" s="221"/>
      <c r="C417" s="221"/>
      <c r="AC417" s="589"/>
      <c r="AD417" s="589"/>
    </row>
    <row r="418" spans="2:30" x14ac:dyDescent="0.25">
      <c r="B418" s="221"/>
      <c r="C418" s="221"/>
      <c r="AC418" s="589"/>
      <c r="AD418" s="589"/>
    </row>
    <row r="419" spans="2:30" x14ac:dyDescent="0.25">
      <c r="B419" s="221"/>
      <c r="C419" s="221"/>
      <c r="AC419" s="589"/>
      <c r="AD419" s="589"/>
    </row>
    <row r="420" spans="2:30" x14ac:dyDescent="0.25">
      <c r="B420" s="221"/>
      <c r="C420" s="221"/>
      <c r="AC420" s="589"/>
      <c r="AD420" s="589"/>
    </row>
    <row r="421" spans="2:30" x14ac:dyDescent="0.25">
      <c r="B421" s="221"/>
      <c r="C421" s="221"/>
      <c r="AC421" s="589"/>
      <c r="AD421" s="589"/>
    </row>
    <row r="422" spans="2:30" x14ac:dyDescent="0.25">
      <c r="B422" s="221"/>
      <c r="C422" s="221"/>
      <c r="AC422" s="589"/>
      <c r="AD422" s="589"/>
    </row>
    <row r="423" spans="2:30" x14ac:dyDescent="0.25">
      <c r="B423" s="221"/>
      <c r="C423" s="221"/>
      <c r="AC423" s="589"/>
      <c r="AD423" s="589"/>
    </row>
    <row r="424" spans="2:30" x14ac:dyDescent="0.25">
      <c r="B424" s="221"/>
      <c r="C424" s="221"/>
      <c r="AC424" s="589"/>
      <c r="AD424" s="589"/>
    </row>
    <row r="425" spans="2:30" x14ac:dyDescent="0.25">
      <c r="B425" s="221"/>
      <c r="C425" s="221"/>
      <c r="AC425" s="589"/>
      <c r="AD425" s="589"/>
    </row>
    <row r="426" spans="2:30" x14ac:dyDescent="0.25">
      <c r="B426" s="221"/>
      <c r="C426" s="221"/>
      <c r="AC426" s="589"/>
      <c r="AD426" s="589"/>
    </row>
    <row r="427" spans="2:30" x14ac:dyDescent="0.25">
      <c r="AC427" s="589"/>
      <c r="AD427" s="589"/>
    </row>
    <row r="428" spans="2:30" x14ac:dyDescent="0.25">
      <c r="AC428" s="589"/>
      <c r="AD428" s="589"/>
    </row>
    <row r="429" spans="2:30" x14ac:dyDescent="0.25">
      <c r="AC429" s="589"/>
      <c r="AD429" s="589"/>
    </row>
    <row r="430" spans="2:30" x14ac:dyDescent="0.25">
      <c r="AC430" s="589"/>
      <c r="AD430" s="589"/>
    </row>
    <row r="431" spans="2:30" x14ac:dyDescent="0.25">
      <c r="AC431" s="589"/>
      <c r="AD431" s="589"/>
    </row>
    <row r="432" spans="2:30" x14ac:dyDescent="0.25">
      <c r="AC432" s="589"/>
      <c r="AD432" s="589"/>
    </row>
  </sheetData>
  <sheetProtection sheet="1" selectLockedCells="1"/>
  <mergeCells count="2151">
    <mergeCell ref="AH172:AH173"/>
    <mergeCell ref="AI172:AI173"/>
    <mergeCell ref="AJ172:AJ173"/>
    <mergeCell ref="T174:Y175"/>
    <mergeCell ref="Z174:AF175"/>
    <mergeCell ref="AF164:AG164"/>
    <mergeCell ref="M165:N165"/>
    <mergeCell ref="AF165:AG165"/>
    <mergeCell ref="M166:N166"/>
    <mergeCell ref="AF166:AG166"/>
    <mergeCell ref="M167:N167"/>
    <mergeCell ref="AF167:AG167"/>
    <mergeCell ref="M168:N168"/>
    <mergeCell ref="AF168:AG168"/>
    <mergeCell ref="M169:N169"/>
    <mergeCell ref="AF169:AG169"/>
    <mergeCell ref="M170:N170"/>
    <mergeCell ref="AF170:AG170"/>
    <mergeCell ref="M171:N171"/>
    <mergeCell ref="AF171:AG171"/>
    <mergeCell ref="H172:H173"/>
    <mergeCell ref="I172:I173"/>
    <mergeCell ref="M172:N173"/>
    <mergeCell ref="O172:O173"/>
    <mergeCell ref="P172:P173"/>
    <mergeCell ref="Q172:Q173"/>
    <mergeCell ref="T172:U173"/>
    <mergeCell ref="V172:V173"/>
    <mergeCell ref="W172:W173"/>
    <mergeCell ref="X172:X173"/>
    <mergeCell ref="Y172:Y173"/>
    <mergeCell ref="Z172:Z173"/>
    <mergeCell ref="AA172:AA173"/>
    <mergeCell ref="AC172:AC173"/>
    <mergeCell ref="AD172:AD173"/>
    <mergeCell ref="AE172:AE173"/>
    <mergeCell ref="AF172:AG173"/>
    <mergeCell ref="BS105:BT105"/>
    <mergeCell ref="BS106:BT106"/>
    <mergeCell ref="BS107:BT107"/>
    <mergeCell ref="BS108:BT108"/>
    <mergeCell ref="BF109:BX109"/>
    <mergeCell ref="P149:Q149"/>
    <mergeCell ref="C150:H150"/>
    <mergeCell ref="I150:O150"/>
    <mergeCell ref="V150:AA150"/>
    <mergeCell ref="AB150:AH150"/>
    <mergeCell ref="M151:N151"/>
    <mergeCell ref="AF151:AG151"/>
    <mergeCell ref="M152:N152"/>
    <mergeCell ref="AF152:AG152"/>
    <mergeCell ref="M153:N153"/>
    <mergeCell ref="AF153:AG153"/>
    <mergeCell ref="M154:N154"/>
    <mergeCell ref="AF154:AG154"/>
    <mergeCell ref="AM143:BB143"/>
    <mergeCell ref="BC143:BE143"/>
    <mergeCell ref="A144:Q144"/>
    <mergeCell ref="R144:S144"/>
    <mergeCell ref="T144:AJ144"/>
    <mergeCell ref="AK144:AL144"/>
    <mergeCell ref="AM144:BC144"/>
    <mergeCell ref="BD144:BE144"/>
    <mergeCell ref="A145:R145"/>
    <mergeCell ref="T145:AK145"/>
    <mergeCell ref="AM145:BD145"/>
    <mergeCell ref="A147:S148"/>
    <mergeCell ref="T147:AL148"/>
    <mergeCell ref="AM147:BE148"/>
    <mergeCell ref="BH36:BJ36"/>
    <mergeCell ref="BF75:BX76"/>
    <mergeCell ref="BS77:BT78"/>
    <mergeCell ref="BX77:BX78"/>
    <mergeCell ref="BS79:BT79"/>
    <mergeCell ref="BS80:BT80"/>
    <mergeCell ref="BS81:BT81"/>
    <mergeCell ref="BS82:BT82"/>
    <mergeCell ref="BS83:BT83"/>
    <mergeCell ref="BS84:BT84"/>
    <mergeCell ref="BS85:BT85"/>
    <mergeCell ref="BS86:BT86"/>
    <mergeCell ref="BS87:BT87"/>
    <mergeCell ref="BS88:BT88"/>
    <mergeCell ref="BS89:BT89"/>
    <mergeCell ref="BS90:BT90"/>
    <mergeCell ref="BS91:BT91"/>
    <mergeCell ref="BU77:BU78"/>
    <mergeCell ref="BV77:BV78"/>
    <mergeCell ref="BW77:BW78"/>
    <mergeCell ref="BH81:BJ81"/>
    <mergeCell ref="BK81:BL81"/>
    <mergeCell ref="BM81:BN81"/>
    <mergeCell ref="BO81:BQ81"/>
    <mergeCell ref="BH87:BJ87"/>
    <mergeCell ref="BK87:BL87"/>
    <mergeCell ref="BM87:BN87"/>
    <mergeCell ref="BO87:BQ87"/>
    <mergeCell ref="BH82:BJ82"/>
    <mergeCell ref="BK82:BL82"/>
    <mergeCell ref="BM82:BN82"/>
    <mergeCell ref="BO82:BQ82"/>
    <mergeCell ref="C31:E31"/>
    <mergeCell ref="V31:X31"/>
    <mergeCell ref="AO31:AQ31"/>
    <mergeCell ref="BH31:BJ31"/>
    <mergeCell ref="C32:E32"/>
    <mergeCell ref="V32:X32"/>
    <mergeCell ref="AO32:AQ32"/>
    <mergeCell ref="BH32:BJ32"/>
    <mergeCell ref="V33:X33"/>
    <mergeCell ref="AO33:AQ33"/>
    <mergeCell ref="BH33:BJ33"/>
    <mergeCell ref="V34:X34"/>
    <mergeCell ref="AO34:AQ34"/>
    <mergeCell ref="BH34:BJ34"/>
    <mergeCell ref="V35:X35"/>
    <mergeCell ref="AO35:AQ35"/>
    <mergeCell ref="BH35:BJ35"/>
    <mergeCell ref="A33:H33"/>
    <mergeCell ref="P33:S33"/>
    <mergeCell ref="O34:S34"/>
    <mergeCell ref="P35:S35"/>
    <mergeCell ref="A35:O35"/>
    <mergeCell ref="C26:E26"/>
    <mergeCell ref="V26:X26"/>
    <mergeCell ref="AO26:AQ26"/>
    <mergeCell ref="BH26:BJ26"/>
    <mergeCell ref="C27:E27"/>
    <mergeCell ref="V27:X27"/>
    <mergeCell ref="AO27:AQ27"/>
    <mergeCell ref="BH27:BJ27"/>
    <mergeCell ref="C28:E28"/>
    <mergeCell ref="V28:X28"/>
    <mergeCell ref="AO28:AQ28"/>
    <mergeCell ref="BH28:BJ28"/>
    <mergeCell ref="C29:E29"/>
    <mergeCell ref="V29:X29"/>
    <mergeCell ref="AO29:AQ29"/>
    <mergeCell ref="BH29:BJ29"/>
    <mergeCell ref="C30:E30"/>
    <mergeCell ref="V30:X30"/>
    <mergeCell ref="AO30:AQ30"/>
    <mergeCell ref="BH30:BJ30"/>
    <mergeCell ref="AO21:AQ21"/>
    <mergeCell ref="BH21:BJ21"/>
    <mergeCell ref="C22:E22"/>
    <mergeCell ref="V22:X22"/>
    <mergeCell ref="AO22:AQ22"/>
    <mergeCell ref="BH22:BJ22"/>
    <mergeCell ref="C23:E23"/>
    <mergeCell ref="V23:X23"/>
    <mergeCell ref="AO23:AQ23"/>
    <mergeCell ref="BH23:BJ23"/>
    <mergeCell ref="C24:E24"/>
    <mergeCell ref="V24:X24"/>
    <mergeCell ref="AO24:AQ24"/>
    <mergeCell ref="BH24:BJ24"/>
    <mergeCell ref="C25:E25"/>
    <mergeCell ref="V25:X25"/>
    <mergeCell ref="AO25:AQ25"/>
    <mergeCell ref="BH25:BJ25"/>
    <mergeCell ref="C21:E21"/>
    <mergeCell ref="V21:X21"/>
    <mergeCell ref="C16:E16"/>
    <mergeCell ref="V16:X16"/>
    <mergeCell ref="AO16:AQ16"/>
    <mergeCell ref="BH16:BJ16"/>
    <mergeCell ref="C17:E17"/>
    <mergeCell ref="V17:X17"/>
    <mergeCell ref="AO17:AQ17"/>
    <mergeCell ref="BH17:BJ17"/>
    <mergeCell ref="C18:E18"/>
    <mergeCell ref="V18:X18"/>
    <mergeCell ref="AO18:AQ18"/>
    <mergeCell ref="BH18:BJ18"/>
    <mergeCell ref="C19:E19"/>
    <mergeCell ref="V19:X19"/>
    <mergeCell ref="AO19:AQ19"/>
    <mergeCell ref="BH19:BJ19"/>
    <mergeCell ref="C20:E20"/>
    <mergeCell ref="V20:X20"/>
    <mergeCell ref="AO20:AQ20"/>
    <mergeCell ref="BH20:BJ20"/>
    <mergeCell ref="C11:E11"/>
    <mergeCell ref="V11:X11"/>
    <mergeCell ref="AO11:AQ11"/>
    <mergeCell ref="BH11:BJ11"/>
    <mergeCell ref="C12:E12"/>
    <mergeCell ref="V12:X12"/>
    <mergeCell ref="AO12:AQ12"/>
    <mergeCell ref="BH12:BJ12"/>
    <mergeCell ref="C13:E13"/>
    <mergeCell ref="V13:X13"/>
    <mergeCell ref="AO13:AQ13"/>
    <mergeCell ref="BH13:BJ13"/>
    <mergeCell ref="C14:E14"/>
    <mergeCell ref="V14:X14"/>
    <mergeCell ref="AO14:AQ14"/>
    <mergeCell ref="BH14:BJ14"/>
    <mergeCell ref="C15:E15"/>
    <mergeCell ref="V15:X15"/>
    <mergeCell ref="AO15:AQ15"/>
    <mergeCell ref="BH15:BJ15"/>
    <mergeCell ref="C6:E6"/>
    <mergeCell ref="V6:X6"/>
    <mergeCell ref="AO6:AQ6"/>
    <mergeCell ref="BH6:BJ6"/>
    <mergeCell ref="C7:E7"/>
    <mergeCell ref="V7:X7"/>
    <mergeCell ref="AO7:AQ7"/>
    <mergeCell ref="BH7:BJ7"/>
    <mergeCell ref="C8:E8"/>
    <mergeCell ref="V8:X8"/>
    <mergeCell ref="AO8:AQ8"/>
    <mergeCell ref="BH8:BJ8"/>
    <mergeCell ref="C9:E9"/>
    <mergeCell ref="V9:X9"/>
    <mergeCell ref="AO9:AQ9"/>
    <mergeCell ref="BH9:BJ9"/>
    <mergeCell ref="C10:E10"/>
    <mergeCell ref="V10:X10"/>
    <mergeCell ref="AO10:AQ10"/>
    <mergeCell ref="BH10:BJ10"/>
    <mergeCell ref="BF1:BX2"/>
    <mergeCell ref="I3:N4"/>
    <mergeCell ref="O3:O5"/>
    <mergeCell ref="AB3:AG4"/>
    <mergeCell ref="AH3:AH5"/>
    <mergeCell ref="AU3:AZ4"/>
    <mergeCell ref="BA3:BA5"/>
    <mergeCell ref="BF3:BF5"/>
    <mergeCell ref="BG3:BG5"/>
    <mergeCell ref="BH3:BK5"/>
    <mergeCell ref="BL3:BL5"/>
    <mergeCell ref="BM3:BM5"/>
    <mergeCell ref="BN3:BS4"/>
    <mergeCell ref="BT3:BT5"/>
    <mergeCell ref="BU3:BU5"/>
    <mergeCell ref="BV3:BV5"/>
    <mergeCell ref="BW3:BW5"/>
    <mergeCell ref="BX3:BX5"/>
    <mergeCell ref="B225:C225"/>
    <mergeCell ref="D225:F225"/>
    <mergeCell ref="G225:H225"/>
    <mergeCell ref="U225:V225"/>
    <mergeCell ref="W225:Y225"/>
    <mergeCell ref="Z225:AA225"/>
    <mergeCell ref="B226:C226"/>
    <mergeCell ref="D226:F226"/>
    <mergeCell ref="G226:H226"/>
    <mergeCell ref="U226:V226"/>
    <mergeCell ref="W226:Y226"/>
    <mergeCell ref="Z226:AA226"/>
    <mergeCell ref="B227:C227"/>
    <mergeCell ref="D227:F227"/>
    <mergeCell ref="G227:H227"/>
    <mergeCell ref="U227:V227"/>
    <mergeCell ref="W227:Y227"/>
    <mergeCell ref="O225:P225"/>
    <mergeCell ref="Q225:R225"/>
    <mergeCell ref="T192:U192"/>
    <mergeCell ref="V192:X192"/>
    <mergeCell ref="Y192:Z192"/>
    <mergeCell ref="AA192:AB192"/>
    <mergeCell ref="AF192:AH192"/>
    <mergeCell ref="AI192:AJ192"/>
    <mergeCell ref="AM192:AN192"/>
    <mergeCell ref="AO192:AQ192"/>
    <mergeCell ref="AR192:AS192"/>
    <mergeCell ref="AT192:AU192"/>
    <mergeCell ref="AY192:BA192"/>
    <mergeCell ref="I197:K197"/>
    <mergeCell ref="B223:C223"/>
    <mergeCell ref="D223:F223"/>
    <mergeCell ref="G223:H223"/>
    <mergeCell ref="U223:V223"/>
    <mergeCell ref="W223:Y223"/>
    <mergeCell ref="Z223:AA223"/>
    <mergeCell ref="T217:AL218"/>
    <mergeCell ref="Q219:R221"/>
    <mergeCell ref="T219:T221"/>
    <mergeCell ref="U219:V221"/>
    <mergeCell ref="W219:Y221"/>
    <mergeCell ref="Z219:AA221"/>
    <mergeCell ref="AB219:AG220"/>
    <mergeCell ref="AH219:AI221"/>
    <mergeCell ref="AJ219:AK221"/>
    <mergeCell ref="O204:P204"/>
    <mergeCell ref="A205:E205"/>
    <mergeCell ref="F205:H205"/>
    <mergeCell ref="L205:N205"/>
    <mergeCell ref="O205:P205"/>
    <mergeCell ref="AM149:BE149"/>
    <mergeCell ref="AZ132:BA132"/>
    <mergeCell ref="AZ133:BA133"/>
    <mergeCell ref="AZ134:BA134"/>
    <mergeCell ref="AZ135:BA135"/>
    <mergeCell ref="AZ136:BA136"/>
    <mergeCell ref="AZ137:BA137"/>
    <mergeCell ref="AZ138:BA138"/>
    <mergeCell ref="A139:B139"/>
    <mergeCell ref="C139:E139"/>
    <mergeCell ref="F139:G139"/>
    <mergeCell ref="H139:J139"/>
    <mergeCell ref="K139:M139"/>
    <mergeCell ref="N139:O139"/>
    <mergeCell ref="T139:U139"/>
    <mergeCell ref="V139:X139"/>
    <mergeCell ref="Y139:Z139"/>
    <mergeCell ref="AA139:AC139"/>
    <mergeCell ref="AD139:AF139"/>
    <mergeCell ref="AM139:AN139"/>
    <mergeCell ref="AO139:AQ139"/>
    <mergeCell ref="AR139:AS139"/>
    <mergeCell ref="AT139:AV139"/>
    <mergeCell ref="AW139:AY139"/>
    <mergeCell ref="AZ139:BA139"/>
    <mergeCell ref="N132:O132"/>
    <mergeCell ref="A133:B133"/>
    <mergeCell ref="H133:J133"/>
    <mergeCell ref="C135:E135"/>
    <mergeCell ref="F135:G135"/>
    <mergeCell ref="H135:J135"/>
    <mergeCell ref="K135:M135"/>
    <mergeCell ref="AZ130:BA130"/>
    <mergeCell ref="A131:B131"/>
    <mergeCell ref="C131:E131"/>
    <mergeCell ref="F131:G131"/>
    <mergeCell ref="H131:J131"/>
    <mergeCell ref="K131:M131"/>
    <mergeCell ref="T131:U131"/>
    <mergeCell ref="V131:X131"/>
    <mergeCell ref="Y131:Z131"/>
    <mergeCell ref="AA131:AC131"/>
    <mergeCell ref="AD131:AF131"/>
    <mergeCell ref="AM131:AN131"/>
    <mergeCell ref="AO131:AQ131"/>
    <mergeCell ref="AR131:AS131"/>
    <mergeCell ref="AT131:AV131"/>
    <mergeCell ref="AW131:AY131"/>
    <mergeCell ref="AZ131:BA131"/>
    <mergeCell ref="N131:O131"/>
    <mergeCell ref="AM130:AN130"/>
    <mergeCell ref="AO130:AQ130"/>
    <mergeCell ref="AR130:AS130"/>
    <mergeCell ref="AT130:AV130"/>
    <mergeCell ref="AW130:AY130"/>
    <mergeCell ref="AZ127:BA127"/>
    <mergeCell ref="AZ128:BA128"/>
    <mergeCell ref="AZ129:BA129"/>
    <mergeCell ref="C125:E125"/>
    <mergeCell ref="F125:G125"/>
    <mergeCell ref="H125:J125"/>
    <mergeCell ref="K125:M125"/>
    <mergeCell ref="N125:O125"/>
    <mergeCell ref="T125:U125"/>
    <mergeCell ref="V125:X125"/>
    <mergeCell ref="Y125:Z125"/>
    <mergeCell ref="AA125:AC125"/>
    <mergeCell ref="AD125:AF125"/>
    <mergeCell ref="AM125:AN125"/>
    <mergeCell ref="AO125:AQ125"/>
    <mergeCell ref="AR125:AS125"/>
    <mergeCell ref="AT125:AV125"/>
    <mergeCell ref="AW125:AY125"/>
    <mergeCell ref="V129:X129"/>
    <mergeCell ref="Y129:Z129"/>
    <mergeCell ref="AA129:AC129"/>
    <mergeCell ref="AD129:AF129"/>
    <mergeCell ref="AM129:AN129"/>
    <mergeCell ref="AO129:AQ129"/>
    <mergeCell ref="AR129:AS129"/>
    <mergeCell ref="AT129:AV129"/>
    <mergeCell ref="AW129:AY129"/>
    <mergeCell ref="C128:E128"/>
    <mergeCell ref="F128:G128"/>
    <mergeCell ref="H128:J128"/>
    <mergeCell ref="K128:M128"/>
    <mergeCell ref="N128:O128"/>
    <mergeCell ref="AZ122:BA122"/>
    <mergeCell ref="AZ123:BA123"/>
    <mergeCell ref="AZ124:BA124"/>
    <mergeCell ref="AZ125:BA125"/>
    <mergeCell ref="C126:E126"/>
    <mergeCell ref="F126:G126"/>
    <mergeCell ref="K126:M126"/>
    <mergeCell ref="V126:X126"/>
    <mergeCell ref="Y126:Z126"/>
    <mergeCell ref="AD126:AF126"/>
    <mergeCell ref="AO126:AQ126"/>
    <mergeCell ref="AR126:AS126"/>
    <mergeCell ref="AW126:AY126"/>
    <mergeCell ref="AZ126:BA126"/>
    <mergeCell ref="A120:B120"/>
    <mergeCell ref="K120:M120"/>
    <mergeCell ref="N120:O120"/>
    <mergeCell ref="T120:U120"/>
    <mergeCell ref="V120:X120"/>
    <mergeCell ref="Y120:Z120"/>
    <mergeCell ref="AA120:AC120"/>
    <mergeCell ref="AD120:AF120"/>
    <mergeCell ref="AM120:AN120"/>
    <mergeCell ref="AO120:AQ120"/>
    <mergeCell ref="AR120:AS120"/>
    <mergeCell ref="AT120:AV120"/>
    <mergeCell ref="AW120:AY120"/>
    <mergeCell ref="N121:O121"/>
    <mergeCell ref="N122:O122"/>
    <mergeCell ref="Y124:Z124"/>
    <mergeCell ref="N123:O123"/>
    <mergeCell ref="AD124:AF124"/>
    <mergeCell ref="AZ118:BA118"/>
    <mergeCell ref="AZ119:BA119"/>
    <mergeCell ref="AZ120:BA120"/>
    <mergeCell ref="A121:B121"/>
    <mergeCell ref="C121:E121"/>
    <mergeCell ref="F121:G121"/>
    <mergeCell ref="H121:J121"/>
    <mergeCell ref="K121:M121"/>
    <mergeCell ref="T121:U121"/>
    <mergeCell ref="V121:X121"/>
    <mergeCell ref="Y121:Z121"/>
    <mergeCell ref="AA121:AC121"/>
    <mergeCell ref="AD121:AF121"/>
    <mergeCell ref="AM121:AN121"/>
    <mergeCell ref="AO121:AQ121"/>
    <mergeCell ref="AR121:AS121"/>
    <mergeCell ref="AT121:AV121"/>
    <mergeCell ref="AW121:AY121"/>
    <mergeCell ref="AZ121:BA121"/>
    <mergeCell ref="K118:M118"/>
    <mergeCell ref="N118:O118"/>
    <mergeCell ref="T118:U118"/>
    <mergeCell ref="V118:X118"/>
    <mergeCell ref="Y118:Z118"/>
    <mergeCell ref="AA118:AC118"/>
    <mergeCell ref="C120:E120"/>
    <mergeCell ref="F120:G120"/>
    <mergeCell ref="H120:J120"/>
    <mergeCell ref="A119:B119"/>
    <mergeCell ref="AD118:AF118"/>
    <mergeCell ref="AM118:AN118"/>
    <mergeCell ref="AO118:AQ118"/>
    <mergeCell ref="AZ115:BA115"/>
    <mergeCell ref="AZ116:BA116"/>
    <mergeCell ref="AZ117:BA117"/>
    <mergeCell ref="AD117:AF117"/>
    <mergeCell ref="V112:X113"/>
    <mergeCell ref="Y112:Z113"/>
    <mergeCell ref="AA112:AC113"/>
    <mergeCell ref="AD112:AF113"/>
    <mergeCell ref="AO106:AQ106"/>
    <mergeCell ref="AR106:AS106"/>
    <mergeCell ref="AA100:AB100"/>
    <mergeCell ref="V102:X102"/>
    <mergeCell ref="Y102:Z102"/>
    <mergeCell ref="AA102:AB102"/>
    <mergeCell ref="AT106:AU106"/>
    <mergeCell ref="AV106:AX106"/>
    <mergeCell ref="AO108:AQ108"/>
    <mergeCell ref="AR108:AS108"/>
    <mergeCell ref="AT108:AU108"/>
    <mergeCell ref="AV108:AX108"/>
    <mergeCell ref="AM115:AN115"/>
    <mergeCell ref="AO115:AQ115"/>
    <mergeCell ref="AR115:AS115"/>
    <mergeCell ref="AT115:AV115"/>
    <mergeCell ref="AW115:AY115"/>
    <mergeCell ref="AM117:AN117"/>
    <mergeCell ref="AO117:AQ117"/>
    <mergeCell ref="AR117:AS117"/>
    <mergeCell ref="AT117:AV117"/>
    <mergeCell ref="AW117:AY117"/>
    <mergeCell ref="AK112:AK113"/>
    <mergeCell ref="AL112:AL113"/>
    <mergeCell ref="AQ70:AR70"/>
    <mergeCell ref="A71:N71"/>
    <mergeCell ref="U71:W71"/>
    <mergeCell ref="X71:Y71"/>
    <mergeCell ref="AN71:AP71"/>
    <mergeCell ref="AQ71:AR71"/>
    <mergeCell ref="O71:S71"/>
    <mergeCell ref="A104:N104"/>
    <mergeCell ref="T109:AL109"/>
    <mergeCell ref="AM109:BE109"/>
    <mergeCell ref="A110:S111"/>
    <mergeCell ref="T110:AL111"/>
    <mergeCell ref="AM110:BE111"/>
    <mergeCell ref="A107:Q107"/>
    <mergeCell ref="C98:E98"/>
    <mergeCell ref="F98:G98"/>
    <mergeCell ref="AC98:AE98"/>
    <mergeCell ref="C99:E99"/>
    <mergeCell ref="F99:G99"/>
    <mergeCell ref="C92:E92"/>
    <mergeCell ref="F92:G92"/>
    <mergeCell ref="AC91:AE91"/>
    <mergeCell ref="C96:E96"/>
    <mergeCell ref="F96:G96"/>
    <mergeCell ref="AC95:AE95"/>
    <mergeCell ref="AC93:AE93"/>
    <mergeCell ref="H93:I93"/>
    <mergeCell ref="V97:X97"/>
    <mergeCell ref="AO97:AQ97"/>
    <mergeCell ref="AR100:AS100"/>
    <mergeCell ref="AT100:AU100"/>
    <mergeCell ref="AV100:AX100"/>
    <mergeCell ref="BS92:BT92"/>
    <mergeCell ref="BS93:BT93"/>
    <mergeCell ref="BS94:BT94"/>
    <mergeCell ref="BS95:BT95"/>
    <mergeCell ref="BS96:BT96"/>
    <mergeCell ref="BS97:BT97"/>
    <mergeCell ref="BS98:BT98"/>
    <mergeCell ref="BS99:BT99"/>
    <mergeCell ref="BS100:BT100"/>
    <mergeCell ref="BS101:BT101"/>
    <mergeCell ref="BS102:BT102"/>
    <mergeCell ref="BS103:BT103"/>
    <mergeCell ref="BS104:BT104"/>
    <mergeCell ref="AN66:AP66"/>
    <mergeCell ref="AQ66:AR66"/>
    <mergeCell ref="B67:D67"/>
    <mergeCell ref="E67:F67"/>
    <mergeCell ref="U67:W67"/>
    <mergeCell ref="X67:Y67"/>
    <mergeCell ref="AN67:AP67"/>
    <mergeCell ref="AQ67:AR67"/>
    <mergeCell ref="B68:D68"/>
    <mergeCell ref="E68:F68"/>
    <mergeCell ref="U68:W68"/>
    <mergeCell ref="X68:Y68"/>
    <mergeCell ref="AN68:AP68"/>
    <mergeCell ref="AQ68:AR68"/>
    <mergeCell ref="B69:D69"/>
    <mergeCell ref="E69:F69"/>
    <mergeCell ref="U69:W69"/>
    <mergeCell ref="X69:Y69"/>
    <mergeCell ref="AN69:AP69"/>
    <mergeCell ref="AQ57:AR57"/>
    <mergeCell ref="AQ69:AR69"/>
    <mergeCell ref="AQ58:AR58"/>
    <mergeCell ref="B59:D59"/>
    <mergeCell ref="E59:F59"/>
    <mergeCell ref="U59:W59"/>
    <mergeCell ref="X59:Y59"/>
    <mergeCell ref="AN59:AP59"/>
    <mergeCell ref="AQ59:AR59"/>
    <mergeCell ref="B60:D60"/>
    <mergeCell ref="E60:F60"/>
    <mergeCell ref="U60:W60"/>
    <mergeCell ref="X60:Y60"/>
    <mergeCell ref="AN60:AP60"/>
    <mergeCell ref="AQ60:AR60"/>
    <mergeCell ref="E63:F63"/>
    <mergeCell ref="U63:W63"/>
    <mergeCell ref="X63:Y63"/>
    <mergeCell ref="AN63:AP63"/>
    <mergeCell ref="AQ63:AR63"/>
    <mergeCell ref="E62:F62"/>
    <mergeCell ref="U62:W62"/>
    <mergeCell ref="X62:Y62"/>
    <mergeCell ref="AN62:AP62"/>
    <mergeCell ref="AQ62:AR62"/>
    <mergeCell ref="B63:D63"/>
    <mergeCell ref="B66:D66"/>
    <mergeCell ref="E66:F66"/>
    <mergeCell ref="U66:W66"/>
    <mergeCell ref="X66:Y66"/>
    <mergeCell ref="AQ47:AR47"/>
    <mergeCell ref="B48:D48"/>
    <mergeCell ref="E48:F48"/>
    <mergeCell ref="U48:W48"/>
    <mergeCell ref="X48:Y48"/>
    <mergeCell ref="AN48:AP48"/>
    <mergeCell ref="AQ48:AR48"/>
    <mergeCell ref="B49:D49"/>
    <mergeCell ref="E49:F49"/>
    <mergeCell ref="U49:W49"/>
    <mergeCell ref="X49:Y49"/>
    <mergeCell ref="AN49:AP49"/>
    <mergeCell ref="AQ49:AR49"/>
    <mergeCell ref="B50:D50"/>
    <mergeCell ref="E50:F50"/>
    <mergeCell ref="U50:W50"/>
    <mergeCell ref="X50:Y50"/>
    <mergeCell ref="AN50:AP50"/>
    <mergeCell ref="AQ50:AR50"/>
    <mergeCell ref="AQ54:AR54"/>
    <mergeCell ref="B55:D55"/>
    <mergeCell ref="E55:F55"/>
    <mergeCell ref="U55:W55"/>
    <mergeCell ref="X55:Y55"/>
    <mergeCell ref="AN55:AP55"/>
    <mergeCell ref="AQ55:AR55"/>
    <mergeCell ref="B56:D56"/>
    <mergeCell ref="E56:F56"/>
    <mergeCell ref="U56:W56"/>
    <mergeCell ref="A117:B117"/>
    <mergeCell ref="C118:E118"/>
    <mergeCell ref="F118:G118"/>
    <mergeCell ref="H118:J118"/>
    <mergeCell ref="AM154:AN154"/>
    <mergeCell ref="A155:B155"/>
    <mergeCell ref="T155:U155"/>
    <mergeCell ref="A134:B134"/>
    <mergeCell ref="C134:E134"/>
    <mergeCell ref="F134:G134"/>
    <mergeCell ref="H134:J134"/>
    <mergeCell ref="K134:M134"/>
    <mergeCell ref="N134:O134"/>
    <mergeCell ref="T134:U134"/>
    <mergeCell ref="V134:X134"/>
    <mergeCell ref="Y134:Z134"/>
    <mergeCell ref="AA134:AC134"/>
    <mergeCell ref="AA133:AC133"/>
    <mergeCell ref="AD133:AF133"/>
    <mergeCell ref="K133:M133"/>
    <mergeCell ref="N133:O133"/>
    <mergeCell ref="U57:W57"/>
    <mergeCell ref="AN40:AP42"/>
    <mergeCell ref="B43:D43"/>
    <mergeCell ref="E43:F43"/>
    <mergeCell ref="U43:W43"/>
    <mergeCell ref="X43:Y43"/>
    <mergeCell ref="AN43:AP43"/>
    <mergeCell ref="X54:Y54"/>
    <mergeCell ref="AN54:AP54"/>
    <mergeCell ref="B58:D58"/>
    <mergeCell ref="E58:F58"/>
    <mergeCell ref="U58:W58"/>
    <mergeCell ref="X58:Y58"/>
    <mergeCell ref="AN58:AP58"/>
    <mergeCell ref="A128:B128"/>
    <mergeCell ref="A129:B129"/>
    <mergeCell ref="A130:B130"/>
    <mergeCell ref="A154:B154"/>
    <mergeCell ref="Y130:Z130"/>
    <mergeCell ref="AA130:AC130"/>
    <mergeCell ref="P150:P151"/>
    <mergeCell ref="Q150:Q151"/>
    <mergeCell ref="T150:U151"/>
    <mergeCell ref="A135:B135"/>
    <mergeCell ref="AD130:AF130"/>
    <mergeCell ref="U54:W54"/>
    <mergeCell ref="X57:Y57"/>
    <mergeCell ref="AN57:AP57"/>
    <mergeCell ref="A70:H70"/>
    <mergeCell ref="O70:S70"/>
    <mergeCell ref="U70:W70"/>
    <mergeCell ref="X70:Y70"/>
    <mergeCell ref="AN70:AP70"/>
    <mergeCell ref="AK40:AK42"/>
    <mergeCell ref="AL40:AL42"/>
    <mergeCell ref="AM40:AM42"/>
    <mergeCell ref="AS40:AS42"/>
    <mergeCell ref="AT40:AT42"/>
    <mergeCell ref="C90:E90"/>
    <mergeCell ref="F90:G90"/>
    <mergeCell ref="C97:E97"/>
    <mergeCell ref="AC96:AE96"/>
    <mergeCell ref="AC99:AE99"/>
    <mergeCell ref="C100:E100"/>
    <mergeCell ref="F100:G100"/>
    <mergeCell ref="AC100:AE100"/>
    <mergeCell ref="H100:I100"/>
    <mergeCell ref="J100:L100"/>
    <mergeCell ref="V100:X100"/>
    <mergeCell ref="Y100:Z100"/>
    <mergeCell ref="AQ43:AR43"/>
    <mergeCell ref="B44:D44"/>
    <mergeCell ref="E44:F44"/>
    <mergeCell ref="U44:W44"/>
    <mergeCell ref="X44:Y44"/>
    <mergeCell ref="AN44:AP44"/>
    <mergeCell ref="AQ44:AR44"/>
    <mergeCell ref="B45:D45"/>
    <mergeCell ref="E45:F45"/>
    <mergeCell ref="U45:W45"/>
    <mergeCell ref="X56:Y56"/>
    <mergeCell ref="AN56:AP56"/>
    <mergeCell ref="AQ56:AR56"/>
    <mergeCell ref="B57:D57"/>
    <mergeCell ref="B40:D42"/>
    <mergeCell ref="AI40:AI42"/>
    <mergeCell ref="A174:F175"/>
    <mergeCell ref="AD182:AE183"/>
    <mergeCell ref="AF182:AH183"/>
    <mergeCell ref="G174:M175"/>
    <mergeCell ref="A179:U180"/>
    <mergeCell ref="A182:B183"/>
    <mergeCell ref="C182:E183"/>
    <mergeCell ref="F182:G183"/>
    <mergeCell ref="H182:I183"/>
    <mergeCell ref="K182:L183"/>
    <mergeCell ref="H124:J124"/>
    <mergeCell ref="K124:M124"/>
    <mergeCell ref="N124:O124"/>
    <mergeCell ref="T124:U124"/>
    <mergeCell ref="V124:X124"/>
    <mergeCell ref="T133:U133"/>
    <mergeCell ref="E40:F42"/>
    <mergeCell ref="U40:W42"/>
    <mergeCell ref="X40:Y42"/>
    <mergeCell ref="AG40:AH42"/>
    <mergeCell ref="A112:B113"/>
    <mergeCell ref="C112:E113"/>
    <mergeCell ref="F112:G113"/>
    <mergeCell ref="H112:J113"/>
    <mergeCell ref="K112:M113"/>
    <mergeCell ref="A108:R108"/>
    <mergeCell ref="V108:X108"/>
    <mergeCell ref="C95:E95"/>
    <mergeCell ref="F95:G95"/>
    <mergeCell ref="H95:I95"/>
    <mergeCell ref="A127:B127"/>
    <mergeCell ref="A125:B125"/>
    <mergeCell ref="A126:B126"/>
    <mergeCell ref="A124:B124"/>
    <mergeCell ref="C124:E124"/>
    <mergeCell ref="F124:G124"/>
    <mergeCell ref="E57:F57"/>
    <mergeCell ref="H126:J126"/>
    <mergeCell ref="N126:O126"/>
    <mergeCell ref="T126:U126"/>
    <mergeCell ref="C129:E129"/>
    <mergeCell ref="F129:G129"/>
    <mergeCell ref="H129:J129"/>
    <mergeCell ref="K129:M129"/>
    <mergeCell ref="N129:O129"/>
    <mergeCell ref="T129:U129"/>
    <mergeCell ref="N112:O113"/>
    <mergeCell ref="P112:P113"/>
    <mergeCell ref="Q112:Q113"/>
    <mergeCell ref="R112:R113"/>
    <mergeCell ref="S112:S113"/>
    <mergeCell ref="T112:U113"/>
    <mergeCell ref="K114:M114"/>
    <mergeCell ref="N114:O114"/>
    <mergeCell ref="T114:U114"/>
    <mergeCell ref="C102:E102"/>
    <mergeCell ref="F102:G102"/>
    <mergeCell ref="H102:I102"/>
    <mergeCell ref="J102:L102"/>
    <mergeCell ref="A105:O105"/>
    <mergeCell ref="A106:P106"/>
    <mergeCell ref="C115:E115"/>
    <mergeCell ref="C91:E91"/>
    <mergeCell ref="AJ40:AJ42"/>
    <mergeCell ref="C130:E130"/>
    <mergeCell ref="F130:G130"/>
    <mergeCell ref="H130:J130"/>
    <mergeCell ref="K130:M130"/>
    <mergeCell ref="N130:O130"/>
    <mergeCell ref="T130:U130"/>
    <mergeCell ref="V130:X130"/>
    <mergeCell ref="T154:U154"/>
    <mergeCell ref="A140:J140"/>
    <mergeCell ref="K140:S140"/>
    <mergeCell ref="T140:AB140"/>
    <mergeCell ref="AD140:AL140"/>
    <mergeCell ref="A141:N141"/>
    <mergeCell ref="O141:S141"/>
    <mergeCell ref="T141:AF141"/>
    <mergeCell ref="T117:U117"/>
    <mergeCell ref="V117:X117"/>
    <mergeCell ref="Y117:Z117"/>
    <mergeCell ref="C101:E101"/>
    <mergeCell ref="F101:G101"/>
    <mergeCell ref="AC101:AE101"/>
    <mergeCell ref="AC102:AE102"/>
    <mergeCell ref="AC106:AE106"/>
    <mergeCell ref="AD115:AF115"/>
    <mergeCell ref="A118:B118"/>
    <mergeCell ref="A115:B115"/>
    <mergeCell ref="A116:B116"/>
    <mergeCell ref="A114:B114"/>
    <mergeCell ref="C114:E114"/>
    <mergeCell ref="F114:G114"/>
    <mergeCell ref="H114:J114"/>
    <mergeCell ref="F91:G91"/>
    <mergeCell ref="AC90:AE90"/>
    <mergeCell ref="Y89:Z89"/>
    <mergeCell ref="AA89:AB89"/>
    <mergeCell ref="AC89:AE89"/>
    <mergeCell ref="AO89:AQ89"/>
    <mergeCell ref="AR89:AS89"/>
    <mergeCell ref="AT89:AU89"/>
    <mergeCell ref="AV89:AX89"/>
    <mergeCell ref="H91:I91"/>
    <mergeCell ref="J91:L91"/>
    <mergeCell ref="V91:X91"/>
    <mergeCell ref="Y91:Z91"/>
    <mergeCell ref="AA91:AB91"/>
    <mergeCell ref="AO91:AQ91"/>
    <mergeCell ref="AR91:AS91"/>
    <mergeCell ref="AT91:AU91"/>
    <mergeCell ref="AV91:AX91"/>
    <mergeCell ref="H90:I90"/>
    <mergeCell ref="J90:L90"/>
    <mergeCell ref="V90:X90"/>
    <mergeCell ref="Y90:Z90"/>
    <mergeCell ref="AA90:AB90"/>
    <mergeCell ref="AO90:AQ90"/>
    <mergeCell ref="AR90:AS90"/>
    <mergeCell ref="AT90:AU90"/>
    <mergeCell ref="C88:E88"/>
    <mergeCell ref="F88:G88"/>
    <mergeCell ref="AC87:AE87"/>
    <mergeCell ref="C85:E85"/>
    <mergeCell ref="F85:G85"/>
    <mergeCell ref="H85:I85"/>
    <mergeCell ref="J85:L85"/>
    <mergeCell ref="V85:X85"/>
    <mergeCell ref="Y85:Z85"/>
    <mergeCell ref="AA85:AB85"/>
    <mergeCell ref="AC85:AE85"/>
    <mergeCell ref="AO85:AQ85"/>
    <mergeCell ref="AR85:AS85"/>
    <mergeCell ref="AT85:AU85"/>
    <mergeCell ref="AV85:AX85"/>
    <mergeCell ref="C89:E89"/>
    <mergeCell ref="F89:G89"/>
    <mergeCell ref="H89:I89"/>
    <mergeCell ref="J89:L89"/>
    <mergeCell ref="V89:X89"/>
    <mergeCell ref="H88:I88"/>
    <mergeCell ref="J88:L88"/>
    <mergeCell ref="V88:X88"/>
    <mergeCell ref="Y88:Z88"/>
    <mergeCell ref="AA88:AB88"/>
    <mergeCell ref="AO88:AQ88"/>
    <mergeCell ref="AR88:AS88"/>
    <mergeCell ref="AT88:AU88"/>
    <mergeCell ref="AV88:AX88"/>
    <mergeCell ref="H82:I82"/>
    <mergeCell ref="J82:L82"/>
    <mergeCell ref="V82:X82"/>
    <mergeCell ref="Y82:Z82"/>
    <mergeCell ref="AA82:AB82"/>
    <mergeCell ref="AO82:AQ82"/>
    <mergeCell ref="AT83:AU83"/>
    <mergeCell ref="AV83:AX83"/>
    <mergeCell ref="C87:E87"/>
    <mergeCell ref="F87:G87"/>
    <mergeCell ref="AC86:AE86"/>
    <mergeCell ref="C86:E86"/>
    <mergeCell ref="F86:G86"/>
    <mergeCell ref="H87:I87"/>
    <mergeCell ref="J87:L87"/>
    <mergeCell ref="V87:X87"/>
    <mergeCell ref="Y87:Z87"/>
    <mergeCell ref="AA87:AB87"/>
    <mergeCell ref="AO87:AQ87"/>
    <mergeCell ref="AR87:AS87"/>
    <mergeCell ref="AT87:AU87"/>
    <mergeCell ref="AV87:AX87"/>
    <mergeCell ref="AR82:AS82"/>
    <mergeCell ref="AT82:AU82"/>
    <mergeCell ref="AV82:AX82"/>
    <mergeCell ref="V83:X83"/>
    <mergeCell ref="Y83:Z83"/>
    <mergeCell ref="AA83:AB83"/>
    <mergeCell ref="AO83:AQ83"/>
    <mergeCell ref="AR83:AS83"/>
    <mergeCell ref="AQ53:AR53"/>
    <mergeCell ref="B54:D54"/>
    <mergeCell ref="E54:F54"/>
    <mergeCell ref="B61:D61"/>
    <mergeCell ref="E61:F61"/>
    <mergeCell ref="U61:W61"/>
    <mergeCell ref="X61:Y61"/>
    <mergeCell ref="AN61:AP61"/>
    <mergeCell ref="AQ61:AR61"/>
    <mergeCell ref="B62:D62"/>
    <mergeCell ref="C79:E79"/>
    <mergeCell ref="F79:G79"/>
    <mergeCell ref="AC80:AE80"/>
    <mergeCell ref="C80:E80"/>
    <mergeCell ref="F80:G80"/>
    <mergeCell ref="AC79:AE79"/>
    <mergeCell ref="C82:E82"/>
    <mergeCell ref="F82:G82"/>
    <mergeCell ref="AC81:AE81"/>
    <mergeCell ref="C81:E81"/>
    <mergeCell ref="F81:G81"/>
    <mergeCell ref="H81:I81"/>
    <mergeCell ref="J81:L81"/>
    <mergeCell ref="V81:X81"/>
    <mergeCell ref="Y81:Z81"/>
    <mergeCell ref="AA81:AB81"/>
    <mergeCell ref="AO81:AQ81"/>
    <mergeCell ref="AC82:AE82"/>
    <mergeCell ref="H79:I79"/>
    <mergeCell ref="J79:L79"/>
    <mergeCell ref="V79:X79"/>
    <mergeCell ref="Y79:Z79"/>
    <mergeCell ref="Z40:Z42"/>
    <mergeCell ref="AA40:AA42"/>
    <mergeCell ref="AB40:AF41"/>
    <mergeCell ref="AU40:AY41"/>
    <mergeCell ref="BB40:BB42"/>
    <mergeCell ref="BC40:BC42"/>
    <mergeCell ref="BD40:BD42"/>
    <mergeCell ref="BE40:BE42"/>
    <mergeCell ref="AZ40:BA42"/>
    <mergeCell ref="AQ40:AR42"/>
    <mergeCell ref="A77:A78"/>
    <mergeCell ref="B77:B78"/>
    <mergeCell ref="C77:E78"/>
    <mergeCell ref="F77:G78"/>
    <mergeCell ref="H77:I78"/>
    <mergeCell ref="J77:L78"/>
    <mergeCell ref="M77:M78"/>
    <mergeCell ref="P77:P78"/>
    <mergeCell ref="Q77:Q78"/>
    <mergeCell ref="R77:R78"/>
    <mergeCell ref="B51:D51"/>
    <mergeCell ref="E51:F51"/>
    <mergeCell ref="U51:W51"/>
    <mergeCell ref="X51:Y51"/>
    <mergeCell ref="AN51:AP51"/>
    <mergeCell ref="AQ51:AR51"/>
    <mergeCell ref="B52:D52"/>
    <mergeCell ref="B53:D53"/>
    <mergeCell ref="E53:F53"/>
    <mergeCell ref="U53:W53"/>
    <mergeCell ref="X53:Y53"/>
    <mergeCell ref="AN53:AP53"/>
    <mergeCell ref="A3:A5"/>
    <mergeCell ref="B3:B5"/>
    <mergeCell ref="C3:F5"/>
    <mergeCell ref="G3:G5"/>
    <mergeCell ref="H3:H5"/>
    <mergeCell ref="BB3:BB5"/>
    <mergeCell ref="Z3:Z5"/>
    <mergeCell ref="P3:P5"/>
    <mergeCell ref="Q3:Q5"/>
    <mergeCell ref="R3:R5"/>
    <mergeCell ref="S3:S5"/>
    <mergeCell ref="T3:T5"/>
    <mergeCell ref="A1:S2"/>
    <mergeCell ref="T1:AL2"/>
    <mergeCell ref="AM1:BE2"/>
    <mergeCell ref="U3:U5"/>
    <mergeCell ref="V3:Y5"/>
    <mergeCell ref="AA3:AA5"/>
    <mergeCell ref="AM3:AM5"/>
    <mergeCell ref="AN3:AN5"/>
    <mergeCell ref="AO3:AR5"/>
    <mergeCell ref="AS3:AS5"/>
    <mergeCell ref="AT3:AT5"/>
    <mergeCell ref="BC3:BC5"/>
    <mergeCell ref="BD3:BD5"/>
    <mergeCell ref="BE3:BE5"/>
    <mergeCell ref="AI3:AI5"/>
    <mergeCell ref="AJ3:AJ5"/>
    <mergeCell ref="AK3:AK5"/>
    <mergeCell ref="AL3:AL5"/>
    <mergeCell ref="A36:P36"/>
    <mergeCell ref="Q36:S36"/>
    <mergeCell ref="A34:N34"/>
    <mergeCell ref="V36:X36"/>
    <mergeCell ref="AO36:AQ36"/>
    <mergeCell ref="X45:Y45"/>
    <mergeCell ref="AN45:AP45"/>
    <mergeCell ref="AQ45:AR45"/>
    <mergeCell ref="B46:D46"/>
    <mergeCell ref="E46:F46"/>
    <mergeCell ref="U46:W46"/>
    <mergeCell ref="X46:Y46"/>
    <mergeCell ref="AN46:AP46"/>
    <mergeCell ref="AQ46:AR46"/>
    <mergeCell ref="B47:D47"/>
    <mergeCell ref="E47:F47"/>
    <mergeCell ref="U47:W47"/>
    <mergeCell ref="X47:Y47"/>
    <mergeCell ref="AN47:AP47"/>
    <mergeCell ref="A38:S39"/>
    <mergeCell ref="T38:AL39"/>
    <mergeCell ref="AM38:BE39"/>
    <mergeCell ref="A40:A42"/>
    <mergeCell ref="G40:G42"/>
    <mergeCell ref="H40:H42"/>
    <mergeCell ref="I40:M41"/>
    <mergeCell ref="N40:O42"/>
    <mergeCell ref="P40:P42"/>
    <mergeCell ref="Q40:Q42"/>
    <mergeCell ref="R40:R42"/>
    <mergeCell ref="S40:S42"/>
    <mergeCell ref="T40:T42"/>
    <mergeCell ref="E52:F52"/>
    <mergeCell ref="U52:W52"/>
    <mergeCell ref="X52:Y52"/>
    <mergeCell ref="AN52:AP52"/>
    <mergeCell ref="AQ52:AR52"/>
    <mergeCell ref="A75:S76"/>
    <mergeCell ref="T75:AL76"/>
    <mergeCell ref="AM75:BE76"/>
    <mergeCell ref="A72:O72"/>
    <mergeCell ref="P72:S72"/>
    <mergeCell ref="U72:W72"/>
    <mergeCell ref="X72:Y72"/>
    <mergeCell ref="AN72:AP72"/>
    <mergeCell ref="AQ72:AR72"/>
    <mergeCell ref="A74:Q74"/>
    <mergeCell ref="R74:S74"/>
    <mergeCell ref="U74:W74"/>
    <mergeCell ref="X74:Y74"/>
    <mergeCell ref="AN74:AP74"/>
    <mergeCell ref="AQ74:AR74"/>
    <mergeCell ref="B64:D64"/>
    <mergeCell ref="E64:F64"/>
    <mergeCell ref="U64:W64"/>
    <mergeCell ref="X64:Y64"/>
    <mergeCell ref="AN64:AP64"/>
    <mergeCell ref="AQ64:AR64"/>
    <mergeCell ref="B65:D65"/>
    <mergeCell ref="E65:F65"/>
    <mergeCell ref="U65:W65"/>
    <mergeCell ref="X65:Y65"/>
    <mergeCell ref="AN65:AP65"/>
    <mergeCell ref="AQ65:AR65"/>
    <mergeCell ref="AT77:AU78"/>
    <mergeCell ref="AV77:AX78"/>
    <mergeCell ref="AY77:AY78"/>
    <mergeCell ref="BB77:BB78"/>
    <mergeCell ref="BC77:BC78"/>
    <mergeCell ref="BD77:BD78"/>
    <mergeCell ref="BE77:BE78"/>
    <mergeCell ref="BF77:BF78"/>
    <mergeCell ref="BG77:BG78"/>
    <mergeCell ref="BH77:BJ78"/>
    <mergeCell ref="BK77:BL78"/>
    <mergeCell ref="BM77:BN78"/>
    <mergeCell ref="BO77:BQ78"/>
    <mergeCell ref="BR77:BR78"/>
    <mergeCell ref="S77:S78"/>
    <mergeCell ref="T77:T78"/>
    <mergeCell ref="U77:U78"/>
    <mergeCell ref="V77:X78"/>
    <mergeCell ref="Y77:Z78"/>
    <mergeCell ref="AA77:AB78"/>
    <mergeCell ref="AC77:AE78"/>
    <mergeCell ref="AF77:AF78"/>
    <mergeCell ref="AI77:AI78"/>
    <mergeCell ref="AJ77:AJ78"/>
    <mergeCell ref="AK77:AK78"/>
    <mergeCell ref="AL77:AL78"/>
    <mergeCell ref="AM77:AM78"/>
    <mergeCell ref="AN77:AN78"/>
    <mergeCell ref="AO77:AQ78"/>
    <mergeCell ref="AR77:AS78"/>
    <mergeCell ref="AG77:AH78"/>
    <mergeCell ref="AR79:AS79"/>
    <mergeCell ref="AT79:AU79"/>
    <mergeCell ref="AV79:AX79"/>
    <mergeCell ref="BH79:BJ79"/>
    <mergeCell ref="BK79:BL79"/>
    <mergeCell ref="BM79:BN79"/>
    <mergeCell ref="BO79:BQ79"/>
    <mergeCell ref="H80:I80"/>
    <mergeCell ref="J80:L80"/>
    <mergeCell ref="V80:X80"/>
    <mergeCell ref="Y80:Z80"/>
    <mergeCell ref="AA80:AB80"/>
    <mergeCell ref="AO80:AQ80"/>
    <mergeCell ref="AR80:AS80"/>
    <mergeCell ref="AT80:AU80"/>
    <mergeCell ref="AV80:AX80"/>
    <mergeCell ref="BH80:BJ80"/>
    <mergeCell ref="BK80:BL80"/>
    <mergeCell ref="BM80:BN80"/>
    <mergeCell ref="BO80:BQ80"/>
    <mergeCell ref="AG79:AH79"/>
    <mergeCell ref="AG80:AH80"/>
    <mergeCell ref="AA79:AB79"/>
    <mergeCell ref="AO79:AQ79"/>
    <mergeCell ref="AG81:AH81"/>
    <mergeCell ref="AG82:AH82"/>
    <mergeCell ref="AR81:AS81"/>
    <mergeCell ref="AT81:AU81"/>
    <mergeCell ref="AV81:AX81"/>
    <mergeCell ref="BH83:BJ83"/>
    <mergeCell ref="BK83:BL83"/>
    <mergeCell ref="BM83:BN83"/>
    <mergeCell ref="BO83:BQ83"/>
    <mergeCell ref="C84:E84"/>
    <mergeCell ref="F84:G84"/>
    <mergeCell ref="H84:I84"/>
    <mergeCell ref="J84:L84"/>
    <mergeCell ref="V84:X84"/>
    <mergeCell ref="Y84:Z84"/>
    <mergeCell ref="AA84:AB84"/>
    <mergeCell ref="AC84:AE84"/>
    <mergeCell ref="AO84:AQ84"/>
    <mergeCell ref="AR84:AS84"/>
    <mergeCell ref="AT84:AU84"/>
    <mergeCell ref="AV84:AX84"/>
    <mergeCell ref="BH84:BJ84"/>
    <mergeCell ref="BK84:BL84"/>
    <mergeCell ref="BM84:BN84"/>
    <mergeCell ref="BO84:BQ84"/>
    <mergeCell ref="AG83:AH83"/>
    <mergeCell ref="AG84:AH84"/>
    <mergeCell ref="AC83:AE83"/>
    <mergeCell ref="C83:E83"/>
    <mergeCell ref="F83:G83"/>
    <mergeCell ref="H83:I83"/>
    <mergeCell ref="J83:L83"/>
    <mergeCell ref="BH85:BJ85"/>
    <mergeCell ref="BK85:BL85"/>
    <mergeCell ref="BM85:BN85"/>
    <mergeCell ref="BO85:BQ85"/>
    <mergeCell ref="H86:I86"/>
    <mergeCell ref="J86:L86"/>
    <mergeCell ref="V86:X86"/>
    <mergeCell ref="Y86:Z86"/>
    <mergeCell ref="AA86:AB86"/>
    <mergeCell ref="AO86:AQ86"/>
    <mergeCell ref="AR86:AS86"/>
    <mergeCell ref="AT86:AU86"/>
    <mergeCell ref="AV86:AX86"/>
    <mergeCell ref="BH86:BJ86"/>
    <mergeCell ref="BK86:BL86"/>
    <mergeCell ref="BM86:BN86"/>
    <mergeCell ref="BO86:BQ86"/>
    <mergeCell ref="AG85:AH85"/>
    <mergeCell ref="AG86:AH86"/>
    <mergeCell ref="BH88:BJ88"/>
    <mergeCell ref="BK88:BL88"/>
    <mergeCell ref="BM88:BN88"/>
    <mergeCell ref="BO88:BQ88"/>
    <mergeCell ref="AG87:AH87"/>
    <mergeCell ref="AG88:AH88"/>
    <mergeCell ref="BH89:BJ89"/>
    <mergeCell ref="BK89:BL89"/>
    <mergeCell ref="BM89:BN89"/>
    <mergeCell ref="BO89:BQ89"/>
    <mergeCell ref="AC88:AE88"/>
    <mergeCell ref="AV90:AX90"/>
    <mergeCell ref="BH90:BJ90"/>
    <mergeCell ref="BK90:BL90"/>
    <mergeCell ref="BM90:BN90"/>
    <mergeCell ref="BO90:BQ90"/>
    <mergeCell ref="AG89:AH89"/>
    <mergeCell ref="AG90:AH90"/>
    <mergeCell ref="BH91:BJ91"/>
    <mergeCell ref="BK91:BL91"/>
    <mergeCell ref="BM91:BN91"/>
    <mergeCell ref="BO91:BQ91"/>
    <mergeCell ref="H92:I92"/>
    <mergeCell ref="J92:L92"/>
    <mergeCell ref="V92:X92"/>
    <mergeCell ref="Y92:Z92"/>
    <mergeCell ref="AA92:AB92"/>
    <mergeCell ref="AO92:AQ92"/>
    <mergeCell ref="AR92:AS92"/>
    <mergeCell ref="AT92:AU92"/>
    <mergeCell ref="AV92:AX92"/>
    <mergeCell ref="BH92:BJ92"/>
    <mergeCell ref="BK92:BL92"/>
    <mergeCell ref="BM92:BN92"/>
    <mergeCell ref="BO92:BQ92"/>
    <mergeCell ref="AG91:AH91"/>
    <mergeCell ref="AG92:AH92"/>
    <mergeCell ref="AC92:AE92"/>
    <mergeCell ref="BH93:BJ93"/>
    <mergeCell ref="BK93:BL93"/>
    <mergeCell ref="BM93:BN93"/>
    <mergeCell ref="BO93:BQ93"/>
    <mergeCell ref="C94:E94"/>
    <mergeCell ref="F94:G94"/>
    <mergeCell ref="H94:I94"/>
    <mergeCell ref="J94:L94"/>
    <mergeCell ref="V94:X94"/>
    <mergeCell ref="Y94:Z94"/>
    <mergeCell ref="AA94:AB94"/>
    <mergeCell ref="AC94:AE94"/>
    <mergeCell ref="AO94:AQ94"/>
    <mergeCell ref="AR94:AS94"/>
    <mergeCell ref="AT94:AU94"/>
    <mergeCell ref="AV94:AX94"/>
    <mergeCell ref="BH94:BJ94"/>
    <mergeCell ref="BK94:BL94"/>
    <mergeCell ref="BM94:BN94"/>
    <mergeCell ref="BO94:BQ94"/>
    <mergeCell ref="AG93:AH93"/>
    <mergeCell ref="AG94:AH94"/>
    <mergeCell ref="C93:E93"/>
    <mergeCell ref="F93:G93"/>
    <mergeCell ref="J93:L93"/>
    <mergeCell ref="V93:X93"/>
    <mergeCell ref="Y93:Z93"/>
    <mergeCell ref="AA93:AB93"/>
    <mergeCell ref="AO93:AQ93"/>
    <mergeCell ref="AR93:AS93"/>
    <mergeCell ref="AT93:AU93"/>
    <mergeCell ref="AV93:AX93"/>
    <mergeCell ref="BH95:BJ95"/>
    <mergeCell ref="BK95:BL95"/>
    <mergeCell ref="BM95:BN95"/>
    <mergeCell ref="BO95:BQ95"/>
    <mergeCell ref="H96:I96"/>
    <mergeCell ref="J96:L96"/>
    <mergeCell ref="V96:X96"/>
    <mergeCell ref="Y96:Z96"/>
    <mergeCell ref="AA96:AB96"/>
    <mergeCell ref="AO96:AQ96"/>
    <mergeCell ref="AR96:AS96"/>
    <mergeCell ref="AT96:AU96"/>
    <mergeCell ref="AV96:AX96"/>
    <mergeCell ref="BH96:BJ96"/>
    <mergeCell ref="BK96:BL96"/>
    <mergeCell ref="BM96:BN96"/>
    <mergeCell ref="BO96:BQ96"/>
    <mergeCell ref="AG95:AH95"/>
    <mergeCell ref="AG96:AH96"/>
    <mergeCell ref="AZ95:BA95"/>
    <mergeCell ref="AZ96:BA96"/>
    <mergeCell ref="AO95:AQ95"/>
    <mergeCell ref="AR95:AS95"/>
    <mergeCell ref="AT95:AU95"/>
    <mergeCell ref="AV95:AX95"/>
    <mergeCell ref="J95:L95"/>
    <mergeCell ref="V95:X95"/>
    <mergeCell ref="Y95:Z95"/>
    <mergeCell ref="AA95:AB95"/>
    <mergeCell ref="BH97:BJ97"/>
    <mergeCell ref="H98:I98"/>
    <mergeCell ref="J98:L98"/>
    <mergeCell ref="V98:X98"/>
    <mergeCell ref="Y98:Z98"/>
    <mergeCell ref="AA98:AB98"/>
    <mergeCell ref="AO98:AQ98"/>
    <mergeCell ref="AR98:AS98"/>
    <mergeCell ref="AT98:AU98"/>
    <mergeCell ref="AV98:AX98"/>
    <mergeCell ref="BH98:BJ98"/>
    <mergeCell ref="BK98:BL98"/>
    <mergeCell ref="BM98:BN98"/>
    <mergeCell ref="BO98:BQ98"/>
    <mergeCell ref="H99:I99"/>
    <mergeCell ref="J99:L99"/>
    <mergeCell ref="V99:X99"/>
    <mergeCell ref="Y99:Z99"/>
    <mergeCell ref="AA99:AB99"/>
    <mergeCell ref="AO99:AQ99"/>
    <mergeCell ref="AR99:AS99"/>
    <mergeCell ref="AT99:AU99"/>
    <mergeCell ref="AV99:AX99"/>
    <mergeCell ref="BH99:BJ99"/>
    <mergeCell ref="BK99:BL99"/>
    <mergeCell ref="BM99:BN99"/>
    <mergeCell ref="BO99:BQ99"/>
    <mergeCell ref="AG97:AH97"/>
    <mergeCell ref="AG98:AH98"/>
    <mergeCell ref="AG99:AH99"/>
    <mergeCell ref="AZ97:BA97"/>
    <mergeCell ref="AZ98:BA98"/>
    <mergeCell ref="BH100:BJ100"/>
    <mergeCell ref="BK100:BL100"/>
    <mergeCell ref="BM100:BN100"/>
    <mergeCell ref="BO100:BQ100"/>
    <mergeCell ref="H101:I101"/>
    <mergeCell ref="J101:L101"/>
    <mergeCell ref="V101:X101"/>
    <mergeCell ref="Y101:Z101"/>
    <mergeCell ref="AA101:AB101"/>
    <mergeCell ref="AO101:AQ101"/>
    <mergeCell ref="AR101:AS101"/>
    <mergeCell ref="AT101:AU101"/>
    <mergeCell ref="AV101:AX101"/>
    <mergeCell ref="BH101:BJ101"/>
    <mergeCell ref="BK101:BL101"/>
    <mergeCell ref="BM101:BN101"/>
    <mergeCell ref="BO101:BQ101"/>
    <mergeCell ref="AG100:AH100"/>
    <mergeCell ref="AG101:AH101"/>
    <mergeCell ref="AO100:AQ100"/>
    <mergeCell ref="BH102:BJ102"/>
    <mergeCell ref="BK102:BL102"/>
    <mergeCell ref="BM102:BN102"/>
    <mergeCell ref="BO102:BQ102"/>
    <mergeCell ref="A103:I103"/>
    <mergeCell ref="J103:S103"/>
    <mergeCell ref="V103:X103"/>
    <mergeCell ref="Y103:Z103"/>
    <mergeCell ref="AA103:AB103"/>
    <mergeCell ref="AC103:AE103"/>
    <mergeCell ref="AO103:AQ103"/>
    <mergeCell ref="AR103:AS103"/>
    <mergeCell ref="AT103:AU103"/>
    <mergeCell ref="AV103:AX103"/>
    <mergeCell ref="BH103:BJ103"/>
    <mergeCell ref="BK103:BL103"/>
    <mergeCell ref="BM103:BN103"/>
    <mergeCell ref="BO103:BQ103"/>
    <mergeCell ref="AG102:AH102"/>
    <mergeCell ref="AG103:AH103"/>
    <mergeCell ref="AO102:AQ102"/>
    <mergeCell ref="AR102:AS102"/>
    <mergeCell ref="AT102:AU102"/>
    <mergeCell ref="AV102:AX102"/>
    <mergeCell ref="BH104:BJ104"/>
    <mergeCell ref="BK104:BL104"/>
    <mergeCell ref="BM104:BN104"/>
    <mergeCell ref="BO104:BQ104"/>
    <mergeCell ref="P105:S105"/>
    <mergeCell ref="V105:X105"/>
    <mergeCell ref="Y105:Z105"/>
    <mergeCell ref="AA105:AB105"/>
    <mergeCell ref="AC105:AE105"/>
    <mergeCell ref="AO105:AQ105"/>
    <mergeCell ref="AR105:AS105"/>
    <mergeCell ref="AT105:AU105"/>
    <mergeCell ref="AV105:AX105"/>
    <mergeCell ref="BH105:BJ105"/>
    <mergeCell ref="BK105:BL105"/>
    <mergeCell ref="BM105:BN105"/>
    <mergeCell ref="BO105:BQ105"/>
    <mergeCell ref="AG104:AH104"/>
    <mergeCell ref="AG105:AH105"/>
    <mergeCell ref="O104:S104"/>
    <mergeCell ref="V104:X104"/>
    <mergeCell ref="Y104:Z104"/>
    <mergeCell ref="AA104:AB104"/>
    <mergeCell ref="AC104:AE104"/>
    <mergeCell ref="AO104:AQ104"/>
    <mergeCell ref="AR104:AS104"/>
    <mergeCell ref="AT104:AU104"/>
    <mergeCell ref="AV104:AX104"/>
    <mergeCell ref="AM112:AN113"/>
    <mergeCell ref="AO112:AQ113"/>
    <mergeCell ref="AH112:AH113"/>
    <mergeCell ref="AI112:AI113"/>
    <mergeCell ref="AR112:AS113"/>
    <mergeCell ref="BH106:BJ106"/>
    <mergeCell ref="BK106:BL106"/>
    <mergeCell ref="BM106:BN106"/>
    <mergeCell ref="BO106:BQ106"/>
    <mergeCell ref="R107:S107"/>
    <mergeCell ref="V107:X107"/>
    <mergeCell ref="Y107:Z107"/>
    <mergeCell ref="AA107:AB107"/>
    <mergeCell ref="AC107:AE107"/>
    <mergeCell ref="AO107:AQ107"/>
    <mergeCell ref="AR107:AS107"/>
    <mergeCell ref="AT107:AU107"/>
    <mergeCell ref="AV107:AX107"/>
    <mergeCell ref="BH107:BJ107"/>
    <mergeCell ref="BK107:BL107"/>
    <mergeCell ref="BM107:BN107"/>
    <mergeCell ref="BO107:BQ107"/>
    <mergeCell ref="AG106:AH106"/>
    <mergeCell ref="AG107:AH107"/>
    <mergeCell ref="Q106:S106"/>
    <mergeCell ref="V106:X106"/>
    <mergeCell ref="Y106:Z106"/>
    <mergeCell ref="AA106:AB106"/>
    <mergeCell ref="AT112:AV113"/>
    <mergeCell ref="AW112:AY113"/>
    <mergeCell ref="F115:G115"/>
    <mergeCell ref="H115:J115"/>
    <mergeCell ref="K115:M115"/>
    <mergeCell ref="N115:O115"/>
    <mergeCell ref="T115:U115"/>
    <mergeCell ref="V115:X115"/>
    <mergeCell ref="Y115:Z115"/>
    <mergeCell ref="AA115:AC115"/>
    <mergeCell ref="BH108:BJ108"/>
    <mergeCell ref="BK108:BL108"/>
    <mergeCell ref="BM108:BN108"/>
    <mergeCell ref="BO108:BQ108"/>
    <mergeCell ref="AZ112:BA113"/>
    <mergeCell ref="BB112:BB113"/>
    <mergeCell ref="BC112:BC113"/>
    <mergeCell ref="BD112:BD113"/>
    <mergeCell ref="BE112:BE113"/>
    <mergeCell ref="V114:X114"/>
    <mergeCell ref="Y114:Z114"/>
    <mergeCell ref="AA114:AC114"/>
    <mergeCell ref="AD114:AF114"/>
    <mergeCell ref="AM114:AN114"/>
    <mergeCell ref="AO114:AQ114"/>
    <mergeCell ref="AR114:AS114"/>
    <mergeCell ref="AT114:AV114"/>
    <mergeCell ref="AW114:AY114"/>
    <mergeCell ref="AG108:AH108"/>
    <mergeCell ref="Y108:Z108"/>
    <mergeCell ref="AA108:AB108"/>
    <mergeCell ref="AC108:AE108"/>
    <mergeCell ref="AZ114:BA114"/>
    <mergeCell ref="AJ112:AJ113"/>
    <mergeCell ref="C116:E116"/>
    <mergeCell ref="F116:G116"/>
    <mergeCell ref="H116:J116"/>
    <mergeCell ref="K116:M116"/>
    <mergeCell ref="N116:O116"/>
    <mergeCell ref="T116:U116"/>
    <mergeCell ref="V116:X116"/>
    <mergeCell ref="Y116:Z116"/>
    <mergeCell ref="AA116:AC116"/>
    <mergeCell ref="AD116:AF116"/>
    <mergeCell ref="AM116:AN116"/>
    <mergeCell ref="AO116:AQ116"/>
    <mergeCell ref="AR116:AS116"/>
    <mergeCell ref="AT116:AV116"/>
    <mergeCell ref="AW116:AY116"/>
    <mergeCell ref="AA117:AC117"/>
    <mergeCell ref="C117:E117"/>
    <mergeCell ref="F117:G117"/>
    <mergeCell ref="H117:J117"/>
    <mergeCell ref="K117:M117"/>
    <mergeCell ref="N117:O117"/>
    <mergeCell ref="H127:J127"/>
    <mergeCell ref="N127:O127"/>
    <mergeCell ref="T127:U127"/>
    <mergeCell ref="AA127:AC127"/>
    <mergeCell ref="AM127:AN127"/>
    <mergeCell ref="AT127:AV127"/>
    <mergeCell ref="AR118:AS118"/>
    <mergeCell ref="AT118:AV118"/>
    <mergeCell ref="AW118:AY118"/>
    <mergeCell ref="C119:E119"/>
    <mergeCell ref="F119:G119"/>
    <mergeCell ref="H119:J119"/>
    <mergeCell ref="K119:M119"/>
    <mergeCell ref="N119:O119"/>
    <mergeCell ref="T119:U119"/>
    <mergeCell ref="V119:X119"/>
    <mergeCell ref="Y119:Z119"/>
    <mergeCell ref="AA119:AC119"/>
    <mergeCell ref="AD119:AF119"/>
    <mergeCell ref="AM119:AN119"/>
    <mergeCell ref="AO119:AQ119"/>
    <mergeCell ref="AR119:AS119"/>
    <mergeCell ref="AT119:AV119"/>
    <mergeCell ref="AW119:AY119"/>
    <mergeCell ref="T128:U128"/>
    <mergeCell ref="V128:X128"/>
    <mergeCell ref="Y128:Z128"/>
    <mergeCell ref="AA128:AC128"/>
    <mergeCell ref="AD128:AF128"/>
    <mergeCell ref="AM128:AN128"/>
    <mergeCell ref="AO128:AQ128"/>
    <mergeCell ref="AR128:AS128"/>
    <mergeCell ref="AT128:AV128"/>
    <mergeCell ref="AW128:AY128"/>
    <mergeCell ref="AA124:AC124"/>
    <mergeCell ref="AM124:AN124"/>
    <mergeCell ref="AD134:AF134"/>
    <mergeCell ref="AM134:AN134"/>
    <mergeCell ref="AO134:AQ134"/>
    <mergeCell ref="AR134:AS134"/>
    <mergeCell ref="AT134:AV134"/>
    <mergeCell ref="AW134:AY134"/>
    <mergeCell ref="AM133:AN133"/>
    <mergeCell ref="AT133:AV133"/>
    <mergeCell ref="AW133:AY133"/>
    <mergeCell ref="AO124:AQ124"/>
    <mergeCell ref="AR124:AS124"/>
    <mergeCell ref="AT124:AV124"/>
    <mergeCell ref="AW124:AY124"/>
    <mergeCell ref="AA126:AC126"/>
    <mergeCell ref="AM126:AN126"/>
    <mergeCell ref="AT126:AV126"/>
    <mergeCell ref="N135:O135"/>
    <mergeCell ref="T135:U135"/>
    <mergeCell ref="V135:X135"/>
    <mergeCell ref="Y135:Z135"/>
    <mergeCell ref="AA135:AC135"/>
    <mergeCell ref="AD135:AF135"/>
    <mergeCell ref="AM135:AN135"/>
    <mergeCell ref="AO135:AQ135"/>
    <mergeCell ref="AR135:AS135"/>
    <mergeCell ref="AT135:AV135"/>
    <mergeCell ref="AW135:AY135"/>
    <mergeCell ref="A136:B136"/>
    <mergeCell ref="C136:E136"/>
    <mergeCell ref="F136:G136"/>
    <mergeCell ref="H136:J136"/>
    <mergeCell ref="K136:M136"/>
    <mergeCell ref="N136:O136"/>
    <mergeCell ref="T136:U136"/>
    <mergeCell ref="V136:X136"/>
    <mergeCell ref="Y136:Z136"/>
    <mergeCell ref="AA136:AC136"/>
    <mergeCell ref="AD136:AF136"/>
    <mergeCell ref="AM136:AN136"/>
    <mergeCell ref="AO136:AQ136"/>
    <mergeCell ref="AR136:AS136"/>
    <mergeCell ref="AT136:AV136"/>
    <mergeCell ref="AW136:AY136"/>
    <mergeCell ref="A137:B137"/>
    <mergeCell ref="C137:E137"/>
    <mergeCell ref="F137:G137"/>
    <mergeCell ref="H137:J137"/>
    <mergeCell ref="K137:M137"/>
    <mergeCell ref="N137:O137"/>
    <mergeCell ref="T137:U137"/>
    <mergeCell ref="V137:X137"/>
    <mergeCell ref="Y137:Z137"/>
    <mergeCell ref="AA137:AC137"/>
    <mergeCell ref="AD137:AF137"/>
    <mergeCell ref="AM137:AN137"/>
    <mergeCell ref="AO137:AQ137"/>
    <mergeCell ref="AR137:AS137"/>
    <mergeCell ref="AT137:AV137"/>
    <mergeCell ref="AW137:AY137"/>
    <mergeCell ref="A138:B138"/>
    <mergeCell ref="C138:E138"/>
    <mergeCell ref="F138:G138"/>
    <mergeCell ref="H138:J138"/>
    <mergeCell ref="K138:M138"/>
    <mergeCell ref="N138:O138"/>
    <mergeCell ref="T138:U138"/>
    <mergeCell ref="V138:X138"/>
    <mergeCell ref="Y138:Z138"/>
    <mergeCell ref="AA138:AC138"/>
    <mergeCell ref="AD138:AF138"/>
    <mergeCell ref="AM138:AN138"/>
    <mergeCell ref="AO138:AQ138"/>
    <mergeCell ref="AR138:AS138"/>
    <mergeCell ref="AT138:AV138"/>
    <mergeCell ref="AW138:AY138"/>
    <mergeCell ref="AM140:AV140"/>
    <mergeCell ref="AW140:BE140"/>
    <mergeCell ref="AM141:AZ141"/>
    <mergeCell ref="BA141:BE141"/>
    <mergeCell ref="AM142:BA142"/>
    <mergeCell ref="BB142:BE142"/>
    <mergeCell ref="A152:B152"/>
    <mergeCell ref="T152:U152"/>
    <mergeCell ref="AM152:AN152"/>
    <mergeCell ref="A153:B153"/>
    <mergeCell ref="T153:U153"/>
    <mergeCell ref="AM153:AN153"/>
    <mergeCell ref="A150:B151"/>
    <mergeCell ref="AI150:AI151"/>
    <mergeCell ref="AJ150:AJ151"/>
    <mergeCell ref="AM150:AN151"/>
    <mergeCell ref="AO150:AR150"/>
    <mergeCell ref="AS150:AT151"/>
    <mergeCell ref="AU150:AY150"/>
    <mergeCell ref="BA150:BA151"/>
    <mergeCell ref="BB150:BB151"/>
    <mergeCell ref="BC150:BC151"/>
    <mergeCell ref="T143:AI143"/>
    <mergeCell ref="AJ143:AL143"/>
    <mergeCell ref="AH141:AL141"/>
    <mergeCell ref="A142:O142"/>
    <mergeCell ref="P142:S142"/>
    <mergeCell ref="T142:AH142"/>
    <mergeCell ref="AI142:AL142"/>
    <mergeCell ref="A143:P143"/>
    <mergeCell ref="Q143:S143"/>
    <mergeCell ref="T149:AL149"/>
    <mergeCell ref="AM155:AN155"/>
    <mergeCell ref="A156:B156"/>
    <mergeCell ref="T156:U156"/>
    <mergeCell ref="AM156:AN156"/>
    <mergeCell ref="A157:B157"/>
    <mergeCell ref="T157:U157"/>
    <mergeCell ref="AM157:AN157"/>
    <mergeCell ref="A158:B158"/>
    <mergeCell ref="T158:U158"/>
    <mergeCell ref="AM158:AN158"/>
    <mergeCell ref="A159:B159"/>
    <mergeCell ref="T159:U159"/>
    <mergeCell ref="AM159:AN159"/>
    <mergeCell ref="M155:N155"/>
    <mergeCell ref="AF155:AG155"/>
    <mergeCell ref="M156:N156"/>
    <mergeCell ref="AF156:AG156"/>
    <mergeCell ref="M157:N157"/>
    <mergeCell ref="AF157:AG157"/>
    <mergeCell ref="M158:N158"/>
    <mergeCell ref="AF158:AG158"/>
    <mergeCell ref="M159:N159"/>
    <mergeCell ref="AF159:AG159"/>
    <mergeCell ref="A160:B160"/>
    <mergeCell ref="T160:U160"/>
    <mergeCell ref="AM160:AN160"/>
    <mergeCell ref="A161:B161"/>
    <mergeCell ref="T161:U161"/>
    <mergeCell ref="A162:B162"/>
    <mergeCell ref="T162:U162"/>
    <mergeCell ref="A163:B163"/>
    <mergeCell ref="T163:U163"/>
    <mergeCell ref="AM161:AN161"/>
    <mergeCell ref="M160:N160"/>
    <mergeCell ref="AF160:AG160"/>
    <mergeCell ref="M161:N161"/>
    <mergeCell ref="AF161:AG161"/>
    <mergeCell ref="M162:N162"/>
    <mergeCell ref="AF162:AG162"/>
    <mergeCell ref="M163:N163"/>
    <mergeCell ref="AF163:AG163"/>
    <mergeCell ref="A164:B164"/>
    <mergeCell ref="T164:U164"/>
    <mergeCell ref="A165:B165"/>
    <mergeCell ref="T165:U165"/>
    <mergeCell ref="A166:B166"/>
    <mergeCell ref="T166:U166"/>
    <mergeCell ref="A167:B167"/>
    <mergeCell ref="T167:U167"/>
    <mergeCell ref="A168:B168"/>
    <mergeCell ref="T168:U168"/>
    <mergeCell ref="M164:N164"/>
    <mergeCell ref="A169:B169"/>
    <mergeCell ref="T169:U169"/>
    <mergeCell ref="A170:B170"/>
    <mergeCell ref="T170:U170"/>
    <mergeCell ref="T171:U171"/>
    <mergeCell ref="A171:B171"/>
    <mergeCell ref="A172:B173"/>
    <mergeCell ref="C172:C173"/>
    <mergeCell ref="D172:D173"/>
    <mergeCell ref="E172:E173"/>
    <mergeCell ref="F172:F173"/>
    <mergeCell ref="G172:G173"/>
    <mergeCell ref="J172:J173"/>
    <mergeCell ref="K172:K173"/>
    <mergeCell ref="L172:L173"/>
    <mergeCell ref="AM182:AN183"/>
    <mergeCell ref="AO182:AQ183"/>
    <mergeCell ref="AR182:AS183"/>
    <mergeCell ref="AT182:AU183"/>
    <mergeCell ref="AW182:AX183"/>
    <mergeCell ref="AY182:BA183"/>
    <mergeCell ref="BB182:BC183"/>
    <mergeCell ref="A184:B184"/>
    <mergeCell ref="C184:E184"/>
    <mergeCell ref="F184:G184"/>
    <mergeCell ref="H184:I184"/>
    <mergeCell ref="M184:O184"/>
    <mergeCell ref="AA184:AB184"/>
    <mergeCell ref="AF184:AH184"/>
    <mergeCell ref="AI184:AJ184"/>
    <mergeCell ref="AM184:AN184"/>
    <mergeCell ref="AO184:AQ184"/>
    <mergeCell ref="AR184:AS184"/>
    <mergeCell ref="AT184:AU184"/>
    <mergeCell ref="AY184:BA184"/>
    <mergeCell ref="T184:U184"/>
    <mergeCell ref="V184:X184"/>
    <mergeCell ref="Y184:Z184"/>
    <mergeCell ref="AI182:AJ183"/>
    <mergeCell ref="M182:O183"/>
    <mergeCell ref="P182:Q183"/>
    <mergeCell ref="T182:U183"/>
    <mergeCell ref="V182:X183"/>
    <mergeCell ref="Y182:Z183"/>
    <mergeCell ref="AA182:AB183"/>
    <mergeCell ref="A185:B185"/>
    <mergeCell ref="C185:E185"/>
    <mergeCell ref="F185:G185"/>
    <mergeCell ref="H185:I185"/>
    <mergeCell ref="M185:O185"/>
    <mergeCell ref="T185:U185"/>
    <mergeCell ref="V185:X185"/>
    <mergeCell ref="Y185:Z185"/>
    <mergeCell ref="AA185:AB185"/>
    <mergeCell ref="AF185:AH185"/>
    <mergeCell ref="AI185:AJ185"/>
    <mergeCell ref="F190:G190"/>
    <mergeCell ref="H190:I190"/>
    <mergeCell ref="M190:O190"/>
    <mergeCell ref="AA190:AB190"/>
    <mergeCell ref="AF190:AH190"/>
    <mergeCell ref="AI190:AJ190"/>
    <mergeCell ref="AM190:AN190"/>
    <mergeCell ref="AO190:AQ190"/>
    <mergeCell ref="AR190:AS190"/>
    <mergeCell ref="AT190:AU190"/>
    <mergeCell ref="AY190:BA190"/>
    <mergeCell ref="AM185:AN185"/>
    <mergeCell ref="AO185:AQ185"/>
    <mergeCell ref="AR185:AS185"/>
    <mergeCell ref="AT185:AU185"/>
    <mergeCell ref="AY185:BA185"/>
    <mergeCell ref="A186:B186"/>
    <mergeCell ref="C186:E186"/>
    <mergeCell ref="F186:G186"/>
    <mergeCell ref="H186:I186"/>
    <mergeCell ref="A187:B187"/>
    <mergeCell ref="C187:E187"/>
    <mergeCell ref="F187:G187"/>
    <mergeCell ref="H187:I187"/>
    <mergeCell ref="A188:B188"/>
    <mergeCell ref="C188:E188"/>
    <mergeCell ref="F188:G188"/>
    <mergeCell ref="H188:I188"/>
    <mergeCell ref="AA191:AB191"/>
    <mergeCell ref="AF191:AH191"/>
    <mergeCell ref="AI191:AJ191"/>
    <mergeCell ref="AM191:AN191"/>
    <mergeCell ref="AO191:AQ191"/>
    <mergeCell ref="AR191:AS191"/>
    <mergeCell ref="AT191:AU191"/>
    <mergeCell ref="AY191:BA191"/>
    <mergeCell ref="T190:U190"/>
    <mergeCell ref="V190:X190"/>
    <mergeCell ref="Y190:Z190"/>
    <mergeCell ref="Y191:Z191"/>
    <mergeCell ref="T191:U191"/>
    <mergeCell ref="V191:X191"/>
    <mergeCell ref="A189:B189"/>
    <mergeCell ref="C189:E189"/>
    <mergeCell ref="F189:G189"/>
    <mergeCell ref="H189:I189"/>
    <mergeCell ref="M189:O189"/>
    <mergeCell ref="AA189:AB189"/>
    <mergeCell ref="AF189:AH189"/>
    <mergeCell ref="AI189:AJ189"/>
    <mergeCell ref="AM189:AN189"/>
    <mergeCell ref="AO189:AQ189"/>
    <mergeCell ref="AR189:AS189"/>
    <mergeCell ref="AT189:AU189"/>
    <mergeCell ref="AY189:BA189"/>
    <mergeCell ref="Y189:Z189"/>
    <mergeCell ref="T189:U189"/>
    <mergeCell ref="V189:X189"/>
    <mergeCell ref="A190:B190"/>
    <mergeCell ref="C190:E190"/>
    <mergeCell ref="A217:S218"/>
    <mergeCell ref="A219:A221"/>
    <mergeCell ref="B219:C221"/>
    <mergeCell ref="D219:F221"/>
    <mergeCell ref="G219:H221"/>
    <mergeCell ref="I219:N220"/>
    <mergeCell ref="O219:P221"/>
    <mergeCell ref="A191:B191"/>
    <mergeCell ref="C191:E191"/>
    <mergeCell ref="F191:G191"/>
    <mergeCell ref="H191:I191"/>
    <mergeCell ref="M191:O191"/>
    <mergeCell ref="O198:P198"/>
    <mergeCell ref="O199:P199"/>
    <mergeCell ref="O200:P200"/>
    <mergeCell ref="L198:N198"/>
    <mergeCell ref="F199:H199"/>
    <mergeCell ref="A192:B192"/>
    <mergeCell ref="C192:E192"/>
    <mergeCell ref="F192:G192"/>
    <mergeCell ref="H192:I192"/>
    <mergeCell ref="M192:O192"/>
    <mergeCell ref="AH230:AI230"/>
    <mergeCell ref="AJ230:AK230"/>
    <mergeCell ref="O231:P231"/>
    <mergeCell ref="Q231:R231"/>
    <mergeCell ref="AH231:AI231"/>
    <mergeCell ref="AJ231:AK231"/>
    <mergeCell ref="Z227:AA227"/>
    <mergeCell ref="B228:C228"/>
    <mergeCell ref="D228:F228"/>
    <mergeCell ref="G228:H228"/>
    <mergeCell ref="U228:V228"/>
    <mergeCell ref="W228:Y228"/>
    <mergeCell ref="Z228:AA228"/>
    <mergeCell ref="B229:C229"/>
    <mergeCell ref="D229:F229"/>
    <mergeCell ref="G229:H229"/>
    <mergeCell ref="L199:N199"/>
    <mergeCell ref="F200:H200"/>
    <mergeCell ref="L200:N200"/>
    <mergeCell ref="F201:H201"/>
    <mergeCell ref="L201:N201"/>
    <mergeCell ref="O201:P201"/>
    <mergeCell ref="F202:H202"/>
    <mergeCell ref="L202:N202"/>
    <mergeCell ref="O202:P202"/>
    <mergeCell ref="F203:H203"/>
    <mergeCell ref="L203:N203"/>
    <mergeCell ref="O203:P203"/>
    <mergeCell ref="F204:H204"/>
    <mergeCell ref="L204:N204"/>
    <mergeCell ref="B224:C224"/>
    <mergeCell ref="D224:F224"/>
    <mergeCell ref="B230:C230"/>
    <mergeCell ref="D230:F230"/>
    <mergeCell ref="G230:H230"/>
    <mergeCell ref="U230:V230"/>
    <mergeCell ref="W230:Y230"/>
    <mergeCell ref="Z230:AA230"/>
    <mergeCell ref="B231:C231"/>
    <mergeCell ref="D231:F231"/>
    <mergeCell ref="G231:H231"/>
    <mergeCell ref="U231:V231"/>
    <mergeCell ref="W231:Y231"/>
    <mergeCell ref="Z231:AA231"/>
    <mergeCell ref="B232:C232"/>
    <mergeCell ref="D232:F232"/>
    <mergeCell ref="G232:H232"/>
    <mergeCell ref="U232:V232"/>
    <mergeCell ref="W232:Y232"/>
    <mergeCell ref="Z232:AA232"/>
    <mergeCell ref="O230:P230"/>
    <mergeCell ref="Q230:R230"/>
    <mergeCell ref="O237:P237"/>
    <mergeCell ref="Q237:R237"/>
    <mergeCell ref="AH237:AI237"/>
    <mergeCell ref="AJ237:AK237"/>
    <mergeCell ref="O238:P238"/>
    <mergeCell ref="Q238:R238"/>
    <mergeCell ref="AH238:AI238"/>
    <mergeCell ref="AJ238:AK238"/>
    <mergeCell ref="B233:C233"/>
    <mergeCell ref="D233:F233"/>
    <mergeCell ref="G233:H233"/>
    <mergeCell ref="U233:V233"/>
    <mergeCell ref="W233:Y233"/>
    <mergeCell ref="Z233:AA233"/>
    <mergeCell ref="B234:C234"/>
    <mergeCell ref="D234:F234"/>
    <mergeCell ref="G234:H234"/>
    <mergeCell ref="U234:V234"/>
    <mergeCell ref="W234:Y234"/>
    <mergeCell ref="Z234:AA234"/>
    <mergeCell ref="B235:C235"/>
    <mergeCell ref="D235:F235"/>
    <mergeCell ref="G235:H235"/>
    <mergeCell ref="U235:V235"/>
    <mergeCell ref="W235:Y235"/>
    <mergeCell ref="Z235:AA235"/>
    <mergeCell ref="O233:P233"/>
    <mergeCell ref="Q233:R233"/>
    <mergeCell ref="U240:V240"/>
    <mergeCell ref="W240:Y240"/>
    <mergeCell ref="Z240:AA240"/>
    <mergeCell ref="U241:V241"/>
    <mergeCell ref="W241:Y241"/>
    <mergeCell ref="Z241:AA241"/>
    <mergeCell ref="O239:P239"/>
    <mergeCell ref="Q239:R239"/>
    <mergeCell ref="AH239:AI239"/>
    <mergeCell ref="AJ239:AK239"/>
    <mergeCell ref="O240:P240"/>
    <mergeCell ref="Q240:R240"/>
    <mergeCell ref="AH240:AI240"/>
    <mergeCell ref="AJ240:AK240"/>
    <mergeCell ref="B236:C236"/>
    <mergeCell ref="D236:F236"/>
    <mergeCell ref="G236:H236"/>
    <mergeCell ref="U236:V236"/>
    <mergeCell ref="W236:Y236"/>
    <mergeCell ref="Z236:AA236"/>
    <mergeCell ref="B237:C237"/>
    <mergeCell ref="D237:F237"/>
    <mergeCell ref="G237:H237"/>
    <mergeCell ref="U237:V237"/>
    <mergeCell ref="W237:Y237"/>
    <mergeCell ref="Z237:AA237"/>
    <mergeCell ref="B238:C238"/>
    <mergeCell ref="D238:F238"/>
    <mergeCell ref="G238:H238"/>
    <mergeCell ref="U238:V238"/>
    <mergeCell ref="W238:Y238"/>
    <mergeCell ref="Z238:AA238"/>
    <mergeCell ref="U251:V251"/>
    <mergeCell ref="W251:Y251"/>
    <mergeCell ref="Z251:AA251"/>
    <mergeCell ref="AI251:AJ251"/>
    <mergeCell ref="U252:V252"/>
    <mergeCell ref="W252:Y252"/>
    <mergeCell ref="Z252:AA252"/>
    <mergeCell ref="AI252:AJ252"/>
    <mergeCell ref="U245:V245"/>
    <mergeCell ref="W245:Y245"/>
    <mergeCell ref="Z245:AA245"/>
    <mergeCell ref="U246:V246"/>
    <mergeCell ref="W246:Y246"/>
    <mergeCell ref="Z246:AA246"/>
    <mergeCell ref="U247:V247"/>
    <mergeCell ref="W247:Y247"/>
    <mergeCell ref="Z247:AA247"/>
    <mergeCell ref="U248:V248"/>
    <mergeCell ref="W248:Y248"/>
    <mergeCell ref="Z248:AA248"/>
    <mergeCell ref="U249:V249"/>
    <mergeCell ref="W249:Y249"/>
    <mergeCell ref="Z249:AA249"/>
    <mergeCell ref="U253:V253"/>
    <mergeCell ref="W253:Y253"/>
    <mergeCell ref="Z253:AA253"/>
    <mergeCell ref="AI253:AJ253"/>
    <mergeCell ref="U254:V254"/>
    <mergeCell ref="W254:Y254"/>
    <mergeCell ref="Z254:AA254"/>
    <mergeCell ref="AI254:AJ254"/>
    <mergeCell ref="AI255:AJ255"/>
    <mergeCell ref="U256:V256"/>
    <mergeCell ref="W256:Y256"/>
    <mergeCell ref="Z256:AA256"/>
    <mergeCell ref="AI256:AJ256"/>
    <mergeCell ref="AE393:AF393"/>
    <mergeCell ref="AN393:AO393"/>
    <mergeCell ref="U255:V255"/>
    <mergeCell ref="W255:Y255"/>
    <mergeCell ref="Z255:AA255"/>
    <mergeCell ref="AC394:AD394"/>
    <mergeCell ref="AE394:AF394"/>
    <mergeCell ref="AN394:AO394"/>
    <mergeCell ref="AC395:AD395"/>
    <mergeCell ref="AE395:AF395"/>
    <mergeCell ref="AN395:AO395"/>
    <mergeCell ref="AE392:AF392"/>
    <mergeCell ref="AN392:AO392"/>
    <mergeCell ref="AC393:AD393"/>
    <mergeCell ref="AC396:AD396"/>
    <mergeCell ref="AE396:AF396"/>
    <mergeCell ref="AN396:AO396"/>
    <mergeCell ref="AC397:AD397"/>
    <mergeCell ref="AE397:AF397"/>
    <mergeCell ref="AN397:AO397"/>
    <mergeCell ref="AC398:AD398"/>
    <mergeCell ref="AE398:AF398"/>
    <mergeCell ref="AN398:AO398"/>
    <mergeCell ref="AC399:AD399"/>
    <mergeCell ref="AE399:AF399"/>
    <mergeCell ref="AN399:AO399"/>
    <mergeCell ref="AC400:AD400"/>
    <mergeCell ref="AE400:AF400"/>
    <mergeCell ref="AN400:AO400"/>
    <mergeCell ref="AC401:AD401"/>
    <mergeCell ref="AE401:AF401"/>
    <mergeCell ref="AN401:AO401"/>
    <mergeCell ref="AC402:AD402"/>
    <mergeCell ref="AE402:AF402"/>
    <mergeCell ref="AN402:AO402"/>
    <mergeCell ref="AC403:AD403"/>
    <mergeCell ref="AE403:AF403"/>
    <mergeCell ref="AN403:AO403"/>
    <mergeCell ref="AC404:AD404"/>
    <mergeCell ref="AE404:AF404"/>
    <mergeCell ref="AN404:AO404"/>
    <mergeCell ref="AC405:AD405"/>
    <mergeCell ref="AE405:AF405"/>
    <mergeCell ref="AN405:AO405"/>
    <mergeCell ref="AC406:AD406"/>
    <mergeCell ref="AE406:AF406"/>
    <mergeCell ref="AN406:AO406"/>
    <mergeCell ref="AC407:AD407"/>
    <mergeCell ref="AE407:AF407"/>
    <mergeCell ref="AN407:AO407"/>
    <mergeCell ref="AC418:AD418"/>
    <mergeCell ref="AC419:AD419"/>
    <mergeCell ref="AC420:AD420"/>
    <mergeCell ref="AC421:AD421"/>
    <mergeCell ref="AC422:AD422"/>
    <mergeCell ref="AC424:AD424"/>
    <mergeCell ref="AC425:AD425"/>
    <mergeCell ref="AC426:AD426"/>
    <mergeCell ref="AC427:AD427"/>
    <mergeCell ref="AC428:AD428"/>
    <mergeCell ref="AC429:AD429"/>
    <mergeCell ref="AC430:AD430"/>
    <mergeCell ref="AC408:AD408"/>
    <mergeCell ref="AE408:AF408"/>
    <mergeCell ref="AN408:AO408"/>
    <mergeCell ref="AC409:AD409"/>
    <mergeCell ref="AE409:AF409"/>
    <mergeCell ref="AN409:AO409"/>
    <mergeCell ref="AC410:AD410"/>
    <mergeCell ref="AE410:AF410"/>
    <mergeCell ref="AN410:AO410"/>
    <mergeCell ref="AC411:AD411"/>
    <mergeCell ref="AE411:AF411"/>
    <mergeCell ref="AN411:AO411"/>
    <mergeCell ref="AC412:AD412"/>
    <mergeCell ref="AE412:AF412"/>
    <mergeCell ref="AN412:AO412"/>
    <mergeCell ref="AC413:AD413"/>
    <mergeCell ref="AC431:AD431"/>
    <mergeCell ref="AC432:AD432"/>
    <mergeCell ref="N77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N101:O101"/>
    <mergeCell ref="N102:O102"/>
    <mergeCell ref="AC414:AD414"/>
    <mergeCell ref="AC415:AD415"/>
    <mergeCell ref="AC416:AD416"/>
    <mergeCell ref="AC417:AD417"/>
    <mergeCell ref="AC423:AD423"/>
    <mergeCell ref="AZ99:BA99"/>
    <mergeCell ref="AZ100:BA100"/>
    <mergeCell ref="AZ101:BA101"/>
    <mergeCell ref="AZ102:BA102"/>
    <mergeCell ref="AZ103:BA103"/>
    <mergeCell ref="AZ104:BA104"/>
    <mergeCell ref="AZ105:BA105"/>
    <mergeCell ref="AZ106:BA106"/>
    <mergeCell ref="AZ107:BA107"/>
    <mergeCell ref="AZ108:BA108"/>
    <mergeCell ref="AZ77:BA78"/>
    <mergeCell ref="AZ79:BA79"/>
    <mergeCell ref="AZ80:BA80"/>
    <mergeCell ref="AZ81:BA81"/>
    <mergeCell ref="AZ82:BA82"/>
    <mergeCell ref="AZ83:BA83"/>
    <mergeCell ref="AZ84:BA84"/>
    <mergeCell ref="AZ85:BA85"/>
    <mergeCell ref="AZ86:BA86"/>
    <mergeCell ref="AZ87:BA87"/>
    <mergeCell ref="AZ88:BA88"/>
    <mergeCell ref="AZ89:BA89"/>
    <mergeCell ref="AZ90:BA90"/>
    <mergeCell ref="AZ91:BA91"/>
    <mergeCell ref="AZ92:BA92"/>
    <mergeCell ref="AZ93:BA93"/>
    <mergeCell ref="AZ94:BA94"/>
    <mergeCell ref="B222:C222"/>
    <mergeCell ref="D222:F222"/>
    <mergeCell ref="G222:H222"/>
    <mergeCell ref="O222:P222"/>
    <mergeCell ref="Q222:R222"/>
    <mergeCell ref="U222:V222"/>
    <mergeCell ref="W222:Y222"/>
    <mergeCell ref="Z222:AA222"/>
    <mergeCell ref="AH222:AI222"/>
    <mergeCell ref="AJ222:AK222"/>
    <mergeCell ref="O223:P223"/>
    <mergeCell ref="Q223:R223"/>
    <mergeCell ref="AH223:AI223"/>
    <mergeCell ref="AJ223:AK223"/>
    <mergeCell ref="O224:P224"/>
    <mergeCell ref="Q224:R224"/>
    <mergeCell ref="AH224:AI224"/>
    <mergeCell ref="AJ224:AK224"/>
    <mergeCell ref="G224:H224"/>
    <mergeCell ref="U224:V224"/>
    <mergeCell ref="W224:Y224"/>
    <mergeCell ref="Z224:AA224"/>
    <mergeCell ref="B241:R241"/>
    <mergeCell ref="AH241:AI241"/>
    <mergeCell ref="AJ241:AK241"/>
    <mergeCell ref="AH225:AI225"/>
    <mergeCell ref="AJ225:AK225"/>
    <mergeCell ref="O226:P226"/>
    <mergeCell ref="Q226:R226"/>
    <mergeCell ref="AH226:AI226"/>
    <mergeCell ref="AJ226:AK226"/>
    <mergeCell ref="O227:P227"/>
    <mergeCell ref="Q227:R227"/>
    <mergeCell ref="AH227:AI227"/>
    <mergeCell ref="AJ227:AK227"/>
    <mergeCell ref="O228:P228"/>
    <mergeCell ref="Q228:R228"/>
    <mergeCell ref="AH228:AI228"/>
    <mergeCell ref="AJ228:AK228"/>
    <mergeCell ref="O229:P229"/>
    <mergeCell ref="Q229:R229"/>
    <mergeCell ref="O232:P232"/>
    <mergeCell ref="Q232:R232"/>
    <mergeCell ref="AH232:AI232"/>
    <mergeCell ref="AJ232:AK232"/>
    <mergeCell ref="B239:C239"/>
    <mergeCell ref="D239:F239"/>
    <mergeCell ref="G239:H239"/>
    <mergeCell ref="U239:V239"/>
    <mergeCell ref="W239:Y239"/>
    <mergeCell ref="Z239:AA239"/>
    <mergeCell ref="B240:C240"/>
    <mergeCell ref="D240:F240"/>
    <mergeCell ref="G240:H240"/>
    <mergeCell ref="A250:N250"/>
    <mergeCell ref="O250:R250"/>
    <mergeCell ref="AH250:AI250"/>
    <mergeCell ref="AJ250:AK250"/>
    <mergeCell ref="U250:V250"/>
    <mergeCell ref="W250:Y250"/>
    <mergeCell ref="Z250:AA250"/>
    <mergeCell ref="A242:C242"/>
    <mergeCell ref="D242:R242"/>
    <mergeCell ref="AH242:AI242"/>
    <mergeCell ref="AJ242:AK242"/>
    <mergeCell ref="A243:F243"/>
    <mergeCell ref="G243:R243"/>
    <mergeCell ref="AH243:AI243"/>
    <mergeCell ref="AJ243:AK243"/>
    <mergeCell ref="A244:H244"/>
    <mergeCell ref="I244:R244"/>
    <mergeCell ref="AH244:AI244"/>
    <mergeCell ref="AJ244:AK244"/>
    <mergeCell ref="A245:I245"/>
    <mergeCell ref="J245:R245"/>
    <mergeCell ref="AH245:AI245"/>
    <mergeCell ref="AJ245:AK245"/>
    <mergeCell ref="U242:V242"/>
    <mergeCell ref="W242:Y242"/>
    <mergeCell ref="Z242:AA242"/>
    <mergeCell ref="U243:V243"/>
    <mergeCell ref="W243:Y243"/>
    <mergeCell ref="Z243:AA243"/>
    <mergeCell ref="U244:V244"/>
    <mergeCell ref="W244:Y244"/>
    <mergeCell ref="Z244:AA244"/>
    <mergeCell ref="J97:L97"/>
    <mergeCell ref="F97:G97"/>
    <mergeCell ref="A246:J246"/>
    <mergeCell ref="K246:R246"/>
    <mergeCell ref="AH246:AI246"/>
    <mergeCell ref="AJ246:AK246"/>
    <mergeCell ref="A247:K247"/>
    <mergeCell ref="L247:R247"/>
    <mergeCell ref="AH247:AI247"/>
    <mergeCell ref="AJ247:AK247"/>
    <mergeCell ref="A248:L248"/>
    <mergeCell ref="M248:R248"/>
    <mergeCell ref="AH248:AI248"/>
    <mergeCell ref="AJ248:AK248"/>
    <mergeCell ref="A249:M249"/>
    <mergeCell ref="N249:R249"/>
    <mergeCell ref="AH249:AI249"/>
    <mergeCell ref="AJ249:AK249"/>
    <mergeCell ref="AH233:AI233"/>
    <mergeCell ref="AJ233:AK233"/>
    <mergeCell ref="O234:P234"/>
    <mergeCell ref="Q234:R234"/>
    <mergeCell ref="AH234:AI234"/>
    <mergeCell ref="AJ234:AK234"/>
    <mergeCell ref="O235:P235"/>
    <mergeCell ref="Q235:R235"/>
    <mergeCell ref="AH235:AI235"/>
    <mergeCell ref="AJ235:AK235"/>
    <mergeCell ref="O236:P236"/>
    <mergeCell ref="Q236:R236"/>
    <mergeCell ref="AH236:AI236"/>
    <mergeCell ref="AJ236:AK236"/>
  </mergeCells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  <ignoredErrors>
    <ignoredError sqref="P8:R8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7206529-F27B-4B90-BFEA-D893A1BDB13A}">
          <x14:formula1>
            <xm:f>'BASE DE DONNEE'!$R$111:$R$119</xm:f>
          </x14:formula1>
          <xm:sqref>Z6:Z37 BL75 BL6:BL37 AS75 Z75 AS6:AS37</xm:sqref>
        </x14:dataValidation>
        <x14:dataValidation type="list" allowBlank="1" showInputMessage="1" showErrorMessage="1" xr:uid="{1871B07B-A8C2-40F3-A234-7612638B64B0}">
          <x14:formula1>
            <xm:f>'BASE DE DONNEE'!$R$111:$R$122</xm:f>
          </x14:formula1>
          <xm:sqref>G6:G32</xm:sqref>
        </x14:dataValidation>
        <x14:dataValidation type="list" allowBlank="1" showInputMessage="1" showErrorMessage="1" xr:uid="{96BE4624-3D80-4BBD-98E5-63DDAACA1F58}">
          <x14:formula1>
            <xm:f>'BASE DE DONNEE'!$R$112:$R$120</xm:f>
          </x14:formula1>
          <xm:sqref>E43:F69 AQ43:AR74 X43:Y74</xm:sqref>
        </x14:dataValidation>
        <x14:dataValidation type="list" allowBlank="1" showInputMessage="1" showErrorMessage="1" xr:uid="{C671A805-2C42-4BC5-A99C-2A8C319C7986}">
          <x14:formula1>
            <xm:f>'BASE DE DONNEE'!$A$5:$A$148</xm:f>
          </x14:formula1>
          <xm:sqref>B79:B102 BG79:BG108 AN79:AN108 U79:U108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D90B0-D8D0-40B6-99BE-A442695CCD65}">
  <sheetPr codeName="Feuil7"/>
  <dimension ref="A1"/>
  <sheetViews>
    <sheetView view="pageLayout" zoomScaleNormal="100" workbookViewId="0">
      <selection sqref="A1:XFD1048576"/>
    </sheetView>
  </sheetViews>
  <sheetFormatPr baseColWidth="10" defaultColWidth="11.42578125" defaultRowHeight="15" x14ac:dyDescent="0.25"/>
  <cols>
    <col min="1" max="16384" width="11.42578125" style="40"/>
  </cols>
  <sheetData/>
  <sheetProtection selectLockedCells="1"/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D679D-1CA1-48BE-B0B4-6E7638691F69}">
  <sheetPr codeName="Feuil8"/>
  <dimension ref="A1"/>
  <sheetViews>
    <sheetView view="pageLayout" zoomScaleNormal="100" workbookViewId="0">
      <selection sqref="A1:XFD1048576"/>
    </sheetView>
  </sheetViews>
  <sheetFormatPr baseColWidth="10" defaultColWidth="11.42578125" defaultRowHeight="15" x14ac:dyDescent="0.25"/>
  <cols>
    <col min="1" max="16384" width="11.42578125" style="40"/>
  </cols>
  <sheetData/>
  <sheetProtection selectLockedCells="1"/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2C935-0456-4771-90CA-037A07DD0A77}">
  <sheetPr codeName="Feuil9"/>
  <dimension ref="A1:BX429"/>
  <sheetViews>
    <sheetView view="pageLayout" topLeftCell="T19" zoomScaleNormal="100" workbookViewId="0">
      <selection activeCell="AL6" sqref="AL6"/>
    </sheetView>
  </sheetViews>
  <sheetFormatPr baseColWidth="10" defaultColWidth="11.42578125" defaultRowHeight="15" x14ac:dyDescent="0.25"/>
  <cols>
    <col min="1" max="2" width="11.42578125" style="40"/>
    <col min="3" max="6" width="4.85546875" style="40" customWidth="1"/>
    <col min="7" max="7" width="10" style="40" customWidth="1"/>
    <col min="8" max="8" width="7.42578125" style="40" customWidth="1"/>
    <col min="9" max="15" width="4.85546875" style="40" customWidth="1"/>
    <col min="16" max="16" width="12.7109375" style="40" bestFit="1" customWidth="1"/>
    <col min="17" max="17" width="11.7109375" style="40" bestFit="1" customWidth="1"/>
    <col min="18" max="18" width="11.42578125" style="40"/>
    <col min="19" max="19" width="12.5703125" style="40" customWidth="1"/>
    <col min="20" max="21" width="11.42578125" style="40"/>
    <col min="22" max="25" width="4.85546875" style="40" customWidth="1"/>
    <col min="26" max="26" width="10" style="40" customWidth="1"/>
    <col min="27" max="27" width="7.42578125" style="40" customWidth="1"/>
    <col min="28" max="34" width="4.85546875" style="40" customWidth="1"/>
    <col min="35" max="35" width="11.5703125" style="40" bestFit="1" customWidth="1"/>
    <col min="36" max="36" width="11.7109375" style="40" bestFit="1" customWidth="1"/>
    <col min="37" max="37" width="11.42578125" style="40"/>
    <col min="38" max="38" width="12.5703125" style="40" customWidth="1"/>
    <col min="39" max="40" width="11.42578125" style="40"/>
    <col min="41" max="44" width="4.85546875" style="40" customWidth="1"/>
    <col min="45" max="45" width="10" style="40" customWidth="1"/>
    <col min="46" max="46" width="7.42578125" style="40" customWidth="1"/>
    <col min="47" max="53" width="4.85546875" style="40" customWidth="1"/>
    <col min="54" max="54" width="11.5703125" style="40" bestFit="1" customWidth="1"/>
    <col min="55" max="55" width="11.7109375" style="40" bestFit="1" customWidth="1"/>
    <col min="56" max="56" width="11.42578125" style="40"/>
    <col min="57" max="57" width="12.5703125" style="40" customWidth="1"/>
    <col min="58" max="59" width="11.42578125" style="40"/>
    <col min="60" max="63" width="4.85546875" style="40" customWidth="1"/>
    <col min="64" max="64" width="10" style="40" customWidth="1"/>
    <col min="65" max="65" width="7.42578125" style="40" customWidth="1"/>
    <col min="66" max="72" width="4.85546875" style="40" customWidth="1"/>
    <col min="73" max="73" width="11.7109375" style="40" bestFit="1" customWidth="1"/>
    <col min="74" max="74" width="11.42578125" style="40"/>
    <col min="75" max="76" width="12.5703125" style="40" customWidth="1"/>
    <col min="77" max="16384" width="11.42578125" style="40"/>
  </cols>
  <sheetData>
    <row r="1" spans="1:76" ht="16.5" customHeight="1" thickTop="1" x14ac:dyDescent="0.25">
      <c r="A1" s="576" t="s">
        <v>37</v>
      </c>
      <c r="B1" s="577"/>
      <c r="C1" s="577"/>
      <c r="D1" s="577"/>
      <c r="E1" s="577"/>
      <c r="F1" s="577"/>
      <c r="G1" s="577"/>
      <c r="H1" s="577"/>
      <c r="I1" s="577"/>
      <c r="J1" s="577"/>
      <c r="K1" s="577"/>
      <c r="L1" s="577"/>
      <c r="M1" s="577"/>
      <c r="N1" s="577"/>
      <c r="O1" s="577"/>
      <c r="P1" s="577"/>
      <c r="Q1" s="577"/>
      <c r="R1" s="577"/>
      <c r="S1" s="578"/>
      <c r="T1" s="576" t="s">
        <v>37</v>
      </c>
      <c r="U1" s="577"/>
      <c r="V1" s="577"/>
      <c r="W1" s="577"/>
      <c r="X1" s="577"/>
      <c r="Y1" s="577"/>
      <c r="Z1" s="577"/>
      <c r="AA1" s="577"/>
      <c r="AB1" s="577"/>
      <c r="AC1" s="577"/>
      <c r="AD1" s="577"/>
      <c r="AE1" s="577"/>
      <c r="AF1" s="577"/>
      <c r="AG1" s="577"/>
      <c r="AH1" s="577"/>
      <c r="AI1" s="577"/>
      <c r="AJ1" s="577"/>
      <c r="AK1" s="577"/>
      <c r="AL1" s="578"/>
      <c r="AM1" s="576" t="s">
        <v>37</v>
      </c>
      <c r="AN1" s="577"/>
      <c r="AO1" s="577"/>
      <c r="AP1" s="577"/>
      <c r="AQ1" s="577"/>
      <c r="AR1" s="577"/>
      <c r="AS1" s="577"/>
      <c r="AT1" s="577"/>
      <c r="AU1" s="577"/>
      <c r="AV1" s="577"/>
      <c r="AW1" s="577"/>
      <c r="AX1" s="577"/>
      <c r="AY1" s="577"/>
      <c r="AZ1" s="577"/>
      <c r="BA1" s="577"/>
      <c r="BB1" s="577"/>
      <c r="BC1" s="577"/>
      <c r="BD1" s="577"/>
      <c r="BE1" s="578"/>
      <c r="BF1" s="576" t="s">
        <v>37</v>
      </c>
      <c r="BG1" s="577"/>
      <c r="BH1" s="577"/>
      <c r="BI1" s="577"/>
      <c r="BJ1" s="577"/>
      <c r="BK1" s="577"/>
      <c r="BL1" s="577"/>
      <c r="BM1" s="577"/>
      <c r="BN1" s="577"/>
      <c r="BO1" s="577"/>
      <c r="BP1" s="577"/>
      <c r="BQ1" s="577"/>
      <c r="BR1" s="577"/>
      <c r="BS1" s="577"/>
      <c r="BT1" s="577"/>
      <c r="BU1" s="577"/>
      <c r="BV1" s="577"/>
      <c r="BW1" s="577"/>
      <c r="BX1" s="578"/>
    </row>
    <row r="2" spans="1:76" ht="16.5" customHeight="1" thickBot="1" x14ac:dyDescent="0.3">
      <c r="A2" s="531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  <c r="N2" s="532"/>
      <c r="O2" s="532"/>
      <c r="P2" s="532"/>
      <c r="Q2" s="532"/>
      <c r="R2" s="532"/>
      <c r="S2" s="533"/>
      <c r="T2" s="531"/>
      <c r="U2" s="532"/>
      <c r="V2" s="532"/>
      <c r="W2" s="532"/>
      <c r="X2" s="532"/>
      <c r="Y2" s="532"/>
      <c r="Z2" s="532"/>
      <c r="AA2" s="532"/>
      <c r="AB2" s="532"/>
      <c r="AC2" s="532"/>
      <c r="AD2" s="532"/>
      <c r="AE2" s="532"/>
      <c r="AF2" s="532"/>
      <c r="AG2" s="532"/>
      <c r="AH2" s="532"/>
      <c r="AI2" s="532"/>
      <c r="AJ2" s="532"/>
      <c r="AK2" s="532"/>
      <c r="AL2" s="533"/>
      <c r="AM2" s="531"/>
      <c r="AN2" s="532"/>
      <c r="AO2" s="532"/>
      <c r="AP2" s="532"/>
      <c r="AQ2" s="532"/>
      <c r="AR2" s="532"/>
      <c r="AS2" s="532"/>
      <c r="AT2" s="532"/>
      <c r="AU2" s="532"/>
      <c r="AV2" s="532"/>
      <c r="AW2" s="532"/>
      <c r="AX2" s="532"/>
      <c r="AY2" s="532"/>
      <c r="AZ2" s="532"/>
      <c r="BA2" s="532"/>
      <c r="BB2" s="532"/>
      <c r="BC2" s="532"/>
      <c r="BD2" s="532"/>
      <c r="BE2" s="533"/>
      <c r="BF2" s="531"/>
      <c r="BG2" s="532"/>
      <c r="BH2" s="532"/>
      <c r="BI2" s="532"/>
      <c r="BJ2" s="532"/>
      <c r="BK2" s="532"/>
      <c r="BL2" s="532"/>
      <c r="BM2" s="532"/>
      <c r="BN2" s="532"/>
      <c r="BO2" s="532"/>
      <c r="BP2" s="532"/>
      <c r="BQ2" s="532"/>
      <c r="BR2" s="532"/>
      <c r="BS2" s="532"/>
      <c r="BT2" s="532"/>
      <c r="BU2" s="532"/>
      <c r="BV2" s="532"/>
      <c r="BW2" s="532"/>
      <c r="BX2" s="533"/>
    </row>
    <row r="3" spans="1:76" ht="15.75" customHeight="1" thickBot="1" x14ac:dyDescent="0.3">
      <c r="A3" s="580" t="s">
        <v>0</v>
      </c>
      <c r="B3" s="580" t="s">
        <v>1</v>
      </c>
      <c r="C3" s="547" t="s">
        <v>2</v>
      </c>
      <c r="D3" s="548"/>
      <c r="E3" s="548"/>
      <c r="F3" s="618"/>
      <c r="G3" s="580" t="s">
        <v>34</v>
      </c>
      <c r="H3" s="857" t="s">
        <v>35</v>
      </c>
      <c r="I3" s="547" t="s">
        <v>3</v>
      </c>
      <c r="J3" s="548"/>
      <c r="K3" s="548"/>
      <c r="L3" s="548"/>
      <c r="M3" s="548"/>
      <c r="N3" s="618"/>
      <c r="O3" s="623" t="s">
        <v>136</v>
      </c>
      <c r="P3" s="582" t="s">
        <v>92</v>
      </c>
      <c r="Q3" s="583" t="s">
        <v>108</v>
      </c>
      <c r="R3" s="580" t="s">
        <v>63</v>
      </c>
      <c r="S3" s="569" t="s">
        <v>107</v>
      </c>
      <c r="T3" s="580" t="s">
        <v>0</v>
      </c>
      <c r="U3" s="580" t="s">
        <v>1</v>
      </c>
      <c r="V3" s="547" t="s">
        <v>2</v>
      </c>
      <c r="W3" s="548"/>
      <c r="X3" s="548"/>
      <c r="Y3" s="618"/>
      <c r="Z3" s="580" t="s">
        <v>34</v>
      </c>
      <c r="AA3" s="857" t="s">
        <v>35</v>
      </c>
      <c r="AB3" s="547" t="s">
        <v>3</v>
      </c>
      <c r="AC3" s="548"/>
      <c r="AD3" s="548"/>
      <c r="AE3" s="548"/>
      <c r="AF3" s="548"/>
      <c r="AG3" s="548"/>
      <c r="AH3" s="551" t="s">
        <v>136</v>
      </c>
      <c r="AI3" s="582" t="s">
        <v>92</v>
      </c>
      <c r="AJ3" s="583" t="s">
        <v>108</v>
      </c>
      <c r="AK3" s="580" t="s">
        <v>63</v>
      </c>
      <c r="AL3" s="569" t="s">
        <v>107</v>
      </c>
      <c r="AM3" s="580" t="s">
        <v>0</v>
      </c>
      <c r="AN3" s="580" t="s">
        <v>1</v>
      </c>
      <c r="AO3" s="547" t="s">
        <v>2</v>
      </c>
      <c r="AP3" s="548"/>
      <c r="AQ3" s="548"/>
      <c r="AR3" s="618"/>
      <c r="AS3" s="580" t="s">
        <v>34</v>
      </c>
      <c r="AT3" s="857" t="s">
        <v>35</v>
      </c>
      <c r="AU3" s="547" t="s">
        <v>3</v>
      </c>
      <c r="AV3" s="548"/>
      <c r="AW3" s="548"/>
      <c r="AX3" s="548"/>
      <c r="AY3" s="548"/>
      <c r="AZ3" s="618"/>
      <c r="BA3" s="623" t="s">
        <v>136</v>
      </c>
      <c r="BB3" s="582" t="s">
        <v>92</v>
      </c>
      <c r="BC3" s="583" t="s">
        <v>108</v>
      </c>
      <c r="BD3" s="580" t="s">
        <v>63</v>
      </c>
      <c r="BE3" s="569" t="s">
        <v>120</v>
      </c>
      <c r="BF3" s="580" t="s">
        <v>0</v>
      </c>
      <c r="BG3" s="580" t="s">
        <v>1</v>
      </c>
      <c r="BH3" s="547" t="s">
        <v>2</v>
      </c>
      <c r="BI3" s="548"/>
      <c r="BJ3" s="548"/>
      <c r="BK3" s="618"/>
      <c r="BL3" s="580" t="s">
        <v>34</v>
      </c>
      <c r="BM3" s="857" t="s">
        <v>35</v>
      </c>
      <c r="BN3" s="547" t="s">
        <v>3</v>
      </c>
      <c r="BO3" s="548"/>
      <c r="BP3" s="548"/>
      <c r="BQ3" s="548"/>
      <c r="BR3" s="548"/>
      <c r="BS3" s="548"/>
      <c r="BT3" s="551" t="s">
        <v>136</v>
      </c>
      <c r="BU3" s="582" t="s">
        <v>92</v>
      </c>
      <c r="BV3" s="583" t="s">
        <v>108</v>
      </c>
      <c r="BW3" s="580" t="s">
        <v>63</v>
      </c>
      <c r="BX3" s="569" t="s">
        <v>120</v>
      </c>
    </row>
    <row r="4" spans="1:76" ht="15.75" customHeight="1" thickBot="1" x14ac:dyDescent="0.3">
      <c r="A4" s="580"/>
      <c r="B4" s="580"/>
      <c r="C4" s="549"/>
      <c r="D4" s="619"/>
      <c r="E4" s="619"/>
      <c r="F4" s="620"/>
      <c r="G4" s="580"/>
      <c r="H4" s="857"/>
      <c r="I4" s="584"/>
      <c r="J4" s="621"/>
      <c r="K4" s="621"/>
      <c r="L4" s="621"/>
      <c r="M4" s="621"/>
      <c r="N4" s="622"/>
      <c r="O4" s="624"/>
      <c r="P4" s="582"/>
      <c r="Q4" s="583"/>
      <c r="R4" s="580"/>
      <c r="S4" s="569"/>
      <c r="T4" s="580"/>
      <c r="U4" s="580"/>
      <c r="V4" s="549"/>
      <c r="W4" s="619"/>
      <c r="X4" s="619"/>
      <c r="Y4" s="620"/>
      <c r="Z4" s="580"/>
      <c r="AA4" s="857"/>
      <c r="AB4" s="549"/>
      <c r="AC4" s="550"/>
      <c r="AD4" s="550"/>
      <c r="AE4" s="550"/>
      <c r="AF4" s="550"/>
      <c r="AG4" s="550"/>
      <c r="AH4" s="552"/>
      <c r="AI4" s="582"/>
      <c r="AJ4" s="583"/>
      <c r="AK4" s="580"/>
      <c r="AL4" s="569"/>
      <c r="AM4" s="580"/>
      <c r="AN4" s="580"/>
      <c r="AO4" s="549"/>
      <c r="AP4" s="619"/>
      <c r="AQ4" s="619"/>
      <c r="AR4" s="620"/>
      <c r="AS4" s="580"/>
      <c r="AT4" s="857"/>
      <c r="AU4" s="584"/>
      <c r="AV4" s="621"/>
      <c r="AW4" s="621"/>
      <c r="AX4" s="621"/>
      <c r="AY4" s="621"/>
      <c r="AZ4" s="622"/>
      <c r="BA4" s="624"/>
      <c r="BB4" s="582"/>
      <c r="BC4" s="583"/>
      <c r="BD4" s="580"/>
      <c r="BE4" s="569"/>
      <c r="BF4" s="580"/>
      <c r="BG4" s="580"/>
      <c r="BH4" s="549"/>
      <c r="BI4" s="619"/>
      <c r="BJ4" s="619"/>
      <c r="BK4" s="620"/>
      <c r="BL4" s="580"/>
      <c r="BM4" s="857"/>
      <c r="BN4" s="584"/>
      <c r="BO4" s="621"/>
      <c r="BP4" s="621"/>
      <c r="BQ4" s="621"/>
      <c r="BR4" s="621"/>
      <c r="BS4" s="621"/>
      <c r="BT4" s="552"/>
      <c r="BU4" s="582"/>
      <c r="BV4" s="583"/>
      <c r="BW4" s="580"/>
      <c r="BX4" s="569"/>
    </row>
    <row r="5" spans="1:76" ht="15.75" customHeight="1" thickBot="1" x14ac:dyDescent="0.3">
      <c r="A5" s="580"/>
      <c r="B5" s="580"/>
      <c r="C5" s="584"/>
      <c r="D5" s="621"/>
      <c r="E5" s="621"/>
      <c r="F5" s="620"/>
      <c r="G5" s="580"/>
      <c r="H5" s="857"/>
      <c r="I5" s="120">
        <v>10</v>
      </c>
      <c r="J5" s="120">
        <v>25</v>
      </c>
      <c r="K5" s="120">
        <v>50</v>
      </c>
      <c r="L5" s="120">
        <v>75</v>
      </c>
      <c r="M5" s="120">
        <v>1</v>
      </c>
      <c r="N5" s="121">
        <v>5</v>
      </c>
      <c r="O5" s="625"/>
      <c r="P5" s="582"/>
      <c r="Q5" s="583"/>
      <c r="R5" s="580"/>
      <c r="S5" s="569"/>
      <c r="T5" s="580"/>
      <c r="U5" s="580"/>
      <c r="V5" s="584"/>
      <c r="W5" s="621"/>
      <c r="X5" s="621"/>
      <c r="Y5" s="620"/>
      <c r="Z5" s="580"/>
      <c r="AA5" s="857"/>
      <c r="AB5" s="122">
        <v>10</v>
      </c>
      <c r="AC5" s="122">
        <v>25</v>
      </c>
      <c r="AD5" s="122">
        <v>50</v>
      </c>
      <c r="AE5" s="122">
        <v>75</v>
      </c>
      <c r="AF5" s="122">
        <v>1</v>
      </c>
      <c r="AG5" s="123">
        <v>5</v>
      </c>
      <c r="AH5" s="552"/>
      <c r="AI5" s="582"/>
      <c r="AJ5" s="583"/>
      <c r="AK5" s="580"/>
      <c r="AL5" s="569"/>
      <c r="AM5" s="580"/>
      <c r="AN5" s="580"/>
      <c r="AO5" s="584"/>
      <c r="AP5" s="621"/>
      <c r="AQ5" s="621"/>
      <c r="AR5" s="622"/>
      <c r="AS5" s="580"/>
      <c r="AT5" s="857"/>
      <c r="AU5" s="122">
        <v>10</v>
      </c>
      <c r="AV5" s="122">
        <v>25</v>
      </c>
      <c r="AW5" s="122">
        <v>50</v>
      </c>
      <c r="AX5" s="122">
        <v>75</v>
      </c>
      <c r="AY5" s="122">
        <v>1</v>
      </c>
      <c r="AZ5" s="121">
        <v>5</v>
      </c>
      <c r="BA5" s="625"/>
      <c r="BB5" s="582"/>
      <c r="BC5" s="583"/>
      <c r="BD5" s="580"/>
      <c r="BE5" s="569"/>
      <c r="BF5" s="580"/>
      <c r="BG5" s="580"/>
      <c r="BH5" s="584"/>
      <c r="BI5" s="621"/>
      <c r="BJ5" s="621"/>
      <c r="BK5" s="622"/>
      <c r="BL5" s="580"/>
      <c r="BM5" s="857"/>
      <c r="BN5" s="122">
        <v>10</v>
      </c>
      <c r="BO5" s="122">
        <v>25</v>
      </c>
      <c r="BP5" s="122">
        <v>50</v>
      </c>
      <c r="BQ5" s="122">
        <v>75</v>
      </c>
      <c r="BR5" s="122">
        <v>1</v>
      </c>
      <c r="BS5" s="124">
        <v>5</v>
      </c>
      <c r="BT5" s="553"/>
      <c r="BU5" s="582"/>
      <c r="BV5" s="583"/>
      <c r="BW5" s="580"/>
      <c r="BX5" s="569"/>
    </row>
    <row r="6" spans="1:76" x14ac:dyDescent="0.25">
      <c r="A6" s="25"/>
      <c r="B6" s="28"/>
      <c r="C6" s="705"/>
      <c r="D6" s="878"/>
      <c r="E6" s="878"/>
      <c r="F6" s="84">
        <f>(($J$5*J6)/100)+((K6*$K$5)/100)+(($L$5*L6)/100)+($M$5*M6)+($N$5*N6)</f>
        <v>0</v>
      </c>
      <c r="H6" s="31"/>
      <c r="I6" s="28"/>
      <c r="J6" s="28"/>
      <c r="K6" s="28"/>
      <c r="L6" s="28"/>
      <c r="M6" s="28"/>
      <c r="N6" s="227"/>
      <c r="O6" s="79">
        <f>((($I$5*I6)/100)+($J$5*J6)/100)+((K6*$K$5)/100)+(($L$5*L6)/100)+($M$5*M6)+($N$5*N6)</f>
        <v>0</v>
      </c>
      <c r="P6" s="76" t="b">
        <f>IF(G6="CLIENT S+L",(F6*3333.33+(VLOOKUP(I6,'BASE DE DONNEE'!$I$220:$J$250,2,0)))-(F6*3333.33+(VLOOKUP(I6,'BASE DE DONNEE'!$I$220:$J$250,2,0)))*H6,IF(G6="CLIENT O","OFFERT",IF(G6="CLIENT L",(VLOOKUP(I6,'BASE DE DONNEE'!$I$220:$J$250,2,0))+(VLOOKUP(F6,'BASE DE DONNEE'!$I$111:$P$192,2,0)),IF(G6="CLIENT D",(F6*3809.53+(VLOOKUP(I6,'BASE DE DONNEE'!$I$220:$J$250,2,0))),IF(G6="CLIENT S+D",((F6*3809.53+(VLOOKUP(I6,'BASE DE DONNEE'!$I$220:$J$250,2,0)))-(F6*3809.53+(VLOOKUP(I6,'BASE DE DONNEE'!$I$220:$J$250,2,0)))*H6),IF(G6="CLIENT S",(VLOOKUP(I6,'BASE DE DONNEE'!$I$220:$J$250,2,0))+VLOOKUP(F6,'BASE DE DONNEE'!$I$111:$P$192,2,0)-((VLOOKUP(I6,'BASE DE DONNEE'!$I$220:$J$250,2,0))+VLOOKUP(F6,'BASE DE DONNEE'!$I$111:$P$164,2,0)*H6)))))))</f>
        <v>0</v>
      </c>
      <c r="Q6" s="76" t="b">
        <f>IF(G6="CLIENT S+L",(P6*0.05),IF(G6="CLIENT S",(P6*0.05),IF(G6="CLIENT D",(P6*5/100),IF(G6="CLIENT L",(P6*5)/100,IF(G6="CLIENT S+D",(P6*0.05),IF(G6="CLIENT O",P6))))))</f>
        <v>0</v>
      </c>
      <c r="R6" s="83" t="b">
        <f>IF(G6="CLIENT S+L",(P6+Q6),IF(G6="CLIENT D",P6+Q6,IF(G6="CLIENT S",(P6+Q6),IF(G6="CLIENT L",P6+Q6,IF(G6="CLIENT S+D",(P6+Q6),IF(G6="CLIENT O",Q6))))))</f>
        <v>0</v>
      </c>
      <c r="S6" s="33"/>
      <c r="T6" s="25"/>
      <c r="U6" s="28"/>
      <c r="V6" s="705"/>
      <c r="W6" s="878"/>
      <c r="X6" s="878"/>
      <c r="Y6" s="77">
        <f>(($AC$5*AC6)/100)+((AD6*$AD$5)/100)+(($AE$5*AE6)/100)+($AF$5*AF6)+($AG$5*AG6)</f>
        <v>0</v>
      </c>
      <c r="Z6" s="28"/>
      <c r="AA6" s="31"/>
      <c r="AB6" s="28"/>
      <c r="AC6" s="28"/>
      <c r="AD6" s="28"/>
      <c r="AE6" s="28"/>
      <c r="AF6" s="28"/>
      <c r="AG6" s="125"/>
      <c r="AH6" s="86">
        <f>(($AB$5*AB6)/100)+(($AC$5*AC6)/100)+(($AD$5*AD6)/100)+(($AE$5*AE6)/100)+($AF$5*AF6)+($AG$5*AG6)</f>
        <v>0</v>
      </c>
      <c r="AI6" s="91">
        <f>IF(Z6="CLIENT S+L",(Y6*3333.33+(VLOOKUP(AB6,'BASE DE DONNEE'!$I$220:$J$250,2,0)))-(Y6*3333.33+(VLOOKUP(AB6,'BASE DE DONNEE'!$I$220:$J$250,2,0)))*AA6,IF(Z6="CLIENT O","OFFERT",IF(Z6="CLIENT L",(VLOOKUP(AB6,'BASE DE DONNEE'!$I$220:$J$250,2,0))+(VLOOKUP(Y6,'BASE DE DONNEE'!$I$111:$P$192,2,0)),IF(Z6="CLIENT D",(Y6*3809.53+(VLOOKUP(AB6,'BASE DE DONNEE'!$I$220:$J$250,2,0))),IF(Z6="CLIENT S+D",(Y6*3809.53+(VLOOKUP(AB6,'BASE DE DONNEE'!$I$220:$J$250,2,0)))-(Y6*3809.53+(VLOOKUP(AB6,'BASE DE DONNEE'!$I$220:$J$250,2,0)))*AA6,IF(Z6="CLIENT S",VLOOKUP(AB6,'BASE DE DONNEE'!$I$220:$J$250,2,0))+VLOOKUP(Y6,'BASE DE DONNEE'!$I$111:$P$192,2,0)-((VLOOKUP(AB6,'BASE DE DONNEE'!$I$220:$J$250,2,0))+VLOOKUP(Y6,'BASE DE DONNEE'!$I$111:$P$192,2,0)*AA6))))))</f>
        <v>0</v>
      </c>
      <c r="AJ6" s="91" t="b">
        <f>IF(Z6="CLIENT S+L",(AI6*0.05),IF(Z6="CLIENT S",(AI6*0.05),IF(Z6="CLIENT D",(AI6*5/100),IF(Z6="CLIENT L",(AI6*5)/100,IF(Z6="CLIENT S+D",(AI6*0.05),IF(Z6="CLIENT O",AI6))))))</f>
        <v>0</v>
      </c>
      <c r="AK6" s="91" t="b">
        <f>IF(Z6="CLIENT S+L",(AI6+AJ6),IF(Z6="CLIENT D",AI6+AJ6,IF(Z6="CLIENT S",(AI6+AJ6),IF(Z6="CLIENT L",AI6+AJ6,IF(Z6="CLIENT S+D",(AI6+AJ6),IF(Z6="CLIENT O",AJ6))))))</f>
        <v>0</v>
      </c>
      <c r="AL6" s="33"/>
      <c r="AM6" s="25"/>
      <c r="AN6" s="28"/>
      <c r="AO6" s="705"/>
      <c r="AP6" s="878"/>
      <c r="AQ6" s="878"/>
      <c r="AR6" s="84">
        <f>(($AV$5*AV6)/100)+((AW6*$AW$5)/100)+(($AX$5*AX6)/100)+($AY$5*AY6)+($AZ$5*AZ6)</f>
        <v>0</v>
      </c>
      <c r="AS6" s="28"/>
      <c r="AT6" s="31"/>
      <c r="AU6" s="28"/>
      <c r="AV6" s="28"/>
      <c r="AW6" s="28"/>
      <c r="AX6" s="28"/>
      <c r="AY6" s="28"/>
      <c r="AZ6" s="126"/>
      <c r="BA6" s="89">
        <f>(($AU$5*AU6)/100)+(($AV$5*AV6)/100)+(($AW$5*AW6)/100)+(($AX$5*AX6)/100)+($AY$5*AY6)+($AZ$5*AZ6)</f>
        <v>0</v>
      </c>
      <c r="BB6" s="47">
        <f>IF(AS6="CLIENT S+L",(AR6*3333.33+(VLOOKUP(AU6,'BASE DE DONNEE'!$I$220:$J$250,2,0)))-((AR6*3333.33+(VLOOKUP(AU6,'BASE DE DONNEE'!$I$220:$J$250,2,0)))*AT6),IF(AS6="CLIENT O","OFFERT",IF(AS6="CLIENT L",(VLOOKUP(AU6,'BASE DE DONNEE'!$I$220:$J$250,2,0))+(VLOOKUP(AR6,'BASE DE DONNEE'!$I$111:$P$192,2,0)),IF(AS6="CLIENT D",(AR6*3809.53+(VLOOKUP(AU6,'BASE DE DONNEE'!$I$220:$J$250,2,0))),IF(AS6="CLIENT S+D",(AR6*3809.53+(VLOOKUP(AU6,'BASE DE DONNEE'!$I$220:$J$250,2,0)))-(AR6*3809.53+(VLOOKUP(AU6,'BASE DE DONNEE'!$I$220:$J$250,2,0)))*AT6,IF(AS6="CLIENT S",VLOOKUP(AU6,'BASE DE DONNEE'!$I$220:$J$250,2,0))+VLOOKUP(AR6,'BASE DE DONNEE'!$I$111:$P$192,2,0)-((VLOOKUP(AU6,'BASE DE DONNEE'!$I$220:$J$250,2,0))+VLOOKUP(AR6,'BASE DE DONNEE'!$I$111:$P$164,2,0)*AT6))))))</f>
        <v>0</v>
      </c>
      <c r="BC6" s="47" t="b">
        <f>IF(AS6="CLIENT S+L",(BB6*0.05),IF(AS6="CLIENT S",(BB6*0.05),IF(AS6="CLIENT D",(BB6*5/100),IF(AS6="CLIENT L",(BB6*5)/100,IF(AS6="CLIENT S+D",(BB6*0.05),IF(AS6="CLIENT O",BB6))))))</f>
        <v>0</v>
      </c>
      <c r="BD6" s="338" t="b">
        <f>IF(AS6="CLIENT S+L",(BB6+BC6),IF(AS6="CLIENT D",BB6+BC6,IF(AS6="CLIENT S",(BB6+BC6),IF(AS6="CLIENT L",BB6+BC6,IF(AS6="CLIENT S+D",(BB6+BC6),IF(AS6="CLIENT O",BC6))))))</f>
        <v>0</v>
      </c>
      <c r="BE6" s="33"/>
      <c r="BF6" s="25"/>
      <c r="BG6" s="28"/>
      <c r="BH6" s="705"/>
      <c r="BI6" s="878"/>
      <c r="BJ6" s="878"/>
      <c r="BK6" s="84">
        <f>(($BO$5*BO6)/100)+((BP6*$BP$5)/100)+(($BQ$5*BQ6)/100)+($BR$5*BR6)+($BS$5*BS6)</f>
        <v>0</v>
      </c>
      <c r="BL6" s="28"/>
      <c r="BM6" s="31"/>
      <c r="BN6" s="28"/>
      <c r="BO6" s="28"/>
      <c r="BP6" s="28"/>
      <c r="BQ6" s="28"/>
      <c r="BR6" s="28"/>
      <c r="BS6" s="28"/>
      <c r="BT6" s="90">
        <f>(($BN$5*BN6)/100)+(($BO$5*BO6)/100)+(($BP$5*BP6)/100)+(($BQ$5*BQ6)/100)+($BR$5*BR6)+($BS$5*BS6)</f>
        <v>0</v>
      </c>
      <c r="BU6" s="91">
        <f>IF(BL6="CLIENT S+L",(BK6*3333.33+(VLOOKUP(BN6,'BASE DE DONNEE'!$I$220:$J$250,2,0)))-((BK6*3333.33+(VLOOKUP(BN6,'BASE DE DONNEE'!$I$220:$J$250,2,0)))*BM6),IF(BL6="CLIENT O","OFFERT",IF(BL6="CLIENT L",(VLOOKUP(BN6,'BASE DE DONNEE'!$I$220:$J$250,2,0))+(VLOOKUP(BK6,'BASE DE DONNEE'!$I$111:$P$192,2,0)),IF(BL6="CLIENT D",(BK6*3809.53+(VLOOKUP(BN6,'BASE DE DONNEE'!$I$220:$J$250,2,0))),IF(BL6="CLIENT S+D",(BK6*3809.53+(VLOOKUP(BN6,'BASE DE DONNEE'!$I$220:$J$250,2,0)))-((BK6*3809.53+(VLOOKUP(BN6,'BASE DE DONNEE'!$I$220:$J$250,2,0)))*BM6),IF(BL6="CLIENT S",VLOOKUP(BN6,'BASE DE DONNEE'!$I$220:$J$250,2,0))+VLOOKUP(BK6,'BASE DE DONNEE'!$I$111:$P$192,2,0)-((VLOOKUP(BN6,'BASE DE DONNEE'!$I$220:$J$250,2,0))+VLOOKUP(BK6,'BASE DE DONNEE'!$I$111:$P$192,2,0)*BM6))))))</f>
        <v>0</v>
      </c>
      <c r="BV6" s="91" t="b">
        <f>IF(BL6="CLIENT S+L",(BU6*0.05),IF(BL6="CLIENT S",(BU6*0.05),IF(BL6="CLIENT D",(BU6*5/100),IF(BL6="CLIENT L",(BU6*5)/100,IF(BL6="CLIENT S+D",(BU6*0.05),IF(BL6="CLIENT O",BU6))))))</f>
        <v>0</v>
      </c>
      <c r="BW6" s="339" t="b">
        <f>IF(BL6="CLIENT S+L",(BU6+BV6),IF(BL6="CLIENT D",BU6+BV6,IF(BL6="CLIENT S",(BU6+BV6),IF(BL6="CLIENT L",BU6+BV6,IF(BL6="CLIENT S+D",(BU6+BV6),IF(BL6="CLIENT O",BV6))))))</f>
        <v>0</v>
      </c>
      <c r="BX6" s="33"/>
    </row>
    <row r="7" spans="1:76" x14ac:dyDescent="0.25">
      <c r="A7" s="26"/>
      <c r="B7" s="29"/>
      <c r="C7" s="585"/>
      <c r="D7" s="704"/>
      <c r="E7" s="704"/>
      <c r="F7" s="77">
        <f t="shared" ref="F7:F32" si="0">(($J$5*J7)/100)+((K7*$K$5)/100)+(($L$5*L7)/100)+($M$5*M7)+($N$5*N7)</f>
        <v>0</v>
      </c>
      <c r="G7" s="29"/>
      <c r="H7" s="42"/>
      <c r="I7" s="29"/>
      <c r="J7" s="29"/>
      <c r="K7" s="29"/>
      <c r="L7" s="29"/>
      <c r="M7" s="29"/>
      <c r="N7" s="130"/>
      <c r="O7" s="80">
        <f t="shared" ref="O7:O32" si="1">((($I$5*I7)/100)+($J$5*J7)/100)+((K7*$K$5)/100)+(($L$5*L7)/100)+($M$5*M7)+($N$5*N7)</f>
        <v>0</v>
      </c>
      <c r="P7" s="76">
        <f>IF(G7="CLIENT S+L",(F7*3333.33+(VLOOKUP(I7,'BASE DE DONNEE'!$I$220:$J$250,2,0))),IF(G7="CLIENT O","OFFERT",IF(G7="CLIENT L",(VLOOKUP(I7,'BASE DE DONNEE'!$I$220:$J$250,2,0))+(VLOOKUP(F7,'BASE DE DONNEE'!$I$113:$P$153,2,0)),IF(G7="CLIENT D",(F7*3809.53+(VLOOKUP(I7,'BASE DE DONNEE'!$I$220:$J$250,2,0))),IF(G7="CLIENT S+D",(F7*3809.53+(VLOOKUP(I7,'BASE DE DONNEE'!$I$220:$J$250,2,0))),IF(G7="CLIENT S",VLOOKUP(I7,'BASE DE DONNEE'!$I$220:$J$250,2,0))+VLOOKUP(F7,'BASE DE DONNEE'!$I$111:$P$164,2,0))))))</f>
        <v>0</v>
      </c>
      <c r="Q7" s="76" t="b">
        <f t="shared" ref="Q7:Q32" si="2">IF(G7="CLIENT S+L",(P7-(P7*H7))*5/100,IF(G7="CLIENT S",(P7-(P7*H7))*5/100,IF(G7="CLIENT D",(P7*5/100),IF(G7="CLIENT L",(P7*5)/100,IF(G7="CLIENT S+D",(P7-(P7*H7))*5/100,IF(G7="CLIENT O",P7))))))</f>
        <v>0</v>
      </c>
      <c r="R7" s="83" t="b">
        <f t="shared" ref="R7:R32" si="3">IF(G7="CLIENT S+L",(P7-(P7*H7)+Q7),IF(G7="CLIENT D",P7+Q7,IF(G7="CLIENT S",(P7-(P7*H7)+Q7),IF(G7="CLIENT L",P7+Q7,IF(G7="CLIENT S+D",(P7-(P7*H7)+Q7),IF(G7="CLIENT O",Q7))))))</f>
        <v>0</v>
      </c>
      <c r="S7" s="34"/>
      <c r="T7" s="26"/>
      <c r="U7" s="29"/>
      <c r="V7" s="585"/>
      <c r="W7" s="704"/>
      <c r="X7" s="704"/>
      <c r="Y7" s="77">
        <f t="shared" ref="Y7:Y36" si="4">(($AC$5*AC7)/100)+((AD7*$AD$5)/100)+(($AE$5*AE7)/100)+($AF$5*AF7)+($AG$5*AG7)</f>
        <v>0</v>
      </c>
      <c r="Z7" s="29"/>
      <c r="AA7" s="42"/>
      <c r="AB7" s="29"/>
      <c r="AC7" s="29"/>
      <c r="AD7" s="29"/>
      <c r="AE7" s="29"/>
      <c r="AF7" s="29"/>
      <c r="AG7" s="130"/>
      <c r="AH7" s="92">
        <f t="shared" ref="AH7:AH36" si="5">(($AB$5*AB7)/100)+(($AC$5*AC7)/100)+(($AD$5*AD7)/100)+(($AE$5*AE7)/100)+($AF$5*AF7)+($AG$5*AG7)</f>
        <v>0</v>
      </c>
      <c r="AI7" s="83">
        <f>IF(Z7="CLIENT S+L",(Y7*3333.33+(VLOOKUP(AB7,'BASE DE DONNEE'!$I$220:$J$250,2,0)))-(Y7*3333.33+(VLOOKUP(AB7,'BASE DE DONNEE'!$I$220:$J$250,2,0)))*AA7,IF(Z7="CLIENT O","OFFERT",IF(Z7="CLIENT L",(VLOOKUP(AB7,'BASE DE DONNEE'!$I$220:$J$250,2,0))+(VLOOKUP(Y7,'BASE DE DONNEE'!$I$111:$P$192,2,0)),IF(Z7="CLIENT D",(Y7*3809.53+(VLOOKUP(AB7,'BASE DE DONNEE'!$I$220:$J$250,2,0))),IF(Z7="CLIENT S+D",(Y7*3809.53+(VLOOKUP(AB7,'BASE DE DONNEE'!$I$220:$J$250,2,0)))-(Y7*3809.53+(VLOOKUP(AB7,'BASE DE DONNEE'!$I$220:$J$250,2,0)))*AA7,IF(Z7="CLIENT S",VLOOKUP(AB7,'BASE DE DONNEE'!$I$220:$J$250,2,0))+VLOOKUP(Y7,'BASE DE DONNEE'!$I$111:$P$192,2,0)-((VLOOKUP(AB7,'BASE DE DONNEE'!$I$220:$J$250,2,0))+VLOOKUP(Y7,'BASE DE DONNEE'!$I$111:$P$192,2,0)*AA7))))))</f>
        <v>0</v>
      </c>
      <c r="AJ7" s="83" t="b">
        <f t="shared" ref="AJ7:AJ36" si="6">IF(Z7="CLIENT S+L",(AI7*0.05),IF(Z7="CLIENT S",(AI7*0.05),IF(Z7="CLIENT D",(AI7*5/100),IF(Z7="CLIENT L",(AI7*5)/100,IF(Z7="CLIENT S+D",(AI7*0.05),IF(Z7="CLIENT O",AI7))))))</f>
        <v>0</v>
      </c>
      <c r="AK7" s="83" t="b">
        <f t="shared" ref="AK7:AK36" si="7">IF(Z7="CLIENT S+L",(AI7+AJ7),IF(Z7="CLIENT D",AI7+AJ7,IF(Z7="CLIENT S",(AI7+AJ7),IF(Z7="CLIENT L",AI7+AJ7,IF(Z7="CLIENT S+D",(AI7+AJ7),IF(Z7="CLIENT O",AJ7))))))</f>
        <v>0</v>
      </c>
      <c r="AL7" s="34"/>
      <c r="AM7" s="26"/>
      <c r="AN7" s="29"/>
      <c r="AO7" s="585"/>
      <c r="AP7" s="704"/>
      <c r="AQ7" s="704"/>
      <c r="AR7" s="77">
        <f t="shared" ref="AR7:AR36" si="8">(($AV$5*AV7)/100)+((AW7*$AW$5)/100)+(($AX$5*AX7)/100)+($AY$5*AY7)+($AZ$5*AZ7)</f>
        <v>0</v>
      </c>
      <c r="AS7" s="29"/>
      <c r="AT7" s="42"/>
      <c r="AU7" s="29"/>
      <c r="AV7" s="29"/>
      <c r="AW7" s="29"/>
      <c r="AX7" s="29"/>
      <c r="AY7" s="29"/>
      <c r="AZ7" s="129"/>
      <c r="BA7" s="93">
        <f t="shared" ref="BA7:BA36" si="9">(($AU$5*AU7)/100)+(($AV$5*AV7)/100)+(($AW$5*AW7)/100)+(($AX$5*AX7)/100)+($AY$5*AY7)+($AZ$5*AZ7)</f>
        <v>0</v>
      </c>
      <c r="BB7" s="41">
        <f>IF(AS7="CLIENT S+L",(AR7*3333.33+(VLOOKUP(AU7,'BASE DE DONNEE'!$I$220:$J$250,2,0)))-((AR7*3333.33+(VLOOKUP(AU7,'BASE DE DONNEE'!$I$220:$J$250,2,0)))*AT7),IF(AS7="CLIENT O","OFFERT",IF(AS7="CLIENT L",(VLOOKUP(AU7,'BASE DE DONNEE'!$I$220:$J$250,2,0))+(VLOOKUP(AR7,'BASE DE DONNEE'!$I$111:$P$192,2,0)),IF(AS7="CLIENT D",(AR7*3809.53+(VLOOKUP(AU7,'BASE DE DONNEE'!$I$220:$J$250,2,0))),IF(AS7="CLIENT S+D",(AR7*3809.53+(VLOOKUP(AU7,'BASE DE DONNEE'!$I$220:$J$250,2,0)))-(AR7*3809.53+(VLOOKUP(AU7,'BASE DE DONNEE'!$I$220:$J$250,2,0)))*AT7,IF(AS7="CLIENT S",VLOOKUP(AU7,'BASE DE DONNEE'!$I$220:$J$250,2,0))+VLOOKUP(AR7,'BASE DE DONNEE'!$I$111:$P$192,2,0)-((VLOOKUP(AU7,'BASE DE DONNEE'!$I$220:$J$250,2,0))+VLOOKUP(AR7,'BASE DE DONNEE'!$I$111:$P$164,2,0)*AT7))))))</f>
        <v>0</v>
      </c>
      <c r="BC7" s="41" t="b">
        <f t="shared" ref="BC7:BC36" si="10">IF(AS7="CLIENT S+L",(BB7*0.05),IF(AS7="CLIENT S",(BB7*0.05),IF(AS7="CLIENT D",(BB7*5/100),IF(AS7="CLIENT L",(BB7*5)/100,IF(AS7="CLIENT S+D",(BB7*0.05),IF(AS7="CLIENT O",BB7))))))</f>
        <v>0</v>
      </c>
      <c r="BD7" s="45" t="b">
        <f t="shared" ref="BD7:BD36" si="11">IF(AS7="CLIENT S+L",(BB7+BC7),IF(AS7="CLIENT D",BB7+BC7,IF(AS7="CLIENT S",(BB7+BC7),IF(AS7="CLIENT L",BB7+BC7,IF(AS7="CLIENT S+D",(BB7+BC7),IF(AS7="CLIENT O",BC7))))))</f>
        <v>0</v>
      </c>
      <c r="BE7" s="34"/>
      <c r="BF7" s="26"/>
      <c r="BG7" s="29"/>
      <c r="BH7" s="585"/>
      <c r="BI7" s="704"/>
      <c r="BJ7" s="704"/>
      <c r="BK7" s="77">
        <f t="shared" ref="BK7:BK36" si="12">(($BO$5*BO7)/100)+((BP7*$BP$5)/100)+(($BQ$5*BQ7)/100)+($BR$5*BR7)+($BS$5*BS7)</f>
        <v>0</v>
      </c>
      <c r="BL7" s="29"/>
      <c r="BM7" s="42"/>
      <c r="BN7" s="29"/>
      <c r="BO7" s="29"/>
      <c r="BP7" s="29"/>
      <c r="BQ7" s="29"/>
      <c r="BR7" s="29"/>
      <c r="BS7" s="29"/>
      <c r="BT7" s="94">
        <f t="shared" ref="BT7:BT36" si="13">(($BN$5*BN7)/100)+(($BO$5*BO7)/100)+(($BP$5*BP7)/100)+(($BQ$5*BQ7)/100)+($BR$5*BR7)+($BS$5*BS7)</f>
        <v>0</v>
      </c>
      <c r="BU7" s="83">
        <f>IF(BL7="CLIENT S+L",(BK7*3333.33+(VLOOKUP(BN7,'BASE DE DONNEE'!$I$220:$J$250,2,0)))-((BK7*3333.33+(VLOOKUP(BN7,'BASE DE DONNEE'!$I$220:$J$250,2,0)))*BM7),IF(BL7="CLIENT O","OFFERT",IF(BL7="CLIENT L",(VLOOKUP(BN7,'BASE DE DONNEE'!$I$220:$J$250,2,0))+(VLOOKUP(BK7,'BASE DE DONNEE'!$I$111:$P$192,2,0)),IF(BL7="CLIENT D",(BK7*3809.53+(VLOOKUP(BN7,'BASE DE DONNEE'!$I$220:$J$250,2,0))),IF(BL7="CLIENT S+D",(BK7*3809.53+(VLOOKUP(BN7,'BASE DE DONNEE'!$I$220:$J$250,2,0)))-((BK7*3809.53+(VLOOKUP(BN7,'BASE DE DONNEE'!$I$220:$J$250,2,0)))*BM7),IF(BL7="CLIENT S",VLOOKUP(BN7,'BASE DE DONNEE'!$I$220:$J$250,2,0))+VLOOKUP(BK7,'BASE DE DONNEE'!$I$111:$P$192,2,0)-((VLOOKUP(BN7,'BASE DE DONNEE'!$I$220:$J$250,2,0))+VLOOKUP(BK7,'BASE DE DONNEE'!$I$111:$P$192,2,0)*BM7))))))</f>
        <v>0</v>
      </c>
      <c r="BV7" s="83" t="b">
        <f t="shared" ref="BV7:BV36" si="14">IF(BL7="CLIENT S+L",(BU7*0.05),IF(BL7="CLIENT S",(BU7*0.05),IF(BL7="CLIENT D",(BU7*5/100),IF(BL7="CLIENT L",(BU7*5)/100,IF(BL7="CLIENT S+D",(BU7*0.05),IF(BL7="CLIENT O",BU7))))))</f>
        <v>0</v>
      </c>
      <c r="BW7" s="95" t="b">
        <f t="shared" ref="BW7:BW36" si="15">IF(BL7="CLIENT S+L",(BU7+BV7),IF(BL7="CLIENT D",BU7+BV7,IF(BL7="CLIENT S",(BU7+BV7),IF(BL7="CLIENT L",BU7+BV7,IF(BL7="CLIENT S+D",(BU7+BV7),IF(BL7="CLIENT O",BV7))))))</f>
        <v>0</v>
      </c>
      <c r="BX7" s="34"/>
    </row>
    <row r="8" spans="1:76" x14ac:dyDescent="0.25">
      <c r="A8" s="26"/>
      <c r="B8" s="29"/>
      <c r="C8" s="585"/>
      <c r="D8" s="704"/>
      <c r="E8" s="704"/>
      <c r="F8" s="77">
        <f t="shared" si="0"/>
        <v>0</v>
      </c>
      <c r="G8" s="29"/>
      <c r="H8" s="42"/>
      <c r="I8" s="29"/>
      <c r="J8" s="29"/>
      <c r="K8" s="29"/>
      <c r="L8" s="29"/>
      <c r="M8" s="29"/>
      <c r="N8" s="130"/>
      <c r="O8" s="80">
        <f t="shared" si="1"/>
        <v>0</v>
      </c>
      <c r="P8" s="76">
        <f>IF(G8="CLIENT S+L",(F8*3333.33+(VLOOKUP(I8,'BASE DE DONNEE'!$I$220:$J$250,2,0))),IF(G8="CLIENT O","OFFERT",IF(G8="CLIENT L",(VLOOKUP(I8,'BASE DE DONNEE'!$I$220:$J$250,2,0))+(VLOOKUP(F8,'BASE DE DONNEE'!$I$113:$P$153,2,0)),IF(G8="CLIENT D",(F8*3809.53+(VLOOKUP(I8,'BASE DE DONNEE'!$I$220:$J$250,2,0))),IF(G8="CLIENT S+D",(F8*3809.53+(VLOOKUP(I8,'BASE DE DONNEE'!$I$220:$J$250,2,0))),IF(G8="CLIENT S",VLOOKUP(I8,'BASE DE DONNEE'!$I$220:$J$250,2,0))+VLOOKUP(F8,'BASE DE DONNEE'!$I$111:$P$164,2,0))))))</f>
        <v>0</v>
      </c>
      <c r="Q8" s="76" t="b">
        <f t="shared" si="2"/>
        <v>0</v>
      </c>
      <c r="R8" s="83" t="b">
        <f t="shared" si="3"/>
        <v>0</v>
      </c>
      <c r="S8" s="34"/>
      <c r="T8" s="26"/>
      <c r="U8" s="29"/>
      <c r="V8" s="585"/>
      <c r="W8" s="704"/>
      <c r="X8" s="704"/>
      <c r="Y8" s="77">
        <f t="shared" si="4"/>
        <v>0</v>
      </c>
      <c r="Z8" s="29"/>
      <c r="AA8" s="42"/>
      <c r="AB8" s="29"/>
      <c r="AC8" s="29"/>
      <c r="AD8" s="29"/>
      <c r="AE8" s="29"/>
      <c r="AF8" s="29"/>
      <c r="AG8" s="130"/>
      <c r="AH8" s="92">
        <f t="shared" si="5"/>
        <v>0</v>
      </c>
      <c r="AI8" s="83">
        <f>IF(Z8="CLIENT S+L",(Y8*3333.33+(VLOOKUP(AB8,'BASE DE DONNEE'!$I$220:$J$250,2,0)))-(Y8*3333.33+(VLOOKUP(AB8,'BASE DE DONNEE'!$I$220:$J$250,2,0)))*AA8,IF(Z8="CLIENT O","OFFERT",IF(Z8="CLIENT L",(VLOOKUP(AB8,'BASE DE DONNEE'!$I$220:$J$250,2,0))+(VLOOKUP(Y8,'BASE DE DONNEE'!$I$111:$P$192,2,0)),IF(Z8="CLIENT D",(Y8*3809.53+(VLOOKUP(AB8,'BASE DE DONNEE'!$I$220:$J$250,2,0))),IF(Z8="CLIENT S+D",(Y8*3809.53+(VLOOKUP(AB8,'BASE DE DONNEE'!$I$220:$J$250,2,0)))-(Y8*3809.53+(VLOOKUP(AB8,'BASE DE DONNEE'!$I$220:$J$250,2,0)))*AA8,IF(Z8="CLIENT S",VLOOKUP(AB8,'BASE DE DONNEE'!$I$220:$J$250,2,0))+VLOOKUP(Y8,'BASE DE DONNEE'!$I$111:$P$192,2,0)-((VLOOKUP(AB8,'BASE DE DONNEE'!$I$220:$J$250,2,0))+VLOOKUP(Y8,'BASE DE DONNEE'!$I$111:$P$192,2,0)*AA8))))))</f>
        <v>0</v>
      </c>
      <c r="AJ8" s="83" t="b">
        <f t="shared" si="6"/>
        <v>0</v>
      </c>
      <c r="AK8" s="83" t="b">
        <f t="shared" si="7"/>
        <v>0</v>
      </c>
      <c r="AL8" s="34"/>
      <c r="AM8" s="26"/>
      <c r="AN8" s="29"/>
      <c r="AO8" s="585"/>
      <c r="AP8" s="704"/>
      <c r="AQ8" s="704"/>
      <c r="AR8" s="77">
        <f t="shared" si="8"/>
        <v>0</v>
      </c>
      <c r="AS8" s="29"/>
      <c r="AT8" s="42"/>
      <c r="AU8" s="29"/>
      <c r="AV8" s="29"/>
      <c r="AW8" s="29"/>
      <c r="AX8" s="29"/>
      <c r="AY8" s="29"/>
      <c r="AZ8" s="129"/>
      <c r="BA8" s="93">
        <f t="shared" si="9"/>
        <v>0</v>
      </c>
      <c r="BB8" s="41">
        <f>IF(AS8="CLIENT S+L",(AR8*3333.33+(VLOOKUP(AU8,'BASE DE DONNEE'!$I$220:$J$250,2,0)))-((AR8*3333.33+(VLOOKUP(AU8,'BASE DE DONNEE'!$I$220:$J$250,2,0)))*AT8),IF(AS8="CLIENT O","OFFERT",IF(AS8="CLIENT L",(VLOOKUP(AU8,'BASE DE DONNEE'!$I$220:$J$250,2,0))+(VLOOKUP(AR8,'BASE DE DONNEE'!$I$111:$P$192,2,0)),IF(AS8="CLIENT D",(AR8*3809.53+(VLOOKUP(AU8,'BASE DE DONNEE'!$I$220:$J$250,2,0))),IF(AS8="CLIENT S+D",(AR8*3809.53+(VLOOKUP(AU8,'BASE DE DONNEE'!$I$220:$J$250,2,0)))-(AR8*3809.53+(VLOOKUP(AU8,'BASE DE DONNEE'!$I$220:$J$250,2,0)))*AT8,IF(AS8="CLIENT S",VLOOKUP(AU8,'BASE DE DONNEE'!$I$220:$J$250,2,0))+VLOOKUP(AR8,'BASE DE DONNEE'!$I$111:$P$192,2,0)-((VLOOKUP(AU8,'BASE DE DONNEE'!$I$220:$J$250,2,0))+VLOOKUP(AR8,'BASE DE DONNEE'!$I$111:$P$164,2,0)*AT8))))))</f>
        <v>0</v>
      </c>
      <c r="BC8" s="41" t="b">
        <f t="shared" si="10"/>
        <v>0</v>
      </c>
      <c r="BD8" s="45" t="b">
        <f t="shared" si="11"/>
        <v>0</v>
      </c>
      <c r="BE8" s="34"/>
      <c r="BF8" s="26"/>
      <c r="BG8" s="29"/>
      <c r="BH8" s="585"/>
      <c r="BI8" s="704"/>
      <c r="BJ8" s="704"/>
      <c r="BK8" s="77">
        <f t="shared" si="12"/>
        <v>0</v>
      </c>
      <c r="BL8" s="29"/>
      <c r="BM8" s="42"/>
      <c r="BN8" s="29"/>
      <c r="BO8" s="29"/>
      <c r="BP8" s="29"/>
      <c r="BQ8" s="29"/>
      <c r="BR8" s="29"/>
      <c r="BS8" s="29"/>
      <c r="BT8" s="94">
        <f t="shared" si="13"/>
        <v>0</v>
      </c>
      <c r="BU8" s="83">
        <f>IF(BL8="CLIENT S+L",(BK8*3333.33+(VLOOKUP(BN8,'BASE DE DONNEE'!$I$220:$J$250,2,0)))-((BK8*3333.33+(VLOOKUP(BN8,'BASE DE DONNEE'!$I$220:$J$250,2,0)))*BM8),IF(BL8="CLIENT O","OFFERT",IF(BL8="CLIENT L",(VLOOKUP(BN8,'BASE DE DONNEE'!$I$220:$J$250,2,0))+(VLOOKUP(BK8,'BASE DE DONNEE'!$I$111:$P$192,2,0)),IF(BL8="CLIENT D",(BK8*3809.53+(VLOOKUP(BN8,'BASE DE DONNEE'!$I$220:$J$250,2,0))),IF(BL8="CLIENT S+D",(BK8*3809.53+(VLOOKUP(BN8,'BASE DE DONNEE'!$I$220:$J$250,2,0)))-((BK8*3809.53+(VLOOKUP(BN8,'BASE DE DONNEE'!$I$220:$J$250,2,0)))*BM8),IF(BL8="CLIENT S",VLOOKUP(BN8,'BASE DE DONNEE'!$I$220:$J$250,2,0))+VLOOKUP(BK8,'BASE DE DONNEE'!$I$111:$P$192,2,0)-((VLOOKUP(BN8,'BASE DE DONNEE'!$I$220:$J$250,2,0))+VLOOKUP(BK8,'BASE DE DONNEE'!$I$111:$P$192,2,0)*BM8))))))</f>
        <v>0</v>
      </c>
      <c r="BV8" s="83" t="b">
        <f t="shared" si="14"/>
        <v>0</v>
      </c>
      <c r="BW8" s="95" t="b">
        <f t="shared" si="15"/>
        <v>0</v>
      </c>
      <c r="BX8" s="34"/>
    </row>
    <row r="9" spans="1:76" x14ac:dyDescent="0.25">
      <c r="A9" s="26"/>
      <c r="B9" s="29"/>
      <c r="C9" s="585"/>
      <c r="D9" s="704"/>
      <c r="E9" s="704"/>
      <c r="F9" s="77">
        <f t="shared" si="0"/>
        <v>0</v>
      </c>
      <c r="G9" s="29"/>
      <c r="H9" s="42"/>
      <c r="I9" s="29"/>
      <c r="J9" s="29"/>
      <c r="K9" s="29"/>
      <c r="L9" s="29"/>
      <c r="M9" s="29"/>
      <c r="N9" s="130"/>
      <c r="O9" s="80">
        <f t="shared" si="1"/>
        <v>0</v>
      </c>
      <c r="P9" s="76">
        <f>IF(G9="CLIENT S+L",(F9*3333.33+(VLOOKUP(I9,'BASE DE DONNEE'!$I$220:$J$250,2,0))),IF(G9="CLIENT O","OFFERT",IF(G9="CLIENT L",(VLOOKUP(I9,'BASE DE DONNEE'!$I$220:$J$250,2,0))+(VLOOKUP(F9,'BASE DE DONNEE'!$I$113:$P$153,2,0)),IF(G9="CLIENT D",(F9*3809.53+(VLOOKUP(I9,'BASE DE DONNEE'!$I$220:$J$250,2,0))),IF(G9="CLIENT S+D",(F9*3809.53+(VLOOKUP(I9,'BASE DE DONNEE'!$I$220:$J$250,2,0))),IF(G9="CLIENT S",VLOOKUP(I9,'BASE DE DONNEE'!$I$220:$J$250,2,0))+VLOOKUP(F9,'BASE DE DONNEE'!$I$111:$P$164,2,0))))))</f>
        <v>0</v>
      </c>
      <c r="Q9" s="76" t="b">
        <f t="shared" si="2"/>
        <v>0</v>
      </c>
      <c r="R9" s="83" t="b">
        <f t="shared" si="3"/>
        <v>0</v>
      </c>
      <c r="S9" s="34"/>
      <c r="T9" s="26"/>
      <c r="U9" s="29"/>
      <c r="V9" s="585"/>
      <c r="W9" s="704"/>
      <c r="X9" s="704"/>
      <c r="Y9" s="77">
        <f t="shared" si="4"/>
        <v>0</v>
      </c>
      <c r="Z9" s="29"/>
      <c r="AA9" s="42"/>
      <c r="AB9" s="29"/>
      <c r="AC9" s="29"/>
      <c r="AD9" s="29"/>
      <c r="AE9" s="29"/>
      <c r="AF9" s="29"/>
      <c r="AG9" s="132"/>
      <c r="AH9" s="92">
        <f t="shared" si="5"/>
        <v>0</v>
      </c>
      <c r="AI9" s="83">
        <f>IF(Z9="CLIENT S+L",(Y9*3333.33+(VLOOKUP(AB9,'BASE DE DONNEE'!$I$220:$J$250,2,0)))-(Y9*3333.33+(VLOOKUP(AB9,'BASE DE DONNEE'!$I$220:$J$250,2,0)))*AA9,IF(Z9="CLIENT O","OFFERT",IF(Z9="CLIENT L",(VLOOKUP(AB9,'BASE DE DONNEE'!$I$220:$J$250,2,0))+(VLOOKUP(Y9,'BASE DE DONNEE'!$I$111:$P$192,2,0)),IF(Z9="CLIENT D",(Y9*3809.53+(VLOOKUP(AB9,'BASE DE DONNEE'!$I$220:$J$250,2,0))),IF(Z9="CLIENT S+D",(Y9*3809.53+(VLOOKUP(AB9,'BASE DE DONNEE'!$I$220:$J$250,2,0)))-(Y9*3809.53+(VLOOKUP(AB9,'BASE DE DONNEE'!$I$220:$J$250,2,0)))*AA9,IF(Z9="CLIENT S",VLOOKUP(AB9,'BASE DE DONNEE'!$I$220:$J$250,2,0))+VLOOKUP(Y9,'BASE DE DONNEE'!$I$111:$P$192,2,0)-((VLOOKUP(AB9,'BASE DE DONNEE'!$I$220:$J$250,2,0))+VLOOKUP(Y9,'BASE DE DONNEE'!$I$111:$P$192,2,0)*AA9))))))</f>
        <v>0</v>
      </c>
      <c r="AJ9" s="83" t="b">
        <f t="shared" si="6"/>
        <v>0</v>
      </c>
      <c r="AK9" s="83" t="b">
        <f t="shared" si="7"/>
        <v>0</v>
      </c>
      <c r="AL9" s="34"/>
      <c r="AM9" s="26"/>
      <c r="AN9" s="29"/>
      <c r="AO9" s="585"/>
      <c r="AP9" s="704"/>
      <c r="AQ9" s="704"/>
      <c r="AR9" s="77">
        <f t="shared" si="8"/>
        <v>0</v>
      </c>
      <c r="AS9" s="29"/>
      <c r="AT9" s="42"/>
      <c r="AU9" s="29"/>
      <c r="AV9" s="29"/>
      <c r="AW9" s="29"/>
      <c r="AX9" s="29"/>
      <c r="AY9" s="29"/>
      <c r="AZ9" s="129"/>
      <c r="BA9" s="93">
        <f t="shared" si="9"/>
        <v>0</v>
      </c>
      <c r="BB9" s="41">
        <f>IF(AS9="CLIENT S+L",(AR9*3333.33+(VLOOKUP(AU9,'BASE DE DONNEE'!$I$220:$J$250,2,0)))-((AR9*3333.33+(VLOOKUP(AU9,'BASE DE DONNEE'!$I$220:$J$250,2,0)))*AT9),IF(AS9="CLIENT O","OFFERT",IF(AS9="CLIENT L",(VLOOKUP(AU9,'BASE DE DONNEE'!$I$220:$J$250,2,0))+(VLOOKUP(AR9,'BASE DE DONNEE'!$I$111:$P$192,2,0)),IF(AS9="CLIENT D",(AR9*3809.53+(VLOOKUP(AU9,'BASE DE DONNEE'!$I$220:$J$250,2,0))),IF(AS9="CLIENT S+D",(AR9*3809.53+(VLOOKUP(AU9,'BASE DE DONNEE'!$I$220:$J$250,2,0)))-(AR9*3809.53+(VLOOKUP(AU9,'BASE DE DONNEE'!$I$220:$J$250,2,0)))*AT9,IF(AS9="CLIENT S",VLOOKUP(AU9,'BASE DE DONNEE'!$I$220:$J$250,2,0))+VLOOKUP(AR9,'BASE DE DONNEE'!$I$111:$P$192,2,0)-((VLOOKUP(AU9,'BASE DE DONNEE'!$I$220:$J$250,2,0))+VLOOKUP(AR9,'BASE DE DONNEE'!$I$111:$P$164,2,0)*AT9))))))</f>
        <v>0</v>
      </c>
      <c r="BC9" s="41" t="b">
        <f t="shared" si="10"/>
        <v>0</v>
      </c>
      <c r="BD9" s="45" t="b">
        <f t="shared" si="11"/>
        <v>0</v>
      </c>
      <c r="BE9" s="34"/>
      <c r="BF9" s="26"/>
      <c r="BG9" s="29"/>
      <c r="BH9" s="585"/>
      <c r="BI9" s="704"/>
      <c r="BJ9" s="704"/>
      <c r="BK9" s="77">
        <f t="shared" si="12"/>
        <v>0</v>
      </c>
      <c r="BL9" s="29"/>
      <c r="BM9" s="42"/>
      <c r="BN9" s="29"/>
      <c r="BO9" s="29"/>
      <c r="BP9" s="29"/>
      <c r="BQ9" s="29"/>
      <c r="BR9" s="29"/>
      <c r="BS9" s="29"/>
      <c r="BT9" s="94">
        <f t="shared" si="13"/>
        <v>0</v>
      </c>
      <c r="BU9" s="83">
        <f>IF(BL9="CLIENT S+L",(BK9*3333.33+(VLOOKUP(BN9,'BASE DE DONNEE'!$I$220:$J$250,2,0)))-((BK9*3333.33+(VLOOKUP(BN9,'BASE DE DONNEE'!$I$220:$J$250,2,0)))*BM9),IF(BL9="CLIENT O","OFFERT",IF(BL9="CLIENT L",(VLOOKUP(BN9,'BASE DE DONNEE'!$I$220:$J$250,2,0))+(VLOOKUP(BK9,'BASE DE DONNEE'!$I$111:$P$192,2,0)),IF(BL9="CLIENT D",(BK9*3809.53+(VLOOKUP(BN9,'BASE DE DONNEE'!$I$220:$J$250,2,0))),IF(BL9="CLIENT S+D",(BK9*3809.53+(VLOOKUP(BN9,'BASE DE DONNEE'!$I$220:$J$250,2,0)))-((BK9*3809.53+(VLOOKUP(BN9,'BASE DE DONNEE'!$I$220:$J$250,2,0)))*BM9),IF(BL9="CLIENT S",VLOOKUP(BN9,'BASE DE DONNEE'!$I$220:$J$250,2,0))+VLOOKUP(BK9,'BASE DE DONNEE'!$I$111:$P$192,2,0)-((VLOOKUP(BN9,'BASE DE DONNEE'!$I$220:$J$250,2,0))+VLOOKUP(BK9,'BASE DE DONNEE'!$I$111:$P$192,2,0)*BM9))))))</f>
        <v>0</v>
      </c>
      <c r="BV9" s="83" t="b">
        <f t="shared" si="14"/>
        <v>0</v>
      </c>
      <c r="BW9" s="95" t="b">
        <f t="shared" si="15"/>
        <v>0</v>
      </c>
      <c r="BX9" s="34"/>
    </row>
    <row r="10" spans="1:76" x14ac:dyDescent="0.25">
      <c r="A10" s="26"/>
      <c r="B10" s="29"/>
      <c r="C10" s="585"/>
      <c r="D10" s="704"/>
      <c r="E10" s="704"/>
      <c r="F10" s="77">
        <f t="shared" si="0"/>
        <v>0</v>
      </c>
      <c r="G10" s="29"/>
      <c r="H10" s="42"/>
      <c r="I10" s="29"/>
      <c r="J10" s="29"/>
      <c r="K10" s="29"/>
      <c r="L10" s="29"/>
      <c r="M10" s="29"/>
      <c r="N10" s="130"/>
      <c r="O10" s="80">
        <f t="shared" si="1"/>
        <v>0</v>
      </c>
      <c r="P10" s="76">
        <f>IF(G10="CLIENT S+L",(F10*3333.33+(VLOOKUP(I10,'BASE DE DONNEE'!$I$220:$J$250,2,0))),IF(G10="CLIENT O","OFFERT",IF(G10="CLIENT L",(VLOOKUP(I10,'BASE DE DONNEE'!$I$220:$J$250,2,0))+(VLOOKUP(F10,'BASE DE DONNEE'!$I$113:$P$153,2,0)),IF(G10="CLIENT D",(F10*3809.53+(VLOOKUP(I10,'BASE DE DONNEE'!$I$220:$J$250,2,0))),IF(G10="CLIENT S+D",(F10*3809.53+(VLOOKUP(I10,'BASE DE DONNEE'!$I$220:$J$250,2,0))),IF(G10="CLIENT S",VLOOKUP(I10,'BASE DE DONNEE'!$I$220:$J$250,2,0))+VLOOKUP(F10,'BASE DE DONNEE'!$I$111:$P$164,2,0))))))</f>
        <v>0</v>
      </c>
      <c r="Q10" s="76" t="b">
        <f t="shared" si="2"/>
        <v>0</v>
      </c>
      <c r="R10" s="83" t="b">
        <f t="shared" si="3"/>
        <v>0</v>
      </c>
      <c r="S10" s="34"/>
      <c r="T10" s="26"/>
      <c r="U10" s="29"/>
      <c r="V10" s="585"/>
      <c r="W10" s="704"/>
      <c r="X10" s="704"/>
      <c r="Y10" s="77">
        <f t="shared" si="4"/>
        <v>0</v>
      </c>
      <c r="Z10" s="29"/>
      <c r="AA10" s="42"/>
      <c r="AB10" s="29"/>
      <c r="AC10" s="29"/>
      <c r="AD10" s="29"/>
      <c r="AE10" s="29"/>
      <c r="AF10" s="29"/>
      <c r="AG10" s="130"/>
      <c r="AH10" s="92">
        <f t="shared" si="5"/>
        <v>0</v>
      </c>
      <c r="AI10" s="83">
        <f>IF(Z10="CLIENT S+L",(Y10*3333.33+(VLOOKUP(AB10,'BASE DE DONNEE'!$I$220:$J$250,2,0)))-(Y10*3333.33+(VLOOKUP(AB10,'BASE DE DONNEE'!$I$220:$J$250,2,0)))*AA10,IF(Z10="CLIENT O","OFFERT",IF(Z10="CLIENT L",(VLOOKUP(AB10,'BASE DE DONNEE'!$I$220:$J$250,2,0))+(VLOOKUP(Y10,'BASE DE DONNEE'!$I$111:$P$192,2,0)),IF(Z10="CLIENT D",(Y10*3809.53+(VLOOKUP(AB10,'BASE DE DONNEE'!$I$220:$J$250,2,0))),IF(Z10="CLIENT S+D",(Y10*3809.53+(VLOOKUP(AB10,'BASE DE DONNEE'!$I$220:$J$250,2,0)))-(Y10*3809.53+(VLOOKUP(AB10,'BASE DE DONNEE'!$I$220:$J$250,2,0)))*AA10,IF(Z10="CLIENT S",VLOOKUP(AB10,'BASE DE DONNEE'!$I$220:$J$250,2,0))+VLOOKUP(Y10,'BASE DE DONNEE'!$I$111:$P$192,2,0)-((VLOOKUP(AB10,'BASE DE DONNEE'!$I$220:$J$250,2,0))+VLOOKUP(Y10,'BASE DE DONNEE'!$I$111:$P$192,2,0)*AA10))))))</f>
        <v>0</v>
      </c>
      <c r="AJ10" s="83" t="b">
        <f t="shared" si="6"/>
        <v>0</v>
      </c>
      <c r="AK10" s="83" t="b">
        <f t="shared" si="7"/>
        <v>0</v>
      </c>
      <c r="AL10" s="34"/>
      <c r="AM10" s="26"/>
      <c r="AN10" s="29"/>
      <c r="AO10" s="585"/>
      <c r="AP10" s="704"/>
      <c r="AQ10" s="704"/>
      <c r="AR10" s="77">
        <f t="shared" si="8"/>
        <v>0</v>
      </c>
      <c r="AS10" s="29"/>
      <c r="AT10" s="42"/>
      <c r="AU10" s="29"/>
      <c r="AV10" s="29"/>
      <c r="AW10" s="29"/>
      <c r="AX10" s="29"/>
      <c r="AY10" s="29"/>
      <c r="AZ10" s="129"/>
      <c r="BA10" s="93">
        <f t="shared" si="9"/>
        <v>0</v>
      </c>
      <c r="BB10" s="41">
        <f>IF(AS10="CLIENT S+L",(AR10*3333.33+(VLOOKUP(AU10,'BASE DE DONNEE'!$I$220:$J$250,2,0)))-((AR10*3333.33+(VLOOKUP(AU10,'BASE DE DONNEE'!$I$220:$J$250,2,0)))*AT10),IF(AS10="CLIENT O","OFFERT",IF(AS10="CLIENT L",(VLOOKUP(AU10,'BASE DE DONNEE'!$I$220:$J$250,2,0))+(VLOOKUP(AR10,'BASE DE DONNEE'!$I$111:$P$192,2,0)),IF(AS10="CLIENT D",(AR10*3809.53+(VLOOKUP(AU10,'BASE DE DONNEE'!$I$220:$J$250,2,0))),IF(AS10="CLIENT S+D",(AR10*3809.53+(VLOOKUP(AU10,'BASE DE DONNEE'!$I$220:$J$250,2,0)))-(AR10*3809.53+(VLOOKUP(AU10,'BASE DE DONNEE'!$I$220:$J$250,2,0)))*AT10,IF(AS10="CLIENT S",VLOOKUP(AU10,'BASE DE DONNEE'!$I$220:$J$250,2,0))+VLOOKUP(AR10,'BASE DE DONNEE'!$I$111:$P$192,2,0)-((VLOOKUP(AU10,'BASE DE DONNEE'!$I$220:$J$250,2,0))+VLOOKUP(AR10,'BASE DE DONNEE'!$I$111:$P$164,2,0)*AT10))))))</f>
        <v>0</v>
      </c>
      <c r="BC10" s="41" t="b">
        <f t="shared" si="10"/>
        <v>0</v>
      </c>
      <c r="BD10" s="45" t="b">
        <f t="shared" si="11"/>
        <v>0</v>
      </c>
      <c r="BE10" s="34"/>
      <c r="BF10" s="26"/>
      <c r="BG10" s="29"/>
      <c r="BH10" s="585"/>
      <c r="BI10" s="704"/>
      <c r="BJ10" s="704"/>
      <c r="BK10" s="77">
        <f t="shared" si="12"/>
        <v>0</v>
      </c>
      <c r="BL10" s="29"/>
      <c r="BM10" s="42"/>
      <c r="BN10" s="29"/>
      <c r="BO10" s="29"/>
      <c r="BP10" s="29"/>
      <c r="BQ10" s="29"/>
      <c r="BR10" s="29"/>
      <c r="BS10" s="29"/>
      <c r="BT10" s="94">
        <f t="shared" si="13"/>
        <v>0</v>
      </c>
      <c r="BU10" s="83">
        <f>IF(BL10="CLIENT S+L",(BK10*3333.33+(VLOOKUP(BN10,'BASE DE DONNEE'!$I$220:$J$250,2,0)))-((BK10*3333.33+(VLOOKUP(BN10,'BASE DE DONNEE'!$I$220:$J$250,2,0)))*BM10),IF(BL10="CLIENT O","OFFERT",IF(BL10="CLIENT L",(VLOOKUP(BN10,'BASE DE DONNEE'!$I$220:$J$250,2,0))+(VLOOKUP(BK10,'BASE DE DONNEE'!$I$111:$P$192,2,0)),IF(BL10="CLIENT D",(BK10*3809.53+(VLOOKUP(BN10,'BASE DE DONNEE'!$I$220:$J$250,2,0))),IF(BL10="CLIENT S+D",(BK10*3809.53+(VLOOKUP(BN10,'BASE DE DONNEE'!$I$220:$J$250,2,0)))-((BK10*3809.53+(VLOOKUP(BN10,'BASE DE DONNEE'!$I$220:$J$250,2,0)))*BM10),IF(BL10="CLIENT S",VLOOKUP(BN10,'BASE DE DONNEE'!$I$220:$J$250,2,0))+VLOOKUP(BK10,'BASE DE DONNEE'!$I$111:$P$192,2,0)-((VLOOKUP(BN10,'BASE DE DONNEE'!$I$220:$J$250,2,0))+VLOOKUP(BK10,'BASE DE DONNEE'!$I$111:$P$192,2,0)*BM10))))))</f>
        <v>0</v>
      </c>
      <c r="BV10" s="83" t="b">
        <f t="shared" si="14"/>
        <v>0</v>
      </c>
      <c r="BW10" s="95" t="b">
        <f t="shared" si="15"/>
        <v>0</v>
      </c>
      <c r="BX10" s="34"/>
    </row>
    <row r="11" spans="1:76" x14ac:dyDescent="0.25">
      <c r="A11" s="26"/>
      <c r="B11" s="29"/>
      <c r="C11" s="585"/>
      <c r="D11" s="704"/>
      <c r="E11" s="704"/>
      <c r="F11" s="77">
        <f t="shared" si="0"/>
        <v>0</v>
      </c>
      <c r="G11" s="29"/>
      <c r="H11" s="42"/>
      <c r="I11" s="29"/>
      <c r="J11" s="29"/>
      <c r="K11" s="29"/>
      <c r="L11" s="29"/>
      <c r="M11" s="29"/>
      <c r="N11" s="130"/>
      <c r="O11" s="80">
        <f t="shared" si="1"/>
        <v>0</v>
      </c>
      <c r="P11" s="76">
        <f>IF(G11="CLIENT S+L",(F11*3333.33+(VLOOKUP(I11,'BASE DE DONNEE'!$I$220:$J$250,2,0))),IF(G11="CLIENT O","OFFERT",IF(G11="CLIENT L",(VLOOKUP(I11,'BASE DE DONNEE'!$I$220:$J$250,2,0))+(VLOOKUP(F11,'BASE DE DONNEE'!$I$113:$P$153,2,0)),IF(G11="CLIENT D",(F11*3809.53+(VLOOKUP(I11,'BASE DE DONNEE'!$I$220:$J$250,2,0))),IF(G11="CLIENT S+D",(F11*3809.53+(VLOOKUP(I11,'BASE DE DONNEE'!$I$220:$J$250,2,0))),IF(G11="CLIENT S",VLOOKUP(I11,'BASE DE DONNEE'!$I$220:$J$250,2,0))+VLOOKUP(F11,'BASE DE DONNEE'!$I$111:$P$164,2,0))))))</f>
        <v>0</v>
      </c>
      <c r="Q11" s="76" t="b">
        <f t="shared" si="2"/>
        <v>0</v>
      </c>
      <c r="R11" s="83" t="b">
        <f t="shared" si="3"/>
        <v>0</v>
      </c>
      <c r="S11" s="34"/>
      <c r="T11" s="26"/>
      <c r="U11" s="29"/>
      <c r="V11" s="585"/>
      <c r="W11" s="704"/>
      <c r="X11" s="704"/>
      <c r="Y11" s="77">
        <f t="shared" si="4"/>
        <v>0</v>
      </c>
      <c r="Z11" s="29"/>
      <c r="AA11" s="42"/>
      <c r="AB11" s="29"/>
      <c r="AC11" s="29"/>
      <c r="AD11" s="29"/>
      <c r="AE11" s="29"/>
      <c r="AF11" s="29"/>
      <c r="AG11" s="132"/>
      <c r="AH11" s="92">
        <f t="shared" si="5"/>
        <v>0</v>
      </c>
      <c r="AI11" s="83">
        <f>IF(Z11="CLIENT S+L",(Y11*3333.33+(VLOOKUP(AB11,'BASE DE DONNEE'!$I$220:$J$250,2,0)))-(Y11*3333.33+(VLOOKUP(AB11,'BASE DE DONNEE'!$I$220:$J$250,2,0)))*AA11,IF(Z11="CLIENT O","OFFERT",IF(Z11="CLIENT L",(VLOOKUP(AB11,'BASE DE DONNEE'!$I$220:$J$250,2,0))+(VLOOKUP(Y11,'BASE DE DONNEE'!$I$111:$P$192,2,0)),IF(Z11="CLIENT D",(Y11*3809.53+(VLOOKUP(AB11,'BASE DE DONNEE'!$I$220:$J$250,2,0))),IF(Z11="CLIENT S+D",(Y11*3809.53+(VLOOKUP(AB11,'BASE DE DONNEE'!$I$220:$J$250,2,0)))-(Y11*3809.53+(VLOOKUP(AB11,'BASE DE DONNEE'!$I$220:$J$250,2,0)))*AA11,IF(Z11="CLIENT S",VLOOKUP(AB11,'BASE DE DONNEE'!$I$220:$J$250,2,0))+VLOOKUP(Y11,'BASE DE DONNEE'!$I$111:$P$192,2,0)-((VLOOKUP(AB11,'BASE DE DONNEE'!$I$220:$J$250,2,0))+VLOOKUP(Y11,'BASE DE DONNEE'!$I$111:$P$192,2,0)*AA11))))))</f>
        <v>0</v>
      </c>
      <c r="AJ11" s="83" t="b">
        <f t="shared" si="6"/>
        <v>0</v>
      </c>
      <c r="AK11" s="83" t="b">
        <f t="shared" si="7"/>
        <v>0</v>
      </c>
      <c r="AL11" s="34"/>
      <c r="AM11" s="26"/>
      <c r="AN11" s="29"/>
      <c r="AO11" s="585"/>
      <c r="AP11" s="704"/>
      <c r="AQ11" s="704"/>
      <c r="AR11" s="77">
        <f t="shared" si="8"/>
        <v>0</v>
      </c>
      <c r="AS11" s="29"/>
      <c r="AT11" s="42"/>
      <c r="AU11" s="29"/>
      <c r="AV11" s="29"/>
      <c r="AW11" s="29"/>
      <c r="AX11" s="29"/>
      <c r="AY11" s="29"/>
      <c r="AZ11" s="129"/>
      <c r="BA11" s="93">
        <f t="shared" si="9"/>
        <v>0</v>
      </c>
      <c r="BB11" s="41">
        <f>IF(AS11="CLIENT S+L",(AR11*3333.33+(VLOOKUP(AU11,'BASE DE DONNEE'!$I$220:$J$250,2,0)))-((AR11*3333.33+(VLOOKUP(AU11,'BASE DE DONNEE'!$I$220:$J$250,2,0)))*AT11),IF(AS11="CLIENT O","OFFERT",IF(AS11="CLIENT L",(VLOOKUP(AU11,'BASE DE DONNEE'!$I$220:$J$250,2,0))+(VLOOKUP(AR11,'BASE DE DONNEE'!$I$111:$P$192,2,0)),IF(AS11="CLIENT D",(AR11*3809.53+(VLOOKUP(AU11,'BASE DE DONNEE'!$I$220:$J$250,2,0))),IF(AS11="CLIENT S+D",(AR11*3809.53+(VLOOKUP(AU11,'BASE DE DONNEE'!$I$220:$J$250,2,0)))-(AR11*3809.53+(VLOOKUP(AU11,'BASE DE DONNEE'!$I$220:$J$250,2,0)))*AT11,IF(AS11="CLIENT S",VLOOKUP(AU11,'BASE DE DONNEE'!$I$220:$J$250,2,0))+VLOOKUP(AR11,'BASE DE DONNEE'!$I$111:$P$192,2,0)-((VLOOKUP(AU11,'BASE DE DONNEE'!$I$220:$J$250,2,0))+VLOOKUP(AR11,'BASE DE DONNEE'!$I$111:$P$164,2,0)*AT11))))))</f>
        <v>0</v>
      </c>
      <c r="BC11" s="41" t="b">
        <f t="shared" si="10"/>
        <v>0</v>
      </c>
      <c r="BD11" s="45" t="b">
        <f t="shared" si="11"/>
        <v>0</v>
      </c>
      <c r="BE11" s="34"/>
      <c r="BF11" s="26"/>
      <c r="BG11" s="29"/>
      <c r="BH11" s="585"/>
      <c r="BI11" s="704"/>
      <c r="BJ11" s="704"/>
      <c r="BK11" s="77">
        <f t="shared" si="12"/>
        <v>0</v>
      </c>
      <c r="BL11" s="29"/>
      <c r="BM11" s="42"/>
      <c r="BN11" s="29"/>
      <c r="BO11" s="29"/>
      <c r="BP11" s="29"/>
      <c r="BQ11" s="29"/>
      <c r="BR11" s="29"/>
      <c r="BS11" s="29"/>
      <c r="BT11" s="94">
        <f t="shared" si="13"/>
        <v>0</v>
      </c>
      <c r="BU11" s="83">
        <f>IF(BL11="CLIENT S+L",(BK11*3333.33+(VLOOKUP(BN11,'BASE DE DONNEE'!$I$220:$J$250,2,0)))-((BK11*3333.33+(VLOOKUP(BN11,'BASE DE DONNEE'!$I$220:$J$250,2,0)))*BM11),IF(BL11="CLIENT O","OFFERT",IF(BL11="CLIENT L",(VLOOKUP(BN11,'BASE DE DONNEE'!$I$220:$J$250,2,0))+(VLOOKUP(BK11,'BASE DE DONNEE'!$I$111:$P$192,2,0)),IF(BL11="CLIENT D",(BK11*3809.53+(VLOOKUP(BN11,'BASE DE DONNEE'!$I$220:$J$250,2,0))),IF(BL11="CLIENT S+D",(BK11*3809.53+(VLOOKUP(BN11,'BASE DE DONNEE'!$I$220:$J$250,2,0)))-((BK11*3809.53+(VLOOKUP(BN11,'BASE DE DONNEE'!$I$220:$J$250,2,0)))*BM11),IF(BL11="CLIENT S",VLOOKUP(BN11,'BASE DE DONNEE'!$I$220:$J$250,2,0))+VLOOKUP(BK11,'BASE DE DONNEE'!$I$111:$P$192,2,0)-((VLOOKUP(BN11,'BASE DE DONNEE'!$I$220:$J$250,2,0))+VLOOKUP(BK11,'BASE DE DONNEE'!$I$111:$P$192,2,0)*BM11))))))</f>
        <v>0</v>
      </c>
      <c r="BV11" s="83" t="b">
        <f t="shared" si="14"/>
        <v>0</v>
      </c>
      <c r="BW11" s="95" t="b">
        <f t="shared" si="15"/>
        <v>0</v>
      </c>
      <c r="BX11" s="34"/>
    </row>
    <row r="12" spans="1:76" x14ac:dyDescent="0.25">
      <c r="A12" s="26"/>
      <c r="B12" s="29"/>
      <c r="C12" s="585"/>
      <c r="D12" s="704"/>
      <c r="E12" s="704"/>
      <c r="F12" s="77">
        <f t="shared" si="0"/>
        <v>0</v>
      </c>
      <c r="G12" s="29"/>
      <c r="H12" s="42"/>
      <c r="I12" s="29"/>
      <c r="J12" s="29"/>
      <c r="K12" s="29"/>
      <c r="L12" s="29"/>
      <c r="M12" s="29"/>
      <c r="N12" s="130"/>
      <c r="O12" s="80">
        <f t="shared" si="1"/>
        <v>0</v>
      </c>
      <c r="P12" s="76">
        <f>IF(G12="CLIENT S+L",(F12*3333.33+(VLOOKUP(I12,'BASE DE DONNEE'!$I$220:$J$250,2,0))),IF(G12="CLIENT O","OFFERT",IF(G12="CLIENT L",(VLOOKUP(I12,'BASE DE DONNEE'!$I$220:$J$250,2,0))+(VLOOKUP(F12,'BASE DE DONNEE'!$I$113:$P$153,2,0)),IF(G12="CLIENT D",(F12*3809.53+(VLOOKUP(I12,'BASE DE DONNEE'!$I$220:$J$250,2,0))),IF(G12="CLIENT S+D",(F12*3809.53+(VLOOKUP(I12,'BASE DE DONNEE'!$I$220:$J$250,2,0))),IF(G12="CLIENT S",VLOOKUP(I12,'BASE DE DONNEE'!$I$220:$J$250,2,0))+VLOOKUP(F12,'BASE DE DONNEE'!$I$111:$P$164,2,0))))))</f>
        <v>0</v>
      </c>
      <c r="Q12" s="76" t="b">
        <f t="shared" si="2"/>
        <v>0</v>
      </c>
      <c r="R12" s="83" t="b">
        <f t="shared" si="3"/>
        <v>0</v>
      </c>
      <c r="S12" s="34"/>
      <c r="T12" s="26"/>
      <c r="U12" s="29"/>
      <c r="V12" s="585"/>
      <c r="W12" s="704"/>
      <c r="X12" s="704"/>
      <c r="Y12" s="77">
        <f t="shared" si="4"/>
        <v>0</v>
      </c>
      <c r="Z12" s="29"/>
      <c r="AA12" s="42"/>
      <c r="AB12" s="29"/>
      <c r="AC12" s="29"/>
      <c r="AD12" s="29"/>
      <c r="AE12" s="29"/>
      <c r="AF12" s="29"/>
      <c r="AG12" s="130"/>
      <c r="AH12" s="92">
        <f t="shared" si="5"/>
        <v>0</v>
      </c>
      <c r="AI12" s="83">
        <f>IF(Z12="CLIENT S+L",(Y12*3333.33+(VLOOKUP(AB12,'BASE DE DONNEE'!$I$220:$J$250,2,0)))-(Y12*3333.33+(VLOOKUP(AB12,'BASE DE DONNEE'!$I$220:$J$250,2,0)))*AA12,IF(Z12="CLIENT O","OFFERT",IF(Z12="CLIENT L",(VLOOKUP(AB12,'BASE DE DONNEE'!$I$220:$J$250,2,0))+(VLOOKUP(Y12,'BASE DE DONNEE'!$I$111:$P$192,2,0)),IF(Z12="CLIENT D",(Y12*3809.53+(VLOOKUP(AB12,'BASE DE DONNEE'!$I$220:$J$250,2,0))),IF(Z12="CLIENT S+D",(Y12*3809.53+(VLOOKUP(AB12,'BASE DE DONNEE'!$I$220:$J$250,2,0)))-(Y12*3809.53+(VLOOKUP(AB12,'BASE DE DONNEE'!$I$220:$J$250,2,0)))*AA12,IF(Z12="CLIENT S",VLOOKUP(AB12,'BASE DE DONNEE'!$I$220:$J$250,2,0))+VLOOKUP(Y12,'BASE DE DONNEE'!$I$111:$P$192,2,0)-((VLOOKUP(AB12,'BASE DE DONNEE'!$I$220:$J$250,2,0))+VLOOKUP(Y12,'BASE DE DONNEE'!$I$111:$P$192,2,0)*AA12))))))</f>
        <v>0</v>
      </c>
      <c r="AJ12" s="83" t="b">
        <f t="shared" si="6"/>
        <v>0</v>
      </c>
      <c r="AK12" s="83" t="b">
        <f t="shared" si="7"/>
        <v>0</v>
      </c>
      <c r="AL12" s="34"/>
      <c r="AM12" s="26"/>
      <c r="AN12" s="29"/>
      <c r="AO12" s="585"/>
      <c r="AP12" s="704"/>
      <c r="AQ12" s="704"/>
      <c r="AR12" s="77">
        <f t="shared" si="8"/>
        <v>0</v>
      </c>
      <c r="AS12" s="29"/>
      <c r="AT12" s="42"/>
      <c r="AU12" s="29"/>
      <c r="AV12" s="29"/>
      <c r="AW12" s="29"/>
      <c r="AX12" s="29"/>
      <c r="AY12" s="29"/>
      <c r="AZ12" s="129"/>
      <c r="BA12" s="93">
        <f t="shared" si="9"/>
        <v>0</v>
      </c>
      <c r="BB12" s="41">
        <f>IF(AS12="CLIENT S+L",(AR12*3333.33+(VLOOKUP(AU12,'BASE DE DONNEE'!$I$220:$J$250,2,0)))-((AR12*3333.33+(VLOOKUP(AU12,'BASE DE DONNEE'!$I$220:$J$250,2,0)))*AT12),IF(AS12="CLIENT O","OFFERT",IF(AS12="CLIENT L",(VLOOKUP(AU12,'BASE DE DONNEE'!$I$220:$J$250,2,0))+(VLOOKUP(AR12,'BASE DE DONNEE'!$I$111:$P$192,2,0)),IF(AS12="CLIENT D",(AR12*3809.53+(VLOOKUP(AU12,'BASE DE DONNEE'!$I$220:$J$250,2,0))),IF(AS12="CLIENT S+D",(AR12*3809.53+(VLOOKUP(AU12,'BASE DE DONNEE'!$I$220:$J$250,2,0)))-(AR12*3809.53+(VLOOKUP(AU12,'BASE DE DONNEE'!$I$220:$J$250,2,0)))*AT12,IF(AS12="CLIENT S",VLOOKUP(AU12,'BASE DE DONNEE'!$I$220:$J$250,2,0))+VLOOKUP(AR12,'BASE DE DONNEE'!$I$111:$P$192,2,0)-((VLOOKUP(AU12,'BASE DE DONNEE'!$I$220:$J$250,2,0))+VLOOKUP(AR12,'BASE DE DONNEE'!$I$111:$P$164,2,0)*AT12))))))</f>
        <v>0</v>
      </c>
      <c r="BC12" s="41" t="b">
        <f t="shared" si="10"/>
        <v>0</v>
      </c>
      <c r="BD12" s="45" t="b">
        <f t="shared" si="11"/>
        <v>0</v>
      </c>
      <c r="BE12" s="34"/>
      <c r="BF12" s="26"/>
      <c r="BG12" s="29"/>
      <c r="BH12" s="585"/>
      <c r="BI12" s="704"/>
      <c r="BJ12" s="704"/>
      <c r="BK12" s="77">
        <f t="shared" si="12"/>
        <v>0</v>
      </c>
      <c r="BL12" s="29"/>
      <c r="BM12" s="42"/>
      <c r="BN12" s="29"/>
      <c r="BO12" s="29"/>
      <c r="BP12" s="29"/>
      <c r="BQ12" s="29"/>
      <c r="BR12" s="29"/>
      <c r="BS12" s="29"/>
      <c r="BT12" s="94">
        <f t="shared" si="13"/>
        <v>0</v>
      </c>
      <c r="BU12" s="83">
        <f>IF(BL12="CLIENT S+L",(BK12*3333.33+(VLOOKUP(BN12,'BASE DE DONNEE'!$I$220:$J$250,2,0)))-((BK12*3333.33+(VLOOKUP(BN12,'BASE DE DONNEE'!$I$220:$J$250,2,0)))*BM12),IF(BL12="CLIENT O","OFFERT",IF(BL12="CLIENT L",(VLOOKUP(BN12,'BASE DE DONNEE'!$I$220:$J$250,2,0))+(VLOOKUP(BK12,'BASE DE DONNEE'!$I$111:$P$192,2,0)),IF(BL12="CLIENT D",(BK12*3809.53+(VLOOKUP(BN12,'BASE DE DONNEE'!$I$220:$J$250,2,0))),IF(BL12="CLIENT S+D",(BK12*3809.53+(VLOOKUP(BN12,'BASE DE DONNEE'!$I$220:$J$250,2,0)))-((BK12*3809.53+(VLOOKUP(BN12,'BASE DE DONNEE'!$I$220:$J$250,2,0)))*BM12),IF(BL12="CLIENT S",VLOOKUP(BN12,'BASE DE DONNEE'!$I$220:$J$250,2,0))+VLOOKUP(BK12,'BASE DE DONNEE'!$I$111:$P$192,2,0)-((VLOOKUP(BN12,'BASE DE DONNEE'!$I$220:$J$250,2,0))+VLOOKUP(BK12,'BASE DE DONNEE'!$I$111:$P$192,2,0)*BM12))))))</f>
        <v>0</v>
      </c>
      <c r="BV12" s="83" t="b">
        <f t="shared" si="14"/>
        <v>0</v>
      </c>
      <c r="BW12" s="95" t="b">
        <f t="shared" si="15"/>
        <v>0</v>
      </c>
      <c r="BX12" s="34"/>
    </row>
    <row r="13" spans="1:76" x14ac:dyDescent="0.25">
      <c r="A13" s="26"/>
      <c r="B13" s="29"/>
      <c r="C13" s="585"/>
      <c r="D13" s="704"/>
      <c r="E13" s="704"/>
      <c r="F13" s="77">
        <f t="shared" si="0"/>
        <v>0</v>
      </c>
      <c r="G13" s="29"/>
      <c r="H13" s="42"/>
      <c r="I13" s="29"/>
      <c r="J13" s="29"/>
      <c r="K13" s="29"/>
      <c r="L13" s="29"/>
      <c r="M13" s="29"/>
      <c r="N13" s="130"/>
      <c r="O13" s="80">
        <f t="shared" si="1"/>
        <v>0</v>
      </c>
      <c r="P13" s="76">
        <f>IF(G13="CLIENT S+L",(F13*3333.33+(VLOOKUP(I13,'BASE DE DONNEE'!$I$220:$J$250,2,0))),IF(G13="CLIENT O","OFFERT",IF(G13="CLIENT L",(VLOOKUP(I13,'BASE DE DONNEE'!$I$220:$J$250,2,0))+(VLOOKUP(F13,'BASE DE DONNEE'!$I$113:$P$153,2,0)),IF(G13="CLIENT D",(F13*3809.53+(VLOOKUP(I13,'BASE DE DONNEE'!$I$220:$J$250,2,0))),IF(G13="CLIENT S+D",(F13*3809.53+(VLOOKUP(I13,'BASE DE DONNEE'!$I$220:$J$250,2,0))),IF(G13="CLIENT S",VLOOKUP(I13,'BASE DE DONNEE'!$I$220:$J$250,2,0))+VLOOKUP(F13,'BASE DE DONNEE'!$I$111:$P$164,2,0))))))</f>
        <v>0</v>
      </c>
      <c r="Q13" s="76" t="b">
        <f t="shared" si="2"/>
        <v>0</v>
      </c>
      <c r="R13" s="83" t="b">
        <f t="shared" si="3"/>
        <v>0</v>
      </c>
      <c r="S13" s="34"/>
      <c r="T13" s="26"/>
      <c r="U13" s="29"/>
      <c r="V13" s="585"/>
      <c r="W13" s="704"/>
      <c r="X13" s="704"/>
      <c r="Y13" s="77">
        <f t="shared" si="4"/>
        <v>0</v>
      </c>
      <c r="Z13" s="29"/>
      <c r="AA13" s="42"/>
      <c r="AB13" s="29"/>
      <c r="AC13" s="29"/>
      <c r="AD13" s="29"/>
      <c r="AE13" s="29"/>
      <c r="AF13" s="29"/>
      <c r="AG13" s="132"/>
      <c r="AH13" s="92">
        <f t="shared" si="5"/>
        <v>0</v>
      </c>
      <c r="AI13" s="83">
        <f>IF(Z13="CLIENT S+L",(Y13*3333.33+(VLOOKUP(AB13,'BASE DE DONNEE'!$I$220:$J$250,2,0)))-(Y13*3333.33+(VLOOKUP(AB13,'BASE DE DONNEE'!$I$220:$J$250,2,0)))*AA13,IF(Z13="CLIENT O","OFFERT",IF(Z13="CLIENT L",(VLOOKUP(AB13,'BASE DE DONNEE'!$I$220:$J$250,2,0))+(VLOOKUP(Y13,'BASE DE DONNEE'!$I$111:$P$192,2,0)),IF(Z13="CLIENT D",(Y13*3809.53+(VLOOKUP(AB13,'BASE DE DONNEE'!$I$220:$J$250,2,0))),IF(Z13="CLIENT S+D",(Y13*3809.53+(VLOOKUP(AB13,'BASE DE DONNEE'!$I$220:$J$250,2,0)))-(Y13*3809.53+(VLOOKUP(AB13,'BASE DE DONNEE'!$I$220:$J$250,2,0)))*AA13,IF(Z13="CLIENT S",VLOOKUP(AB13,'BASE DE DONNEE'!$I$220:$J$250,2,0))+VLOOKUP(Y13,'BASE DE DONNEE'!$I$111:$P$192,2,0)-((VLOOKUP(AB13,'BASE DE DONNEE'!$I$220:$J$250,2,0))+VLOOKUP(Y13,'BASE DE DONNEE'!$I$111:$P$192,2,0)*AA13))))))</f>
        <v>0</v>
      </c>
      <c r="AJ13" s="83" t="b">
        <f t="shared" si="6"/>
        <v>0</v>
      </c>
      <c r="AK13" s="83" t="b">
        <f t="shared" si="7"/>
        <v>0</v>
      </c>
      <c r="AL13" s="34"/>
      <c r="AM13" s="26"/>
      <c r="AN13" s="29"/>
      <c r="AO13" s="585"/>
      <c r="AP13" s="704"/>
      <c r="AQ13" s="704"/>
      <c r="AR13" s="77">
        <f t="shared" si="8"/>
        <v>0</v>
      </c>
      <c r="AS13" s="29"/>
      <c r="AT13" s="42"/>
      <c r="AU13" s="29"/>
      <c r="AV13" s="29"/>
      <c r="AW13" s="29"/>
      <c r="AX13" s="29"/>
      <c r="AY13" s="29"/>
      <c r="AZ13" s="129"/>
      <c r="BA13" s="93">
        <f t="shared" si="9"/>
        <v>0</v>
      </c>
      <c r="BB13" s="41">
        <f>IF(AS13="CLIENT S+L",(AR13*3333.33+(VLOOKUP(AU13,'BASE DE DONNEE'!$I$220:$J$250,2,0)))-((AR13*3333.33+(VLOOKUP(AU13,'BASE DE DONNEE'!$I$220:$J$250,2,0)))*AT13),IF(AS13="CLIENT O","OFFERT",IF(AS13="CLIENT L",(VLOOKUP(AU13,'BASE DE DONNEE'!$I$220:$J$250,2,0))+(VLOOKUP(AR13,'BASE DE DONNEE'!$I$111:$P$192,2,0)),IF(AS13="CLIENT D",(AR13*3809.53+(VLOOKUP(AU13,'BASE DE DONNEE'!$I$220:$J$250,2,0))),IF(AS13="CLIENT S+D",(AR13*3809.53+(VLOOKUP(AU13,'BASE DE DONNEE'!$I$220:$J$250,2,0)))-(AR13*3809.53+(VLOOKUP(AU13,'BASE DE DONNEE'!$I$220:$J$250,2,0)))*AT13,IF(AS13="CLIENT S",VLOOKUP(AU13,'BASE DE DONNEE'!$I$220:$J$250,2,0))+VLOOKUP(AR13,'BASE DE DONNEE'!$I$111:$P$192,2,0)-((VLOOKUP(AU13,'BASE DE DONNEE'!$I$220:$J$250,2,0))+VLOOKUP(AR13,'BASE DE DONNEE'!$I$111:$P$164,2,0)*AT13))))))</f>
        <v>0</v>
      </c>
      <c r="BC13" s="41" t="b">
        <f t="shared" si="10"/>
        <v>0</v>
      </c>
      <c r="BD13" s="45" t="b">
        <f t="shared" si="11"/>
        <v>0</v>
      </c>
      <c r="BE13" s="34"/>
      <c r="BF13" s="26"/>
      <c r="BG13" s="29"/>
      <c r="BH13" s="585"/>
      <c r="BI13" s="704"/>
      <c r="BJ13" s="704"/>
      <c r="BK13" s="77">
        <f t="shared" si="12"/>
        <v>0</v>
      </c>
      <c r="BL13" s="29"/>
      <c r="BM13" s="42"/>
      <c r="BN13" s="29"/>
      <c r="BO13" s="29"/>
      <c r="BP13" s="29"/>
      <c r="BQ13" s="29"/>
      <c r="BR13" s="29"/>
      <c r="BS13" s="29"/>
      <c r="BT13" s="94">
        <f t="shared" si="13"/>
        <v>0</v>
      </c>
      <c r="BU13" s="83">
        <f>IF(BL13="CLIENT S+L",(BK13*3333.33+(VLOOKUP(BN13,'BASE DE DONNEE'!$I$220:$J$250,2,0)))-((BK13*3333.33+(VLOOKUP(BN13,'BASE DE DONNEE'!$I$220:$J$250,2,0)))*BM13),IF(BL13="CLIENT O","OFFERT",IF(BL13="CLIENT L",(VLOOKUP(BN13,'BASE DE DONNEE'!$I$220:$J$250,2,0))+(VLOOKUP(BK13,'BASE DE DONNEE'!$I$111:$P$192,2,0)),IF(BL13="CLIENT D",(BK13*3809.53+(VLOOKUP(BN13,'BASE DE DONNEE'!$I$220:$J$250,2,0))),IF(BL13="CLIENT S+D",(BK13*3809.53+(VLOOKUP(BN13,'BASE DE DONNEE'!$I$220:$J$250,2,0)))-((BK13*3809.53+(VLOOKUP(BN13,'BASE DE DONNEE'!$I$220:$J$250,2,0)))*BM13),IF(BL13="CLIENT S",VLOOKUP(BN13,'BASE DE DONNEE'!$I$220:$J$250,2,0))+VLOOKUP(BK13,'BASE DE DONNEE'!$I$111:$P$192,2,0)-((VLOOKUP(BN13,'BASE DE DONNEE'!$I$220:$J$250,2,0))+VLOOKUP(BK13,'BASE DE DONNEE'!$I$111:$P$192,2,0)*BM13))))))</f>
        <v>0</v>
      </c>
      <c r="BV13" s="83" t="b">
        <f t="shared" si="14"/>
        <v>0</v>
      </c>
      <c r="BW13" s="95" t="b">
        <f t="shared" si="15"/>
        <v>0</v>
      </c>
      <c r="BX13" s="34"/>
    </row>
    <row r="14" spans="1:76" x14ac:dyDescent="0.25">
      <c r="A14" s="26"/>
      <c r="B14" s="29"/>
      <c r="C14" s="585"/>
      <c r="D14" s="704"/>
      <c r="E14" s="704"/>
      <c r="F14" s="77">
        <f t="shared" si="0"/>
        <v>0</v>
      </c>
      <c r="G14" s="29"/>
      <c r="H14" s="42"/>
      <c r="I14" s="29"/>
      <c r="J14" s="29"/>
      <c r="K14" s="29"/>
      <c r="L14" s="29"/>
      <c r="M14" s="29"/>
      <c r="N14" s="130"/>
      <c r="O14" s="80">
        <f t="shared" si="1"/>
        <v>0</v>
      </c>
      <c r="P14" s="76">
        <f>IF(G14="CLIENT S+L",(F14*3333.33+(VLOOKUP(I14,'BASE DE DONNEE'!$I$220:$J$250,2,0))),IF(G14="CLIENT O","OFFERT",IF(G14="CLIENT L",(VLOOKUP(I14,'BASE DE DONNEE'!$I$220:$J$250,2,0))+(VLOOKUP(F14,'BASE DE DONNEE'!$I$113:$P$153,2,0)),IF(G14="CLIENT D",(F14*3809.53+(VLOOKUP(I14,'BASE DE DONNEE'!$I$220:$J$250,2,0))),IF(G14="CLIENT S+D",(F14*3809.53+(VLOOKUP(I14,'BASE DE DONNEE'!$I$220:$J$250,2,0))),IF(G14="CLIENT S",VLOOKUP(I14,'BASE DE DONNEE'!$I$220:$J$250,2,0))+VLOOKUP(F14,'BASE DE DONNEE'!$I$111:$P$164,2,0))))))</f>
        <v>0</v>
      </c>
      <c r="Q14" s="76" t="b">
        <f t="shared" si="2"/>
        <v>0</v>
      </c>
      <c r="R14" s="83" t="b">
        <f t="shared" si="3"/>
        <v>0</v>
      </c>
      <c r="S14" s="34"/>
      <c r="T14" s="26"/>
      <c r="U14" s="29"/>
      <c r="V14" s="585"/>
      <c r="W14" s="704"/>
      <c r="X14" s="704"/>
      <c r="Y14" s="77">
        <f t="shared" si="4"/>
        <v>0</v>
      </c>
      <c r="Z14" s="29"/>
      <c r="AA14" s="42"/>
      <c r="AB14" s="29"/>
      <c r="AC14" s="29"/>
      <c r="AD14" s="29"/>
      <c r="AE14" s="29"/>
      <c r="AF14" s="29"/>
      <c r="AG14" s="130"/>
      <c r="AH14" s="92">
        <f t="shared" si="5"/>
        <v>0</v>
      </c>
      <c r="AI14" s="83">
        <f>IF(Z14="CLIENT S+L",(Y14*3333.33+(VLOOKUP(AB14,'BASE DE DONNEE'!$I$220:$J$250,2,0)))-(Y14*3333.33+(VLOOKUP(AB14,'BASE DE DONNEE'!$I$220:$J$250,2,0)))*AA14,IF(Z14="CLIENT O","OFFERT",IF(Z14="CLIENT L",(VLOOKUP(AB14,'BASE DE DONNEE'!$I$220:$J$250,2,0))+(VLOOKUP(Y14,'BASE DE DONNEE'!$I$111:$P$192,2,0)),IF(Z14="CLIENT D",(Y14*3809.53+(VLOOKUP(AB14,'BASE DE DONNEE'!$I$220:$J$250,2,0))),IF(Z14="CLIENT S+D",(Y14*3809.53+(VLOOKUP(AB14,'BASE DE DONNEE'!$I$220:$J$250,2,0)))-(Y14*3809.53+(VLOOKUP(AB14,'BASE DE DONNEE'!$I$220:$J$250,2,0)))*AA14,IF(Z14="CLIENT S",VLOOKUP(AB14,'BASE DE DONNEE'!$I$220:$J$250,2,0))+VLOOKUP(Y14,'BASE DE DONNEE'!$I$111:$P$192,2,0)-((VLOOKUP(AB14,'BASE DE DONNEE'!$I$220:$J$250,2,0))+VLOOKUP(Y14,'BASE DE DONNEE'!$I$111:$P$192,2,0)*AA14))))))</f>
        <v>0</v>
      </c>
      <c r="AJ14" s="83" t="b">
        <f t="shared" si="6"/>
        <v>0</v>
      </c>
      <c r="AK14" s="83" t="b">
        <f t="shared" si="7"/>
        <v>0</v>
      </c>
      <c r="AL14" s="34"/>
      <c r="AM14" s="26"/>
      <c r="AN14" s="29"/>
      <c r="AO14" s="585"/>
      <c r="AP14" s="704"/>
      <c r="AQ14" s="704"/>
      <c r="AR14" s="77">
        <f t="shared" si="8"/>
        <v>0</v>
      </c>
      <c r="AS14" s="29"/>
      <c r="AT14" s="42"/>
      <c r="AU14" s="29"/>
      <c r="AV14" s="29"/>
      <c r="AW14" s="29"/>
      <c r="AX14" s="29"/>
      <c r="AY14" s="29"/>
      <c r="AZ14" s="129"/>
      <c r="BA14" s="93">
        <f t="shared" si="9"/>
        <v>0</v>
      </c>
      <c r="BB14" s="41">
        <f>IF(AS14="CLIENT S+L",(AR14*3333.33+(VLOOKUP(AU14,'BASE DE DONNEE'!$I$220:$J$250,2,0)))-((AR14*3333.33+(VLOOKUP(AU14,'BASE DE DONNEE'!$I$220:$J$250,2,0)))*AT14),IF(AS14="CLIENT O","OFFERT",IF(AS14="CLIENT L",(VLOOKUP(AU14,'BASE DE DONNEE'!$I$220:$J$250,2,0))+(VLOOKUP(AR14,'BASE DE DONNEE'!$I$111:$P$192,2,0)),IF(AS14="CLIENT D",(AR14*3809.53+(VLOOKUP(AU14,'BASE DE DONNEE'!$I$220:$J$250,2,0))),IF(AS14="CLIENT S+D",(AR14*3809.53+(VLOOKUP(AU14,'BASE DE DONNEE'!$I$220:$J$250,2,0)))-(AR14*3809.53+(VLOOKUP(AU14,'BASE DE DONNEE'!$I$220:$J$250,2,0)))*AT14,IF(AS14="CLIENT S",VLOOKUP(AU14,'BASE DE DONNEE'!$I$220:$J$250,2,0))+VLOOKUP(AR14,'BASE DE DONNEE'!$I$111:$P$192,2,0)-((VLOOKUP(AU14,'BASE DE DONNEE'!$I$220:$J$250,2,0))+VLOOKUP(AR14,'BASE DE DONNEE'!$I$111:$P$164,2,0)*AT14))))))</f>
        <v>0</v>
      </c>
      <c r="BC14" s="41" t="b">
        <f t="shared" si="10"/>
        <v>0</v>
      </c>
      <c r="BD14" s="45" t="b">
        <f t="shared" si="11"/>
        <v>0</v>
      </c>
      <c r="BE14" s="34"/>
      <c r="BF14" s="26"/>
      <c r="BG14" s="29"/>
      <c r="BH14" s="585"/>
      <c r="BI14" s="704"/>
      <c r="BJ14" s="704"/>
      <c r="BK14" s="77">
        <f t="shared" si="12"/>
        <v>0</v>
      </c>
      <c r="BL14" s="29"/>
      <c r="BM14" s="42"/>
      <c r="BN14" s="29"/>
      <c r="BO14" s="29"/>
      <c r="BP14" s="29"/>
      <c r="BQ14" s="29"/>
      <c r="BR14" s="29"/>
      <c r="BS14" s="29"/>
      <c r="BT14" s="94">
        <f t="shared" si="13"/>
        <v>0</v>
      </c>
      <c r="BU14" s="83">
        <f>IF(BL14="CLIENT S+L",(BK14*3333.33+(VLOOKUP(BN14,'BASE DE DONNEE'!$I$220:$J$250,2,0)))-((BK14*3333.33+(VLOOKUP(BN14,'BASE DE DONNEE'!$I$220:$J$250,2,0)))*BM14),IF(BL14="CLIENT O","OFFERT",IF(BL14="CLIENT L",(VLOOKUP(BN14,'BASE DE DONNEE'!$I$220:$J$250,2,0))+(VLOOKUP(BK14,'BASE DE DONNEE'!$I$111:$P$192,2,0)),IF(BL14="CLIENT D",(BK14*3809.53+(VLOOKUP(BN14,'BASE DE DONNEE'!$I$220:$J$250,2,0))),IF(BL14="CLIENT S+D",(BK14*3809.53+(VLOOKUP(BN14,'BASE DE DONNEE'!$I$220:$J$250,2,0)))-((BK14*3809.53+(VLOOKUP(BN14,'BASE DE DONNEE'!$I$220:$J$250,2,0)))*BM14),IF(BL14="CLIENT S",VLOOKUP(BN14,'BASE DE DONNEE'!$I$220:$J$250,2,0))+VLOOKUP(BK14,'BASE DE DONNEE'!$I$111:$P$192,2,0)-((VLOOKUP(BN14,'BASE DE DONNEE'!$I$220:$J$250,2,0))+VLOOKUP(BK14,'BASE DE DONNEE'!$I$111:$P$192,2,0)*BM14))))))</f>
        <v>0</v>
      </c>
      <c r="BV14" s="83" t="b">
        <f t="shared" si="14"/>
        <v>0</v>
      </c>
      <c r="BW14" s="95" t="b">
        <f t="shared" si="15"/>
        <v>0</v>
      </c>
      <c r="BX14" s="34"/>
    </row>
    <row r="15" spans="1:76" x14ac:dyDescent="0.25">
      <c r="A15" s="26"/>
      <c r="B15" s="29"/>
      <c r="C15" s="585"/>
      <c r="D15" s="704"/>
      <c r="E15" s="704"/>
      <c r="F15" s="77">
        <f t="shared" si="0"/>
        <v>0</v>
      </c>
      <c r="G15" s="29"/>
      <c r="H15" s="42"/>
      <c r="I15" s="29"/>
      <c r="J15" s="29"/>
      <c r="K15" s="29"/>
      <c r="L15" s="29"/>
      <c r="M15" s="29"/>
      <c r="N15" s="130"/>
      <c r="O15" s="80">
        <f t="shared" si="1"/>
        <v>0</v>
      </c>
      <c r="P15" s="76">
        <f>IF(G15="CLIENT S+L",(F15*3333.33+(VLOOKUP(I15,'BASE DE DONNEE'!$I$220:$J$250,2,0))),IF(G15="CLIENT O","OFFERT",IF(G15="CLIENT L",(VLOOKUP(I15,'BASE DE DONNEE'!$I$220:$J$250,2,0))+(VLOOKUP(F15,'BASE DE DONNEE'!$I$113:$P$153,2,0)),IF(G15="CLIENT D",(F15*3809.53+(VLOOKUP(I15,'BASE DE DONNEE'!$I$220:$J$250,2,0))),IF(G15="CLIENT S+D",(F15*3809.53+(VLOOKUP(I15,'BASE DE DONNEE'!$I$220:$J$250,2,0))),IF(G15="CLIENT S",VLOOKUP(I15,'BASE DE DONNEE'!$I$220:$J$250,2,0))+VLOOKUP(F15,'BASE DE DONNEE'!$I$111:$P$164,2,0))))))</f>
        <v>0</v>
      </c>
      <c r="Q15" s="76" t="b">
        <f t="shared" si="2"/>
        <v>0</v>
      </c>
      <c r="R15" s="83" t="b">
        <f t="shared" si="3"/>
        <v>0</v>
      </c>
      <c r="S15" s="34"/>
      <c r="T15" s="26"/>
      <c r="U15" s="29"/>
      <c r="V15" s="585"/>
      <c r="W15" s="704"/>
      <c r="X15" s="704"/>
      <c r="Y15" s="77">
        <f t="shared" si="4"/>
        <v>0</v>
      </c>
      <c r="Z15" s="29"/>
      <c r="AA15" s="42"/>
      <c r="AB15" s="29"/>
      <c r="AC15" s="29"/>
      <c r="AD15" s="29"/>
      <c r="AE15" s="29"/>
      <c r="AF15" s="29"/>
      <c r="AG15" s="133"/>
      <c r="AH15" s="92">
        <f t="shared" si="5"/>
        <v>0</v>
      </c>
      <c r="AI15" s="83">
        <f>IF(Z15="CLIENT S+L",(Y15*3333.33+(VLOOKUP(AB15,'BASE DE DONNEE'!$I$220:$J$250,2,0)))-(Y15*3333.33+(VLOOKUP(AB15,'BASE DE DONNEE'!$I$220:$J$250,2,0)))*AA15,IF(Z15="CLIENT O","OFFERT",IF(Z15="CLIENT L",(VLOOKUP(AB15,'BASE DE DONNEE'!$I$220:$J$250,2,0))+(VLOOKUP(Y15,'BASE DE DONNEE'!$I$111:$P$192,2,0)),IF(Z15="CLIENT D",(Y15*3809.53+(VLOOKUP(AB15,'BASE DE DONNEE'!$I$220:$J$250,2,0))),IF(Z15="CLIENT S+D",(Y15*3809.53+(VLOOKUP(AB15,'BASE DE DONNEE'!$I$220:$J$250,2,0)))-(Y15*3809.53+(VLOOKUP(AB15,'BASE DE DONNEE'!$I$220:$J$250,2,0)))*AA15,IF(Z15="CLIENT S",VLOOKUP(AB15,'BASE DE DONNEE'!$I$220:$J$250,2,0))+VLOOKUP(Y15,'BASE DE DONNEE'!$I$111:$P$192,2,0)-((VLOOKUP(AB15,'BASE DE DONNEE'!$I$220:$J$250,2,0))+VLOOKUP(Y15,'BASE DE DONNEE'!$I$111:$P$192,2,0)*AA15))))))</f>
        <v>0</v>
      </c>
      <c r="AJ15" s="83" t="b">
        <f t="shared" si="6"/>
        <v>0</v>
      </c>
      <c r="AK15" s="83" t="b">
        <f t="shared" si="7"/>
        <v>0</v>
      </c>
      <c r="AL15" s="34"/>
      <c r="AM15" s="26"/>
      <c r="AN15" s="29"/>
      <c r="AO15" s="585"/>
      <c r="AP15" s="704"/>
      <c r="AQ15" s="704"/>
      <c r="AR15" s="77">
        <f t="shared" si="8"/>
        <v>0</v>
      </c>
      <c r="AS15" s="29"/>
      <c r="AT15" s="42"/>
      <c r="AU15" s="29"/>
      <c r="AV15" s="29"/>
      <c r="AW15" s="29"/>
      <c r="AX15" s="29"/>
      <c r="AY15" s="29"/>
      <c r="AZ15" s="129"/>
      <c r="BA15" s="93">
        <f t="shared" si="9"/>
        <v>0</v>
      </c>
      <c r="BB15" s="41">
        <f>IF(AS15="CLIENT S+L",(AR15*3333.33+(VLOOKUP(AU15,'BASE DE DONNEE'!$I$220:$J$250,2,0)))-((AR15*3333.33+(VLOOKUP(AU15,'BASE DE DONNEE'!$I$220:$J$250,2,0)))*AT15),IF(AS15="CLIENT O","OFFERT",IF(AS15="CLIENT L",(VLOOKUP(AU15,'BASE DE DONNEE'!$I$220:$J$250,2,0))+(VLOOKUP(AR15,'BASE DE DONNEE'!$I$111:$P$192,2,0)),IF(AS15="CLIENT D",(AR15*3809.53+(VLOOKUP(AU15,'BASE DE DONNEE'!$I$220:$J$250,2,0))),IF(AS15="CLIENT S+D",(AR15*3809.53+(VLOOKUP(AU15,'BASE DE DONNEE'!$I$220:$J$250,2,0)))-(AR15*3809.53+(VLOOKUP(AU15,'BASE DE DONNEE'!$I$220:$J$250,2,0)))*AT15,IF(AS15="CLIENT S",VLOOKUP(AU15,'BASE DE DONNEE'!$I$220:$J$250,2,0))+VLOOKUP(AR15,'BASE DE DONNEE'!$I$111:$P$192,2,0)-((VLOOKUP(AU15,'BASE DE DONNEE'!$I$220:$J$250,2,0))+VLOOKUP(AR15,'BASE DE DONNEE'!$I$111:$P$164,2,0)*AT15))))))</f>
        <v>0</v>
      </c>
      <c r="BC15" s="41" t="b">
        <f t="shared" si="10"/>
        <v>0</v>
      </c>
      <c r="BD15" s="45" t="b">
        <f t="shared" si="11"/>
        <v>0</v>
      </c>
      <c r="BE15" s="34"/>
      <c r="BF15" s="26"/>
      <c r="BG15" s="29"/>
      <c r="BH15" s="585"/>
      <c r="BI15" s="704"/>
      <c r="BJ15" s="704"/>
      <c r="BK15" s="77">
        <f t="shared" si="12"/>
        <v>0</v>
      </c>
      <c r="BL15" s="29"/>
      <c r="BM15" s="42"/>
      <c r="BN15" s="29"/>
      <c r="BO15" s="29"/>
      <c r="BP15" s="29"/>
      <c r="BQ15" s="29"/>
      <c r="BR15" s="29"/>
      <c r="BS15" s="29"/>
      <c r="BT15" s="94">
        <f t="shared" si="13"/>
        <v>0</v>
      </c>
      <c r="BU15" s="83">
        <f>IF(BL15="CLIENT S+L",(BK15*3333.33+(VLOOKUP(BN15,'BASE DE DONNEE'!$I$220:$J$250,2,0)))-((BK15*3333.33+(VLOOKUP(BN15,'BASE DE DONNEE'!$I$220:$J$250,2,0)))*BM15),IF(BL15="CLIENT O","OFFERT",IF(BL15="CLIENT L",(VLOOKUP(BN15,'BASE DE DONNEE'!$I$220:$J$250,2,0))+(VLOOKUP(BK15,'BASE DE DONNEE'!$I$111:$P$192,2,0)),IF(BL15="CLIENT D",(BK15*3809.53+(VLOOKUP(BN15,'BASE DE DONNEE'!$I$220:$J$250,2,0))),IF(BL15="CLIENT S+D",(BK15*3809.53+(VLOOKUP(BN15,'BASE DE DONNEE'!$I$220:$J$250,2,0)))-((BK15*3809.53+(VLOOKUP(BN15,'BASE DE DONNEE'!$I$220:$J$250,2,0)))*BM15),IF(BL15="CLIENT S",VLOOKUP(BN15,'BASE DE DONNEE'!$I$220:$J$250,2,0))+VLOOKUP(BK15,'BASE DE DONNEE'!$I$111:$P$192,2,0)-((VLOOKUP(BN15,'BASE DE DONNEE'!$I$220:$J$250,2,0))+VLOOKUP(BK15,'BASE DE DONNEE'!$I$111:$P$192,2,0)*BM15))))))</f>
        <v>0</v>
      </c>
      <c r="BV15" s="83" t="b">
        <f t="shared" si="14"/>
        <v>0</v>
      </c>
      <c r="BW15" s="95" t="b">
        <f t="shared" si="15"/>
        <v>0</v>
      </c>
      <c r="BX15" s="34"/>
    </row>
    <row r="16" spans="1:76" x14ac:dyDescent="0.25">
      <c r="A16" s="26"/>
      <c r="B16" s="29"/>
      <c r="C16" s="585"/>
      <c r="D16" s="704"/>
      <c r="E16" s="704"/>
      <c r="F16" s="77">
        <f t="shared" si="0"/>
        <v>0</v>
      </c>
      <c r="G16" s="29"/>
      <c r="H16" s="42"/>
      <c r="I16" s="29"/>
      <c r="J16" s="29"/>
      <c r="K16" s="29"/>
      <c r="L16" s="29"/>
      <c r="M16" s="29"/>
      <c r="N16" s="130"/>
      <c r="O16" s="80">
        <f t="shared" si="1"/>
        <v>0</v>
      </c>
      <c r="P16" s="76">
        <f>IF(G16="CLIENT S+L",(F16*3333.33+(VLOOKUP(I16,'BASE DE DONNEE'!$I$220:$J$250,2,0))),IF(G16="CLIENT O","OFFERT",IF(G16="CLIENT L",(VLOOKUP(I16,'BASE DE DONNEE'!$I$220:$J$250,2,0))+(VLOOKUP(F16,'BASE DE DONNEE'!$I$113:$P$153,2,0)),IF(G16="CLIENT D",(F16*3809.53+(VLOOKUP(I16,'BASE DE DONNEE'!$I$220:$J$250,2,0))),IF(G16="CLIENT S+D",(F16*3809.53+(VLOOKUP(I16,'BASE DE DONNEE'!$I$220:$J$250,2,0))),IF(G16="CLIENT S",VLOOKUP(I16,'BASE DE DONNEE'!$I$220:$J$250,2,0))+VLOOKUP(F16,'BASE DE DONNEE'!$I$111:$P$164,2,0))))))</f>
        <v>0</v>
      </c>
      <c r="Q16" s="76" t="b">
        <f t="shared" si="2"/>
        <v>0</v>
      </c>
      <c r="R16" s="83" t="b">
        <f t="shared" si="3"/>
        <v>0</v>
      </c>
      <c r="S16" s="34"/>
      <c r="T16" s="26"/>
      <c r="U16" s="29"/>
      <c r="V16" s="585"/>
      <c r="W16" s="704"/>
      <c r="X16" s="704"/>
      <c r="Y16" s="77">
        <f t="shared" si="4"/>
        <v>0</v>
      </c>
      <c r="Z16" s="29"/>
      <c r="AA16" s="42"/>
      <c r="AB16" s="29"/>
      <c r="AC16" s="29"/>
      <c r="AD16" s="29"/>
      <c r="AE16" s="29"/>
      <c r="AF16" s="29"/>
      <c r="AG16" s="130"/>
      <c r="AH16" s="92">
        <f t="shared" si="5"/>
        <v>0</v>
      </c>
      <c r="AI16" s="83">
        <f>IF(Z16="CLIENT S+L",(Y16*3333.33+(VLOOKUP(AB16,'BASE DE DONNEE'!$I$220:$J$250,2,0)))-(Y16*3333.33+(VLOOKUP(AB16,'BASE DE DONNEE'!$I$220:$J$250,2,0)))*AA16,IF(Z16="CLIENT O","OFFERT",IF(Z16="CLIENT L",(VLOOKUP(AB16,'BASE DE DONNEE'!$I$220:$J$250,2,0))+(VLOOKUP(Y16,'BASE DE DONNEE'!$I$111:$P$192,2,0)),IF(Z16="CLIENT D",(Y16*3809.53+(VLOOKUP(AB16,'BASE DE DONNEE'!$I$220:$J$250,2,0))),IF(Z16="CLIENT S+D",(Y16*3809.53+(VLOOKUP(AB16,'BASE DE DONNEE'!$I$220:$J$250,2,0)))-(Y16*3809.53+(VLOOKUP(AB16,'BASE DE DONNEE'!$I$220:$J$250,2,0)))*AA16,IF(Z16="CLIENT S",VLOOKUP(AB16,'BASE DE DONNEE'!$I$220:$J$250,2,0))+VLOOKUP(Y16,'BASE DE DONNEE'!$I$111:$P$192,2,0)-((VLOOKUP(AB16,'BASE DE DONNEE'!$I$220:$J$250,2,0))+VLOOKUP(Y16,'BASE DE DONNEE'!$I$111:$P$192,2,0)*AA16))))))</f>
        <v>0</v>
      </c>
      <c r="AJ16" s="83" t="b">
        <f t="shared" si="6"/>
        <v>0</v>
      </c>
      <c r="AK16" s="83" t="b">
        <f t="shared" si="7"/>
        <v>0</v>
      </c>
      <c r="AL16" s="34"/>
      <c r="AM16" s="26"/>
      <c r="AN16" s="29"/>
      <c r="AO16" s="585"/>
      <c r="AP16" s="704"/>
      <c r="AQ16" s="704"/>
      <c r="AR16" s="77">
        <f t="shared" si="8"/>
        <v>0</v>
      </c>
      <c r="AS16" s="29"/>
      <c r="AT16" s="42"/>
      <c r="AU16" s="29"/>
      <c r="AV16" s="29"/>
      <c r="AW16" s="29"/>
      <c r="AX16" s="29"/>
      <c r="AY16" s="29"/>
      <c r="AZ16" s="129"/>
      <c r="BA16" s="93">
        <f t="shared" si="9"/>
        <v>0</v>
      </c>
      <c r="BB16" s="41">
        <f>IF(AS16="CLIENT S+L",(AR16*3333.33+(VLOOKUP(AU16,'BASE DE DONNEE'!$I$220:$J$250,2,0)))-((AR16*3333.33+(VLOOKUP(AU16,'BASE DE DONNEE'!$I$220:$J$250,2,0)))*AT16),IF(AS16="CLIENT O","OFFERT",IF(AS16="CLIENT L",(VLOOKUP(AU16,'BASE DE DONNEE'!$I$220:$J$250,2,0))+(VLOOKUP(AR16,'BASE DE DONNEE'!$I$111:$P$192,2,0)),IF(AS16="CLIENT D",(AR16*3809.53+(VLOOKUP(AU16,'BASE DE DONNEE'!$I$220:$J$250,2,0))),IF(AS16="CLIENT S+D",(AR16*3809.53+(VLOOKUP(AU16,'BASE DE DONNEE'!$I$220:$J$250,2,0)))-(AR16*3809.53+(VLOOKUP(AU16,'BASE DE DONNEE'!$I$220:$J$250,2,0)))*AT16,IF(AS16="CLIENT S",VLOOKUP(AU16,'BASE DE DONNEE'!$I$220:$J$250,2,0))+VLOOKUP(AR16,'BASE DE DONNEE'!$I$111:$P$192,2,0)-((VLOOKUP(AU16,'BASE DE DONNEE'!$I$220:$J$250,2,0))+VLOOKUP(AR16,'BASE DE DONNEE'!$I$111:$P$164,2,0)*AT16))))))</f>
        <v>0</v>
      </c>
      <c r="BC16" s="41" t="b">
        <f t="shared" si="10"/>
        <v>0</v>
      </c>
      <c r="BD16" s="45" t="b">
        <f t="shared" si="11"/>
        <v>0</v>
      </c>
      <c r="BE16" s="34"/>
      <c r="BF16" s="26"/>
      <c r="BG16" s="29"/>
      <c r="BH16" s="585"/>
      <c r="BI16" s="704"/>
      <c r="BJ16" s="704"/>
      <c r="BK16" s="77">
        <f t="shared" si="12"/>
        <v>0</v>
      </c>
      <c r="BL16" s="29"/>
      <c r="BM16" s="42"/>
      <c r="BN16" s="29"/>
      <c r="BO16" s="29"/>
      <c r="BP16" s="29"/>
      <c r="BQ16" s="29"/>
      <c r="BR16" s="29"/>
      <c r="BS16" s="29"/>
      <c r="BT16" s="94">
        <f t="shared" si="13"/>
        <v>0</v>
      </c>
      <c r="BU16" s="83">
        <f>IF(BL16="CLIENT S+L",(BK16*3333.33+(VLOOKUP(BN16,'BASE DE DONNEE'!$I$220:$J$250,2,0)))-((BK16*3333.33+(VLOOKUP(BN16,'BASE DE DONNEE'!$I$220:$J$250,2,0)))*BM16),IF(BL16="CLIENT O","OFFERT",IF(BL16="CLIENT L",(VLOOKUP(BN16,'BASE DE DONNEE'!$I$220:$J$250,2,0))+(VLOOKUP(BK16,'BASE DE DONNEE'!$I$111:$P$192,2,0)),IF(BL16="CLIENT D",(BK16*3809.53+(VLOOKUP(BN16,'BASE DE DONNEE'!$I$220:$J$250,2,0))),IF(BL16="CLIENT S+D",(BK16*3809.53+(VLOOKUP(BN16,'BASE DE DONNEE'!$I$220:$J$250,2,0)))-((BK16*3809.53+(VLOOKUP(BN16,'BASE DE DONNEE'!$I$220:$J$250,2,0)))*BM16),IF(BL16="CLIENT S",VLOOKUP(BN16,'BASE DE DONNEE'!$I$220:$J$250,2,0))+VLOOKUP(BK16,'BASE DE DONNEE'!$I$111:$P$192,2,0)-((VLOOKUP(BN16,'BASE DE DONNEE'!$I$220:$J$250,2,0))+VLOOKUP(BK16,'BASE DE DONNEE'!$I$111:$P$192,2,0)*BM16))))))</f>
        <v>0</v>
      </c>
      <c r="BV16" s="83" t="b">
        <f t="shared" si="14"/>
        <v>0</v>
      </c>
      <c r="BW16" s="95" t="b">
        <f t="shared" si="15"/>
        <v>0</v>
      </c>
      <c r="BX16" s="34"/>
    </row>
    <row r="17" spans="1:76" x14ac:dyDescent="0.25">
      <c r="A17" s="26"/>
      <c r="B17" s="29"/>
      <c r="C17" s="585"/>
      <c r="D17" s="704"/>
      <c r="E17" s="704"/>
      <c r="F17" s="77">
        <f t="shared" si="0"/>
        <v>0</v>
      </c>
      <c r="G17" s="29"/>
      <c r="H17" s="42"/>
      <c r="I17" s="29"/>
      <c r="J17" s="29"/>
      <c r="K17" s="29"/>
      <c r="L17" s="29"/>
      <c r="M17" s="29"/>
      <c r="N17" s="130"/>
      <c r="O17" s="80">
        <f t="shared" si="1"/>
        <v>0</v>
      </c>
      <c r="P17" s="76">
        <f>IF(G17="CLIENT S+L",(F17*3333.33+(VLOOKUP(I17,'BASE DE DONNEE'!$I$220:$J$250,2,0))),IF(G17="CLIENT O","OFFERT",IF(G17="CLIENT L",(VLOOKUP(I17,'BASE DE DONNEE'!$I$220:$J$250,2,0))+(VLOOKUP(F17,'BASE DE DONNEE'!$I$113:$P$153,2,0)),IF(G17="CLIENT D",(F17*3809.53+(VLOOKUP(I17,'BASE DE DONNEE'!$I$220:$J$250,2,0))),IF(G17="CLIENT S+D",(F17*3809.53+(VLOOKUP(I17,'BASE DE DONNEE'!$I$220:$J$250,2,0))),IF(G17="CLIENT S",VLOOKUP(I17,'BASE DE DONNEE'!$I$220:$J$250,2,0))+VLOOKUP(F17,'BASE DE DONNEE'!$I$111:$P$164,2,0))))))</f>
        <v>0</v>
      </c>
      <c r="Q17" s="76" t="b">
        <f t="shared" si="2"/>
        <v>0</v>
      </c>
      <c r="R17" s="83" t="b">
        <f t="shared" si="3"/>
        <v>0</v>
      </c>
      <c r="S17" s="34"/>
      <c r="T17" s="26"/>
      <c r="U17" s="29"/>
      <c r="V17" s="585"/>
      <c r="W17" s="704"/>
      <c r="X17" s="704"/>
      <c r="Y17" s="77">
        <f t="shared" si="4"/>
        <v>0</v>
      </c>
      <c r="Z17" s="29"/>
      <c r="AA17" s="42"/>
      <c r="AB17" s="29"/>
      <c r="AC17" s="29"/>
      <c r="AD17" s="29"/>
      <c r="AE17" s="29"/>
      <c r="AF17" s="29"/>
      <c r="AG17" s="134"/>
      <c r="AH17" s="92">
        <f t="shared" si="5"/>
        <v>0</v>
      </c>
      <c r="AI17" s="83">
        <f>IF(Z17="CLIENT S+L",(Y17*3333.33+(VLOOKUP(AB17,'BASE DE DONNEE'!$I$220:$J$250,2,0)))-(Y17*3333.33+(VLOOKUP(AB17,'BASE DE DONNEE'!$I$220:$J$250,2,0)))*AA17,IF(Z17="CLIENT O","OFFERT",IF(Z17="CLIENT L",(VLOOKUP(AB17,'BASE DE DONNEE'!$I$220:$J$250,2,0))+(VLOOKUP(Y17,'BASE DE DONNEE'!$I$111:$P$192,2,0)),IF(Z17="CLIENT D",(Y17*3809.53+(VLOOKUP(AB17,'BASE DE DONNEE'!$I$220:$J$250,2,0))),IF(Z17="CLIENT S+D",(Y17*3809.53+(VLOOKUP(AB17,'BASE DE DONNEE'!$I$220:$J$250,2,0)))-(Y17*3809.53+(VLOOKUP(AB17,'BASE DE DONNEE'!$I$220:$J$250,2,0)))*AA17,IF(Z17="CLIENT S",VLOOKUP(AB17,'BASE DE DONNEE'!$I$220:$J$250,2,0))+VLOOKUP(Y17,'BASE DE DONNEE'!$I$111:$P$192,2,0)-((VLOOKUP(AB17,'BASE DE DONNEE'!$I$220:$J$250,2,0))+VLOOKUP(Y17,'BASE DE DONNEE'!$I$111:$P$192,2,0)*AA17))))))</f>
        <v>0</v>
      </c>
      <c r="AJ17" s="83" t="b">
        <f t="shared" si="6"/>
        <v>0</v>
      </c>
      <c r="AK17" s="83" t="b">
        <f t="shared" si="7"/>
        <v>0</v>
      </c>
      <c r="AL17" s="34"/>
      <c r="AM17" s="26"/>
      <c r="AN17" s="29"/>
      <c r="AO17" s="585"/>
      <c r="AP17" s="704"/>
      <c r="AQ17" s="704"/>
      <c r="AR17" s="77">
        <f t="shared" si="8"/>
        <v>0</v>
      </c>
      <c r="AS17" s="29"/>
      <c r="AT17" s="42"/>
      <c r="AU17" s="29"/>
      <c r="AV17" s="29"/>
      <c r="AW17" s="29"/>
      <c r="AX17" s="29"/>
      <c r="AY17" s="29"/>
      <c r="AZ17" s="129"/>
      <c r="BA17" s="93">
        <f t="shared" si="9"/>
        <v>0</v>
      </c>
      <c r="BB17" s="41">
        <f>IF(AS17="CLIENT S+L",(AR17*3333.33+(VLOOKUP(AU17,'BASE DE DONNEE'!$I$220:$J$250,2,0)))-((AR17*3333.33+(VLOOKUP(AU17,'BASE DE DONNEE'!$I$220:$J$250,2,0)))*AT17),IF(AS17="CLIENT O","OFFERT",IF(AS17="CLIENT L",(VLOOKUP(AU17,'BASE DE DONNEE'!$I$220:$J$250,2,0))+(VLOOKUP(AR17,'BASE DE DONNEE'!$I$111:$P$192,2,0)),IF(AS17="CLIENT D",(AR17*3809.53+(VLOOKUP(AU17,'BASE DE DONNEE'!$I$220:$J$250,2,0))),IF(AS17="CLIENT S+D",(AR17*3809.53+(VLOOKUP(AU17,'BASE DE DONNEE'!$I$220:$J$250,2,0)))-(AR17*3809.53+(VLOOKUP(AU17,'BASE DE DONNEE'!$I$220:$J$250,2,0)))*AT17,IF(AS17="CLIENT S",VLOOKUP(AU17,'BASE DE DONNEE'!$I$220:$J$250,2,0))+VLOOKUP(AR17,'BASE DE DONNEE'!$I$111:$P$192,2,0)-((VLOOKUP(AU17,'BASE DE DONNEE'!$I$220:$J$250,2,0))+VLOOKUP(AR17,'BASE DE DONNEE'!$I$111:$P$164,2,0)*AT17))))))</f>
        <v>0</v>
      </c>
      <c r="BC17" s="41" t="b">
        <f t="shared" si="10"/>
        <v>0</v>
      </c>
      <c r="BD17" s="45" t="b">
        <f t="shared" si="11"/>
        <v>0</v>
      </c>
      <c r="BE17" s="34"/>
      <c r="BF17" s="26"/>
      <c r="BG17" s="29"/>
      <c r="BH17" s="585"/>
      <c r="BI17" s="704"/>
      <c r="BJ17" s="704"/>
      <c r="BK17" s="77">
        <f t="shared" si="12"/>
        <v>0</v>
      </c>
      <c r="BL17" s="29"/>
      <c r="BM17" s="42"/>
      <c r="BN17" s="29"/>
      <c r="BO17" s="29"/>
      <c r="BP17" s="29"/>
      <c r="BQ17" s="29"/>
      <c r="BR17" s="29"/>
      <c r="BS17" s="29"/>
      <c r="BT17" s="94">
        <f t="shared" si="13"/>
        <v>0</v>
      </c>
      <c r="BU17" s="83">
        <f>IF(BL17="CLIENT S+L",(BK17*3333.33+(VLOOKUP(BN17,'BASE DE DONNEE'!$I$220:$J$250,2,0)))-((BK17*3333.33+(VLOOKUP(BN17,'BASE DE DONNEE'!$I$220:$J$250,2,0)))*BM17),IF(BL17="CLIENT O","OFFERT",IF(BL17="CLIENT L",(VLOOKUP(BN17,'BASE DE DONNEE'!$I$220:$J$250,2,0))+(VLOOKUP(BK17,'BASE DE DONNEE'!$I$111:$P$192,2,0)),IF(BL17="CLIENT D",(BK17*3809.53+(VLOOKUP(BN17,'BASE DE DONNEE'!$I$220:$J$250,2,0))),IF(BL17="CLIENT S+D",(BK17*3809.53+(VLOOKUP(BN17,'BASE DE DONNEE'!$I$220:$J$250,2,0)))-((BK17*3809.53+(VLOOKUP(BN17,'BASE DE DONNEE'!$I$220:$J$250,2,0)))*BM17),IF(BL17="CLIENT S",VLOOKUP(BN17,'BASE DE DONNEE'!$I$220:$J$250,2,0))+VLOOKUP(BK17,'BASE DE DONNEE'!$I$111:$P$192,2,0)-((VLOOKUP(BN17,'BASE DE DONNEE'!$I$220:$J$250,2,0))+VLOOKUP(BK17,'BASE DE DONNEE'!$I$111:$P$192,2,0)*BM17))))))</f>
        <v>0</v>
      </c>
      <c r="BV17" s="83" t="b">
        <f t="shared" si="14"/>
        <v>0</v>
      </c>
      <c r="BW17" s="95" t="b">
        <f t="shared" si="15"/>
        <v>0</v>
      </c>
      <c r="BX17" s="34"/>
    </row>
    <row r="18" spans="1:76" x14ac:dyDescent="0.25">
      <c r="A18" s="26"/>
      <c r="B18" s="29"/>
      <c r="C18" s="585"/>
      <c r="D18" s="704"/>
      <c r="E18" s="704"/>
      <c r="F18" s="77">
        <f t="shared" si="0"/>
        <v>0</v>
      </c>
      <c r="G18" s="29"/>
      <c r="H18" s="42"/>
      <c r="I18" s="29"/>
      <c r="J18" s="29"/>
      <c r="K18" s="29"/>
      <c r="L18" s="29"/>
      <c r="M18" s="29"/>
      <c r="N18" s="130"/>
      <c r="O18" s="80">
        <f t="shared" si="1"/>
        <v>0</v>
      </c>
      <c r="P18" s="76">
        <f>IF(G18="CLIENT S+L",(F18*3333.33+(VLOOKUP(I18,'BASE DE DONNEE'!$I$220:$J$250,2,0))),IF(G18="CLIENT O","OFFERT",IF(G18="CLIENT L",(VLOOKUP(I18,'BASE DE DONNEE'!$I$220:$J$250,2,0))+(VLOOKUP(F18,'BASE DE DONNEE'!$I$113:$P$153,2,0)),IF(G18="CLIENT D",(F18*3809.53+(VLOOKUP(I18,'BASE DE DONNEE'!$I$220:$J$250,2,0))),IF(G18="CLIENT S+D",(F18*3809.53+(VLOOKUP(I18,'BASE DE DONNEE'!$I$220:$J$250,2,0))),IF(G18="CLIENT S",VLOOKUP(I18,'BASE DE DONNEE'!$I$220:$J$250,2,0))+VLOOKUP(F18,'BASE DE DONNEE'!$I$111:$P$164,2,0))))))</f>
        <v>0</v>
      </c>
      <c r="Q18" s="76" t="b">
        <f t="shared" si="2"/>
        <v>0</v>
      </c>
      <c r="R18" s="83" t="b">
        <f t="shared" si="3"/>
        <v>0</v>
      </c>
      <c r="S18" s="34"/>
      <c r="T18" s="26"/>
      <c r="U18" s="29"/>
      <c r="V18" s="585"/>
      <c r="W18" s="704"/>
      <c r="X18" s="704"/>
      <c r="Y18" s="77">
        <f t="shared" si="4"/>
        <v>0</v>
      </c>
      <c r="Z18" s="29"/>
      <c r="AA18" s="42"/>
      <c r="AB18" s="29"/>
      <c r="AC18" s="29"/>
      <c r="AD18" s="29"/>
      <c r="AE18" s="29"/>
      <c r="AF18" s="29"/>
      <c r="AG18" s="130"/>
      <c r="AH18" s="92">
        <f t="shared" si="5"/>
        <v>0</v>
      </c>
      <c r="AI18" s="83">
        <f>IF(Z18="CLIENT S+L",(Y18*3333.33+(VLOOKUP(AB18,'BASE DE DONNEE'!$I$220:$J$250,2,0)))-(Y18*3333.33+(VLOOKUP(AB18,'BASE DE DONNEE'!$I$220:$J$250,2,0)))*AA18,IF(Z18="CLIENT O","OFFERT",IF(Z18="CLIENT L",(VLOOKUP(AB18,'BASE DE DONNEE'!$I$220:$J$250,2,0))+(VLOOKUP(Y18,'BASE DE DONNEE'!$I$111:$P$192,2,0)),IF(Z18="CLIENT D",(Y18*3809.53+(VLOOKUP(AB18,'BASE DE DONNEE'!$I$220:$J$250,2,0))),IF(Z18="CLIENT S+D",(Y18*3809.53+(VLOOKUP(AB18,'BASE DE DONNEE'!$I$220:$J$250,2,0)))-(Y18*3809.53+(VLOOKUP(AB18,'BASE DE DONNEE'!$I$220:$J$250,2,0)))*AA18,IF(Z18="CLIENT S",VLOOKUP(AB18,'BASE DE DONNEE'!$I$220:$J$250,2,0))+VLOOKUP(Y18,'BASE DE DONNEE'!$I$111:$P$192,2,0)-((VLOOKUP(AB18,'BASE DE DONNEE'!$I$220:$J$250,2,0))+VLOOKUP(Y18,'BASE DE DONNEE'!$I$111:$P$192,2,0)*AA18))))))</f>
        <v>0</v>
      </c>
      <c r="AJ18" s="83" t="b">
        <f t="shared" si="6"/>
        <v>0</v>
      </c>
      <c r="AK18" s="83" t="b">
        <f t="shared" si="7"/>
        <v>0</v>
      </c>
      <c r="AL18" s="34"/>
      <c r="AM18" s="26"/>
      <c r="AN18" s="29"/>
      <c r="AO18" s="585"/>
      <c r="AP18" s="704"/>
      <c r="AQ18" s="704"/>
      <c r="AR18" s="77">
        <f t="shared" si="8"/>
        <v>0</v>
      </c>
      <c r="AS18" s="29"/>
      <c r="AT18" s="42"/>
      <c r="AU18" s="29"/>
      <c r="AV18" s="29"/>
      <c r="AW18" s="29"/>
      <c r="AX18" s="29"/>
      <c r="AY18" s="29"/>
      <c r="AZ18" s="129"/>
      <c r="BA18" s="93">
        <f t="shared" si="9"/>
        <v>0</v>
      </c>
      <c r="BB18" s="41">
        <f>IF(AS18="CLIENT S+L",(AR18*3333.33+(VLOOKUP(AU18,'BASE DE DONNEE'!$I$220:$J$250,2,0)))-((AR18*3333.33+(VLOOKUP(AU18,'BASE DE DONNEE'!$I$220:$J$250,2,0)))*AT18),IF(AS18="CLIENT O","OFFERT",IF(AS18="CLIENT L",(VLOOKUP(AU18,'BASE DE DONNEE'!$I$220:$J$250,2,0))+(VLOOKUP(AR18,'BASE DE DONNEE'!$I$111:$P$192,2,0)),IF(AS18="CLIENT D",(AR18*3809.53+(VLOOKUP(AU18,'BASE DE DONNEE'!$I$220:$J$250,2,0))),IF(AS18="CLIENT S+D",(AR18*3809.53+(VLOOKUP(AU18,'BASE DE DONNEE'!$I$220:$J$250,2,0)))-(AR18*3809.53+(VLOOKUP(AU18,'BASE DE DONNEE'!$I$220:$J$250,2,0)))*AT18,IF(AS18="CLIENT S",VLOOKUP(AU18,'BASE DE DONNEE'!$I$220:$J$250,2,0))+VLOOKUP(AR18,'BASE DE DONNEE'!$I$111:$P$192,2,0)-((VLOOKUP(AU18,'BASE DE DONNEE'!$I$220:$J$250,2,0))+VLOOKUP(AR18,'BASE DE DONNEE'!$I$111:$P$164,2,0)*AT18))))))</f>
        <v>0</v>
      </c>
      <c r="BC18" s="41" t="b">
        <f t="shared" si="10"/>
        <v>0</v>
      </c>
      <c r="BD18" s="45" t="b">
        <f t="shared" si="11"/>
        <v>0</v>
      </c>
      <c r="BE18" s="34"/>
      <c r="BF18" s="26"/>
      <c r="BG18" s="29"/>
      <c r="BH18" s="585"/>
      <c r="BI18" s="704"/>
      <c r="BJ18" s="704"/>
      <c r="BK18" s="77">
        <f t="shared" si="12"/>
        <v>0</v>
      </c>
      <c r="BL18" s="29"/>
      <c r="BM18" s="42"/>
      <c r="BN18" s="29"/>
      <c r="BO18" s="29"/>
      <c r="BP18" s="29"/>
      <c r="BQ18" s="29"/>
      <c r="BR18" s="29"/>
      <c r="BS18" s="29"/>
      <c r="BT18" s="94">
        <f t="shared" si="13"/>
        <v>0</v>
      </c>
      <c r="BU18" s="83">
        <f>IF(BL18="CLIENT S+L",(BK18*3333.33+(VLOOKUP(BN18,'BASE DE DONNEE'!$I$220:$J$250,2,0)))-((BK18*3333.33+(VLOOKUP(BN18,'BASE DE DONNEE'!$I$220:$J$250,2,0)))*BM18),IF(BL18="CLIENT O","OFFERT",IF(BL18="CLIENT L",(VLOOKUP(BN18,'BASE DE DONNEE'!$I$220:$J$250,2,0))+(VLOOKUP(BK18,'BASE DE DONNEE'!$I$111:$P$192,2,0)),IF(BL18="CLIENT D",(BK18*3809.53+(VLOOKUP(BN18,'BASE DE DONNEE'!$I$220:$J$250,2,0))),IF(BL18="CLIENT S+D",(BK18*3809.53+(VLOOKUP(BN18,'BASE DE DONNEE'!$I$220:$J$250,2,0)))-((BK18*3809.53+(VLOOKUP(BN18,'BASE DE DONNEE'!$I$220:$J$250,2,0)))*BM18),IF(BL18="CLIENT S",VLOOKUP(BN18,'BASE DE DONNEE'!$I$220:$J$250,2,0))+VLOOKUP(BK18,'BASE DE DONNEE'!$I$111:$P$192,2,0)-((VLOOKUP(BN18,'BASE DE DONNEE'!$I$220:$J$250,2,0))+VLOOKUP(BK18,'BASE DE DONNEE'!$I$111:$P$192,2,0)*BM18))))))</f>
        <v>0</v>
      </c>
      <c r="BV18" s="83" t="b">
        <f t="shared" si="14"/>
        <v>0</v>
      </c>
      <c r="BW18" s="95" t="b">
        <f t="shared" si="15"/>
        <v>0</v>
      </c>
      <c r="BX18" s="34"/>
    </row>
    <row r="19" spans="1:76" x14ac:dyDescent="0.25">
      <c r="A19" s="26"/>
      <c r="B19" s="29"/>
      <c r="C19" s="585"/>
      <c r="D19" s="704"/>
      <c r="E19" s="704"/>
      <c r="F19" s="77">
        <f t="shared" si="0"/>
        <v>0</v>
      </c>
      <c r="G19" s="29"/>
      <c r="H19" s="42"/>
      <c r="I19" s="29"/>
      <c r="J19" s="29"/>
      <c r="K19" s="29"/>
      <c r="L19" s="29"/>
      <c r="M19" s="29"/>
      <c r="N19" s="130"/>
      <c r="O19" s="80">
        <f t="shared" si="1"/>
        <v>0</v>
      </c>
      <c r="P19" s="76">
        <f>IF(G19="CLIENT S+L",(F19*3333.33+(VLOOKUP(I19,'BASE DE DONNEE'!$I$220:$J$250,2,0))),IF(G19="CLIENT O","OFFERT",IF(G19="CLIENT L",(VLOOKUP(I19,'BASE DE DONNEE'!$I$220:$J$250,2,0))+(VLOOKUP(F19,'BASE DE DONNEE'!$I$113:$P$153,2,0)),IF(G19="CLIENT D",(F19*3809.53+(VLOOKUP(I19,'BASE DE DONNEE'!$I$220:$J$250,2,0))),IF(G19="CLIENT S+D",(F19*3809.53+(VLOOKUP(I19,'BASE DE DONNEE'!$I$220:$J$250,2,0))),IF(G19="CLIENT S",VLOOKUP(I19,'BASE DE DONNEE'!$I$220:$J$250,2,0))+VLOOKUP(F19,'BASE DE DONNEE'!$I$111:$P$164,2,0))))))</f>
        <v>0</v>
      </c>
      <c r="Q19" s="76" t="b">
        <f t="shared" si="2"/>
        <v>0</v>
      </c>
      <c r="R19" s="83" t="b">
        <f t="shared" si="3"/>
        <v>0</v>
      </c>
      <c r="S19" s="34"/>
      <c r="T19" s="26"/>
      <c r="U19" s="29"/>
      <c r="V19" s="585"/>
      <c r="W19" s="704"/>
      <c r="X19" s="704"/>
      <c r="Y19" s="77">
        <f t="shared" si="4"/>
        <v>0</v>
      </c>
      <c r="Z19" s="29"/>
      <c r="AA19" s="42"/>
      <c r="AB19" s="29"/>
      <c r="AC19" s="29"/>
      <c r="AD19" s="29"/>
      <c r="AE19" s="29"/>
      <c r="AF19" s="29"/>
      <c r="AG19" s="133"/>
      <c r="AH19" s="92">
        <f t="shared" si="5"/>
        <v>0</v>
      </c>
      <c r="AI19" s="83">
        <f>IF(Z19="CLIENT S+L",(Y19*3333.33+(VLOOKUP(AB19,'BASE DE DONNEE'!$I$220:$J$250,2,0)))-(Y19*3333.33+(VLOOKUP(AB19,'BASE DE DONNEE'!$I$220:$J$250,2,0)))*AA19,IF(Z19="CLIENT O","OFFERT",IF(Z19="CLIENT L",(VLOOKUP(AB19,'BASE DE DONNEE'!$I$220:$J$250,2,0))+(VLOOKUP(Y19,'BASE DE DONNEE'!$I$111:$P$192,2,0)),IF(Z19="CLIENT D",(Y19*3809.53+(VLOOKUP(AB19,'BASE DE DONNEE'!$I$220:$J$250,2,0))),IF(Z19="CLIENT S+D",(Y19*3809.53+(VLOOKUP(AB19,'BASE DE DONNEE'!$I$220:$J$250,2,0)))-(Y19*3809.53+(VLOOKUP(AB19,'BASE DE DONNEE'!$I$220:$J$250,2,0)))*AA19,IF(Z19="CLIENT S",VLOOKUP(AB19,'BASE DE DONNEE'!$I$220:$J$250,2,0))+VLOOKUP(Y19,'BASE DE DONNEE'!$I$111:$P$192,2,0)-((VLOOKUP(AB19,'BASE DE DONNEE'!$I$220:$J$250,2,0))+VLOOKUP(Y19,'BASE DE DONNEE'!$I$111:$P$192,2,0)*AA19))))))</f>
        <v>0</v>
      </c>
      <c r="AJ19" s="83" t="b">
        <f t="shared" si="6"/>
        <v>0</v>
      </c>
      <c r="AK19" s="83" t="b">
        <f t="shared" si="7"/>
        <v>0</v>
      </c>
      <c r="AL19" s="34"/>
      <c r="AM19" s="26"/>
      <c r="AN19" s="29"/>
      <c r="AO19" s="585"/>
      <c r="AP19" s="704"/>
      <c r="AQ19" s="704"/>
      <c r="AR19" s="77">
        <f t="shared" si="8"/>
        <v>0</v>
      </c>
      <c r="AS19" s="29"/>
      <c r="AT19" s="42"/>
      <c r="AU19" s="29"/>
      <c r="AV19" s="29"/>
      <c r="AW19" s="29"/>
      <c r="AX19" s="29"/>
      <c r="AY19" s="29"/>
      <c r="AZ19" s="129"/>
      <c r="BA19" s="93">
        <f t="shared" si="9"/>
        <v>0</v>
      </c>
      <c r="BB19" s="41">
        <f>IF(AS19="CLIENT S+L",(AR19*3333.33+(VLOOKUP(AU19,'BASE DE DONNEE'!$I$220:$J$250,2,0)))-((AR19*3333.33+(VLOOKUP(AU19,'BASE DE DONNEE'!$I$220:$J$250,2,0)))*AT19),IF(AS19="CLIENT O","OFFERT",IF(AS19="CLIENT L",(VLOOKUP(AU19,'BASE DE DONNEE'!$I$220:$J$250,2,0))+(VLOOKUP(AR19,'BASE DE DONNEE'!$I$111:$P$192,2,0)),IF(AS19="CLIENT D",(AR19*3809.53+(VLOOKUP(AU19,'BASE DE DONNEE'!$I$220:$J$250,2,0))),IF(AS19="CLIENT S+D",(AR19*3809.53+(VLOOKUP(AU19,'BASE DE DONNEE'!$I$220:$J$250,2,0)))-(AR19*3809.53+(VLOOKUP(AU19,'BASE DE DONNEE'!$I$220:$J$250,2,0)))*AT19,IF(AS19="CLIENT S",VLOOKUP(AU19,'BASE DE DONNEE'!$I$220:$J$250,2,0))+VLOOKUP(AR19,'BASE DE DONNEE'!$I$111:$P$192,2,0)-((VLOOKUP(AU19,'BASE DE DONNEE'!$I$220:$J$250,2,0))+VLOOKUP(AR19,'BASE DE DONNEE'!$I$111:$P$164,2,0)*AT19))))))</f>
        <v>0</v>
      </c>
      <c r="BC19" s="41" t="b">
        <f t="shared" si="10"/>
        <v>0</v>
      </c>
      <c r="BD19" s="45" t="b">
        <f t="shared" si="11"/>
        <v>0</v>
      </c>
      <c r="BE19" s="34"/>
      <c r="BF19" s="26"/>
      <c r="BG19" s="29"/>
      <c r="BH19" s="585"/>
      <c r="BI19" s="704"/>
      <c r="BJ19" s="704"/>
      <c r="BK19" s="77">
        <f t="shared" si="12"/>
        <v>0</v>
      </c>
      <c r="BL19" s="29"/>
      <c r="BM19" s="42"/>
      <c r="BN19" s="29"/>
      <c r="BO19" s="29"/>
      <c r="BP19" s="29"/>
      <c r="BQ19" s="29"/>
      <c r="BR19" s="29"/>
      <c r="BS19" s="29"/>
      <c r="BT19" s="94">
        <f t="shared" si="13"/>
        <v>0</v>
      </c>
      <c r="BU19" s="83">
        <f>IF(BL19="CLIENT S+L",(BK19*3333.33+(VLOOKUP(BN19,'BASE DE DONNEE'!$I$220:$J$250,2,0)))-((BK19*3333.33+(VLOOKUP(BN19,'BASE DE DONNEE'!$I$220:$J$250,2,0)))*BM19),IF(BL19="CLIENT O","OFFERT",IF(BL19="CLIENT L",(VLOOKUP(BN19,'BASE DE DONNEE'!$I$220:$J$250,2,0))+(VLOOKUP(BK19,'BASE DE DONNEE'!$I$111:$P$192,2,0)),IF(BL19="CLIENT D",(BK19*3809.53+(VLOOKUP(BN19,'BASE DE DONNEE'!$I$220:$J$250,2,0))),IF(BL19="CLIENT S+D",(BK19*3809.53+(VLOOKUP(BN19,'BASE DE DONNEE'!$I$220:$J$250,2,0)))-((BK19*3809.53+(VLOOKUP(BN19,'BASE DE DONNEE'!$I$220:$J$250,2,0)))*BM19),IF(BL19="CLIENT S",VLOOKUP(BN19,'BASE DE DONNEE'!$I$220:$J$250,2,0))+VLOOKUP(BK19,'BASE DE DONNEE'!$I$111:$P$192,2,0)-((VLOOKUP(BN19,'BASE DE DONNEE'!$I$220:$J$250,2,0))+VLOOKUP(BK19,'BASE DE DONNEE'!$I$111:$P$192,2,0)*BM19))))))</f>
        <v>0</v>
      </c>
      <c r="BV19" s="83" t="b">
        <f t="shared" si="14"/>
        <v>0</v>
      </c>
      <c r="BW19" s="95" t="b">
        <f t="shared" si="15"/>
        <v>0</v>
      </c>
      <c r="BX19" s="34"/>
    </row>
    <row r="20" spans="1:76" x14ac:dyDescent="0.25">
      <c r="A20" s="26"/>
      <c r="B20" s="29"/>
      <c r="C20" s="585"/>
      <c r="D20" s="704"/>
      <c r="E20" s="704"/>
      <c r="F20" s="77">
        <f t="shared" si="0"/>
        <v>0</v>
      </c>
      <c r="G20" s="29"/>
      <c r="H20" s="42"/>
      <c r="I20" s="29"/>
      <c r="J20" s="29"/>
      <c r="K20" s="29"/>
      <c r="L20" s="29"/>
      <c r="M20" s="29"/>
      <c r="N20" s="130"/>
      <c r="O20" s="80">
        <f t="shared" si="1"/>
        <v>0</v>
      </c>
      <c r="P20" s="76">
        <f>IF(G20="CLIENT S+L",(F20*3333.33+(VLOOKUP(I20,'BASE DE DONNEE'!$I$220:$J$250,2,0))),IF(G20="CLIENT O","OFFERT",IF(G20="CLIENT L",(VLOOKUP(I20,'BASE DE DONNEE'!$I$220:$J$250,2,0))+(VLOOKUP(F20,'BASE DE DONNEE'!$I$113:$P$153,2,0)),IF(G20="CLIENT D",(F20*3809.53+(VLOOKUP(I20,'BASE DE DONNEE'!$I$220:$J$250,2,0))),IF(G20="CLIENT S+D",(F20*3809.53+(VLOOKUP(I20,'BASE DE DONNEE'!$I$220:$J$250,2,0))),IF(G20="CLIENT S",VLOOKUP(I20,'BASE DE DONNEE'!$I$220:$J$250,2,0))+VLOOKUP(F20,'BASE DE DONNEE'!$I$111:$P$164,2,0))))))</f>
        <v>0</v>
      </c>
      <c r="Q20" s="76" t="b">
        <f t="shared" si="2"/>
        <v>0</v>
      </c>
      <c r="R20" s="83" t="b">
        <f t="shared" si="3"/>
        <v>0</v>
      </c>
      <c r="S20" s="34"/>
      <c r="T20" s="26"/>
      <c r="U20" s="29"/>
      <c r="V20" s="585"/>
      <c r="W20" s="704"/>
      <c r="X20" s="704"/>
      <c r="Y20" s="77">
        <f t="shared" si="4"/>
        <v>0</v>
      </c>
      <c r="Z20" s="29"/>
      <c r="AA20" s="42"/>
      <c r="AB20" s="29"/>
      <c r="AC20" s="29"/>
      <c r="AD20" s="29"/>
      <c r="AE20" s="29"/>
      <c r="AF20" s="29"/>
      <c r="AG20" s="130"/>
      <c r="AH20" s="92">
        <f t="shared" si="5"/>
        <v>0</v>
      </c>
      <c r="AI20" s="83">
        <f>IF(Z20="CLIENT S+L",(Y20*3333.33+(VLOOKUP(AB20,'BASE DE DONNEE'!$I$220:$J$250,2,0)))-(Y20*3333.33+(VLOOKUP(AB20,'BASE DE DONNEE'!$I$220:$J$250,2,0)))*AA20,IF(Z20="CLIENT O","OFFERT",IF(Z20="CLIENT L",(VLOOKUP(AB20,'BASE DE DONNEE'!$I$220:$J$250,2,0))+(VLOOKUP(Y20,'BASE DE DONNEE'!$I$111:$P$192,2,0)),IF(Z20="CLIENT D",(Y20*3809.53+(VLOOKUP(AB20,'BASE DE DONNEE'!$I$220:$J$250,2,0))),IF(Z20="CLIENT S+D",(Y20*3809.53+(VLOOKUP(AB20,'BASE DE DONNEE'!$I$220:$J$250,2,0)))-(Y20*3809.53+(VLOOKUP(AB20,'BASE DE DONNEE'!$I$220:$J$250,2,0)))*AA20,IF(Z20="CLIENT S",VLOOKUP(AB20,'BASE DE DONNEE'!$I$220:$J$250,2,0))+VLOOKUP(Y20,'BASE DE DONNEE'!$I$111:$P$192,2,0)-((VLOOKUP(AB20,'BASE DE DONNEE'!$I$220:$J$250,2,0))+VLOOKUP(Y20,'BASE DE DONNEE'!$I$111:$P$192,2,0)*AA20))))))</f>
        <v>0</v>
      </c>
      <c r="AJ20" s="83" t="b">
        <f t="shared" si="6"/>
        <v>0</v>
      </c>
      <c r="AK20" s="83" t="b">
        <f t="shared" si="7"/>
        <v>0</v>
      </c>
      <c r="AL20" s="34"/>
      <c r="AM20" s="26"/>
      <c r="AN20" s="29"/>
      <c r="AO20" s="585"/>
      <c r="AP20" s="704"/>
      <c r="AQ20" s="704"/>
      <c r="AR20" s="77">
        <f t="shared" si="8"/>
        <v>0</v>
      </c>
      <c r="AS20" s="29"/>
      <c r="AT20" s="42"/>
      <c r="AU20" s="29"/>
      <c r="AV20" s="29"/>
      <c r="AW20" s="29"/>
      <c r="AX20" s="29"/>
      <c r="AY20" s="29"/>
      <c r="AZ20" s="129"/>
      <c r="BA20" s="93">
        <f t="shared" si="9"/>
        <v>0</v>
      </c>
      <c r="BB20" s="41">
        <f>IF(AS20="CLIENT S+L",(AR20*3333.33+(VLOOKUP(AU20,'BASE DE DONNEE'!$I$220:$J$250,2,0)))-((AR20*3333.33+(VLOOKUP(AU20,'BASE DE DONNEE'!$I$220:$J$250,2,0)))*AT20),IF(AS20="CLIENT O","OFFERT",IF(AS20="CLIENT L",(VLOOKUP(AU20,'BASE DE DONNEE'!$I$220:$J$250,2,0))+(VLOOKUP(AR20,'BASE DE DONNEE'!$I$111:$P$192,2,0)),IF(AS20="CLIENT D",(AR20*3809.53+(VLOOKUP(AU20,'BASE DE DONNEE'!$I$220:$J$250,2,0))),IF(AS20="CLIENT S+D",(AR20*3809.53+(VLOOKUP(AU20,'BASE DE DONNEE'!$I$220:$J$250,2,0)))-(AR20*3809.53+(VLOOKUP(AU20,'BASE DE DONNEE'!$I$220:$J$250,2,0)))*AT20,IF(AS20="CLIENT S",VLOOKUP(AU20,'BASE DE DONNEE'!$I$220:$J$250,2,0))+VLOOKUP(AR20,'BASE DE DONNEE'!$I$111:$P$192,2,0)-((VLOOKUP(AU20,'BASE DE DONNEE'!$I$220:$J$250,2,0))+VLOOKUP(AR20,'BASE DE DONNEE'!$I$111:$P$164,2,0)*AT20))))))</f>
        <v>0</v>
      </c>
      <c r="BC20" s="41" t="b">
        <f t="shared" si="10"/>
        <v>0</v>
      </c>
      <c r="BD20" s="45" t="b">
        <f t="shared" si="11"/>
        <v>0</v>
      </c>
      <c r="BE20" s="34"/>
      <c r="BF20" s="26"/>
      <c r="BG20" s="29"/>
      <c r="BH20" s="585"/>
      <c r="BI20" s="704"/>
      <c r="BJ20" s="704"/>
      <c r="BK20" s="77">
        <f t="shared" si="12"/>
        <v>0</v>
      </c>
      <c r="BL20" s="29"/>
      <c r="BM20" s="42"/>
      <c r="BN20" s="29"/>
      <c r="BO20" s="29"/>
      <c r="BP20" s="29"/>
      <c r="BQ20" s="29"/>
      <c r="BR20" s="29"/>
      <c r="BS20" s="29"/>
      <c r="BT20" s="94">
        <f t="shared" si="13"/>
        <v>0</v>
      </c>
      <c r="BU20" s="83">
        <f>IF(BL20="CLIENT S+L",(BK20*3333.33+(VLOOKUP(BN20,'BASE DE DONNEE'!$I$220:$J$250,2,0)))-((BK20*3333.33+(VLOOKUP(BN20,'BASE DE DONNEE'!$I$220:$J$250,2,0)))*BM20),IF(BL20="CLIENT O","OFFERT",IF(BL20="CLIENT L",(VLOOKUP(BN20,'BASE DE DONNEE'!$I$220:$J$250,2,0))+(VLOOKUP(BK20,'BASE DE DONNEE'!$I$111:$P$192,2,0)),IF(BL20="CLIENT D",(BK20*3809.53+(VLOOKUP(BN20,'BASE DE DONNEE'!$I$220:$J$250,2,0))),IF(BL20="CLIENT S+D",(BK20*3809.53+(VLOOKUP(BN20,'BASE DE DONNEE'!$I$220:$J$250,2,0)))-((BK20*3809.53+(VLOOKUP(BN20,'BASE DE DONNEE'!$I$220:$J$250,2,0)))*BM20),IF(BL20="CLIENT S",VLOOKUP(BN20,'BASE DE DONNEE'!$I$220:$J$250,2,0))+VLOOKUP(BK20,'BASE DE DONNEE'!$I$111:$P$192,2,0)-((VLOOKUP(BN20,'BASE DE DONNEE'!$I$220:$J$250,2,0))+VLOOKUP(BK20,'BASE DE DONNEE'!$I$111:$P$192,2,0)*BM20))))))</f>
        <v>0</v>
      </c>
      <c r="BV20" s="83" t="b">
        <f t="shared" si="14"/>
        <v>0</v>
      </c>
      <c r="BW20" s="95" t="b">
        <f t="shared" si="15"/>
        <v>0</v>
      </c>
      <c r="BX20" s="34"/>
    </row>
    <row r="21" spans="1:76" x14ac:dyDescent="0.25">
      <c r="A21" s="26"/>
      <c r="B21" s="29"/>
      <c r="C21" s="585"/>
      <c r="D21" s="704"/>
      <c r="E21" s="704"/>
      <c r="F21" s="77">
        <f t="shared" si="0"/>
        <v>0</v>
      </c>
      <c r="G21" s="29"/>
      <c r="H21" s="42"/>
      <c r="I21" s="29"/>
      <c r="J21" s="29"/>
      <c r="K21" s="29"/>
      <c r="L21" s="29"/>
      <c r="M21" s="29"/>
      <c r="N21" s="130"/>
      <c r="O21" s="80">
        <f t="shared" si="1"/>
        <v>0</v>
      </c>
      <c r="P21" s="76">
        <f>IF(G21="CLIENT S+L",(F21*3333.33+(VLOOKUP(I21,'BASE DE DONNEE'!$I$220:$J$250,2,0))),IF(G21="CLIENT O","OFFERT",IF(G21="CLIENT L",(VLOOKUP(I21,'BASE DE DONNEE'!$I$220:$J$250,2,0))+(VLOOKUP(F21,'BASE DE DONNEE'!$I$113:$P$153,2,0)),IF(G21="CLIENT D",(F21*3809.53+(VLOOKUP(I21,'BASE DE DONNEE'!$I$220:$J$250,2,0))),IF(G21="CLIENT S+D",(F21*3809.53+(VLOOKUP(I21,'BASE DE DONNEE'!$I$220:$J$250,2,0))),IF(G21="CLIENT S",VLOOKUP(I21,'BASE DE DONNEE'!$I$220:$J$250,2,0))+VLOOKUP(F21,'BASE DE DONNEE'!$I$111:$P$164,2,0))))))</f>
        <v>0</v>
      </c>
      <c r="Q21" s="76" t="b">
        <f t="shared" si="2"/>
        <v>0</v>
      </c>
      <c r="R21" s="83" t="b">
        <f t="shared" si="3"/>
        <v>0</v>
      </c>
      <c r="S21" s="34"/>
      <c r="T21" s="26"/>
      <c r="U21" s="29"/>
      <c r="V21" s="585"/>
      <c r="W21" s="704"/>
      <c r="X21" s="704"/>
      <c r="Y21" s="77">
        <f t="shared" si="4"/>
        <v>0</v>
      </c>
      <c r="Z21" s="29"/>
      <c r="AA21" s="42"/>
      <c r="AB21" s="29"/>
      <c r="AC21" s="29"/>
      <c r="AD21" s="29"/>
      <c r="AE21" s="29"/>
      <c r="AF21" s="29"/>
      <c r="AG21" s="130"/>
      <c r="AH21" s="92">
        <f t="shared" si="5"/>
        <v>0</v>
      </c>
      <c r="AI21" s="83">
        <f>IF(Z21="CLIENT S+L",(Y21*3333.33+(VLOOKUP(AB21,'BASE DE DONNEE'!$I$220:$J$250,2,0)))-(Y21*3333.33+(VLOOKUP(AB21,'BASE DE DONNEE'!$I$220:$J$250,2,0)))*AA21,IF(Z21="CLIENT O","OFFERT",IF(Z21="CLIENT L",(VLOOKUP(AB21,'BASE DE DONNEE'!$I$220:$J$250,2,0))+(VLOOKUP(Y21,'BASE DE DONNEE'!$I$111:$P$192,2,0)),IF(Z21="CLIENT D",(Y21*3809.53+(VLOOKUP(AB21,'BASE DE DONNEE'!$I$220:$J$250,2,0))),IF(Z21="CLIENT S+D",(Y21*3809.53+(VLOOKUP(AB21,'BASE DE DONNEE'!$I$220:$J$250,2,0)))-(Y21*3809.53+(VLOOKUP(AB21,'BASE DE DONNEE'!$I$220:$J$250,2,0)))*AA21,IF(Z21="CLIENT S",VLOOKUP(AB21,'BASE DE DONNEE'!$I$220:$J$250,2,0))+VLOOKUP(Y21,'BASE DE DONNEE'!$I$111:$P$192,2,0)-((VLOOKUP(AB21,'BASE DE DONNEE'!$I$220:$J$250,2,0))+VLOOKUP(Y21,'BASE DE DONNEE'!$I$111:$P$192,2,0)*AA21))))))</f>
        <v>0</v>
      </c>
      <c r="AJ21" s="83" t="b">
        <f t="shared" si="6"/>
        <v>0</v>
      </c>
      <c r="AK21" s="83" t="b">
        <f t="shared" si="7"/>
        <v>0</v>
      </c>
      <c r="AL21" s="34"/>
      <c r="AM21" s="26"/>
      <c r="AN21" s="29"/>
      <c r="AO21" s="585"/>
      <c r="AP21" s="704"/>
      <c r="AQ21" s="704"/>
      <c r="AR21" s="77">
        <f t="shared" si="8"/>
        <v>0</v>
      </c>
      <c r="AS21" s="29"/>
      <c r="AT21" s="42"/>
      <c r="AU21" s="29"/>
      <c r="AV21" s="29"/>
      <c r="AW21" s="29"/>
      <c r="AX21" s="29"/>
      <c r="AY21" s="29"/>
      <c r="AZ21" s="129"/>
      <c r="BA21" s="93">
        <f t="shared" si="9"/>
        <v>0</v>
      </c>
      <c r="BB21" s="41">
        <f>IF(AS21="CLIENT S+L",(AR21*3333.33+(VLOOKUP(AU21,'BASE DE DONNEE'!$I$220:$J$250,2,0)))-((AR21*3333.33+(VLOOKUP(AU21,'BASE DE DONNEE'!$I$220:$J$250,2,0)))*AT21),IF(AS21="CLIENT O","OFFERT",IF(AS21="CLIENT L",(VLOOKUP(AU21,'BASE DE DONNEE'!$I$220:$J$250,2,0))+(VLOOKUP(AR21,'BASE DE DONNEE'!$I$111:$P$192,2,0)),IF(AS21="CLIENT D",(AR21*3809.53+(VLOOKUP(AU21,'BASE DE DONNEE'!$I$220:$J$250,2,0))),IF(AS21="CLIENT S+D",(AR21*3809.53+(VLOOKUP(AU21,'BASE DE DONNEE'!$I$220:$J$250,2,0)))-(AR21*3809.53+(VLOOKUP(AU21,'BASE DE DONNEE'!$I$220:$J$250,2,0)))*AT21,IF(AS21="CLIENT S",VLOOKUP(AU21,'BASE DE DONNEE'!$I$220:$J$250,2,0))+VLOOKUP(AR21,'BASE DE DONNEE'!$I$111:$P$192,2,0)-((VLOOKUP(AU21,'BASE DE DONNEE'!$I$220:$J$250,2,0))+VLOOKUP(AR21,'BASE DE DONNEE'!$I$111:$P$164,2,0)*AT21))))))</f>
        <v>0</v>
      </c>
      <c r="BC21" s="41" t="b">
        <f t="shared" si="10"/>
        <v>0</v>
      </c>
      <c r="BD21" s="45" t="b">
        <f t="shared" si="11"/>
        <v>0</v>
      </c>
      <c r="BE21" s="34"/>
      <c r="BF21" s="26"/>
      <c r="BG21" s="29"/>
      <c r="BH21" s="585"/>
      <c r="BI21" s="704"/>
      <c r="BJ21" s="704"/>
      <c r="BK21" s="77">
        <f t="shared" si="12"/>
        <v>0</v>
      </c>
      <c r="BL21" s="29"/>
      <c r="BM21" s="42"/>
      <c r="BN21" s="29"/>
      <c r="BO21" s="29"/>
      <c r="BP21" s="29"/>
      <c r="BQ21" s="29"/>
      <c r="BR21" s="29"/>
      <c r="BS21" s="29"/>
      <c r="BT21" s="94">
        <f t="shared" si="13"/>
        <v>0</v>
      </c>
      <c r="BU21" s="83">
        <f>IF(BL21="CLIENT S+L",(BK21*3333.33+(VLOOKUP(BN21,'BASE DE DONNEE'!$I$220:$J$250,2,0)))-((BK21*3333.33+(VLOOKUP(BN21,'BASE DE DONNEE'!$I$220:$J$250,2,0)))*BM21),IF(BL21="CLIENT O","OFFERT",IF(BL21="CLIENT L",(VLOOKUP(BN21,'BASE DE DONNEE'!$I$220:$J$250,2,0))+(VLOOKUP(BK21,'BASE DE DONNEE'!$I$111:$P$192,2,0)),IF(BL21="CLIENT D",(BK21*3809.53+(VLOOKUP(BN21,'BASE DE DONNEE'!$I$220:$J$250,2,0))),IF(BL21="CLIENT S+D",(BK21*3809.53+(VLOOKUP(BN21,'BASE DE DONNEE'!$I$220:$J$250,2,0)))-((BK21*3809.53+(VLOOKUP(BN21,'BASE DE DONNEE'!$I$220:$J$250,2,0)))*BM21),IF(BL21="CLIENT S",VLOOKUP(BN21,'BASE DE DONNEE'!$I$220:$J$250,2,0))+VLOOKUP(BK21,'BASE DE DONNEE'!$I$111:$P$192,2,0)-((VLOOKUP(BN21,'BASE DE DONNEE'!$I$220:$J$250,2,0))+VLOOKUP(BK21,'BASE DE DONNEE'!$I$111:$P$192,2,0)*BM21))))))</f>
        <v>0</v>
      </c>
      <c r="BV21" s="83" t="b">
        <f t="shared" si="14"/>
        <v>0</v>
      </c>
      <c r="BW21" s="95" t="b">
        <f t="shared" si="15"/>
        <v>0</v>
      </c>
      <c r="BX21" s="34"/>
    </row>
    <row r="22" spans="1:76" x14ac:dyDescent="0.25">
      <c r="A22" s="26"/>
      <c r="B22" s="29"/>
      <c r="C22" s="585"/>
      <c r="D22" s="704"/>
      <c r="E22" s="704"/>
      <c r="F22" s="77">
        <f t="shared" si="0"/>
        <v>0</v>
      </c>
      <c r="G22" s="29"/>
      <c r="H22" s="42"/>
      <c r="I22" s="29"/>
      <c r="J22" s="29"/>
      <c r="K22" s="29"/>
      <c r="L22" s="29"/>
      <c r="M22" s="29"/>
      <c r="N22" s="130"/>
      <c r="O22" s="80">
        <f t="shared" si="1"/>
        <v>0</v>
      </c>
      <c r="P22" s="76">
        <f>IF(G22="CLIENT S+L",(F22*3333.33+(VLOOKUP(I22,'BASE DE DONNEE'!$I$220:$J$250,2,0))),IF(G22="CLIENT O","OFFERT",IF(G22="CLIENT L",(VLOOKUP(I22,'BASE DE DONNEE'!$I$220:$J$250,2,0))+(VLOOKUP(F22,'BASE DE DONNEE'!$I$113:$P$153,2,0)),IF(G22="CLIENT D",(F22*3809.53+(VLOOKUP(I22,'BASE DE DONNEE'!$I$220:$J$250,2,0))),IF(G22="CLIENT S+D",(F22*3809.53+(VLOOKUP(I22,'BASE DE DONNEE'!$I$220:$J$250,2,0))),IF(G22="CLIENT S",VLOOKUP(I22,'BASE DE DONNEE'!$I$220:$J$250,2,0))+VLOOKUP(F22,'BASE DE DONNEE'!$I$111:$P$164,2,0))))))</f>
        <v>0</v>
      </c>
      <c r="Q22" s="76" t="b">
        <f t="shared" si="2"/>
        <v>0</v>
      </c>
      <c r="R22" s="83" t="b">
        <f t="shared" si="3"/>
        <v>0</v>
      </c>
      <c r="S22" s="34"/>
      <c r="T22" s="26"/>
      <c r="U22" s="29"/>
      <c r="V22" s="585"/>
      <c r="W22" s="704"/>
      <c r="X22" s="704"/>
      <c r="Y22" s="77">
        <f t="shared" si="4"/>
        <v>0</v>
      </c>
      <c r="Z22" s="29"/>
      <c r="AA22" s="42"/>
      <c r="AB22" s="29"/>
      <c r="AC22" s="29"/>
      <c r="AD22" s="29"/>
      <c r="AE22" s="29"/>
      <c r="AF22" s="29"/>
      <c r="AG22" s="130"/>
      <c r="AH22" s="92">
        <f t="shared" si="5"/>
        <v>0</v>
      </c>
      <c r="AI22" s="83">
        <f>IF(Z22="CLIENT S+L",(Y22*3333.33+(VLOOKUP(AB22,'BASE DE DONNEE'!$I$220:$J$250,2,0)))-(Y22*3333.33+(VLOOKUP(AB22,'BASE DE DONNEE'!$I$220:$J$250,2,0)))*AA22,IF(Z22="CLIENT O","OFFERT",IF(Z22="CLIENT L",(VLOOKUP(AB22,'BASE DE DONNEE'!$I$220:$J$250,2,0))+(VLOOKUP(Y22,'BASE DE DONNEE'!$I$111:$P$192,2,0)),IF(Z22="CLIENT D",(Y22*3809.53+(VLOOKUP(AB22,'BASE DE DONNEE'!$I$220:$J$250,2,0))),IF(Z22="CLIENT S+D",(Y22*3809.53+(VLOOKUP(AB22,'BASE DE DONNEE'!$I$220:$J$250,2,0)))-(Y22*3809.53+(VLOOKUP(AB22,'BASE DE DONNEE'!$I$220:$J$250,2,0)))*AA22,IF(Z22="CLIENT S",VLOOKUP(AB22,'BASE DE DONNEE'!$I$220:$J$250,2,0))+VLOOKUP(Y22,'BASE DE DONNEE'!$I$111:$P$192,2,0)-((VLOOKUP(AB22,'BASE DE DONNEE'!$I$220:$J$250,2,0))+VLOOKUP(Y22,'BASE DE DONNEE'!$I$111:$P$192,2,0)*AA22))))))</f>
        <v>0</v>
      </c>
      <c r="AJ22" s="83" t="b">
        <f t="shared" si="6"/>
        <v>0</v>
      </c>
      <c r="AK22" s="83" t="b">
        <f t="shared" si="7"/>
        <v>0</v>
      </c>
      <c r="AL22" s="34"/>
      <c r="AM22" s="26"/>
      <c r="AN22" s="29"/>
      <c r="AO22" s="585"/>
      <c r="AP22" s="704"/>
      <c r="AQ22" s="704"/>
      <c r="AR22" s="77">
        <f t="shared" si="8"/>
        <v>0</v>
      </c>
      <c r="AS22" s="29"/>
      <c r="AT22" s="42"/>
      <c r="AU22" s="29"/>
      <c r="AV22" s="29"/>
      <c r="AW22" s="29"/>
      <c r="AX22" s="29"/>
      <c r="AY22" s="29"/>
      <c r="AZ22" s="129"/>
      <c r="BA22" s="93">
        <f t="shared" si="9"/>
        <v>0</v>
      </c>
      <c r="BB22" s="41">
        <f>IF(AS22="CLIENT S+L",(AR22*3333.33+(VLOOKUP(AU22,'BASE DE DONNEE'!$I$220:$J$250,2,0)))-((AR22*3333.33+(VLOOKUP(AU22,'BASE DE DONNEE'!$I$220:$J$250,2,0)))*AT22),IF(AS22="CLIENT O","OFFERT",IF(AS22="CLIENT L",(VLOOKUP(AU22,'BASE DE DONNEE'!$I$220:$J$250,2,0))+(VLOOKUP(AR22,'BASE DE DONNEE'!$I$111:$P$192,2,0)),IF(AS22="CLIENT D",(AR22*3809.53+(VLOOKUP(AU22,'BASE DE DONNEE'!$I$220:$J$250,2,0))),IF(AS22="CLIENT S+D",(AR22*3809.53+(VLOOKUP(AU22,'BASE DE DONNEE'!$I$220:$J$250,2,0)))-(AR22*3809.53+(VLOOKUP(AU22,'BASE DE DONNEE'!$I$220:$J$250,2,0)))*AT22,IF(AS22="CLIENT S",VLOOKUP(AU22,'BASE DE DONNEE'!$I$220:$J$250,2,0))+VLOOKUP(AR22,'BASE DE DONNEE'!$I$111:$P$192,2,0)-((VLOOKUP(AU22,'BASE DE DONNEE'!$I$220:$J$250,2,0))+VLOOKUP(AR22,'BASE DE DONNEE'!$I$111:$P$164,2,0)*AT22))))))</f>
        <v>0</v>
      </c>
      <c r="BC22" s="41" t="b">
        <f t="shared" si="10"/>
        <v>0</v>
      </c>
      <c r="BD22" s="45" t="b">
        <f t="shared" si="11"/>
        <v>0</v>
      </c>
      <c r="BE22" s="34"/>
      <c r="BF22" s="26"/>
      <c r="BG22" s="29"/>
      <c r="BH22" s="585"/>
      <c r="BI22" s="704"/>
      <c r="BJ22" s="704"/>
      <c r="BK22" s="77">
        <f t="shared" si="12"/>
        <v>0</v>
      </c>
      <c r="BL22" s="29"/>
      <c r="BM22" s="42"/>
      <c r="BN22" s="29"/>
      <c r="BO22" s="29"/>
      <c r="BP22" s="29"/>
      <c r="BQ22" s="29"/>
      <c r="BR22" s="29"/>
      <c r="BS22" s="29"/>
      <c r="BT22" s="94">
        <f t="shared" si="13"/>
        <v>0</v>
      </c>
      <c r="BU22" s="83">
        <f>IF(BL22="CLIENT S+L",(BK22*3333.33+(VLOOKUP(BN22,'BASE DE DONNEE'!$I$220:$J$250,2,0)))-((BK22*3333.33+(VLOOKUP(BN22,'BASE DE DONNEE'!$I$220:$J$250,2,0)))*BM22),IF(BL22="CLIENT O","OFFERT",IF(BL22="CLIENT L",(VLOOKUP(BN22,'BASE DE DONNEE'!$I$220:$J$250,2,0))+(VLOOKUP(BK22,'BASE DE DONNEE'!$I$111:$P$192,2,0)),IF(BL22="CLIENT D",(BK22*3809.53+(VLOOKUP(BN22,'BASE DE DONNEE'!$I$220:$J$250,2,0))),IF(BL22="CLIENT S+D",(BK22*3809.53+(VLOOKUP(BN22,'BASE DE DONNEE'!$I$220:$J$250,2,0)))-((BK22*3809.53+(VLOOKUP(BN22,'BASE DE DONNEE'!$I$220:$J$250,2,0)))*BM22),IF(BL22="CLIENT S",VLOOKUP(BN22,'BASE DE DONNEE'!$I$220:$J$250,2,0))+VLOOKUP(BK22,'BASE DE DONNEE'!$I$111:$P$192,2,0)-((VLOOKUP(BN22,'BASE DE DONNEE'!$I$220:$J$250,2,0))+VLOOKUP(BK22,'BASE DE DONNEE'!$I$111:$P$192,2,0)*BM22))))))</f>
        <v>0</v>
      </c>
      <c r="BV22" s="83" t="b">
        <f t="shared" si="14"/>
        <v>0</v>
      </c>
      <c r="BW22" s="95" t="b">
        <f t="shared" si="15"/>
        <v>0</v>
      </c>
      <c r="BX22" s="34"/>
    </row>
    <row r="23" spans="1:76" x14ac:dyDescent="0.25">
      <c r="A23" s="26"/>
      <c r="B23" s="29"/>
      <c r="C23" s="585"/>
      <c r="D23" s="704"/>
      <c r="E23" s="704"/>
      <c r="F23" s="77">
        <f t="shared" si="0"/>
        <v>0</v>
      </c>
      <c r="G23" s="29"/>
      <c r="H23" s="42"/>
      <c r="I23" s="29"/>
      <c r="J23" s="29"/>
      <c r="K23" s="29"/>
      <c r="L23" s="29"/>
      <c r="M23" s="29"/>
      <c r="N23" s="130"/>
      <c r="O23" s="80">
        <f t="shared" si="1"/>
        <v>0</v>
      </c>
      <c r="P23" s="76">
        <f>IF(G23="CLIENT S+L",(F23*3333.33+(VLOOKUP(I23,'BASE DE DONNEE'!$I$220:$J$250,2,0))),IF(G23="CLIENT O","OFFERT",IF(G23="CLIENT L",(VLOOKUP(I23,'BASE DE DONNEE'!$I$220:$J$250,2,0))+(VLOOKUP(F23,'BASE DE DONNEE'!$I$113:$P$153,2,0)),IF(G23="CLIENT D",(F23*3809.53+(VLOOKUP(I23,'BASE DE DONNEE'!$I$220:$J$250,2,0))),IF(G23="CLIENT S+D",(F23*3809.53+(VLOOKUP(I23,'BASE DE DONNEE'!$I$220:$J$250,2,0))),IF(G23="CLIENT S",VLOOKUP(I23,'BASE DE DONNEE'!$I$220:$J$250,2,0))+VLOOKUP(F23,'BASE DE DONNEE'!$I$111:$P$164,2,0))))))</f>
        <v>0</v>
      </c>
      <c r="Q23" s="76" t="b">
        <f t="shared" si="2"/>
        <v>0</v>
      </c>
      <c r="R23" s="83" t="b">
        <f t="shared" si="3"/>
        <v>0</v>
      </c>
      <c r="S23" s="34"/>
      <c r="T23" s="26"/>
      <c r="U23" s="29"/>
      <c r="V23" s="585"/>
      <c r="W23" s="704"/>
      <c r="X23" s="704"/>
      <c r="Y23" s="77">
        <f t="shared" si="4"/>
        <v>0</v>
      </c>
      <c r="Z23" s="29"/>
      <c r="AA23" s="42"/>
      <c r="AB23" s="29"/>
      <c r="AC23" s="29"/>
      <c r="AD23" s="29"/>
      <c r="AE23" s="29"/>
      <c r="AF23" s="29"/>
      <c r="AG23" s="130"/>
      <c r="AH23" s="92">
        <f t="shared" si="5"/>
        <v>0</v>
      </c>
      <c r="AI23" s="83">
        <f>IF(Z23="CLIENT S+L",(Y23*3333.33+(VLOOKUP(AB23,'BASE DE DONNEE'!$I$220:$J$250,2,0)))-(Y23*3333.33+(VLOOKUP(AB23,'BASE DE DONNEE'!$I$220:$J$250,2,0)))*AA23,IF(Z23="CLIENT O","OFFERT",IF(Z23="CLIENT L",(VLOOKUP(AB23,'BASE DE DONNEE'!$I$220:$J$250,2,0))+(VLOOKUP(Y23,'BASE DE DONNEE'!$I$111:$P$192,2,0)),IF(Z23="CLIENT D",(Y23*3809.53+(VLOOKUP(AB23,'BASE DE DONNEE'!$I$220:$J$250,2,0))),IF(Z23="CLIENT S+D",(Y23*3809.53+(VLOOKUP(AB23,'BASE DE DONNEE'!$I$220:$J$250,2,0)))-(Y23*3809.53+(VLOOKUP(AB23,'BASE DE DONNEE'!$I$220:$J$250,2,0)))*AA23,IF(Z23="CLIENT S",VLOOKUP(AB23,'BASE DE DONNEE'!$I$220:$J$250,2,0))+VLOOKUP(Y23,'BASE DE DONNEE'!$I$111:$P$192,2,0)-((VLOOKUP(AB23,'BASE DE DONNEE'!$I$220:$J$250,2,0))+VLOOKUP(Y23,'BASE DE DONNEE'!$I$111:$P$192,2,0)*AA23))))))</f>
        <v>0</v>
      </c>
      <c r="AJ23" s="83" t="b">
        <f t="shared" si="6"/>
        <v>0</v>
      </c>
      <c r="AK23" s="83" t="b">
        <f t="shared" si="7"/>
        <v>0</v>
      </c>
      <c r="AL23" s="34"/>
      <c r="AM23" s="26"/>
      <c r="AN23" s="29"/>
      <c r="AO23" s="585"/>
      <c r="AP23" s="704"/>
      <c r="AQ23" s="704"/>
      <c r="AR23" s="77">
        <f t="shared" si="8"/>
        <v>0</v>
      </c>
      <c r="AS23" s="29"/>
      <c r="AT23" s="42"/>
      <c r="AU23" s="29"/>
      <c r="AV23" s="29"/>
      <c r="AW23" s="29"/>
      <c r="AX23" s="29"/>
      <c r="AY23" s="29"/>
      <c r="AZ23" s="129"/>
      <c r="BA23" s="93">
        <f t="shared" si="9"/>
        <v>0</v>
      </c>
      <c r="BB23" s="41">
        <f>IF(AS23="CLIENT S+L",(AR23*3333.33+(VLOOKUP(AU23,'BASE DE DONNEE'!$I$220:$J$250,2,0)))-((AR23*3333.33+(VLOOKUP(AU23,'BASE DE DONNEE'!$I$220:$J$250,2,0)))*AT23),IF(AS23="CLIENT O","OFFERT",IF(AS23="CLIENT L",(VLOOKUP(AU23,'BASE DE DONNEE'!$I$220:$J$250,2,0))+(VLOOKUP(AR23,'BASE DE DONNEE'!$I$111:$P$192,2,0)),IF(AS23="CLIENT D",(AR23*3809.53+(VLOOKUP(AU23,'BASE DE DONNEE'!$I$220:$J$250,2,0))),IF(AS23="CLIENT S+D",(AR23*3809.53+(VLOOKUP(AU23,'BASE DE DONNEE'!$I$220:$J$250,2,0)))-(AR23*3809.53+(VLOOKUP(AU23,'BASE DE DONNEE'!$I$220:$J$250,2,0)))*AT23,IF(AS23="CLIENT S",VLOOKUP(AU23,'BASE DE DONNEE'!$I$220:$J$250,2,0))+VLOOKUP(AR23,'BASE DE DONNEE'!$I$111:$P$192,2,0)-((VLOOKUP(AU23,'BASE DE DONNEE'!$I$220:$J$250,2,0))+VLOOKUP(AR23,'BASE DE DONNEE'!$I$111:$P$164,2,0)*AT23))))))</f>
        <v>0</v>
      </c>
      <c r="BC23" s="41" t="b">
        <f t="shared" si="10"/>
        <v>0</v>
      </c>
      <c r="BD23" s="45" t="b">
        <f t="shared" si="11"/>
        <v>0</v>
      </c>
      <c r="BE23" s="34"/>
      <c r="BF23" s="26"/>
      <c r="BG23" s="29"/>
      <c r="BH23" s="585"/>
      <c r="BI23" s="704"/>
      <c r="BJ23" s="704"/>
      <c r="BK23" s="77">
        <f t="shared" si="12"/>
        <v>0</v>
      </c>
      <c r="BL23" s="29"/>
      <c r="BM23" s="42"/>
      <c r="BN23" s="29"/>
      <c r="BO23" s="29"/>
      <c r="BP23" s="29"/>
      <c r="BQ23" s="29"/>
      <c r="BR23" s="29"/>
      <c r="BS23" s="29"/>
      <c r="BT23" s="94">
        <f t="shared" si="13"/>
        <v>0</v>
      </c>
      <c r="BU23" s="83">
        <f>IF(BL23="CLIENT S+L",(BK23*3333.33+(VLOOKUP(BN23,'BASE DE DONNEE'!$I$220:$J$250,2,0)))-((BK23*3333.33+(VLOOKUP(BN23,'BASE DE DONNEE'!$I$220:$J$250,2,0)))*BM23),IF(BL23="CLIENT O","OFFERT",IF(BL23="CLIENT L",(VLOOKUP(BN23,'BASE DE DONNEE'!$I$220:$J$250,2,0))+(VLOOKUP(BK23,'BASE DE DONNEE'!$I$111:$P$192,2,0)),IF(BL23="CLIENT D",(BK23*3809.53+(VLOOKUP(BN23,'BASE DE DONNEE'!$I$220:$J$250,2,0))),IF(BL23="CLIENT S+D",(BK23*3809.53+(VLOOKUP(BN23,'BASE DE DONNEE'!$I$220:$J$250,2,0)))-((BK23*3809.53+(VLOOKUP(BN23,'BASE DE DONNEE'!$I$220:$J$250,2,0)))*BM23),IF(BL23="CLIENT S",VLOOKUP(BN23,'BASE DE DONNEE'!$I$220:$J$250,2,0))+VLOOKUP(BK23,'BASE DE DONNEE'!$I$111:$P$192,2,0)-((VLOOKUP(BN23,'BASE DE DONNEE'!$I$220:$J$250,2,0))+VLOOKUP(BK23,'BASE DE DONNEE'!$I$111:$P$192,2,0)*BM23))))))</f>
        <v>0</v>
      </c>
      <c r="BV23" s="83" t="b">
        <f t="shared" si="14"/>
        <v>0</v>
      </c>
      <c r="BW23" s="95" t="b">
        <f t="shared" si="15"/>
        <v>0</v>
      </c>
      <c r="BX23" s="34"/>
    </row>
    <row r="24" spans="1:76" x14ac:dyDescent="0.25">
      <c r="A24" s="26"/>
      <c r="B24" s="29"/>
      <c r="C24" s="585"/>
      <c r="D24" s="704"/>
      <c r="E24" s="704"/>
      <c r="F24" s="77">
        <f t="shared" si="0"/>
        <v>0</v>
      </c>
      <c r="G24" s="29"/>
      <c r="H24" s="42"/>
      <c r="I24" s="29"/>
      <c r="J24" s="29"/>
      <c r="K24" s="29"/>
      <c r="L24" s="29"/>
      <c r="M24" s="29"/>
      <c r="N24" s="130"/>
      <c r="O24" s="80">
        <f t="shared" si="1"/>
        <v>0</v>
      </c>
      <c r="P24" s="76">
        <f>IF(G24="CLIENT S+L",(F24*3333.33+(VLOOKUP(I24,'BASE DE DONNEE'!$I$220:$J$250,2,0))),IF(G24="CLIENT O","OFFERT",IF(G24="CLIENT L",(VLOOKUP(I24,'BASE DE DONNEE'!$I$220:$J$250,2,0))+(VLOOKUP(F24,'BASE DE DONNEE'!$I$113:$P$153,2,0)),IF(G24="CLIENT D",(F24*3809.53+(VLOOKUP(I24,'BASE DE DONNEE'!$I$220:$J$250,2,0))),IF(G24="CLIENT S+D",(F24*3809.53+(VLOOKUP(I24,'BASE DE DONNEE'!$I$220:$J$250,2,0))),IF(G24="CLIENT S",VLOOKUP(I24,'BASE DE DONNEE'!$I$220:$J$250,2,0))+VLOOKUP(F24,'BASE DE DONNEE'!$I$111:$P$164,2,0))))))</f>
        <v>0</v>
      </c>
      <c r="Q24" s="76" t="b">
        <f t="shared" si="2"/>
        <v>0</v>
      </c>
      <c r="R24" s="83" t="b">
        <f t="shared" si="3"/>
        <v>0</v>
      </c>
      <c r="S24" s="34"/>
      <c r="T24" s="26"/>
      <c r="U24" s="29"/>
      <c r="V24" s="585"/>
      <c r="W24" s="704"/>
      <c r="X24" s="704"/>
      <c r="Y24" s="77">
        <f t="shared" si="4"/>
        <v>0</v>
      </c>
      <c r="Z24" s="29"/>
      <c r="AA24" s="42"/>
      <c r="AB24" s="29"/>
      <c r="AC24" s="29"/>
      <c r="AD24" s="29"/>
      <c r="AE24" s="29"/>
      <c r="AF24" s="29"/>
      <c r="AG24" s="130"/>
      <c r="AH24" s="92">
        <f t="shared" si="5"/>
        <v>0</v>
      </c>
      <c r="AI24" s="83">
        <f>IF(Z24="CLIENT S+L",(Y24*3333.33+(VLOOKUP(AB24,'BASE DE DONNEE'!$I$220:$J$250,2,0)))-(Y24*3333.33+(VLOOKUP(AB24,'BASE DE DONNEE'!$I$220:$J$250,2,0)))*AA24,IF(Z24="CLIENT O","OFFERT",IF(Z24="CLIENT L",(VLOOKUP(AB24,'BASE DE DONNEE'!$I$220:$J$250,2,0))+(VLOOKUP(Y24,'BASE DE DONNEE'!$I$111:$P$192,2,0)),IF(Z24="CLIENT D",(Y24*3809.53+(VLOOKUP(AB24,'BASE DE DONNEE'!$I$220:$J$250,2,0))),IF(Z24="CLIENT S+D",(Y24*3809.53+(VLOOKUP(AB24,'BASE DE DONNEE'!$I$220:$J$250,2,0)))-(Y24*3809.53+(VLOOKUP(AB24,'BASE DE DONNEE'!$I$220:$J$250,2,0)))*AA24,IF(Z24="CLIENT S",VLOOKUP(AB24,'BASE DE DONNEE'!$I$220:$J$250,2,0))+VLOOKUP(Y24,'BASE DE DONNEE'!$I$111:$P$192,2,0)-((VLOOKUP(AB24,'BASE DE DONNEE'!$I$220:$J$250,2,0))+VLOOKUP(Y24,'BASE DE DONNEE'!$I$111:$P$192,2,0)*AA24))))))</f>
        <v>0</v>
      </c>
      <c r="AJ24" s="83" t="b">
        <f t="shared" si="6"/>
        <v>0</v>
      </c>
      <c r="AK24" s="83" t="b">
        <f t="shared" si="7"/>
        <v>0</v>
      </c>
      <c r="AL24" s="34"/>
      <c r="AM24" s="26"/>
      <c r="AN24" s="29"/>
      <c r="AO24" s="585"/>
      <c r="AP24" s="704"/>
      <c r="AQ24" s="704"/>
      <c r="AR24" s="77">
        <f t="shared" si="8"/>
        <v>0</v>
      </c>
      <c r="AS24" s="29"/>
      <c r="AT24" s="42"/>
      <c r="AU24" s="29"/>
      <c r="AV24" s="29"/>
      <c r="AW24" s="29"/>
      <c r="AX24" s="29"/>
      <c r="AY24" s="29"/>
      <c r="AZ24" s="129"/>
      <c r="BA24" s="93">
        <f t="shared" si="9"/>
        <v>0</v>
      </c>
      <c r="BB24" s="41">
        <f>IF(AS24="CLIENT S+L",(AR24*3333.33+(VLOOKUP(AU24,'BASE DE DONNEE'!$I$220:$J$250,2,0)))-((AR24*3333.33+(VLOOKUP(AU24,'BASE DE DONNEE'!$I$220:$J$250,2,0)))*AT24),IF(AS24="CLIENT O","OFFERT",IF(AS24="CLIENT L",(VLOOKUP(AU24,'BASE DE DONNEE'!$I$220:$J$250,2,0))+(VLOOKUP(AR24,'BASE DE DONNEE'!$I$111:$P$192,2,0)),IF(AS24="CLIENT D",(AR24*3809.53+(VLOOKUP(AU24,'BASE DE DONNEE'!$I$220:$J$250,2,0))),IF(AS24="CLIENT S+D",(AR24*3809.53+(VLOOKUP(AU24,'BASE DE DONNEE'!$I$220:$J$250,2,0)))-(AR24*3809.53+(VLOOKUP(AU24,'BASE DE DONNEE'!$I$220:$J$250,2,0)))*AT24,IF(AS24="CLIENT S",VLOOKUP(AU24,'BASE DE DONNEE'!$I$220:$J$250,2,0))+VLOOKUP(AR24,'BASE DE DONNEE'!$I$111:$P$192,2,0)-((VLOOKUP(AU24,'BASE DE DONNEE'!$I$220:$J$250,2,0))+VLOOKUP(AR24,'BASE DE DONNEE'!$I$111:$P$164,2,0)*AT24))))))</f>
        <v>0</v>
      </c>
      <c r="BC24" s="41" t="b">
        <f t="shared" si="10"/>
        <v>0</v>
      </c>
      <c r="BD24" s="45" t="b">
        <f t="shared" si="11"/>
        <v>0</v>
      </c>
      <c r="BE24" s="34"/>
      <c r="BF24" s="26"/>
      <c r="BG24" s="29"/>
      <c r="BH24" s="585"/>
      <c r="BI24" s="704"/>
      <c r="BJ24" s="704"/>
      <c r="BK24" s="77">
        <f t="shared" si="12"/>
        <v>0</v>
      </c>
      <c r="BL24" s="29"/>
      <c r="BM24" s="42"/>
      <c r="BN24" s="29"/>
      <c r="BO24" s="29"/>
      <c r="BP24" s="29"/>
      <c r="BQ24" s="29"/>
      <c r="BR24" s="29"/>
      <c r="BS24" s="29"/>
      <c r="BT24" s="94">
        <f t="shared" si="13"/>
        <v>0</v>
      </c>
      <c r="BU24" s="83">
        <f>IF(BL24="CLIENT S+L",(BK24*3333.33+(VLOOKUP(BN24,'BASE DE DONNEE'!$I$220:$J$250,2,0)))-((BK24*3333.33+(VLOOKUP(BN24,'BASE DE DONNEE'!$I$220:$J$250,2,0)))*BM24),IF(BL24="CLIENT O","OFFERT",IF(BL24="CLIENT L",(VLOOKUP(BN24,'BASE DE DONNEE'!$I$220:$J$250,2,0))+(VLOOKUP(BK24,'BASE DE DONNEE'!$I$111:$P$192,2,0)),IF(BL24="CLIENT D",(BK24*3809.53+(VLOOKUP(BN24,'BASE DE DONNEE'!$I$220:$J$250,2,0))),IF(BL24="CLIENT S+D",(BK24*3809.53+(VLOOKUP(BN24,'BASE DE DONNEE'!$I$220:$J$250,2,0)))-((BK24*3809.53+(VLOOKUP(BN24,'BASE DE DONNEE'!$I$220:$J$250,2,0)))*BM24),IF(BL24="CLIENT S",VLOOKUP(BN24,'BASE DE DONNEE'!$I$220:$J$250,2,0))+VLOOKUP(BK24,'BASE DE DONNEE'!$I$111:$P$192,2,0)-((VLOOKUP(BN24,'BASE DE DONNEE'!$I$220:$J$250,2,0))+VLOOKUP(BK24,'BASE DE DONNEE'!$I$111:$P$192,2,0)*BM24))))))</f>
        <v>0</v>
      </c>
      <c r="BV24" s="83" t="b">
        <f t="shared" si="14"/>
        <v>0</v>
      </c>
      <c r="BW24" s="95" t="b">
        <f t="shared" si="15"/>
        <v>0</v>
      </c>
      <c r="BX24" s="34"/>
    </row>
    <row r="25" spans="1:76" x14ac:dyDescent="0.25">
      <c r="A25" s="26"/>
      <c r="B25" s="29"/>
      <c r="C25" s="585"/>
      <c r="D25" s="704"/>
      <c r="E25" s="704"/>
      <c r="F25" s="77">
        <f t="shared" si="0"/>
        <v>0</v>
      </c>
      <c r="G25" s="29"/>
      <c r="H25" s="42"/>
      <c r="I25" s="29"/>
      <c r="J25" s="29"/>
      <c r="K25" s="29"/>
      <c r="L25" s="29"/>
      <c r="M25" s="29"/>
      <c r="N25" s="130"/>
      <c r="O25" s="80">
        <f t="shared" si="1"/>
        <v>0</v>
      </c>
      <c r="P25" s="76">
        <f>IF(G25="CLIENT S+L",(F25*3333.33+(VLOOKUP(I25,'BASE DE DONNEE'!$I$220:$J$250,2,0))),IF(G25="CLIENT O","OFFERT",IF(G25="CLIENT L",(VLOOKUP(I25,'BASE DE DONNEE'!$I$220:$J$250,2,0))+(VLOOKUP(F25,'BASE DE DONNEE'!$I$113:$P$153,2,0)),IF(G25="CLIENT D",(F25*3809.53+(VLOOKUP(I25,'BASE DE DONNEE'!$I$220:$J$250,2,0))),IF(G25="CLIENT S+D",(F25*3809.53+(VLOOKUP(I25,'BASE DE DONNEE'!$I$220:$J$250,2,0))),IF(G25="CLIENT S",VLOOKUP(I25,'BASE DE DONNEE'!$I$220:$J$250,2,0))+VLOOKUP(F25,'BASE DE DONNEE'!$I$111:$P$164,2,0))))))</f>
        <v>0</v>
      </c>
      <c r="Q25" s="76" t="b">
        <f t="shared" si="2"/>
        <v>0</v>
      </c>
      <c r="R25" s="83" t="b">
        <f t="shared" si="3"/>
        <v>0</v>
      </c>
      <c r="S25" s="34"/>
      <c r="T25" s="26"/>
      <c r="U25" s="29"/>
      <c r="V25" s="585"/>
      <c r="W25" s="704"/>
      <c r="X25" s="704"/>
      <c r="Y25" s="77">
        <f t="shared" si="4"/>
        <v>0</v>
      </c>
      <c r="Z25" s="29"/>
      <c r="AA25" s="42"/>
      <c r="AB25" s="29"/>
      <c r="AC25" s="29"/>
      <c r="AD25" s="29"/>
      <c r="AE25" s="29"/>
      <c r="AF25" s="29"/>
      <c r="AG25" s="130"/>
      <c r="AH25" s="92">
        <f t="shared" si="5"/>
        <v>0</v>
      </c>
      <c r="AI25" s="83">
        <f>IF(Z25="CLIENT S+L",(Y25*3333.33+(VLOOKUP(AB25,'BASE DE DONNEE'!$I$220:$J$250,2,0)))-(Y25*3333.33+(VLOOKUP(AB25,'BASE DE DONNEE'!$I$220:$J$250,2,0)))*AA25,IF(Z25="CLIENT O","OFFERT",IF(Z25="CLIENT L",(VLOOKUP(AB25,'BASE DE DONNEE'!$I$220:$J$250,2,0))+(VLOOKUP(Y25,'BASE DE DONNEE'!$I$111:$P$192,2,0)),IF(Z25="CLIENT D",(Y25*3809.53+(VLOOKUP(AB25,'BASE DE DONNEE'!$I$220:$J$250,2,0))),IF(Z25="CLIENT S+D",(Y25*3809.53+(VLOOKUP(AB25,'BASE DE DONNEE'!$I$220:$J$250,2,0)))-(Y25*3809.53+(VLOOKUP(AB25,'BASE DE DONNEE'!$I$220:$J$250,2,0)))*AA25,IF(Z25="CLIENT S",VLOOKUP(AB25,'BASE DE DONNEE'!$I$220:$J$250,2,0))+VLOOKUP(Y25,'BASE DE DONNEE'!$I$111:$P$192,2,0)-((VLOOKUP(AB25,'BASE DE DONNEE'!$I$220:$J$250,2,0))+VLOOKUP(Y25,'BASE DE DONNEE'!$I$111:$P$192,2,0)*AA25))))))</f>
        <v>0</v>
      </c>
      <c r="AJ25" s="83" t="b">
        <f t="shared" si="6"/>
        <v>0</v>
      </c>
      <c r="AK25" s="83" t="b">
        <f t="shared" si="7"/>
        <v>0</v>
      </c>
      <c r="AL25" s="34"/>
      <c r="AM25" s="26"/>
      <c r="AN25" s="29"/>
      <c r="AO25" s="585"/>
      <c r="AP25" s="704"/>
      <c r="AQ25" s="704"/>
      <c r="AR25" s="77">
        <f t="shared" si="8"/>
        <v>0</v>
      </c>
      <c r="AS25" s="29"/>
      <c r="AT25" s="42"/>
      <c r="AU25" s="29"/>
      <c r="AV25" s="29"/>
      <c r="AW25" s="29"/>
      <c r="AX25" s="29"/>
      <c r="AY25" s="29"/>
      <c r="AZ25" s="129"/>
      <c r="BA25" s="93">
        <f t="shared" si="9"/>
        <v>0</v>
      </c>
      <c r="BB25" s="41">
        <f>IF(AS25="CLIENT S+L",(AR25*3333.33+(VLOOKUP(AU25,'BASE DE DONNEE'!$I$220:$J$250,2,0)))-((AR25*3333.33+(VLOOKUP(AU25,'BASE DE DONNEE'!$I$220:$J$250,2,0)))*AT25),IF(AS25="CLIENT O","OFFERT",IF(AS25="CLIENT L",(VLOOKUP(AU25,'BASE DE DONNEE'!$I$220:$J$250,2,0))+(VLOOKUP(AR25,'BASE DE DONNEE'!$I$111:$P$192,2,0)),IF(AS25="CLIENT D",(AR25*3809.53+(VLOOKUP(AU25,'BASE DE DONNEE'!$I$220:$J$250,2,0))),IF(AS25="CLIENT S+D",(AR25*3809.53+(VLOOKUP(AU25,'BASE DE DONNEE'!$I$220:$J$250,2,0)))-(AR25*3809.53+(VLOOKUP(AU25,'BASE DE DONNEE'!$I$220:$J$250,2,0)))*AT25,IF(AS25="CLIENT S",VLOOKUP(AU25,'BASE DE DONNEE'!$I$220:$J$250,2,0))+VLOOKUP(AR25,'BASE DE DONNEE'!$I$111:$P$192,2,0)-((VLOOKUP(AU25,'BASE DE DONNEE'!$I$220:$J$250,2,0))+VLOOKUP(AR25,'BASE DE DONNEE'!$I$111:$P$164,2,0)*AT25))))))</f>
        <v>0</v>
      </c>
      <c r="BC25" s="41" t="b">
        <f t="shared" si="10"/>
        <v>0</v>
      </c>
      <c r="BD25" s="45" t="b">
        <f t="shared" si="11"/>
        <v>0</v>
      </c>
      <c r="BE25" s="34"/>
      <c r="BF25" s="26"/>
      <c r="BG25" s="29"/>
      <c r="BH25" s="585"/>
      <c r="BI25" s="704"/>
      <c r="BJ25" s="704"/>
      <c r="BK25" s="77">
        <f t="shared" si="12"/>
        <v>0</v>
      </c>
      <c r="BL25" s="29"/>
      <c r="BM25" s="42"/>
      <c r="BN25" s="29"/>
      <c r="BO25" s="29"/>
      <c r="BP25" s="29"/>
      <c r="BQ25" s="29"/>
      <c r="BR25" s="29"/>
      <c r="BS25" s="29"/>
      <c r="BT25" s="94">
        <f t="shared" si="13"/>
        <v>0</v>
      </c>
      <c r="BU25" s="83">
        <f>IF(BL25="CLIENT S+L",(BK25*3333.33+(VLOOKUP(BN25,'BASE DE DONNEE'!$I$220:$J$250,2,0)))-((BK25*3333.33+(VLOOKUP(BN25,'BASE DE DONNEE'!$I$220:$J$250,2,0)))*BM25),IF(BL25="CLIENT O","OFFERT",IF(BL25="CLIENT L",(VLOOKUP(BN25,'BASE DE DONNEE'!$I$220:$J$250,2,0))+(VLOOKUP(BK25,'BASE DE DONNEE'!$I$111:$P$192,2,0)),IF(BL25="CLIENT D",(BK25*3809.53+(VLOOKUP(BN25,'BASE DE DONNEE'!$I$220:$J$250,2,0))),IF(BL25="CLIENT S+D",(BK25*3809.53+(VLOOKUP(BN25,'BASE DE DONNEE'!$I$220:$J$250,2,0)))-((BK25*3809.53+(VLOOKUP(BN25,'BASE DE DONNEE'!$I$220:$J$250,2,0)))*BM25),IF(BL25="CLIENT S",VLOOKUP(BN25,'BASE DE DONNEE'!$I$220:$J$250,2,0))+VLOOKUP(BK25,'BASE DE DONNEE'!$I$111:$P$192,2,0)-((VLOOKUP(BN25,'BASE DE DONNEE'!$I$220:$J$250,2,0))+VLOOKUP(BK25,'BASE DE DONNEE'!$I$111:$P$192,2,0)*BM25))))))</f>
        <v>0</v>
      </c>
      <c r="BV25" s="83" t="b">
        <f t="shared" si="14"/>
        <v>0</v>
      </c>
      <c r="BW25" s="95" t="b">
        <f t="shared" si="15"/>
        <v>0</v>
      </c>
      <c r="BX25" s="34"/>
    </row>
    <row r="26" spans="1:76" x14ac:dyDescent="0.25">
      <c r="A26" s="26"/>
      <c r="B26" s="29"/>
      <c r="C26" s="585"/>
      <c r="D26" s="704"/>
      <c r="E26" s="704"/>
      <c r="F26" s="77">
        <f t="shared" si="0"/>
        <v>0</v>
      </c>
      <c r="G26" s="29"/>
      <c r="H26" s="42"/>
      <c r="I26" s="29"/>
      <c r="J26" s="29"/>
      <c r="K26" s="29"/>
      <c r="L26" s="29"/>
      <c r="M26" s="29"/>
      <c r="N26" s="130"/>
      <c r="O26" s="80">
        <f t="shared" si="1"/>
        <v>0</v>
      </c>
      <c r="P26" s="76">
        <f>IF(G26="CLIENT S+L",(F26*3333.33+(VLOOKUP(I26,'BASE DE DONNEE'!$I$220:$J$250,2,0))),IF(G26="CLIENT O","OFFERT",IF(G26="CLIENT L",(VLOOKUP(I26,'BASE DE DONNEE'!$I$220:$J$250,2,0))+(VLOOKUP(F26,'BASE DE DONNEE'!$I$113:$P$153,2,0)),IF(G26="CLIENT D",(F26*3809.53+(VLOOKUP(I26,'BASE DE DONNEE'!$I$220:$J$250,2,0))),IF(G26="CLIENT S+D",(F26*3809.53+(VLOOKUP(I26,'BASE DE DONNEE'!$I$220:$J$250,2,0))),IF(G26="CLIENT S",VLOOKUP(I26,'BASE DE DONNEE'!$I$220:$J$250,2,0))+VLOOKUP(F26,'BASE DE DONNEE'!$I$111:$P$164,2,0))))))</f>
        <v>0</v>
      </c>
      <c r="Q26" s="76" t="b">
        <f t="shared" si="2"/>
        <v>0</v>
      </c>
      <c r="R26" s="83" t="b">
        <f t="shared" si="3"/>
        <v>0</v>
      </c>
      <c r="S26" s="34"/>
      <c r="T26" s="26"/>
      <c r="U26" s="29"/>
      <c r="V26" s="585"/>
      <c r="W26" s="704"/>
      <c r="X26" s="704"/>
      <c r="Y26" s="77">
        <f t="shared" si="4"/>
        <v>0</v>
      </c>
      <c r="Z26" s="29"/>
      <c r="AA26" s="42"/>
      <c r="AB26" s="29"/>
      <c r="AC26" s="29"/>
      <c r="AD26" s="29"/>
      <c r="AE26" s="29"/>
      <c r="AF26" s="29"/>
      <c r="AG26" s="130"/>
      <c r="AH26" s="92">
        <f t="shared" si="5"/>
        <v>0</v>
      </c>
      <c r="AI26" s="83">
        <f>IF(Z26="CLIENT S+L",(Y26*3333.33+(VLOOKUP(AB26,'BASE DE DONNEE'!$I$220:$J$250,2,0)))-(Y26*3333.33+(VLOOKUP(AB26,'BASE DE DONNEE'!$I$220:$J$250,2,0)))*AA26,IF(Z26="CLIENT O","OFFERT",IF(Z26="CLIENT L",(VLOOKUP(AB26,'BASE DE DONNEE'!$I$220:$J$250,2,0))+(VLOOKUP(Y26,'BASE DE DONNEE'!$I$111:$P$192,2,0)),IF(Z26="CLIENT D",(Y26*3809.53+(VLOOKUP(AB26,'BASE DE DONNEE'!$I$220:$J$250,2,0))),IF(Z26="CLIENT S+D",(Y26*3809.53+(VLOOKUP(AB26,'BASE DE DONNEE'!$I$220:$J$250,2,0)))-(Y26*3809.53+(VLOOKUP(AB26,'BASE DE DONNEE'!$I$220:$J$250,2,0)))*AA26,IF(Z26="CLIENT S",VLOOKUP(AB26,'BASE DE DONNEE'!$I$220:$J$250,2,0))+VLOOKUP(Y26,'BASE DE DONNEE'!$I$111:$P$192,2,0)-((VLOOKUP(AB26,'BASE DE DONNEE'!$I$220:$J$250,2,0))+VLOOKUP(Y26,'BASE DE DONNEE'!$I$111:$P$192,2,0)*AA26))))))</f>
        <v>0</v>
      </c>
      <c r="AJ26" s="83" t="b">
        <f t="shared" si="6"/>
        <v>0</v>
      </c>
      <c r="AK26" s="83" t="b">
        <f t="shared" si="7"/>
        <v>0</v>
      </c>
      <c r="AL26" s="34"/>
      <c r="AM26" s="26"/>
      <c r="AN26" s="29"/>
      <c r="AO26" s="585"/>
      <c r="AP26" s="704"/>
      <c r="AQ26" s="704"/>
      <c r="AR26" s="77">
        <f t="shared" si="8"/>
        <v>0</v>
      </c>
      <c r="AS26" s="29"/>
      <c r="AT26" s="42"/>
      <c r="AU26" s="29"/>
      <c r="AV26" s="29"/>
      <c r="AW26" s="29"/>
      <c r="AX26" s="29"/>
      <c r="AY26" s="29"/>
      <c r="AZ26" s="129"/>
      <c r="BA26" s="93">
        <f t="shared" si="9"/>
        <v>0</v>
      </c>
      <c r="BB26" s="41">
        <f>IF(AS26="CLIENT S+L",(AR26*3333.33+(VLOOKUP(AU26,'BASE DE DONNEE'!$I$220:$J$250,2,0)))-((AR26*3333.33+(VLOOKUP(AU26,'BASE DE DONNEE'!$I$220:$J$250,2,0)))*AT26),IF(AS26="CLIENT O","OFFERT",IF(AS26="CLIENT L",(VLOOKUP(AU26,'BASE DE DONNEE'!$I$220:$J$250,2,0))+(VLOOKUP(AR26,'BASE DE DONNEE'!$I$111:$P$192,2,0)),IF(AS26="CLIENT D",(AR26*3809.53+(VLOOKUP(AU26,'BASE DE DONNEE'!$I$220:$J$250,2,0))),IF(AS26="CLIENT S+D",(AR26*3809.53+(VLOOKUP(AU26,'BASE DE DONNEE'!$I$220:$J$250,2,0)))-(AR26*3809.53+(VLOOKUP(AU26,'BASE DE DONNEE'!$I$220:$J$250,2,0)))*AT26,IF(AS26="CLIENT S",VLOOKUP(AU26,'BASE DE DONNEE'!$I$220:$J$250,2,0))+VLOOKUP(AR26,'BASE DE DONNEE'!$I$111:$P$192,2,0)-((VLOOKUP(AU26,'BASE DE DONNEE'!$I$220:$J$250,2,0))+VLOOKUP(AR26,'BASE DE DONNEE'!$I$111:$P$164,2,0)*AT26))))))</f>
        <v>0</v>
      </c>
      <c r="BC26" s="41" t="b">
        <f t="shared" si="10"/>
        <v>0</v>
      </c>
      <c r="BD26" s="45" t="b">
        <f t="shared" si="11"/>
        <v>0</v>
      </c>
      <c r="BE26" s="34"/>
      <c r="BF26" s="26"/>
      <c r="BG26" s="29"/>
      <c r="BH26" s="585"/>
      <c r="BI26" s="704"/>
      <c r="BJ26" s="704"/>
      <c r="BK26" s="77">
        <f t="shared" si="12"/>
        <v>0</v>
      </c>
      <c r="BL26" s="29"/>
      <c r="BM26" s="42"/>
      <c r="BN26" s="29"/>
      <c r="BO26" s="29"/>
      <c r="BP26" s="29"/>
      <c r="BQ26" s="29"/>
      <c r="BR26" s="29"/>
      <c r="BS26" s="29"/>
      <c r="BT26" s="94">
        <f t="shared" si="13"/>
        <v>0</v>
      </c>
      <c r="BU26" s="83">
        <f>IF(BL26="CLIENT S+L",(BK26*3333.33+(VLOOKUP(BN26,'BASE DE DONNEE'!$I$220:$J$250,2,0)))-((BK26*3333.33+(VLOOKUP(BN26,'BASE DE DONNEE'!$I$220:$J$250,2,0)))*BM26),IF(BL26="CLIENT O","OFFERT",IF(BL26="CLIENT L",(VLOOKUP(BN26,'BASE DE DONNEE'!$I$220:$J$250,2,0))+(VLOOKUP(BK26,'BASE DE DONNEE'!$I$111:$P$192,2,0)),IF(BL26="CLIENT D",(BK26*3809.53+(VLOOKUP(BN26,'BASE DE DONNEE'!$I$220:$J$250,2,0))),IF(BL26="CLIENT S+D",(BK26*3809.53+(VLOOKUP(BN26,'BASE DE DONNEE'!$I$220:$J$250,2,0)))-((BK26*3809.53+(VLOOKUP(BN26,'BASE DE DONNEE'!$I$220:$J$250,2,0)))*BM26),IF(BL26="CLIENT S",VLOOKUP(BN26,'BASE DE DONNEE'!$I$220:$J$250,2,0))+VLOOKUP(BK26,'BASE DE DONNEE'!$I$111:$P$192,2,0)-((VLOOKUP(BN26,'BASE DE DONNEE'!$I$220:$J$250,2,0))+VLOOKUP(BK26,'BASE DE DONNEE'!$I$111:$P$192,2,0)*BM26))))))</f>
        <v>0</v>
      </c>
      <c r="BV26" s="83" t="b">
        <f t="shared" si="14"/>
        <v>0</v>
      </c>
      <c r="BW26" s="95" t="b">
        <f t="shared" si="15"/>
        <v>0</v>
      </c>
      <c r="BX26" s="34"/>
    </row>
    <row r="27" spans="1:76" x14ac:dyDescent="0.25">
      <c r="A27" s="26"/>
      <c r="B27" s="29"/>
      <c r="C27" s="585"/>
      <c r="D27" s="704"/>
      <c r="E27" s="704"/>
      <c r="F27" s="77">
        <f t="shared" si="0"/>
        <v>0</v>
      </c>
      <c r="G27" s="29"/>
      <c r="H27" s="42"/>
      <c r="I27" s="29"/>
      <c r="J27" s="29"/>
      <c r="K27" s="29"/>
      <c r="L27" s="29"/>
      <c r="M27" s="29"/>
      <c r="N27" s="130"/>
      <c r="O27" s="80">
        <f t="shared" si="1"/>
        <v>0</v>
      </c>
      <c r="P27" s="76">
        <f>IF(G27="CLIENT S+L",(F27*3333.33+(VLOOKUP(I27,'BASE DE DONNEE'!$I$220:$J$250,2,0))),IF(G27="CLIENT O","OFFERT",IF(G27="CLIENT L",(VLOOKUP(I27,'BASE DE DONNEE'!$I$220:$J$250,2,0))+(VLOOKUP(F27,'BASE DE DONNEE'!$I$113:$P$153,2,0)),IF(G27="CLIENT D",(F27*3809.53+(VLOOKUP(I27,'BASE DE DONNEE'!$I$220:$J$250,2,0))),IF(G27="CLIENT S+D",(F27*3809.53+(VLOOKUP(I27,'BASE DE DONNEE'!$I$220:$J$250,2,0))),IF(G27="CLIENT S",VLOOKUP(I27,'BASE DE DONNEE'!$I$220:$J$250,2,0))+VLOOKUP(F27,'BASE DE DONNEE'!$I$111:$P$164,2,0))))))</f>
        <v>0</v>
      </c>
      <c r="Q27" s="76" t="b">
        <f t="shared" si="2"/>
        <v>0</v>
      </c>
      <c r="R27" s="83" t="b">
        <f t="shared" si="3"/>
        <v>0</v>
      </c>
      <c r="S27" s="34"/>
      <c r="T27" s="26"/>
      <c r="U27" s="29"/>
      <c r="V27" s="585"/>
      <c r="W27" s="704"/>
      <c r="X27" s="704"/>
      <c r="Y27" s="77">
        <f t="shared" si="4"/>
        <v>0</v>
      </c>
      <c r="Z27" s="29"/>
      <c r="AA27" s="42"/>
      <c r="AB27" s="29"/>
      <c r="AC27" s="29"/>
      <c r="AD27" s="29"/>
      <c r="AE27" s="29"/>
      <c r="AF27" s="29"/>
      <c r="AG27" s="130"/>
      <c r="AH27" s="92">
        <f t="shared" si="5"/>
        <v>0</v>
      </c>
      <c r="AI27" s="83">
        <f>IF(Z27="CLIENT S+L",(Y27*3333.33+(VLOOKUP(AB27,'BASE DE DONNEE'!$I$220:$J$250,2,0)))-(Y27*3333.33+(VLOOKUP(AB27,'BASE DE DONNEE'!$I$220:$J$250,2,0)))*AA27,IF(Z27="CLIENT O","OFFERT",IF(Z27="CLIENT L",(VLOOKUP(AB27,'BASE DE DONNEE'!$I$220:$J$250,2,0))+(VLOOKUP(Y27,'BASE DE DONNEE'!$I$111:$P$192,2,0)),IF(Z27="CLIENT D",(Y27*3809.53+(VLOOKUP(AB27,'BASE DE DONNEE'!$I$220:$J$250,2,0))),IF(Z27="CLIENT S+D",(Y27*3809.53+(VLOOKUP(AB27,'BASE DE DONNEE'!$I$220:$J$250,2,0)))-(Y27*3809.53+(VLOOKUP(AB27,'BASE DE DONNEE'!$I$220:$J$250,2,0)))*AA27,IF(Z27="CLIENT S",VLOOKUP(AB27,'BASE DE DONNEE'!$I$220:$J$250,2,0))+VLOOKUP(Y27,'BASE DE DONNEE'!$I$111:$P$192,2,0)-((VLOOKUP(AB27,'BASE DE DONNEE'!$I$220:$J$250,2,0))+VLOOKUP(Y27,'BASE DE DONNEE'!$I$111:$P$192,2,0)*AA27))))))</f>
        <v>0</v>
      </c>
      <c r="AJ27" s="83" t="b">
        <f t="shared" si="6"/>
        <v>0</v>
      </c>
      <c r="AK27" s="83" t="b">
        <f t="shared" si="7"/>
        <v>0</v>
      </c>
      <c r="AL27" s="34"/>
      <c r="AM27" s="26"/>
      <c r="AN27" s="29"/>
      <c r="AO27" s="585"/>
      <c r="AP27" s="704"/>
      <c r="AQ27" s="704"/>
      <c r="AR27" s="77">
        <f t="shared" si="8"/>
        <v>0</v>
      </c>
      <c r="AS27" s="29"/>
      <c r="AT27" s="42"/>
      <c r="AU27" s="29"/>
      <c r="AV27" s="29"/>
      <c r="AW27" s="29"/>
      <c r="AX27" s="29"/>
      <c r="AY27" s="29"/>
      <c r="AZ27" s="129"/>
      <c r="BA27" s="93">
        <f t="shared" si="9"/>
        <v>0</v>
      </c>
      <c r="BB27" s="41">
        <f>IF(AS27="CLIENT S+L",(AR27*3333.33+(VLOOKUP(AU27,'BASE DE DONNEE'!$I$220:$J$250,2,0)))-((AR27*3333.33+(VLOOKUP(AU27,'BASE DE DONNEE'!$I$220:$J$250,2,0)))*AT27),IF(AS27="CLIENT O","OFFERT",IF(AS27="CLIENT L",(VLOOKUP(AU27,'BASE DE DONNEE'!$I$220:$J$250,2,0))+(VLOOKUP(AR27,'BASE DE DONNEE'!$I$111:$P$192,2,0)),IF(AS27="CLIENT D",(AR27*3809.53+(VLOOKUP(AU27,'BASE DE DONNEE'!$I$220:$J$250,2,0))),IF(AS27="CLIENT S+D",(AR27*3809.53+(VLOOKUP(AU27,'BASE DE DONNEE'!$I$220:$J$250,2,0)))-(AR27*3809.53+(VLOOKUP(AU27,'BASE DE DONNEE'!$I$220:$J$250,2,0)))*AT27,IF(AS27="CLIENT S",VLOOKUP(AU27,'BASE DE DONNEE'!$I$220:$J$250,2,0))+VLOOKUP(AR27,'BASE DE DONNEE'!$I$111:$P$192,2,0)-((VLOOKUP(AU27,'BASE DE DONNEE'!$I$220:$J$250,2,0))+VLOOKUP(AR27,'BASE DE DONNEE'!$I$111:$P$164,2,0)*AT27))))))</f>
        <v>0</v>
      </c>
      <c r="BC27" s="41" t="b">
        <f t="shared" si="10"/>
        <v>0</v>
      </c>
      <c r="BD27" s="45" t="b">
        <f t="shared" si="11"/>
        <v>0</v>
      </c>
      <c r="BE27" s="34"/>
      <c r="BF27" s="26"/>
      <c r="BG27" s="29"/>
      <c r="BH27" s="585"/>
      <c r="BI27" s="704"/>
      <c r="BJ27" s="704"/>
      <c r="BK27" s="77">
        <f t="shared" si="12"/>
        <v>0</v>
      </c>
      <c r="BL27" s="29"/>
      <c r="BM27" s="42"/>
      <c r="BN27" s="29"/>
      <c r="BO27" s="29"/>
      <c r="BP27" s="29"/>
      <c r="BQ27" s="29"/>
      <c r="BR27" s="29"/>
      <c r="BS27" s="29"/>
      <c r="BT27" s="94">
        <f t="shared" si="13"/>
        <v>0</v>
      </c>
      <c r="BU27" s="83">
        <f>IF(BL27="CLIENT S+L",(BK27*3333.33+(VLOOKUP(BN27,'BASE DE DONNEE'!$I$220:$J$250,2,0)))-((BK27*3333.33+(VLOOKUP(BN27,'BASE DE DONNEE'!$I$220:$J$250,2,0)))*BM27),IF(BL27="CLIENT O","OFFERT",IF(BL27="CLIENT L",(VLOOKUP(BN27,'BASE DE DONNEE'!$I$220:$J$250,2,0))+(VLOOKUP(BK27,'BASE DE DONNEE'!$I$111:$P$192,2,0)),IF(BL27="CLIENT D",(BK27*3809.53+(VLOOKUP(BN27,'BASE DE DONNEE'!$I$220:$J$250,2,0))),IF(BL27="CLIENT S+D",(BK27*3809.53+(VLOOKUP(BN27,'BASE DE DONNEE'!$I$220:$J$250,2,0)))-((BK27*3809.53+(VLOOKUP(BN27,'BASE DE DONNEE'!$I$220:$J$250,2,0)))*BM27),IF(BL27="CLIENT S",VLOOKUP(BN27,'BASE DE DONNEE'!$I$220:$J$250,2,0))+VLOOKUP(BK27,'BASE DE DONNEE'!$I$111:$P$192,2,0)-((VLOOKUP(BN27,'BASE DE DONNEE'!$I$220:$J$250,2,0))+VLOOKUP(BK27,'BASE DE DONNEE'!$I$111:$P$192,2,0)*BM27))))))</f>
        <v>0</v>
      </c>
      <c r="BV27" s="83" t="b">
        <f t="shared" si="14"/>
        <v>0</v>
      </c>
      <c r="BW27" s="95" t="b">
        <f t="shared" si="15"/>
        <v>0</v>
      </c>
      <c r="BX27" s="34"/>
    </row>
    <row r="28" spans="1:76" x14ac:dyDescent="0.25">
      <c r="A28" s="26"/>
      <c r="B28" s="29"/>
      <c r="C28" s="585"/>
      <c r="D28" s="704"/>
      <c r="E28" s="704"/>
      <c r="F28" s="77">
        <f t="shared" si="0"/>
        <v>0</v>
      </c>
      <c r="G28" s="29"/>
      <c r="H28" s="42"/>
      <c r="I28" s="29"/>
      <c r="J28" s="29"/>
      <c r="K28" s="29"/>
      <c r="L28" s="29"/>
      <c r="M28" s="29"/>
      <c r="N28" s="130"/>
      <c r="O28" s="80">
        <f t="shared" si="1"/>
        <v>0</v>
      </c>
      <c r="P28" s="76">
        <f>IF(G28="CLIENT S+L",(F28*3333.33+(VLOOKUP(I28,'BASE DE DONNEE'!$I$220:$J$250,2,0))),IF(G28="CLIENT O","OFFERT",IF(G28="CLIENT L",(VLOOKUP(I28,'BASE DE DONNEE'!$I$220:$J$250,2,0))+(VLOOKUP(F28,'BASE DE DONNEE'!$I$113:$P$153,2,0)),IF(G28="CLIENT D",(F28*3809.53+(VLOOKUP(I28,'BASE DE DONNEE'!$I$220:$J$250,2,0))),IF(G28="CLIENT S+D",(F28*3809.53+(VLOOKUP(I28,'BASE DE DONNEE'!$I$220:$J$250,2,0))),IF(G28="CLIENT S",VLOOKUP(I28,'BASE DE DONNEE'!$I$220:$J$250,2,0))+VLOOKUP(F28,'BASE DE DONNEE'!$I$111:$P$164,2,0))))))</f>
        <v>0</v>
      </c>
      <c r="Q28" s="76" t="b">
        <f t="shared" si="2"/>
        <v>0</v>
      </c>
      <c r="R28" s="83" t="b">
        <f t="shared" si="3"/>
        <v>0</v>
      </c>
      <c r="S28" s="34"/>
      <c r="T28" s="26"/>
      <c r="U28" s="29"/>
      <c r="V28" s="585"/>
      <c r="W28" s="704"/>
      <c r="X28" s="704"/>
      <c r="Y28" s="77">
        <f t="shared" si="4"/>
        <v>0</v>
      </c>
      <c r="Z28" s="29"/>
      <c r="AA28" s="42"/>
      <c r="AB28" s="29"/>
      <c r="AC28" s="29"/>
      <c r="AD28" s="29"/>
      <c r="AE28" s="29"/>
      <c r="AF28" s="29"/>
      <c r="AG28" s="130"/>
      <c r="AH28" s="92">
        <f t="shared" si="5"/>
        <v>0</v>
      </c>
      <c r="AI28" s="83">
        <f>IF(Z28="CLIENT S+L",(Y28*3333.33+(VLOOKUP(AB28,'BASE DE DONNEE'!$I$220:$J$250,2,0)))-(Y28*3333.33+(VLOOKUP(AB28,'BASE DE DONNEE'!$I$220:$J$250,2,0)))*AA28,IF(Z28="CLIENT O","OFFERT",IF(Z28="CLIENT L",(VLOOKUP(AB28,'BASE DE DONNEE'!$I$220:$J$250,2,0))+(VLOOKUP(Y28,'BASE DE DONNEE'!$I$111:$P$192,2,0)),IF(Z28="CLIENT D",(Y28*3809.53+(VLOOKUP(AB28,'BASE DE DONNEE'!$I$220:$J$250,2,0))),IF(Z28="CLIENT S+D",(Y28*3809.53+(VLOOKUP(AB28,'BASE DE DONNEE'!$I$220:$J$250,2,0)))-(Y28*3809.53+(VLOOKUP(AB28,'BASE DE DONNEE'!$I$220:$J$250,2,0)))*AA28,IF(Z28="CLIENT S",VLOOKUP(AB28,'BASE DE DONNEE'!$I$220:$J$250,2,0))+VLOOKUP(Y28,'BASE DE DONNEE'!$I$111:$P$192,2,0)-((VLOOKUP(AB28,'BASE DE DONNEE'!$I$220:$J$250,2,0))+VLOOKUP(Y28,'BASE DE DONNEE'!$I$111:$P$192,2,0)*AA28))))))</f>
        <v>0</v>
      </c>
      <c r="AJ28" s="83" t="b">
        <f t="shared" si="6"/>
        <v>0</v>
      </c>
      <c r="AK28" s="83" t="b">
        <f t="shared" si="7"/>
        <v>0</v>
      </c>
      <c r="AL28" s="34"/>
      <c r="AM28" s="26"/>
      <c r="AN28" s="29"/>
      <c r="AO28" s="585"/>
      <c r="AP28" s="704"/>
      <c r="AQ28" s="704"/>
      <c r="AR28" s="77">
        <f t="shared" si="8"/>
        <v>0</v>
      </c>
      <c r="AS28" s="29"/>
      <c r="AT28" s="42"/>
      <c r="AU28" s="29"/>
      <c r="AV28" s="29"/>
      <c r="AW28" s="29"/>
      <c r="AX28" s="29"/>
      <c r="AY28" s="29"/>
      <c r="AZ28" s="129"/>
      <c r="BA28" s="93">
        <f t="shared" si="9"/>
        <v>0</v>
      </c>
      <c r="BB28" s="41">
        <f>IF(AS28="CLIENT S+L",(AR28*3333.33+(VLOOKUP(AU28,'BASE DE DONNEE'!$I$220:$J$250,2,0)))-((AR28*3333.33+(VLOOKUP(AU28,'BASE DE DONNEE'!$I$220:$J$250,2,0)))*AT28),IF(AS28="CLIENT O","OFFERT",IF(AS28="CLIENT L",(VLOOKUP(AU28,'BASE DE DONNEE'!$I$220:$J$250,2,0))+(VLOOKUP(AR28,'BASE DE DONNEE'!$I$111:$P$192,2,0)),IF(AS28="CLIENT D",(AR28*3809.53+(VLOOKUP(AU28,'BASE DE DONNEE'!$I$220:$J$250,2,0))),IF(AS28="CLIENT S+D",(AR28*3809.53+(VLOOKUP(AU28,'BASE DE DONNEE'!$I$220:$J$250,2,0)))-(AR28*3809.53+(VLOOKUP(AU28,'BASE DE DONNEE'!$I$220:$J$250,2,0)))*AT28,IF(AS28="CLIENT S",VLOOKUP(AU28,'BASE DE DONNEE'!$I$220:$J$250,2,0))+VLOOKUP(AR28,'BASE DE DONNEE'!$I$111:$P$192,2,0)-((VLOOKUP(AU28,'BASE DE DONNEE'!$I$220:$J$250,2,0))+VLOOKUP(AR28,'BASE DE DONNEE'!$I$111:$P$164,2,0)*AT28))))))</f>
        <v>0</v>
      </c>
      <c r="BC28" s="41" t="b">
        <f t="shared" si="10"/>
        <v>0</v>
      </c>
      <c r="BD28" s="45" t="b">
        <f t="shared" si="11"/>
        <v>0</v>
      </c>
      <c r="BE28" s="34"/>
      <c r="BF28" s="26"/>
      <c r="BG28" s="29"/>
      <c r="BH28" s="585"/>
      <c r="BI28" s="704"/>
      <c r="BJ28" s="704"/>
      <c r="BK28" s="77">
        <f t="shared" si="12"/>
        <v>0</v>
      </c>
      <c r="BL28" s="29"/>
      <c r="BM28" s="42"/>
      <c r="BN28" s="29"/>
      <c r="BO28" s="29"/>
      <c r="BP28" s="29"/>
      <c r="BQ28" s="29"/>
      <c r="BR28" s="29"/>
      <c r="BS28" s="29"/>
      <c r="BT28" s="94">
        <f t="shared" si="13"/>
        <v>0</v>
      </c>
      <c r="BU28" s="83">
        <f>IF(BL28="CLIENT S+L",(BK28*3333.33+(VLOOKUP(BN28,'BASE DE DONNEE'!$I$220:$J$250,2,0)))-((BK28*3333.33+(VLOOKUP(BN28,'BASE DE DONNEE'!$I$220:$J$250,2,0)))*BM28),IF(BL28="CLIENT O","OFFERT",IF(BL28="CLIENT L",(VLOOKUP(BN28,'BASE DE DONNEE'!$I$220:$J$250,2,0))+(VLOOKUP(BK28,'BASE DE DONNEE'!$I$111:$P$192,2,0)),IF(BL28="CLIENT D",(BK28*3809.53+(VLOOKUP(BN28,'BASE DE DONNEE'!$I$220:$J$250,2,0))),IF(BL28="CLIENT S+D",(BK28*3809.53+(VLOOKUP(BN28,'BASE DE DONNEE'!$I$220:$J$250,2,0)))-((BK28*3809.53+(VLOOKUP(BN28,'BASE DE DONNEE'!$I$220:$J$250,2,0)))*BM28),IF(BL28="CLIENT S",VLOOKUP(BN28,'BASE DE DONNEE'!$I$220:$J$250,2,0))+VLOOKUP(BK28,'BASE DE DONNEE'!$I$111:$P$192,2,0)-((VLOOKUP(BN28,'BASE DE DONNEE'!$I$220:$J$250,2,0))+VLOOKUP(BK28,'BASE DE DONNEE'!$I$111:$P$192,2,0)*BM28))))))</f>
        <v>0</v>
      </c>
      <c r="BV28" s="83" t="b">
        <f t="shared" si="14"/>
        <v>0</v>
      </c>
      <c r="BW28" s="95" t="b">
        <f t="shared" si="15"/>
        <v>0</v>
      </c>
      <c r="BX28" s="34"/>
    </row>
    <row r="29" spans="1:76" x14ac:dyDescent="0.25">
      <c r="A29" s="26"/>
      <c r="B29" s="29"/>
      <c r="C29" s="585"/>
      <c r="D29" s="704"/>
      <c r="E29" s="704"/>
      <c r="F29" s="77">
        <f t="shared" si="0"/>
        <v>0</v>
      </c>
      <c r="G29" s="29"/>
      <c r="H29" s="42"/>
      <c r="I29" s="29"/>
      <c r="J29" s="29"/>
      <c r="K29" s="29"/>
      <c r="L29" s="29"/>
      <c r="M29" s="29"/>
      <c r="N29" s="130"/>
      <c r="O29" s="80">
        <f t="shared" si="1"/>
        <v>0</v>
      </c>
      <c r="P29" s="76">
        <f>IF(G29="CLIENT S+L",(F29*3333.33+(VLOOKUP(I29,'BASE DE DONNEE'!$I$220:$J$250,2,0))),IF(G29="CLIENT O","OFFERT",IF(G29="CLIENT L",(VLOOKUP(I29,'BASE DE DONNEE'!$I$220:$J$250,2,0))+(VLOOKUP(F29,'BASE DE DONNEE'!$I$113:$P$153,2,0)),IF(G29="CLIENT D",(F29*3809.53+(VLOOKUP(I29,'BASE DE DONNEE'!$I$220:$J$250,2,0))),IF(G29="CLIENT S+D",(F29*3809.53+(VLOOKUP(I29,'BASE DE DONNEE'!$I$220:$J$250,2,0))),IF(G29="CLIENT S",VLOOKUP(I29,'BASE DE DONNEE'!$I$220:$J$250,2,0))+VLOOKUP(F29,'BASE DE DONNEE'!$I$111:$P$164,2,0))))))</f>
        <v>0</v>
      </c>
      <c r="Q29" s="76" t="b">
        <f t="shared" si="2"/>
        <v>0</v>
      </c>
      <c r="R29" s="83" t="b">
        <f t="shared" si="3"/>
        <v>0</v>
      </c>
      <c r="S29" s="34"/>
      <c r="T29" s="26"/>
      <c r="U29" s="29"/>
      <c r="V29" s="585"/>
      <c r="W29" s="704"/>
      <c r="X29" s="704"/>
      <c r="Y29" s="77">
        <f t="shared" si="4"/>
        <v>0</v>
      </c>
      <c r="Z29" s="29"/>
      <c r="AA29" s="42"/>
      <c r="AB29" s="29"/>
      <c r="AC29" s="29"/>
      <c r="AD29" s="29"/>
      <c r="AE29" s="29"/>
      <c r="AF29" s="29"/>
      <c r="AG29" s="130"/>
      <c r="AH29" s="92">
        <f t="shared" si="5"/>
        <v>0</v>
      </c>
      <c r="AI29" s="83">
        <f>IF(Z29="CLIENT S+L",(Y29*3333.33+(VLOOKUP(AB29,'BASE DE DONNEE'!$I$220:$J$250,2,0)))-(Y29*3333.33+(VLOOKUP(AB29,'BASE DE DONNEE'!$I$220:$J$250,2,0)))*AA29,IF(Z29="CLIENT O","OFFERT",IF(Z29="CLIENT L",(VLOOKUP(AB29,'BASE DE DONNEE'!$I$220:$J$250,2,0))+(VLOOKUP(Y29,'BASE DE DONNEE'!$I$111:$P$192,2,0)),IF(Z29="CLIENT D",(Y29*3809.53+(VLOOKUP(AB29,'BASE DE DONNEE'!$I$220:$J$250,2,0))),IF(Z29="CLIENT S+D",(Y29*3809.53+(VLOOKUP(AB29,'BASE DE DONNEE'!$I$220:$J$250,2,0)))-(Y29*3809.53+(VLOOKUP(AB29,'BASE DE DONNEE'!$I$220:$J$250,2,0)))*AA29,IF(Z29="CLIENT S",VLOOKUP(AB29,'BASE DE DONNEE'!$I$220:$J$250,2,0))+VLOOKUP(Y29,'BASE DE DONNEE'!$I$111:$P$192,2,0)-((VLOOKUP(AB29,'BASE DE DONNEE'!$I$220:$J$250,2,0))+VLOOKUP(Y29,'BASE DE DONNEE'!$I$111:$P$192,2,0)*AA29))))))</f>
        <v>0</v>
      </c>
      <c r="AJ29" s="83" t="b">
        <f t="shared" si="6"/>
        <v>0</v>
      </c>
      <c r="AK29" s="83" t="b">
        <f t="shared" si="7"/>
        <v>0</v>
      </c>
      <c r="AL29" s="34"/>
      <c r="AM29" s="26"/>
      <c r="AN29" s="29"/>
      <c r="AO29" s="585"/>
      <c r="AP29" s="704"/>
      <c r="AQ29" s="704"/>
      <c r="AR29" s="77">
        <f t="shared" si="8"/>
        <v>0</v>
      </c>
      <c r="AS29" s="29"/>
      <c r="AT29" s="42"/>
      <c r="AU29" s="29"/>
      <c r="AV29" s="29"/>
      <c r="AW29" s="29"/>
      <c r="AX29" s="29"/>
      <c r="AY29" s="29"/>
      <c r="AZ29" s="129"/>
      <c r="BA29" s="93">
        <f t="shared" si="9"/>
        <v>0</v>
      </c>
      <c r="BB29" s="41">
        <f>IF(AS29="CLIENT S+L",(AR29*3333.33+(VLOOKUP(AU29,'BASE DE DONNEE'!$I$220:$J$250,2,0)))-((AR29*3333.33+(VLOOKUP(AU29,'BASE DE DONNEE'!$I$220:$J$250,2,0)))*AT29),IF(AS29="CLIENT O","OFFERT",IF(AS29="CLIENT L",(VLOOKUP(AU29,'BASE DE DONNEE'!$I$220:$J$250,2,0))+(VLOOKUP(AR29,'BASE DE DONNEE'!$I$111:$P$192,2,0)),IF(AS29="CLIENT D",(AR29*3809.53+(VLOOKUP(AU29,'BASE DE DONNEE'!$I$220:$J$250,2,0))),IF(AS29="CLIENT S+D",(AR29*3809.53+(VLOOKUP(AU29,'BASE DE DONNEE'!$I$220:$J$250,2,0)))-(AR29*3809.53+(VLOOKUP(AU29,'BASE DE DONNEE'!$I$220:$J$250,2,0)))*AT29,IF(AS29="CLIENT S",VLOOKUP(AU29,'BASE DE DONNEE'!$I$220:$J$250,2,0))+VLOOKUP(AR29,'BASE DE DONNEE'!$I$111:$P$192,2,0)-((VLOOKUP(AU29,'BASE DE DONNEE'!$I$220:$J$250,2,0))+VLOOKUP(AR29,'BASE DE DONNEE'!$I$111:$P$164,2,0)*AT29))))))</f>
        <v>0</v>
      </c>
      <c r="BC29" s="41" t="b">
        <f t="shared" si="10"/>
        <v>0</v>
      </c>
      <c r="BD29" s="45" t="b">
        <f t="shared" si="11"/>
        <v>0</v>
      </c>
      <c r="BE29" s="34"/>
      <c r="BF29" s="26"/>
      <c r="BG29" s="29"/>
      <c r="BH29" s="585"/>
      <c r="BI29" s="704"/>
      <c r="BJ29" s="704"/>
      <c r="BK29" s="77">
        <f t="shared" si="12"/>
        <v>0</v>
      </c>
      <c r="BL29" s="29"/>
      <c r="BM29" s="42"/>
      <c r="BN29" s="29"/>
      <c r="BO29" s="29"/>
      <c r="BP29" s="29"/>
      <c r="BQ29" s="29"/>
      <c r="BR29" s="29"/>
      <c r="BS29" s="29"/>
      <c r="BT29" s="94">
        <f t="shared" si="13"/>
        <v>0</v>
      </c>
      <c r="BU29" s="83">
        <f>IF(BL29="CLIENT S+L",(BK29*3333.33+(VLOOKUP(BN29,'BASE DE DONNEE'!$I$220:$J$250,2,0)))-((BK29*3333.33+(VLOOKUP(BN29,'BASE DE DONNEE'!$I$220:$J$250,2,0)))*BM29),IF(BL29="CLIENT O","OFFERT",IF(BL29="CLIENT L",(VLOOKUP(BN29,'BASE DE DONNEE'!$I$220:$J$250,2,0))+(VLOOKUP(BK29,'BASE DE DONNEE'!$I$111:$P$192,2,0)),IF(BL29="CLIENT D",(BK29*3809.53+(VLOOKUP(BN29,'BASE DE DONNEE'!$I$220:$J$250,2,0))),IF(BL29="CLIENT S+D",(BK29*3809.53+(VLOOKUP(BN29,'BASE DE DONNEE'!$I$220:$J$250,2,0)))-((BK29*3809.53+(VLOOKUP(BN29,'BASE DE DONNEE'!$I$220:$J$250,2,0)))*BM29),IF(BL29="CLIENT S",VLOOKUP(BN29,'BASE DE DONNEE'!$I$220:$J$250,2,0))+VLOOKUP(BK29,'BASE DE DONNEE'!$I$111:$P$192,2,0)-((VLOOKUP(BN29,'BASE DE DONNEE'!$I$220:$J$250,2,0))+VLOOKUP(BK29,'BASE DE DONNEE'!$I$111:$P$192,2,0)*BM29))))))</f>
        <v>0</v>
      </c>
      <c r="BV29" s="83" t="b">
        <f t="shared" si="14"/>
        <v>0</v>
      </c>
      <c r="BW29" s="95" t="b">
        <f t="shared" si="15"/>
        <v>0</v>
      </c>
      <c r="BX29" s="34"/>
    </row>
    <row r="30" spans="1:76" x14ac:dyDescent="0.25">
      <c r="A30" s="26"/>
      <c r="B30" s="29"/>
      <c r="C30" s="585"/>
      <c r="D30" s="704"/>
      <c r="E30" s="704"/>
      <c r="F30" s="77">
        <f t="shared" si="0"/>
        <v>0</v>
      </c>
      <c r="G30" s="29"/>
      <c r="H30" s="42"/>
      <c r="I30" s="29"/>
      <c r="J30" s="29"/>
      <c r="K30" s="29"/>
      <c r="L30" s="29"/>
      <c r="M30" s="29"/>
      <c r="N30" s="130"/>
      <c r="O30" s="80">
        <f t="shared" si="1"/>
        <v>0</v>
      </c>
      <c r="P30" s="76">
        <f>IF(G30="CLIENT S+L",(F30*3333.33+(VLOOKUP(I30,'BASE DE DONNEE'!$I$220:$J$250,2,0))),IF(G30="CLIENT O","OFFERT",IF(G30="CLIENT L",(VLOOKUP(I30,'BASE DE DONNEE'!$I$220:$J$250,2,0))+(VLOOKUP(F30,'BASE DE DONNEE'!$I$113:$P$153,2,0)),IF(G30="CLIENT D",(F30*3809.53+(VLOOKUP(I30,'BASE DE DONNEE'!$I$220:$J$250,2,0))),IF(G30="CLIENT S+D",(F30*3809.53+(VLOOKUP(I30,'BASE DE DONNEE'!$I$220:$J$250,2,0))),IF(G30="CLIENT S",VLOOKUP(I30,'BASE DE DONNEE'!$I$220:$J$250,2,0))+VLOOKUP(F30,'BASE DE DONNEE'!$I$111:$P$164,2,0))))))</f>
        <v>0</v>
      </c>
      <c r="Q30" s="76" t="b">
        <f t="shared" si="2"/>
        <v>0</v>
      </c>
      <c r="R30" s="83" t="b">
        <f t="shared" si="3"/>
        <v>0</v>
      </c>
      <c r="S30" s="34"/>
      <c r="T30" s="26"/>
      <c r="U30" s="29"/>
      <c r="V30" s="585"/>
      <c r="W30" s="704"/>
      <c r="X30" s="704"/>
      <c r="Y30" s="77">
        <f t="shared" si="4"/>
        <v>0</v>
      </c>
      <c r="Z30" s="29"/>
      <c r="AA30" s="42"/>
      <c r="AB30" s="29"/>
      <c r="AC30" s="29"/>
      <c r="AD30" s="29"/>
      <c r="AE30" s="29"/>
      <c r="AF30" s="29"/>
      <c r="AG30" s="130"/>
      <c r="AH30" s="92">
        <f t="shared" si="5"/>
        <v>0</v>
      </c>
      <c r="AI30" s="83">
        <f>IF(Z30="CLIENT S+L",(Y30*3333.33+(VLOOKUP(AB30,'BASE DE DONNEE'!$I$220:$J$250,2,0)))-(Y30*3333.33+(VLOOKUP(AB30,'BASE DE DONNEE'!$I$220:$J$250,2,0)))*AA30,IF(Z30="CLIENT O","OFFERT",IF(Z30="CLIENT L",(VLOOKUP(AB30,'BASE DE DONNEE'!$I$220:$J$250,2,0))+(VLOOKUP(Y30,'BASE DE DONNEE'!$I$111:$P$192,2,0)),IF(Z30="CLIENT D",(Y30*3809.53+(VLOOKUP(AB30,'BASE DE DONNEE'!$I$220:$J$250,2,0))),IF(Z30="CLIENT S+D",(Y30*3809.53+(VLOOKUP(AB30,'BASE DE DONNEE'!$I$220:$J$250,2,0)))-(Y30*3809.53+(VLOOKUP(AB30,'BASE DE DONNEE'!$I$220:$J$250,2,0)))*AA30,IF(Z30="CLIENT S",VLOOKUP(AB30,'BASE DE DONNEE'!$I$220:$J$250,2,0))+VLOOKUP(Y30,'BASE DE DONNEE'!$I$111:$P$192,2,0)-((VLOOKUP(AB30,'BASE DE DONNEE'!$I$220:$J$250,2,0))+VLOOKUP(Y30,'BASE DE DONNEE'!$I$111:$P$192,2,0)*AA30))))))</f>
        <v>0</v>
      </c>
      <c r="AJ30" s="83" t="b">
        <f t="shared" si="6"/>
        <v>0</v>
      </c>
      <c r="AK30" s="83" t="b">
        <f t="shared" si="7"/>
        <v>0</v>
      </c>
      <c r="AL30" s="34"/>
      <c r="AM30" s="26"/>
      <c r="AN30" s="29"/>
      <c r="AO30" s="585"/>
      <c r="AP30" s="704"/>
      <c r="AQ30" s="704"/>
      <c r="AR30" s="77">
        <f t="shared" si="8"/>
        <v>0</v>
      </c>
      <c r="AS30" s="29"/>
      <c r="AT30" s="42"/>
      <c r="AU30" s="29"/>
      <c r="AV30" s="29"/>
      <c r="AW30" s="29"/>
      <c r="AX30" s="29"/>
      <c r="AY30" s="29"/>
      <c r="AZ30" s="129"/>
      <c r="BA30" s="93">
        <f t="shared" si="9"/>
        <v>0</v>
      </c>
      <c r="BB30" s="41">
        <f>IF(AS30="CLIENT S+L",(AR30*3333.33+(VLOOKUP(AU30,'BASE DE DONNEE'!$I$220:$J$250,2,0)))-((AR30*3333.33+(VLOOKUP(AU30,'BASE DE DONNEE'!$I$220:$J$250,2,0)))*AT30),IF(AS30="CLIENT O","OFFERT",IF(AS30="CLIENT L",(VLOOKUP(AU30,'BASE DE DONNEE'!$I$220:$J$250,2,0))+(VLOOKUP(AR30,'BASE DE DONNEE'!$I$111:$P$192,2,0)),IF(AS30="CLIENT D",(AR30*3809.53+(VLOOKUP(AU30,'BASE DE DONNEE'!$I$220:$J$250,2,0))),IF(AS30="CLIENT S+D",(AR30*3809.53+(VLOOKUP(AU30,'BASE DE DONNEE'!$I$220:$J$250,2,0)))-(AR30*3809.53+(VLOOKUP(AU30,'BASE DE DONNEE'!$I$220:$J$250,2,0)))*AT30,IF(AS30="CLIENT S",VLOOKUP(AU30,'BASE DE DONNEE'!$I$220:$J$250,2,0))+VLOOKUP(AR30,'BASE DE DONNEE'!$I$111:$P$192,2,0)-((VLOOKUP(AU30,'BASE DE DONNEE'!$I$220:$J$250,2,0))+VLOOKUP(AR30,'BASE DE DONNEE'!$I$111:$P$164,2,0)*AT30))))))</f>
        <v>0</v>
      </c>
      <c r="BC30" s="41" t="b">
        <f t="shared" si="10"/>
        <v>0</v>
      </c>
      <c r="BD30" s="45" t="b">
        <f t="shared" si="11"/>
        <v>0</v>
      </c>
      <c r="BE30" s="34"/>
      <c r="BF30" s="26"/>
      <c r="BG30" s="29"/>
      <c r="BH30" s="585"/>
      <c r="BI30" s="704"/>
      <c r="BJ30" s="704"/>
      <c r="BK30" s="77">
        <f t="shared" si="12"/>
        <v>0</v>
      </c>
      <c r="BL30" s="29"/>
      <c r="BM30" s="42"/>
      <c r="BN30" s="29"/>
      <c r="BO30" s="29"/>
      <c r="BP30" s="29"/>
      <c r="BQ30" s="29"/>
      <c r="BR30" s="29"/>
      <c r="BS30" s="29"/>
      <c r="BT30" s="94">
        <f t="shared" si="13"/>
        <v>0</v>
      </c>
      <c r="BU30" s="83">
        <f>IF(BL30="CLIENT S+L",(BK30*3333.33+(VLOOKUP(BN30,'BASE DE DONNEE'!$I$220:$J$250,2,0)))-((BK30*3333.33+(VLOOKUP(BN30,'BASE DE DONNEE'!$I$220:$J$250,2,0)))*BM30),IF(BL30="CLIENT O","OFFERT",IF(BL30="CLIENT L",(VLOOKUP(BN30,'BASE DE DONNEE'!$I$220:$J$250,2,0))+(VLOOKUP(BK30,'BASE DE DONNEE'!$I$111:$P$192,2,0)),IF(BL30="CLIENT D",(BK30*3809.53+(VLOOKUP(BN30,'BASE DE DONNEE'!$I$220:$J$250,2,0))),IF(BL30="CLIENT S+D",(BK30*3809.53+(VLOOKUP(BN30,'BASE DE DONNEE'!$I$220:$J$250,2,0)))-((BK30*3809.53+(VLOOKUP(BN30,'BASE DE DONNEE'!$I$220:$J$250,2,0)))*BM30),IF(BL30="CLIENT S",VLOOKUP(BN30,'BASE DE DONNEE'!$I$220:$J$250,2,0))+VLOOKUP(BK30,'BASE DE DONNEE'!$I$111:$P$192,2,0)-((VLOOKUP(BN30,'BASE DE DONNEE'!$I$220:$J$250,2,0))+VLOOKUP(BK30,'BASE DE DONNEE'!$I$111:$P$192,2,0)*BM30))))))</f>
        <v>0</v>
      </c>
      <c r="BV30" s="83" t="b">
        <f t="shared" si="14"/>
        <v>0</v>
      </c>
      <c r="BW30" s="95" t="b">
        <f t="shared" si="15"/>
        <v>0</v>
      </c>
      <c r="BX30" s="34"/>
    </row>
    <row r="31" spans="1:76" x14ac:dyDescent="0.25">
      <c r="A31" s="26"/>
      <c r="B31" s="29"/>
      <c r="C31" s="585"/>
      <c r="D31" s="704"/>
      <c r="E31" s="704"/>
      <c r="F31" s="77">
        <f t="shared" si="0"/>
        <v>0</v>
      </c>
      <c r="G31" s="29"/>
      <c r="H31" s="42"/>
      <c r="I31" s="29"/>
      <c r="J31" s="29"/>
      <c r="K31" s="29"/>
      <c r="L31" s="29"/>
      <c r="M31" s="29"/>
      <c r="N31" s="130"/>
      <c r="O31" s="80">
        <f t="shared" si="1"/>
        <v>0</v>
      </c>
      <c r="P31" s="76">
        <f>IF(G31="CLIENT S+L",(F31*3333.33+(VLOOKUP(I31,'BASE DE DONNEE'!$I$220:$J$250,2,0))),IF(G31="CLIENT O","OFFERT",IF(G31="CLIENT L",(VLOOKUP(I31,'BASE DE DONNEE'!$I$220:$J$250,2,0))+(VLOOKUP(F31,'BASE DE DONNEE'!$I$113:$P$153,2,0)),IF(G31="CLIENT D",(F31*3809.53+(VLOOKUP(I31,'BASE DE DONNEE'!$I$220:$J$250,2,0))),IF(G31="CLIENT S+D",(F31*3809.53+(VLOOKUP(I31,'BASE DE DONNEE'!$I$220:$J$250,2,0))),IF(G31="CLIENT S",VLOOKUP(I31,'BASE DE DONNEE'!$I$220:$J$250,2,0))+VLOOKUP(F31,'BASE DE DONNEE'!$I$111:$P$164,2,0))))))</f>
        <v>0</v>
      </c>
      <c r="Q31" s="76" t="b">
        <f t="shared" si="2"/>
        <v>0</v>
      </c>
      <c r="R31" s="83" t="b">
        <f t="shared" si="3"/>
        <v>0</v>
      </c>
      <c r="S31" s="34"/>
      <c r="T31" s="26"/>
      <c r="U31" s="29"/>
      <c r="V31" s="585"/>
      <c r="W31" s="704"/>
      <c r="X31" s="704"/>
      <c r="Y31" s="77">
        <f t="shared" si="4"/>
        <v>0</v>
      </c>
      <c r="Z31" s="29"/>
      <c r="AA31" s="42"/>
      <c r="AB31" s="29"/>
      <c r="AC31" s="29"/>
      <c r="AD31" s="29"/>
      <c r="AE31" s="29"/>
      <c r="AF31" s="29"/>
      <c r="AG31" s="130"/>
      <c r="AH31" s="92">
        <f t="shared" si="5"/>
        <v>0</v>
      </c>
      <c r="AI31" s="83">
        <f>IF(Z31="CLIENT S+L",(Y31*3333.33+(VLOOKUP(AB31,'BASE DE DONNEE'!$I$220:$J$250,2,0)))-(Y31*3333.33+(VLOOKUP(AB31,'BASE DE DONNEE'!$I$220:$J$250,2,0)))*AA31,IF(Z31="CLIENT O","OFFERT",IF(Z31="CLIENT L",(VLOOKUP(AB31,'BASE DE DONNEE'!$I$220:$J$250,2,0))+(VLOOKUP(Y31,'BASE DE DONNEE'!$I$111:$P$192,2,0)),IF(Z31="CLIENT D",(Y31*3809.53+(VLOOKUP(AB31,'BASE DE DONNEE'!$I$220:$J$250,2,0))),IF(Z31="CLIENT S+D",(Y31*3809.53+(VLOOKUP(AB31,'BASE DE DONNEE'!$I$220:$J$250,2,0)))-(Y31*3809.53+(VLOOKUP(AB31,'BASE DE DONNEE'!$I$220:$J$250,2,0)))*AA31,IF(Z31="CLIENT S",VLOOKUP(AB31,'BASE DE DONNEE'!$I$220:$J$250,2,0))+VLOOKUP(Y31,'BASE DE DONNEE'!$I$111:$P$192,2,0)-((VLOOKUP(AB31,'BASE DE DONNEE'!$I$220:$J$250,2,0))+VLOOKUP(Y31,'BASE DE DONNEE'!$I$111:$P$192,2,0)*AA31))))))</f>
        <v>0</v>
      </c>
      <c r="AJ31" s="83" t="b">
        <f t="shared" si="6"/>
        <v>0</v>
      </c>
      <c r="AK31" s="83" t="b">
        <f t="shared" si="7"/>
        <v>0</v>
      </c>
      <c r="AL31" s="34"/>
      <c r="AM31" s="26"/>
      <c r="AN31" s="29"/>
      <c r="AO31" s="585"/>
      <c r="AP31" s="704"/>
      <c r="AQ31" s="704"/>
      <c r="AR31" s="77">
        <f t="shared" si="8"/>
        <v>0</v>
      </c>
      <c r="AS31" s="29"/>
      <c r="AT31" s="42"/>
      <c r="AU31" s="29"/>
      <c r="AV31" s="29"/>
      <c r="AW31" s="29"/>
      <c r="AX31" s="29"/>
      <c r="AY31" s="29"/>
      <c r="AZ31" s="129"/>
      <c r="BA31" s="93">
        <f t="shared" si="9"/>
        <v>0</v>
      </c>
      <c r="BB31" s="41">
        <f>IF(AS31="CLIENT S+L",(AR31*3333.33+(VLOOKUP(AU31,'BASE DE DONNEE'!$I$220:$J$250,2,0)))-((AR31*3333.33+(VLOOKUP(AU31,'BASE DE DONNEE'!$I$220:$J$250,2,0)))*AT31),IF(AS31="CLIENT O","OFFERT",IF(AS31="CLIENT L",(VLOOKUP(AU31,'BASE DE DONNEE'!$I$220:$J$250,2,0))+(VLOOKUP(AR31,'BASE DE DONNEE'!$I$111:$P$192,2,0)),IF(AS31="CLIENT D",(AR31*3809.53+(VLOOKUP(AU31,'BASE DE DONNEE'!$I$220:$J$250,2,0))),IF(AS31="CLIENT S+D",(AR31*3809.53+(VLOOKUP(AU31,'BASE DE DONNEE'!$I$220:$J$250,2,0)))-(AR31*3809.53+(VLOOKUP(AU31,'BASE DE DONNEE'!$I$220:$J$250,2,0)))*AT31,IF(AS31="CLIENT S",VLOOKUP(AU31,'BASE DE DONNEE'!$I$220:$J$250,2,0))+VLOOKUP(AR31,'BASE DE DONNEE'!$I$111:$P$192,2,0)-((VLOOKUP(AU31,'BASE DE DONNEE'!$I$220:$J$250,2,0))+VLOOKUP(AR31,'BASE DE DONNEE'!$I$111:$P$164,2,0)*AT31))))))</f>
        <v>0</v>
      </c>
      <c r="BC31" s="41" t="b">
        <f t="shared" si="10"/>
        <v>0</v>
      </c>
      <c r="BD31" s="45" t="b">
        <f t="shared" si="11"/>
        <v>0</v>
      </c>
      <c r="BE31" s="34"/>
      <c r="BF31" s="26"/>
      <c r="BG31" s="29"/>
      <c r="BH31" s="585"/>
      <c r="BI31" s="704"/>
      <c r="BJ31" s="704"/>
      <c r="BK31" s="77">
        <f t="shared" si="12"/>
        <v>0</v>
      </c>
      <c r="BL31" s="29"/>
      <c r="BM31" s="42"/>
      <c r="BN31" s="29"/>
      <c r="BO31" s="29"/>
      <c r="BP31" s="29"/>
      <c r="BQ31" s="29"/>
      <c r="BR31" s="29"/>
      <c r="BS31" s="29"/>
      <c r="BT31" s="94">
        <f t="shared" si="13"/>
        <v>0</v>
      </c>
      <c r="BU31" s="83">
        <f>IF(BL31="CLIENT S+L",(BK31*3333.33+(VLOOKUP(BN31,'BASE DE DONNEE'!$I$220:$J$250,2,0)))-((BK31*3333.33+(VLOOKUP(BN31,'BASE DE DONNEE'!$I$220:$J$250,2,0)))*BM31),IF(BL31="CLIENT O","OFFERT",IF(BL31="CLIENT L",(VLOOKUP(BN31,'BASE DE DONNEE'!$I$220:$J$250,2,0))+(VLOOKUP(BK31,'BASE DE DONNEE'!$I$111:$P$192,2,0)),IF(BL31="CLIENT D",(BK31*3809.53+(VLOOKUP(BN31,'BASE DE DONNEE'!$I$220:$J$250,2,0))),IF(BL31="CLIENT S+D",(BK31*3809.53+(VLOOKUP(BN31,'BASE DE DONNEE'!$I$220:$J$250,2,0)))-((BK31*3809.53+(VLOOKUP(BN31,'BASE DE DONNEE'!$I$220:$J$250,2,0)))*BM31),IF(BL31="CLIENT S",VLOOKUP(BN31,'BASE DE DONNEE'!$I$220:$J$250,2,0))+VLOOKUP(BK31,'BASE DE DONNEE'!$I$111:$P$192,2,0)-((VLOOKUP(BN31,'BASE DE DONNEE'!$I$220:$J$250,2,0))+VLOOKUP(BK31,'BASE DE DONNEE'!$I$111:$P$192,2,0)*BM31))))))</f>
        <v>0</v>
      </c>
      <c r="BV31" s="83" t="b">
        <f t="shared" si="14"/>
        <v>0</v>
      </c>
      <c r="BW31" s="95" t="b">
        <f t="shared" si="15"/>
        <v>0</v>
      </c>
      <c r="BX31" s="34"/>
    </row>
    <row r="32" spans="1:76" ht="15.75" thickBot="1" x14ac:dyDescent="0.3">
      <c r="A32" s="27"/>
      <c r="B32" s="30"/>
      <c r="C32" s="585"/>
      <c r="D32" s="704"/>
      <c r="E32" s="704"/>
      <c r="F32" s="78">
        <f t="shared" si="0"/>
        <v>0</v>
      </c>
      <c r="G32" s="30"/>
      <c r="H32" s="43"/>
      <c r="I32" s="30"/>
      <c r="J32" s="30"/>
      <c r="K32" s="30"/>
      <c r="L32" s="30"/>
      <c r="M32" s="30"/>
      <c r="N32" s="228"/>
      <c r="O32" s="81">
        <f t="shared" si="1"/>
        <v>0</v>
      </c>
      <c r="P32" s="76">
        <f>IF(G32="CLIENT S+L",(F32*3333.33+(VLOOKUP(I32,'BASE DE DONNEE'!$I$220:$J$250,2,0))),IF(G32="CLIENT O","OFFERT",IF(G32="CLIENT L",(VLOOKUP(I32,'BASE DE DONNEE'!$I$220:$J$250,2,0))+(VLOOKUP(F32,'BASE DE DONNEE'!$I$113:$P$153,2,0)),IF(G32="CLIENT D",(F32*3809.53+(VLOOKUP(I32,'BASE DE DONNEE'!$I$220:$J$250,2,0))),IF(G32="CLIENT S+D",(F32*3809.53+(VLOOKUP(I32,'BASE DE DONNEE'!$I$220:$J$250,2,0))),IF(G32="CLIENT S",VLOOKUP(I32,'BASE DE DONNEE'!$I$220:$J$250,2,0))+VLOOKUP(F32,'BASE DE DONNEE'!$I$111:$P$164,2,0))))))</f>
        <v>0</v>
      </c>
      <c r="Q32" s="76" t="b">
        <f t="shared" si="2"/>
        <v>0</v>
      </c>
      <c r="R32" s="83" t="b">
        <f t="shared" si="3"/>
        <v>0</v>
      </c>
      <c r="S32" s="35"/>
      <c r="T32" s="27"/>
      <c r="U32" s="30"/>
      <c r="V32" s="585"/>
      <c r="W32" s="704"/>
      <c r="X32" s="704"/>
      <c r="Y32" s="77">
        <f t="shared" si="4"/>
        <v>0</v>
      </c>
      <c r="Z32" s="30"/>
      <c r="AA32" s="43"/>
      <c r="AB32" s="30"/>
      <c r="AC32" s="30"/>
      <c r="AD32" s="30"/>
      <c r="AE32" s="30"/>
      <c r="AF32" s="30"/>
      <c r="AG32" s="130"/>
      <c r="AH32" s="92">
        <f t="shared" si="5"/>
        <v>0</v>
      </c>
      <c r="AI32" s="83">
        <f>IF(Z32="CLIENT S+L",(Y32*3333.33+(VLOOKUP(AB32,'BASE DE DONNEE'!$I$220:$J$250,2,0)))-(Y32*3333.33+(VLOOKUP(AB32,'BASE DE DONNEE'!$I$220:$J$250,2,0)))*AA32,IF(Z32="CLIENT O","OFFERT",IF(Z32="CLIENT L",(VLOOKUP(AB32,'BASE DE DONNEE'!$I$220:$J$250,2,0))+(VLOOKUP(Y32,'BASE DE DONNEE'!$I$111:$P$192,2,0)),IF(Z32="CLIENT D",(Y32*3809.53+(VLOOKUP(AB32,'BASE DE DONNEE'!$I$220:$J$250,2,0))),IF(Z32="CLIENT S+D",(Y32*3809.53+(VLOOKUP(AB32,'BASE DE DONNEE'!$I$220:$J$250,2,0)))-(Y32*3809.53+(VLOOKUP(AB32,'BASE DE DONNEE'!$I$220:$J$250,2,0)))*AA32,IF(Z32="CLIENT S",VLOOKUP(AB32,'BASE DE DONNEE'!$I$220:$J$250,2,0))+VLOOKUP(Y32,'BASE DE DONNEE'!$I$111:$P$192,2,0)-((VLOOKUP(AB32,'BASE DE DONNEE'!$I$220:$J$250,2,0))+VLOOKUP(Y32,'BASE DE DONNEE'!$I$111:$P$192,2,0)*AA32))))))</f>
        <v>0</v>
      </c>
      <c r="AJ32" s="83" t="b">
        <f t="shared" si="6"/>
        <v>0</v>
      </c>
      <c r="AK32" s="83" t="b">
        <f t="shared" si="7"/>
        <v>0</v>
      </c>
      <c r="AL32" s="35"/>
      <c r="AM32" s="27"/>
      <c r="AN32" s="30"/>
      <c r="AO32" s="585"/>
      <c r="AP32" s="704"/>
      <c r="AQ32" s="704"/>
      <c r="AR32" s="77">
        <f t="shared" si="8"/>
        <v>0</v>
      </c>
      <c r="AS32" s="30"/>
      <c r="AT32" s="43"/>
      <c r="AU32" s="30"/>
      <c r="AV32" s="30"/>
      <c r="AW32" s="30"/>
      <c r="AX32" s="30"/>
      <c r="AY32" s="30"/>
      <c r="AZ32" s="129"/>
      <c r="BA32" s="93">
        <f t="shared" si="9"/>
        <v>0</v>
      </c>
      <c r="BB32" s="41">
        <f>IF(AS32="CLIENT S+L",(AR32*3333.33+(VLOOKUP(AU32,'BASE DE DONNEE'!$I$220:$J$250,2,0)))-((AR32*3333.33+(VLOOKUP(AU32,'BASE DE DONNEE'!$I$220:$J$250,2,0)))*AT32),IF(AS32="CLIENT O","OFFERT",IF(AS32="CLIENT L",(VLOOKUP(AU32,'BASE DE DONNEE'!$I$220:$J$250,2,0))+(VLOOKUP(AR32,'BASE DE DONNEE'!$I$111:$P$192,2,0)),IF(AS32="CLIENT D",(AR32*3809.53+(VLOOKUP(AU32,'BASE DE DONNEE'!$I$220:$J$250,2,0))),IF(AS32="CLIENT S+D",(AR32*3809.53+(VLOOKUP(AU32,'BASE DE DONNEE'!$I$220:$J$250,2,0)))-(AR32*3809.53+(VLOOKUP(AU32,'BASE DE DONNEE'!$I$220:$J$250,2,0)))*AT32,IF(AS32="CLIENT S",VLOOKUP(AU32,'BASE DE DONNEE'!$I$220:$J$250,2,0))+VLOOKUP(AR32,'BASE DE DONNEE'!$I$111:$P$192,2,0)-((VLOOKUP(AU32,'BASE DE DONNEE'!$I$220:$J$250,2,0))+VLOOKUP(AR32,'BASE DE DONNEE'!$I$111:$P$164,2,0)*AT32))))))</f>
        <v>0</v>
      </c>
      <c r="BC32" s="41" t="b">
        <f t="shared" si="10"/>
        <v>0</v>
      </c>
      <c r="BD32" s="45" t="b">
        <f t="shared" si="11"/>
        <v>0</v>
      </c>
      <c r="BE32" s="35"/>
      <c r="BF32" s="27"/>
      <c r="BG32" s="30"/>
      <c r="BH32" s="585"/>
      <c r="BI32" s="704"/>
      <c r="BJ32" s="704"/>
      <c r="BK32" s="77">
        <f t="shared" si="12"/>
        <v>0</v>
      </c>
      <c r="BL32" s="30"/>
      <c r="BM32" s="43"/>
      <c r="BN32" s="30"/>
      <c r="BO32" s="30"/>
      <c r="BP32" s="30"/>
      <c r="BQ32" s="30"/>
      <c r="BR32" s="30"/>
      <c r="BS32" s="30"/>
      <c r="BT32" s="94">
        <f t="shared" si="13"/>
        <v>0</v>
      </c>
      <c r="BU32" s="83">
        <f>IF(BL32="CLIENT S+L",(BK32*3333.33+(VLOOKUP(BN32,'BASE DE DONNEE'!$I$220:$J$250,2,0)))-((BK32*3333.33+(VLOOKUP(BN32,'BASE DE DONNEE'!$I$220:$J$250,2,0)))*BM32),IF(BL32="CLIENT O","OFFERT",IF(BL32="CLIENT L",(VLOOKUP(BN32,'BASE DE DONNEE'!$I$220:$J$250,2,0))+(VLOOKUP(BK32,'BASE DE DONNEE'!$I$111:$P$192,2,0)),IF(BL32="CLIENT D",(BK32*3809.53+(VLOOKUP(BN32,'BASE DE DONNEE'!$I$220:$J$250,2,0))),IF(BL32="CLIENT S+D",(BK32*3809.53+(VLOOKUP(BN32,'BASE DE DONNEE'!$I$220:$J$250,2,0)))-((BK32*3809.53+(VLOOKUP(BN32,'BASE DE DONNEE'!$I$220:$J$250,2,0)))*BM32),IF(BL32="CLIENT S",VLOOKUP(BN32,'BASE DE DONNEE'!$I$220:$J$250,2,0))+VLOOKUP(BK32,'BASE DE DONNEE'!$I$111:$P$192,2,0)-((VLOOKUP(BN32,'BASE DE DONNEE'!$I$220:$J$250,2,0))+VLOOKUP(BK32,'BASE DE DONNEE'!$I$111:$P$192,2,0)*BM32))))))</f>
        <v>0</v>
      </c>
      <c r="BV32" s="83" t="b">
        <f t="shared" si="14"/>
        <v>0</v>
      </c>
      <c r="BW32" s="95" t="b">
        <f t="shared" si="15"/>
        <v>0</v>
      </c>
      <c r="BX32" s="35"/>
    </row>
    <row r="33" spans="1:76" ht="16.5" thickTop="1" thickBot="1" x14ac:dyDescent="0.3">
      <c r="A33" s="906" t="s">
        <v>131</v>
      </c>
      <c r="B33" s="907"/>
      <c r="C33" s="907"/>
      <c r="D33" s="907"/>
      <c r="E33" s="907"/>
      <c r="F33" s="907"/>
      <c r="G33" s="907"/>
      <c r="H33" s="908"/>
      <c r="I33" s="46">
        <f t="shared" ref="I33:O33" si="16">SUM(I6:I32)+SUM(AB6:AB36)+SUM(AU6:AU36)+SUM(BN6:BN36)</f>
        <v>0</v>
      </c>
      <c r="J33" s="46">
        <f t="shared" si="16"/>
        <v>0</v>
      </c>
      <c r="K33" s="46">
        <f t="shared" si="16"/>
        <v>0</v>
      </c>
      <c r="L33" s="46">
        <f t="shared" si="16"/>
        <v>0</v>
      </c>
      <c r="M33" s="46">
        <f t="shared" si="16"/>
        <v>0</v>
      </c>
      <c r="N33" s="48">
        <f t="shared" si="16"/>
        <v>0</v>
      </c>
      <c r="O33" s="96">
        <f t="shared" si="16"/>
        <v>0</v>
      </c>
      <c r="P33" s="909"/>
      <c r="Q33" s="910"/>
      <c r="R33" s="910"/>
      <c r="S33" s="911"/>
      <c r="T33" s="27"/>
      <c r="U33" s="30"/>
      <c r="V33" s="585"/>
      <c r="W33" s="704"/>
      <c r="X33" s="704"/>
      <c r="Y33" s="77">
        <f t="shared" si="4"/>
        <v>0</v>
      </c>
      <c r="Z33" s="30"/>
      <c r="AA33" s="43"/>
      <c r="AB33" s="30"/>
      <c r="AC33" s="30"/>
      <c r="AD33" s="30"/>
      <c r="AE33" s="30"/>
      <c r="AF33" s="30"/>
      <c r="AG33" s="134"/>
      <c r="AH33" s="92">
        <f t="shared" si="5"/>
        <v>0</v>
      </c>
      <c r="AI33" s="83">
        <f>IF(Z33="CLIENT S+L",(Y33*3333.33+(VLOOKUP(AB33,'BASE DE DONNEE'!$I$220:$J$250,2,0)))-(Y33*3333.33+(VLOOKUP(AB33,'BASE DE DONNEE'!$I$220:$J$250,2,0)))*AA33,IF(Z33="CLIENT O","OFFERT",IF(Z33="CLIENT L",(VLOOKUP(AB33,'BASE DE DONNEE'!$I$220:$J$250,2,0))+(VLOOKUP(Y33,'BASE DE DONNEE'!$I$111:$P$192,2,0)),IF(Z33="CLIENT D",(Y33*3809.53+(VLOOKUP(AB33,'BASE DE DONNEE'!$I$220:$J$250,2,0))),IF(Z33="CLIENT S+D",(Y33*3809.53+(VLOOKUP(AB33,'BASE DE DONNEE'!$I$220:$J$250,2,0)))-(Y33*3809.53+(VLOOKUP(AB33,'BASE DE DONNEE'!$I$220:$J$250,2,0)))*AA33,IF(Z33="CLIENT S",VLOOKUP(AB33,'BASE DE DONNEE'!$I$220:$J$250,2,0))+VLOOKUP(Y33,'BASE DE DONNEE'!$I$111:$P$192,2,0)-((VLOOKUP(AB33,'BASE DE DONNEE'!$I$220:$J$250,2,0))+VLOOKUP(Y33,'BASE DE DONNEE'!$I$111:$P$192,2,0)*AA33))))))</f>
        <v>0</v>
      </c>
      <c r="AJ33" s="83" t="b">
        <f t="shared" si="6"/>
        <v>0</v>
      </c>
      <c r="AK33" s="83" t="b">
        <f t="shared" si="7"/>
        <v>0</v>
      </c>
      <c r="AL33" s="35"/>
      <c r="AM33" s="27"/>
      <c r="AN33" s="30"/>
      <c r="AO33" s="585"/>
      <c r="AP33" s="704"/>
      <c r="AQ33" s="704"/>
      <c r="AR33" s="77">
        <f t="shared" si="8"/>
        <v>0</v>
      </c>
      <c r="AS33" s="30"/>
      <c r="AT33" s="43"/>
      <c r="AU33" s="30"/>
      <c r="AV33" s="30"/>
      <c r="AW33" s="30"/>
      <c r="AX33" s="30"/>
      <c r="AY33" s="30"/>
      <c r="AZ33" s="129"/>
      <c r="BA33" s="93">
        <f t="shared" si="9"/>
        <v>0</v>
      </c>
      <c r="BB33" s="41">
        <f>IF(AS33="CLIENT S+L",(AR33*3333.33+(VLOOKUP(AU33,'BASE DE DONNEE'!$I$220:$J$250,2,0)))-((AR33*3333.33+(VLOOKUP(AU33,'BASE DE DONNEE'!$I$220:$J$250,2,0)))*AT33),IF(AS33="CLIENT O","OFFERT",IF(AS33="CLIENT L",(VLOOKUP(AU33,'BASE DE DONNEE'!$I$220:$J$250,2,0))+(VLOOKUP(AR33,'BASE DE DONNEE'!$I$111:$P$192,2,0)),IF(AS33="CLIENT D",(AR33*3809.53+(VLOOKUP(AU33,'BASE DE DONNEE'!$I$220:$J$250,2,0))),IF(AS33="CLIENT S+D",(AR33*3809.53+(VLOOKUP(AU33,'BASE DE DONNEE'!$I$220:$J$250,2,0)))-(AR33*3809.53+(VLOOKUP(AU33,'BASE DE DONNEE'!$I$220:$J$250,2,0)))*AT33,IF(AS33="CLIENT S",VLOOKUP(AU33,'BASE DE DONNEE'!$I$220:$J$250,2,0))+VLOOKUP(AR33,'BASE DE DONNEE'!$I$111:$P$192,2,0)-((VLOOKUP(AU33,'BASE DE DONNEE'!$I$220:$J$250,2,0))+VLOOKUP(AR33,'BASE DE DONNEE'!$I$111:$P$164,2,0)*AT33))))))</f>
        <v>0</v>
      </c>
      <c r="BC33" s="41" t="b">
        <f t="shared" si="10"/>
        <v>0</v>
      </c>
      <c r="BD33" s="45" t="b">
        <f t="shared" si="11"/>
        <v>0</v>
      </c>
      <c r="BE33" s="35"/>
      <c r="BF33" s="27"/>
      <c r="BG33" s="30"/>
      <c r="BH33" s="585"/>
      <c r="BI33" s="704"/>
      <c r="BJ33" s="704"/>
      <c r="BK33" s="77">
        <f t="shared" si="12"/>
        <v>0</v>
      </c>
      <c r="BL33" s="30"/>
      <c r="BM33" s="43"/>
      <c r="BN33" s="30"/>
      <c r="BO33" s="30"/>
      <c r="BP33" s="30"/>
      <c r="BQ33" s="30"/>
      <c r="BR33" s="30"/>
      <c r="BS33" s="30"/>
      <c r="BT33" s="94">
        <f t="shared" si="13"/>
        <v>0</v>
      </c>
      <c r="BU33" s="83">
        <f>IF(BL33="CLIENT S+L",(BK33*3333.33+(VLOOKUP(BN33,'BASE DE DONNEE'!$I$220:$J$250,2,0)))-((BK33*3333.33+(VLOOKUP(BN33,'BASE DE DONNEE'!$I$220:$J$250,2,0)))*BM33),IF(BL33="CLIENT O","OFFERT",IF(BL33="CLIENT L",(VLOOKUP(BN33,'BASE DE DONNEE'!$I$220:$J$250,2,0))+(VLOOKUP(BK33,'BASE DE DONNEE'!$I$111:$P$192,2,0)),IF(BL33="CLIENT D",(BK33*3809.53+(VLOOKUP(BN33,'BASE DE DONNEE'!$I$220:$J$250,2,0))),IF(BL33="CLIENT S+D",(BK33*3809.53+(VLOOKUP(BN33,'BASE DE DONNEE'!$I$220:$J$250,2,0)))-((BK33*3809.53+(VLOOKUP(BN33,'BASE DE DONNEE'!$I$220:$J$250,2,0)))*BM33),IF(BL33="CLIENT S",VLOOKUP(BN33,'BASE DE DONNEE'!$I$220:$J$250,2,0))+VLOOKUP(BK33,'BASE DE DONNEE'!$I$111:$P$192,2,0)-((VLOOKUP(BN33,'BASE DE DONNEE'!$I$220:$J$250,2,0))+VLOOKUP(BK33,'BASE DE DONNEE'!$I$111:$P$192,2,0)*BM33))))))</f>
        <v>0</v>
      </c>
      <c r="BV33" s="83" t="b">
        <f t="shared" si="14"/>
        <v>0</v>
      </c>
      <c r="BW33" s="95" t="b">
        <f t="shared" si="15"/>
        <v>0</v>
      </c>
      <c r="BX33" s="35"/>
    </row>
    <row r="34" spans="1:76" ht="15.75" thickBot="1" x14ac:dyDescent="0.3">
      <c r="A34" s="854" t="s">
        <v>38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6"/>
      <c r="O34" s="559">
        <f>SUM(P6:P32)+SUM(AI6:AI36)+SUM(BB6:BB36)+SUM(BU6:BU36)</f>
        <v>0</v>
      </c>
      <c r="P34" s="560"/>
      <c r="Q34" s="560"/>
      <c r="R34" s="560"/>
      <c r="S34" s="562"/>
      <c r="T34" s="27"/>
      <c r="U34" s="30"/>
      <c r="V34" s="585"/>
      <c r="W34" s="704"/>
      <c r="X34" s="704"/>
      <c r="Y34" s="77">
        <f t="shared" si="4"/>
        <v>0</v>
      </c>
      <c r="Z34" s="30"/>
      <c r="AA34" s="43"/>
      <c r="AB34" s="30"/>
      <c r="AC34" s="30"/>
      <c r="AD34" s="30"/>
      <c r="AE34" s="30"/>
      <c r="AF34" s="30"/>
      <c r="AG34" s="130"/>
      <c r="AH34" s="92">
        <f t="shared" si="5"/>
        <v>0</v>
      </c>
      <c r="AI34" s="83">
        <f>IF(Z34="CLIENT S+L",(Y34*3333.33+(VLOOKUP(AB34,'BASE DE DONNEE'!$I$220:$J$250,2,0)))-(Y34*3333.33+(VLOOKUP(AB34,'BASE DE DONNEE'!$I$220:$J$250,2,0)))*AA34,IF(Z34="CLIENT O","OFFERT",IF(Z34="CLIENT L",(VLOOKUP(AB34,'BASE DE DONNEE'!$I$220:$J$250,2,0))+(VLOOKUP(Y34,'BASE DE DONNEE'!$I$111:$P$192,2,0)),IF(Z34="CLIENT D",(Y34*3809.53+(VLOOKUP(AB34,'BASE DE DONNEE'!$I$220:$J$250,2,0))),IF(Z34="CLIENT S+D",(Y34*3809.53+(VLOOKUP(AB34,'BASE DE DONNEE'!$I$220:$J$250,2,0)))-(Y34*3809.53+(VLOOKUP(AB34,'BASE DE DONNEE'!$I$220:$J$250,2,0)))*AA34,IF(Z34="CLIENT S",VLOOKUP(AB34,'BASE DE DONNEE'!$I$220:$J$250,2,0))+VLOOKUP(Y34,'BASE DE DONNEE'!$I$111:$P$192,2,0)-((VLOOKUP(AB34,'BASE DE DONNEE'!$I$220:$J$250,2,0))+VLOOKUP(Y34,'BASE DE DONNEE'!$I$111:$P$192,2,0)*AA34))))))</f>
        <v>0</v>
      </c>
      <c r="AJ34" s="83" t="b">
        <f t="shared" si="6"/>
        <v>0</v>
      </c>
      <c r="AK34" s="83" t="b">
        <f t="shared" si="7"/>
        <v>0</v>
      </c>
      <c r="AL34" s="35"/>
      <c r="AM34" s="27"/>
      <c r="AN34" s="30"/>
      <c r="AO34" s="585"/>
      <c r="AP34" s="704"/>
      <c r="AQ34" s="704"/>
      <c r="AR34" s="77">
        <f t="shared" si="8"/>
        <v>0</v>
      </c>
      <c r="AS34" s="30"/>
      <c r="AT34" s="43"/>
      <c r="AU34" s="30"/>
      <c r="AV34" s="30"/>
      <c r="AW34" s="30"/>
      <c r="AX34" s="30"/>
      <c r="AY34" s="30"/>
      <c r="AZ34" s="129"/>
      <c r="BA34" s="93">
        <f t="shared" si="9"/>
        <v>0</v>
      </c>
      <c r="BB34" s="41">
        <f>IF(AS34="CLIENT S+L",(AR34*3333.33+(VLOOKUP(AU34,'BASE DE DONNEE'!$I$220:$J$250,2,0)))-((AR34*3333.33+(VLOOKUP(AU34,'BASE DE DONNEE'!$I$220:$J$250,2,0)))*AT34),IF(AS34="CLIENT O","OFFERT",IF(AS34="CLIENT L",(VLOOKUP(AU34,'BASE DE DONNEE'!$I$220:$J$250,2,0))+(VLOOKUP(AR34,'BASE DE DONNEE'!$I$111:$P$192,2,0)),IF(AS34="CLIENT D",(AR34*3809.53+(VLOOKUP(AU34,'BASE DE DONNEE'!$I$220:$J$250,2,0))),IF(AS34="CLIENT S+D",(AR34*3809.53+(VLOOKUP(AU34,'BASE DE DONNEE'!$I$220:$J$250,2,0)))-(AR34*3809.53+(VLOOKUP(AU34,'BASE DE DONNEE'!$I$220:$J$250,2,0)))*AT34,IF(AS34="CLIENT S",VLOOKUP(AU34,'BASE DE DONNEE'!$I$220:$J$250,2,0))+VLOOKUP(AR34,'BASE DE DONNEE'!$I$111:$P$192,2,0)-((VLOOKUP(AU34,'BASE DE DONNEE'!$I$220:$J$250,2,0))+VLOOKUP(AR34,'BASE DE DONNEE'!$I$111:$P$164,2,0)*AT34))))))</f>
        <v>0</v>
      </c>
      <c r="BC34" s="41" t="b">
        <f t="shared" si="10"/>
        <v>0</v>
      </c>
      <c r="BD34" s="45" t="b">
        <f t="shared" si="11"/>
        <v>0</v>
      </c>
      <c r="BE34" s="35"/>
      <c r="BF34" s="27"/>
      <c r="BG34" s="30"/>
      <c r="BH34" s="585"/>
      <c r="BI34" s="704"/>
      <c r="BJ34" s="704"/>
      <c r="BK34" s="77">
        <f t="shared" si="12"/>
        <v>0</v>
      </c>
      <c r="BL34" s="30"/>
      <c r="BM34" s="43"/>
      <c r="BN34" s="30"/>
      <c r="BO34" s="30"/>
      <c r="BP34" s="30"/>
      <c r="BQ34" s="30"/>
      <c r="BR34" s="30"/>
      <c r="BS34" s="30"/>
      <c r="BT34" s="94">
        <f t="shared" si="13"/>
        <v>0</v>
      </c>
      <c r="BU34" s="83">
        <f>IF(BL34="CLIENT S+L",(BK34*3333.33+(VLOOKUP(BN34,'BASE DE DONNEE'!$I$220:$J$250,2,0)))-((BK34*3333.33+(VLOOKUP(BN34,'BASE DE DONNEE'!$I$220:$J$250,2,0)))*BM34),IF(BL34="CLIENT O","OFFERT",IF(BL34="CLIENT L",(VLOOKUP(BN34,'BASE DE DONNEE'!$I$220:$J$250,2,0))+(VLOOKUP(BK34,'BASE DE DONNEE'!$I$111:$P$192,2,0)),IF(BL34="CLIENT D",(BK34*3809.53+(VLOOKUP(BN34,'BASE DE DONNEE'!$I$220:$J$250,2,0))),IF(BL34="CLIENT S+D",(BK34*3809.53+(VLOOKUP(BN34,'BASE DE DONNEE'!$I$220:$J$250,2,0)))-((BK34*3809.53+(VLOOKUP(BN34,'BASE DE DONNEE'!$I$220:$J$250,2,0)))*BM34),IF(BL34="CLIENT S",VLOOKUP(BN34,'BASE DE DONNEE'!$I$220:$J$250,2,0))+VLOOKUP(BK34,'BASE DE DONNEE'!$I$111:$P$192,2,0)-((VLOOKUP(BN34,'BASE DE DONNEE'!$I$220:$J$250,2,0))+VLOOKUP(BK34,'BASE DE DONNEE'!$I$111:$P$192,2,0)*BM34))))))</f>
        <v>0</v>
      </c>
      <c r="BV34" s="83" t="b">
        <f t="shared" si="14"/>
        <v>0</v>
      </c>
      <c r="BW34" s="95" t="b">
        <f t="shared" si="15"/>
        <v>0</v>
      </c>
      <c r="BX34" s="35"/>
    </row>
    <row r="35" spans="1:76" ht="15.75" thickBot="1" x14ac:dyDescent="0.3">
      <c r="A35" s="912" t="s">
        <v>39</v>
      </c>
      <c r="B35" s="913"/>
      <c r="C35" s="913"/>
      <c r="D35" s="913"/>
      <c r="E35" s="913"/>
      <c r="F35" s="913"/>
      <c r="G35" s="913"/>
      <c r="H35" s="913"/>
      <c r="I35" s="913"/>
      <c r="J35" s="913"/>
      <c r="K35" s="913"/>
      <c r="L35" s="913"/>
      <c r="M35" s="913"/>
      <c r="N35" s="914"/>
      <c r="O35" s="914"/>
      <c r="P35" s="559">
        <f>SUM(Q6:Q32)+SUM(AJ6:AJ36)+SUM(BC6:BC36)+SUM(BV6:BV36)</f>
        <v>0</v>
      </c>
      <c r="Q35" s="560"/>
      <c r="R35" s="560"/>
      <c r="S35" s="562"/>
      <c r="T35" s="27"/>
      <c r="U35" s="30"/>
      <c r="V35" s="585"/>
      <c r="W35" s="704"/>
      <c r="X35" s="704"/>
      <c r="Y35" s="77">
        <f t="shared" si="4"/>
        <v>0</v>
      </c>
      <c r="Z35" s="30"/>
      <c r="AA35" s="43"/>
      <c r="AB35" s="30"/>
      <c r="AC35" s="30"/>
      <c r="AD35" s="30"/>
      <c r="AE35" s="30"/>
      <c r="AF35" s="30"/>
      <c r="AG35" s="134"/>
      <c r="AH35" s="92">
        <f t="shared" si="5"/>
        <v>0</v>
      </c>
      <c r="AI35" s="83">
        <f>IF(Z35="CLIENT S+L",(Y35*3333.33+(VLOOKUP(AB35,'BASE DE DONNEE'!$I$220:$J$250,2,0)))-(Y35*3333.33+(VLOOKUP(AB35,'BASE DE DONNEE'!$I$220:$J$250,2,0)))*AA35,IF(Z35="CLIENT O","OFFERT",IF(Z35="CLIENT L",(VLOOKUP(AB35,'BASE DE DONNEE'!$I$220:$J$250,2,0))+(VLOOKUP(Y35,'BASE DE DONNEE'!$I$111:$P$192,2,0)),IF(Z35="CLIENT D",(Y35*3809.53+(VLOOKUP(AB35,'BASE DE DONNEE'!$I$220:$J$250,2,0))),IF(Z35="CLIENT S+D",(Y35*3809.53+(VLOOKUP(AB35,'BASE DE DONNEE'!$I$220:$J$250,2,0)))-(Y35*3809.53+(VLOOKUP(AB35,'BASE DE DONNEE'!$I$220:$J$250,2,0)))*AA35,IF(Z35="CLIENT S",VLOOKUP(AB35,'BASE DE DONNEE'!$I$220:$J$250,2,0))+VLOOKUP(Y35,'BASE DE DONNEE'!$I$111:$P$192,2,0)-((VLOOKUP(AB35,'BASE DE DONNEE'!$I$220:$J$250,2,0))+VLOOKUP(Y35,'BASE DE DONNEE'!$I$111:$P$192,2,0)*AA35))))))</f>
        <v>0</v>
      </c>
      <c r="AJ35" s="83" t="b">
        <f t="shared" si="6"/>
        <v>0</v>
      </c>
      <c r="AK35" s="83" t="b">
        <f t="shared" si="7"/>
        <v>0</v>
      </c>
      <c r="AL35" s="35"/>
      <c r="AM35" s="27"/>
      <c r="AN35" s="30"/>
      <c r="AO35" s="585"/>
      <c r="AP35" s="704"/>
      <c r="AQ35" s="704"/>
      <c r="AR35" s="77">
        <f t="shared" si="8"/>
        <v>0</v>
      </c>
      <c r="AS35" s="30"/>
      <c r="AT35" s="43"/>
      <c r="AU35" s="30"/>
      <c r="AV35" s="30"/>
      <c r="AW35" s="30"/>
      <c r="AX35" s="30"/>
      <c r="AY35" s="30"/>
      <c r="AZ35" s="129"/>
      <c r="BA35" s="93">
        <f t="shared" si="9"/>
        <v>0</v>
      </c>
      <c r="BB35" s="41">
        <f>IF(AS35="CLIENT S+L",(AR35*3333.33+(VLOOKUP(AU35,'BASE DE DONNEE'!$I$220:$J$250,2,0)))-((AR35*3333.33+(VLOOKUP(AU35,'BASE DE DONNEE'!$I$220:$J$250,2,0)))*AT35),IF(AS35="CLIENT O","OFFERT",IF(AS35="CLIENT L",(VLOOKUP(AU35,'BASE DE DONNEE'!$I$220:$J$250,2,0))+(VLOOKUP(AR35,'BASE DE DONNEE'!$I$111:$P$192,2,0)),IF(AS35="CLIENT D",(AR35*3809.53+(VLOOKUP(AU35,'BASE DE DONNEE'!$I$220:$J$250,2,0))),IF(AS35="CLIENT S+D",(AR35*3809.53+(VLOOKUP(AU35,'BASE DE DONNEE'!$I$220:$J$250,2,0)))-(AR35*3809.53+(VLOOKUP(AU35,'BASE DE DONNEE'!$I$220:$J$250,2,0)))*AT35,IF(AS35="CLIENT S",VLOOKUP(AU35,'BASE DE DONNEE'!$I$220:$J$250,2,0))+VLOOKUP(AR35,'BASE DE DONNEE'!$I$111:$P$192,2,0)-((VLOOKUP(AU35,'BASE DE DONNEE'!$I$220:$J$250,2,0))+VLOOKUP(AR35,'BASE DE DONNEE'!$I$111:$P$164,2,0)*AT35))))))</f>
        <v>0</v>
      </c>
      <c r="BC35" s="41" t="b">
        <f t="shared" si="10"/>
        <v>0</v>
      </c>
      <c r="BD35" s="45" t="b">
        <f t="shared" si="11"/>
        <v>0</v>
      </c>
      <c r="BE35" s="35"/>
      <c r="BF35" s="27"/>
      <c r="BG35" s="30"/>
      <c r="BH35" s="585"/>
      <c r="BI35" s="704"/>
      <c r="BJ35" s="704"/>
      <c r="BK35" s="77">
        <f t="shared" si="12"/>
        <v>0</v>
      </c>
      <c r="BL35" s="30"/>
      <c r="BM35" s="43"/>
      <c r="BN35" s="30"/>
      <c r="BO35" s="30"/>
      <c r="BP35" s="30"/>
      <c r="BQ35" s="30"/>
      <c r="BR35" s="30"/>
      <c r="BS35" s="30"/>
      <c r="BT35" s="94">
        <f t="shared" si="13"/>
        <v>0</v>
      </c>
      <c r="BU35" s="83">
        <f>IF(BL35="CLIENT S+L",(BK35*3333.33+(VLOOKUP(BN35,'BASE DE DONNEE'!$I$220:$J$250,2,0)))-((BK35*3333.33+(VLOOKUP(BN35,'BASE DE DONNEE'!$I$220:$J$250,2,0)))*BM35),IF(BL35="CLIENT O","OFFERT",IF(BL35="CLIENT L",(VLOOKUP(BN35,'BASE DE DONNEE'!$I$220:$J$250,2,0))+(VLOOKUP(BK35,'BASE DE DONNEE'!$I$111:$P$192,2,0)),IF(BL35="CLIENT D",(BK35*3809.53+(VLOOKUP(BN35,'BASE DE DONNEE'!$I$220:$J$250,2,0))),IF(BL35="CLIENT S+D",(BK35*3809.53+(VLOOKUP(BN35,'BASE DE DONNEE'!$I$220:$J$250,2,0)))-((BK35*3809.53+(VLOOKUP(BN35,'BASE DE DONNEE'!$I$220:$J$250,2,0)))*BM35),IF(BL35="CLIENT S",VLOOKUP(BN35,'BASE DE DONNEE'!$I$220:$J$250,2,0))+VLOOKUP(BK35,'BASE DE DONNEE'!$I$111:$P$192,2,0)-((VLOOKUP(BN35,'BASE DE DONNEE'!$I$220:$J$250,2,0))+VLOOKUP(BK35,'BASE DE DONNEE'!$I$111:$P$192,2,0)*BM35))))))</f>
        <v>0</v>
      </c>
      <c r="BV35" s="83" t="b">
        <f t="shared" si="14"/>
        <v>0</v>
      </c>
      <c r="BW35" s="95" t="b">
        <f t="shared" si="15"/>
        <v>0</v>
      </c>
      <c r="BX35" s="35"/>
    </row>
    <row r="36" spans="1:76" ht="15.75" thickBot="1" x14ac:dyDescent="0.3">
      <c r="A36" s="848" t="s">
        <v>40</v>
      </c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50"/>
      <c r="Q36" s="851">
        <f>SUM(R6:R32)+SUM(AK6:AK36)+SUM(BD6:BD36)+SUM(BW6:BW36)</f>
        <v>0</v>
      </c>
      <c r="R36" s="852"/>
      <c r="S36" s="853"/>
      <c r="T36" s="59"/>
      <c r="U36" s="60"/>
      <c r="V36" s="699"/>
      <c r="W36" s="701"/>
      <c r="X36" s="701"/>
      <c r="Y36" s="82">
        <f t="shared" si="4"/>
        <v>0</v>
      </c>
      <c r="Z36" s="60"/>
      <c r="AA36" s="61"/>
      <c r="AB36" s="60"/>
      <c r="AC36" s="60"/>
      <c r="AD36" s="60"/>
      <c r="AE36" s="60"/>
      <c r="AF36" s="60"/>
      <c r="AG36" s="135"/>
      <c r="AH36" s="97">
        <f t="shared" si="5"/>
        <v>0</v>
      </c>
      <c r="AI36" s="98">
        <f>IF(Z36="CLIENT S+L",(Y36*3333.33+(VLOOKUP(AB36,'BASE DE DONNEE'!$I$220:$J$250,2,0)))-(Y36*3333.33+(VLOOKUP(AB36,'BASE DE DONNEE'!$I$220:$J$250,2,0)))*AA36,IF(Z36="CLIENT O","OFFERT",IF(Z36="CLIENT L",(VLOOKUP(AB36,'BASE DE DONNEE'!$I$220:$J$250,2,0))+(VLOOKUP(Y36,'BASE DE DONNEE'!$I$111:$P$192,2,0)),IF(Z36="CLIENT D",(Y36*3809.53+(VLOOKUP(AB36,'BASE DE DONNEE'!$I$220:$J$250,2,0))),IF(Z36="CLIENT S+D",(Y36*3809.53+(VLOOKUP(AB36,'BASE DE DONNEE'!$I$220:$J$250,2,0)))-(Y36*3809.53+(VLOOKUP(AB36,'BASE DE DONNEE'!$I$220:$J$250,2,0)))*AA36,IF(Z36="CLIENT S",VLOOKUP(AB36,'BASE DE DONNEE'!$I$220:$J$250,2,0))+VLOOKUP(Y36,'BASE DE DONNEE'!$I$111:$P$192,2,0)-((VLOOKUP(AB36,'BASE DE DONNEE'!$I$220:$J$250,2,0))+VLOOKUP(Y36,'BASE DE DONNEE'!$I$111:$P$192,2,0)*AA36))))))</f>
        <v>0</v>
      </c>
      <c r="AJ36" s="98" t="b">
        <f t="shared" si="6"/>
        <v>0</v>
      </c>
      <c r="AK36" s="98" t="b">
        <f t="shared" si="7"/>
        <v>0</v>
      </c>
      <c r="AL36" s="62"/>
      <c r="AM36" s="59"/>
      <c r="AN36" s="60"/>
      <c r="AO36" s="699"/>
      <c r="AP36" s="701"/>
      <c r="AQ36" s="701"/>
      <c r="AR36" s="82">
        <f t="shared" si="8"/>
        <v>0</v>
      </c>
      <c r="AS36" s="60"/>
      <c r="AT36" s="61"/>
      <c r="AU36" s="60"/>
      <c r="AV36" s="60"/>
      <c r="AW36" s="60"/>
      <c r="AX36" s="60"/>
      <c r="AY36" s="60"/>
      <c r="AZ36" s="136"/>
      <c r="BA36" s="99">
        <f t="shared" si="9"/>
        <v>0</v>
      </c>
      <c r="BB36" s="49">
        <f>IF(AS36="CLIENT S+L",(AR36*3333.33+(VLOOKUP(AU36,'BASE DE DONNEE'!$I$220:$J$250,2,0)))-((AR36*3333.33+(VLOOKUP(AU36,'BASE DE DONNEE'!$I$220:$J$250,2,0)))*AT36),IF(AS36="CLIENT O","OFFERT",IF(AS36="CLIENT L",(VLOOKUP(AU36,'BASE DE DONNEE'!$I$220:$J$250,2,0))+(VLOOKUP(AR36,'BASE DE DONNEE'!$I$111:$P$192,2,0)),IF(AS36="CLIENT D",(AR36*3809.53+(VLOOKUP(AU36,'BASE DE DONNEE'!$I$220:$J$250,2,0))),IF(AS36="CLIENT S+D",(AR36*3809.53+(VLOOKUP(AU36,'BASE DE DONNEE'!$I$220:$J$250,2,0)))-(AR36*3809.53+(VLOOKUP(AU36,'BASE DE DONNEE'!$I$220:$J$250,2,0)))*AT36,IF(AS36="CLIENT S",VLOOKUP(AU36,'BASE DE DONNEE'!$I$220:$J$250,2,0))+VLOOKUP(AR36,'BASE DE DONNEE'!$I$111:$P$192,2,0)-((VLOOKUP(AU36,'BASE DE DONNEE'!$I$220:$J$250,2,0))+VLOOKUP(AR36,'BASE DE DONNEE'!$I$111:$P$164,2,0)*AT36))))))</f>
        <v>0</v>
      </c>
      <c r="BC36" s="49" t="b">
        <f t="shared" si="10"/>
        <v>0</v>
      </c>
      <c r="BD36" s="100" t="b">
        <f t="shared" si="11"/>
        <v>0</v>
      </c>
      <c r="BE36" s="62"/>
      <c r="BF36" s="59"/>
      <c r="BG36" s="60"/>
      <c r="BH36" s="699"/>
      <c r="BI36" s="701"/>
      <c r="BJ36" s="701"/>
      <c r="BK36" s="82">
        <f t="shared" si="12"/>
        <v>0</v>
      </c>
      <c r="BL36" s="60"/>
      <c r="BM36" s="61"/>
      <c r="BN36" s="60"/>
      <c r="BO36" s="60"/>
      <c r="BP36" s="60"/>
      <c r="BQ36" s="60"/>
      <c r="BR36" s="60"/>
      <c r="BS36" s="60"/>
      <c r="BT36" s="101">
        <f t="shared" si="13"/>
        <v>0</v>
      </c>
      <c r="BU36" s="98">
        <f>IF(BL36="CLIENT S+L",(BK36*3333.33+(VLOOKUP(BN36,'BASE DE DONNEE'!$I$220:$J$250,2,0)))-((BK36*3333.33+(VLOOKUP(BN36,'BASE DE DONNEE'!$I$220:$J$250,2,0)))*BM36),IF(BL36="CLIENT O","OFFERT",IF(BL36="CLIENT L",(VLOOKUP(BN36,'BASE DE DONNEE'!$I$220:$J$250,2,0))+(VLOOKUP(BK36,'BASE DE DONNEE'!$I$111:$P$192,2,0)),IF(BL36="CLIENT D",(BK36*3809.53+(VLOOKUP(BN36,'BASE DE DONNEE'!$I$220:$J$250,2,0))),IF(BL36="CLIENT S+D",(BK36*3809.53+(VLOOKUP(BN36,'BASE DE DONNEE'!$I$220:$J$250,2,0)))-((BK36*3809.53+(VLOOKUP(BN36,'BASE DE DONNEE'!$I$220:$J$250,2,0)))*BM36),IF(BL36="CLIENT S",VLOOKUP(BN36,'BASE DE DONNEE'!$I$220:$J$250,2,0))+VLOOKUP(BK36,'BASE DE DONNEE'!$I$111:$P$192,2,0)-((VLOOKUP(BN36,'BASE DE DONNEE'!$I$220:$J$250,2,0))+VLOOKUP(BK36,'BASE DE DONNEE'!$I$111:$P$192,2,0)*BM36))))))</f>
        <v>0</v>
      </c>
      <c r="BV36" s="98" t="b">
        <f t="shared" si="14"/>
        <v>0</v>
      </c>
      <c r="BW36" s="102" t="b">
        <f t="shared" si="15"/>
        <v>0</v>
      </c>
      <c r="BX36" s="62"/>
    </row>
    <row r="37" spans="1:76" ht="16.5" customHeight="1" thickTop="1" x14ac:dyDescent="0.25">
      <c r="A37" s="576" t="s">
        <v>133</v>
      </c>
      <c r="B37" s="577"/>
      <c r="C37" s="577"/>
      <c r="D37" s="577"/>
      <c r="E37" s="577"/>
      <c r="F37" s="577"/>
      <c r="G37" s="577"/>
      <c r="H37" s="577"/>
      <c r="I37" s="577"/>
      <c r="J37" s="577"/>
      <c r="K37" s="577"/>
      <c r="L37" s="577"/>
      <c r="M37" s="577"/>
      <c r="N37" s="577"/>
      <c r="O37" s="577"/>
      <c r="P37" s="577"/>
      <c r="Q37" s="577"/>
      <c r="R37" s="577"/>
      <c r="S37" s="578"/>
      <c r="T37" s="528" t="s">
        <v>133</v>
      </c>
      <c r="U37" s="529"/>
      <c r="V37" s="529"/>
      <c r="W37" s="529"/>
      <c r="X37" s="529"/>
      <c r="Y37" s="529"/>
      <c r="Z37" s="529"/>
      <c r="AA37" s="529"/>
      <c r="AB37" s="529"/>
      <c r="AC37" s="529"/>
      <c r="AD37" s="529"/>
      <c r="AE37" s="529"/>
      <c r="AF37" s="529"/>
      <c r="AG37" s="529"/>
      <c r="AH37" s="529"/>
      <c r="AI37" s="529"/>
      <c r="AJ37" s="529"/>
      <c r="AK37" s="529"/>
      <c r="AL37" s="530"/>
      <c r="AM37" s="528" t="s">
        <v>133</v>
      </c>
      <c r="AN37" s="529"/>
      <c r="AO37" s="529"/>
      <c r="AP37" s="529"/>
      <c r="AQ37" s="529"/>
      <c r="AR37" s="529"/>
      <c r="AS37" s="529"/>
      <c r="AT37" s="529"/>
      <c r="AU37" s="529"/>
      <c r="AV37" s="529"/>
      <c r="AW37" s="529"/>
      <c r="AX37" s="529"/>
      <c r="AY37" s="529"/>
      <c r="AZ37" s="529"/>
      <c r="BA37" s="529"/>
      <c r="BB37" s="529"/>
      <c r="BC37" s="529"/>
      <c r="BD37" s="529"/>
      <c r="BE37" s="530"/>
    </row>
    <row r="38" spans="1:76" ht="16.5" customHeight="1" thickBot="1" x14ac:dyDescent="0.3">
      <c r="A38" s="531"/>
      <c r="B38" s="532"/>
      <c r="C38" s="532"/>
      <c r="D38" s="532"/>
      <c r="E38" s="532"/>
      <c r="F38" s="532"/>
      <c r="G38" s="532"/>
      <c r="H38" s="532"/>
      <c r="I38" s="532"/>
      <c r="J38" s="532"/>
      <c r="K38" s="532"/>
      <c r="L38" s="532"/>
      <c r="M38" s="532"/>
      <c r="N38" s="532"/>
      <c r="O38" s="532"/>
      <c r="P38" s="532"/>
      <c r="Q38" s="532"/>
      <c r="R38" s="532"/>
      <c r="S38" s="533"/>
      <c r="T38" s="531"/>
      <c r="U38" s="532"/>
      <c r="V38" s="532"/>
      <c r="W38" s="532"/>
      <c r="X38" s="532"/>
      <c r="Y38" s="532"/>
      <c r="Z38" s="532"/>
      <c r="AA38" s="532"/>
      <c r="AB38" s="532"/>
      <c r="AC38" s="532"/>
      <c r="AD38" s="532"/>
      <c r="AE38" s="532"/>
      <c r="AF38" s="532"/>
      <c r="AG38" s="532"/>
      <c r="AH38" s="532"/>
      <c r="AI38" s="532"/>
      <c r="AJ38" s="532"/>
      <c r="AK38" s="532"/>
      <c r="AL38" s="533"/>
      <c r="AM38" s="531"/>
      <c r="AN38" s="532"/>
      <c r="AO38" s="532"/>
      <c r="AP38" s="532"/>
      <c r="AQ38" s="532"/>
      <c r="AR38" s="532"/>
      <c r="AS38" s="532"/>
      <c r="AT38" s="532"/>
      <c r="AU38" s="532"/>
      <c r="AV38" s="532"/>
      <c r="AW38" s="532"/>
      <c r="AX38" s="532"/>
      <c r="AY38" s="532"/>
      <c r="AZ38" s="532"/>
      <c r="BA38" s="532"/>
      <c r="BB38" s="532"/>
      <c r="BC38" s="532"/>
      <c r="BD38" s="532"/>
      <c r="BE38" s="533"/>
    </row>
    <row r="39" spans="1:76" ht="15.75" customHeight="1" thickBot="1" x14ac:dyDescent="0.3">
      <c r="A39" s="580" t="s">
        <v>0</v>
      </c>
      <c r="B39" s="547" t="s">
        <v>146</v>
      </c>
      <c r="C39" s="548"/>
      <c r="D39" s="875"/>
      <c r="E39" s="570" t="s">
        <v>34</v>
      </c>
      <c r="F39" s="618"/>
      <c r="G39" s="580" t="s">
        <v>132</v>
      </c>
      <c r="H39" s="857" t="s">
        <v>35</v>
      </c>
      <c r="I39" s="580" t="s">
        <v>3</v>
      </c>
      <c r="J39" s="580"/>
      <c r="K39" s="580"/>
      <c r="L39" s="580"/>
      <c r="M39" s="580"/>
      <c r="N39" s="858" t="s">
        <v>77</v>
      </c>
      <c r="O39" s="623"/>
      <c r="P39" s="582" t="s">
        <v>92</v>
      </c>
      <c r="Q39" s="583" t="s">
        <v>134</v>
      </c>
      <c r="R39" s="580" t="s">
        <v>63</v>
      </c>
      <c r="S39" s="569" t="s">
        <v>107</v>
      </c>
      <c r="T39" s="580" t="s">
        <v>0</v>
      </c>
      <c r="U39" s="547" t="s">
        <v>146</v>
      </c>
      <c r="V39" s="548"/>
      <c r="W39" s="548"/>
      <c r="X39" s="570" t="s">
        <v>34</v>
      </c>
      <c r="Y39" s="618"/>
      <c r="Z39" s="580" t="s">
        <v>132</v>
      </c>
      <c r="AA39" s="857" t="s">
        <v>35</v>
      </c>
      <c r="AB39" s="580" t="s">
        <v>3</v>
      </c>
      <c r="AC39" s="580"/>
      <c r="AD39" s="580"/>
      <c r="AE39" s="580"/>
      <c r="AF39" s="580"/>
      <c r="AG39" s="858" t="s">
        <v>77</v>
      </c>
      <c r="AH39" s="623"/>
      <c r="AI39" s="582" t="s">
        <v>92</v>
      </c>
      <c r="AJ39" s="583" t="s">
        <v>134</v>
      </c>
      <c r="AK39" s="580" t="s">
        <v>63</v>
      </c>
      <c r="AL39" s="569" t="s">
        <v>107</v>
      </c>
      <c r="AM39" s="580" t="s">
        <v>0</v>
      </c>
      <c r="AN39" s="547" t="s">
        <v>146</v>
      </c>
      <c r="AO39" s="548"/>
      <c r="AP39" s="548"/>
      <c r="AQ39" s="547" t="s">
        <v>34</v>
      </c>
      <c r="AR39" s="618"/>
      <c r="AS39" s="580" t="s">
        <v>132</v>
      </c>
      <c r="AT39" s="857" t="s">
        <v>35</v>
      </c>
      <c r="AU39" s="580" t="s">
        <v>3</v>
      </c>
      <c r="AV39" s="580"/>
      <c r="AW39" s="580"/>
      <c r="AX39" s="580"/>
      <c r="AY39" s="580"/>
      <c r="AZ39" s="858" t="s">
        <v>77</v>
      </c>
      <c r="BA39" s="623"/>
      <c r="BB39" s="582" t="s">
        <v>92</v>
      </c>
      <c r="BC39" s="583" t="s">
        <v>108</v>
      </c>
      <c r="BD39" s="580" t="s">
        <v>63</v>
      </c>
      <c r="BE39" s="569" t="s">
        <v>120</v>
      </c>
    </row>
    <row r="40" spans="1:76" ht="15.75" customHeight="1" thickBot="1" x14ac:dyDescent="0.3">
      <c r="A40" s="580"/>
      <c r="B40" s="549"/>
      <c r="C40" s="550"/>
      <c r="D40" s="876"/>
      <c r="E40" s="571"/>
      <c r="F40" s="620"/>
      <c r="G40" s="580"/>
      <c r="H40" s="857"/>
      <c r="I40" s="580"/>
      <c r="J40" s="580"/>
      <c r="K40" s="580"/>
      <c r="L40" s="580"/>
      <c r="M40" s="580"/>
      <c r="N40" s="859"/>
      <c r="O40" s="624"/>
      <c r="P40" s="582"/>
      <c r="Q40" s="583"/>
      <c r="R40" s="580"/>
      <c r="S40" s="569"/>
      <c r="T40" s="580"/>
      <c r="U40" s="549"/>
      <c r="V40" s="550"/>
      <c r="W40" s="550"/>
      <c r="X40" s="571"/>
      <c r="Y40" s="620"/>
      <c r="Z40" s="580"/>
      <c r="AA40" s="857"/>
      <c r="AB40" s="580"/>
      <c r="AC40" s="580"/>
      <c r="AD40" s="580"/>
      <c r="AE40" s="580"/>
      <c r="AF40" s="580"/>
      <c r="AG40" s="859"/>
      <c r="AH40" s="624"/>
      <c r="AI40" s="582"/>
      <c r="AJ40" s="583"/>
      <c r="AK40" s="580"/>
      <c r="AL40" s="569"/>
      <c r="AM40" s="580"/>
      <c r="AN40" s="549"/>
      <c r="AO40" s="550"/>
      <c r="AP40" s="550"/>
      <c r="AQ40" s="549"/>
      <c r="AR40" s="620"/>
      <c r="AS40" s="580"/>
      <c r="AT40" s="857"/>
      <c r="AU40" s="580"/>
      <c r="AV40" s="580"/>
      <c r="AW40" s="580"/>
      <c r="AX40" s="580"/>
      <c r="AY40" s="580"/>
      <c r="AZ40" s="859"/>
      <c r="BA40" s="624"/>
      <c r="BB40" s="582"/>
      <c r="BC40" s="583"/>
      <c r="BD40" s="580"/>
      <c r="BE40" s="569"/>
    </row>
    <row r="41" spans="1:76" ht="15.75" customHeight="1" thickBot="1" x14ac:dyDescent="0.3">
      <c r="A41" s="580"/>
      <c r="B41" s="584"/>
      <c r="C41" s="621"/>
      <c r="D41" s="877"/>
      <c r="E41" s="572"/>
      <c r="F41" s="622"/>
      <c r="G41" s="580"/>
      <c r="H41" s="857"/>
      <c r="I41" s="122"/>
      <c r="J41" s="122"/>
      <c r="K41" s="122"/>
      <c r="L41" s="122"/>
      <c r="M41" s="122"/>
      <c r="N41" s="860"/>
      <c r="O41" s="625"/>
      <c r="P41" s="582"/>
      <c r="Q41" s="583"/>
      <c r="R41" s="580"/>
      <c r="S41" s="569"/>
      <c r="T41" s="580"/>
      <c r="U41" s="584"/>
      <c r="V41" s="621"/>
      <c r="W41" s="621"/>
      <c r="X41" s="572"/>
      <c r="Y41" s="622"/>
      <c r="Z41" s="580"/>
      <c r="AA41" s="857"/>
      <c r="AB41" s="122"/>
      <c r="AC41" s="122"/>
      <c r="AD41" s="122"/>
      <c r="AE41" s="122"/>
      <c r="AF41" s="122"/>
      <c r="AG41" s="860"/>
      <c r="AH41" s="625"/>
      <c r="AI41" s="582"/>
      <c r="AJ41" s="583"/>
      <c r="AK41" s="580"/>
      <c r="AL41" s="569"/>
      <c r="AM41" s="580"/>
      <c r="AN41" s="549"/>
      <c r="AO41" s="550"/>
      <c r="AP41" s="550"/>
      <c r="AQ41" s="584"/>
      <c r="AR41" s="622"/>
      <c r="AS41" s="580"/>
      <c r="AT41" s="857"/>
      <c r="AU41" s="122"/>
      <c r="AV41" s="122"/>
      <c r="AW41" s="122"/>
      <c r="AX41" s="122"/>
      <c r="AY41" s="122"/>
      <c r="AZ41" s="860"/>
      <c r="BA41" s="625"/>
      <c r="BB41" s="582"/>
      <c r="BC41" s="583"/>
      <c r="BD41" s="554"/>
      <c r="BE41" s="569"/>
    </row>
    <row r="42" spans="1:76" x14ac:dyDescent="0.25">
      <c r="A42" s="25"/>
      <c r="B42" s="705"/>
      <c r="C42" s="878"/>
      <c r="D42" s="706"/>
      <c r="E42" s="705"/>
      <c r="F42" s="706"/>
      <c r="H42" s="31"/>
      <c r="I42" s="28"/>
      <c r="J42" s="28"/>
      <c r="K42" s="28"/>
      <c r="L42" s="28"/>
      <c r="M42" s="28"/>
      <c r="N42" s="37"/>
      <c r="O42" s="138">
        <f>((I42*$I$41)/100)+(($J$41*J42)/100)+((K42*$K$41)/100)+($L$41*L42)+($M$41*M42)</f>
        <v>0</v>
      </c>
      <c r="P42" s="139"/>
      <c r="Q42" s="139"/>
      <c r="R42" s="131"/>
      <c r="S42" s="33"/>
      <c r="T42" s="25"/>
      <c r="U42" s="705"/>
      <c r="V42" s="878"/>
      <c r="W42" s="878"/>
      <c r="X42" s="705"/>
      <c r="Y42" s="706"/>
      <c r="Z42" s="28"/>
      <c r="AA42" s="31"/>
      <c r="AB42" s="28"/>
      <c r="AC42" s="28"/>
      <c r="AD42" s="28"/>
      <c r="AE42" s="28"/>
      <c r="AF42" s="28"/>
      <c r="AG42" s="140"/>
      <c r="AH42" s="141">
        <f>(($AB$41*AB42)/100)+(($AC$41*AC42)/100)+(($AD$41*AD42)/100)+($AE$41*AE42)+($AF$41*AF42)</f>
        <v>0</v>
      </c>
      <c r="AI42" s="142"/>
      <c r="AJ42" s="128"/>
      <c r="AK42" s="128"/>
      <c r="AL42" s="33"/>
      <c r="AM42" s="25"/>
      <c r="AN42" s="705"/>
      <c r="AO42" s="878"/>
      <c r="AP42" s="878"/>
      <c r="AQ42" s="705"/>
      <c r="AR42" s="706"/>
      <c r="AS42" s="28"/>
      <c r="AT42" s="28"/>
      <c r="AU42" s="28"/>
      <c r="AV42" s="28"/>
      <c r="AW42" s="28"/>
      <c r="AX42" s="28"/>
      <c r="AY42" s="28"/>
      <c r="AZ42" s="140"/>
      <c r="BA42" s="141">
        <f>(($AU$41*AU42)/100)+(($AV$41*AV42)/100)+(($AW$41*AW42)/100)+($AX$41*AX42)+($AY$41*AY42)</f>
        <v>0</v>
      </c>
      <c r="BB42" s="142"/>
      <c r="BC42" s="128"/>
      <c r="BD42" s="127"/>
      <c r="BE42" s="33"/>
    </row>
    <row r="43" spans="1:76" x14ac:dyDescent="0.25">
      <c r="A43" s="26"/>
      <c r="B43" s="585"/>
      <c r="C43" s="704"/>
      <c r="D43" s="586"/>
      <c r="E43" s="688"/>
      <c r="F43" s="688"/>
      <c r="G43" s="29"/>
      <c r="H43" s="32"/>
      <c r="I43" s="29"/>
      <c r="J43" s="29"/>
      <c r="K43" s="29"/>
      <c r="L43" s="29"/>
      <c r="M43" s="29"/>
      <c r="N43" s="38"/>
      <c r="O43" s="143">
        <f t="shared" ref="O43:O68" si="17">((I43*$I$5)/100)+(($J$5*J43)/100)+((K43*$K$5)/100)+($L$5*L43)+($M$5*M43)</f>
        <v>0</v>
      </c>
      <c r="P43" s="139"/>
      <c r="Q43" s="139"/>
      <c r="R43" s="131"/>
      <c r="S43" s="34"/>
      <c r="T43" s="26"/>
      <c r="U43" s="585"/>
      <c r="V43" s="704"/>
      <c r="W43" s="704"/>
      <c r="X43" s="585"/>
      <c r="Y43" s="586"/>
      <c r="Z43" s="29"/>
      <c r="AA43" s="42"/>
      <c r="AB43" s="29"/>
      <c r="AC43" s="29"/>
      <c r="AD43" s="29"/>
      <c r="AE43" s="29"/>
      <c r="AF43" s="29"/>
      <c r="AG43" s="144"/>
      <c r="AH43" s="145">
        <f t="shared" ref="AH43:AH72" si="18">(($AB$41*AB43)/100)+(($AC$41*AC43)/100)+(($AD$41*AD43)/100)+($AE$41*AE43)+($AF$41*AF43)</f>
        <v>0</v>
      </c>
      <c r="AI43" s="142"/>
      <c r="AJ43" s="131"/>
      <c r="AK43" s="131"/>
      <c r="AL43" s="34"/>
      <c r="AM43" s="26"/>
      <c r="AN43" s="585"/>
      <c r="AO43" s="704"/>
      <c r="AP43" s="704"/>
      <c r="AQ43" s="585"/>
      <c r="AR43" s="586"/>
      <c r="AS43" s="29"/>
      <c r="AT43" s="29"/>
      <c r="AU43" s="29"/>
      <c r="AV43" s="29"/>
      <c r="AW43" s="29"/>
      <c r="AX43" s="29"/>
      <c r="AY43" s="29"/>
      <c r="AZ43" s="144"/>
      <c r="BA43" s="145">
        <f t="shared" ref="BA43:BA72" si="19">(($AU$41*AU43)/100)+(($AV$41*AV43)/100)+(($AW$41*AW43)/100)+($AX$41*AX43)+($AY$41*AY43)</f>
        <v>0</v>
      </c>
      <c r="BB43" s="142"/>
      <c r="BC43" s="131"/>
      <c r="BD43" s="131"/>
      <c r="BE43" s="34"/>
    </row>
    <row r="44" spans="1:76" x14ac:dyDescent="0.25">
      <c r="A44" s="26"/>
      <c r="B44" s="585"/>
      <c r="C44" s="704"/>
      <c r="D44" s="586"/>
      <c r="E44" s="688"/>
      <c r="F44" s="688"/>
      <c r="G44" s="29"/>
      <c r="H44" s="29"/>
      <c r="I44" s="29"/>
      <c r="J44" s="29"/>
      <c r="K44" s="29"/>
      <c r="L44" s="29"/>
      <c r="M44" s="29"/>
      <c r="N44" s="38"/>
      <c r="O44" s="143">
        <f t="shared" si="17"/>
        <v>0</v>
      </c>
      <c r="P44" s="139"/>
      <c r="Q44" s="139"/>
      <c r="R44" s="131"/>
      <c r="S44" s="34"/>
      <c r="T44" s="26"/>
      <c r="U44" s="585"/>
      <c r="V44" s="704"/>
      <c r="W44" s="704"/>
      <c r="X44" s="585"/>
      <c r="Y44" s="586"/>
      <c r="Z44" s="29"/>
      <c r="AA44" s="42"/>
      <c r="AB44" s="29"/>
      <c r="AC44" s="29"/>
      <c r="AD44" s="29"/>
      <c r="AE44" s="29"/>
      <c r="AF44" s="29"/>
      <c r="AG44" s="144"/>
      <c r="AH44" s="145">
        <f t="shared" si="18"/>
        <v>0</v>
      </c>
      <c r="AI44" s="142"/>
      <c r="AJ44" s="131"/>
      <c r="AK44" s="131"/>
      <c r="AL44" s="34"/>
      <c r="AM44" s="26"/>
      <c r="AN44" s="585"/>
      <c r="AO44" s="704"/>
      <c r="AP44" s="704"/>
      <c r="AQ44" s="585"/>
      <c r="AR44" s="586"/>
      <c r="AS44" s="29"/>
      <c r="AT44" s="29"/>
      <c r="AU44" s="29"/>
      <c r="AV44" s="29"/>
      <c r="AW44" s="29"/>
      <c r="AX44" s="29"/>
      <c r="AY44" s="29"/>
      <c r="AZ44" s="144"/>
      <c r="BA44" s="145">
        <f t="shared" si="19"/>
        <v>0</v>
      </c>
      <c r="BB44" s="142"/>
      <c r="BC44" s="131"/>
      <c r="BD44" s="131"/>
      <c r="BE44" s="34"/>
    </row>
    <row r="45" spans="1:76" x14ac:dyDescent="0.25">
      <c r="A45" s="26"/>
      <c r="B45" s="585"/>
      <c r="C45" s="704"/>
      <c r="D45" s="586"/>
      <c r="E45" s="688"/>
      <c r="F45" s="688"/>
      <c r="G45" s="29"/>
      <c r="H45" s="29"/>
      <c r="I45" s="29"/>
      <c r="J45" s="29"/>
      <c r="K45" s="29"/>
      <c r="L45" s="29"/>
      <c r="M45" s="29"/>
      <c r="N45" s="38"/>
      <c r="O45" s="143">
        <f t="shared" si="17"/>
        <v>0</v>
      </c>
      <c r="P45" s="139"/>
      <c r="Q45" s="139"/>
      <c r="R45" s="131"/>
      <c r="S45" s="34"/>
      <c r="T45" s="26"/>
      <c r="U45" s="585"/>
      <c r="V45" s="704"/>
      <c r="W45" s="704"/>
      <c r="X45" s="585"/>
      <c r="Y45" s="586"/>
      <c r="Z45" s="29"/>
      <c r="AA45" s="42"/>
      <c r="AB45" s="29"/>
      <c r="AC45" s="29"/>
      <c r="AD45" s="29"/>
      <c r="AE45" s="29"/>
      <c r="AF45" s="29"/>
      <c r="AG45" s="144"/>
      <c r="AH45" s="145">
        <f t="shared" si="18"/>
        <v>0</v>
      </c>
      <c r="AI45" s="142"/>
      <c r="AJ45" s="131"/>
      <c r="AK45" s="131"/>
      <c r="AL45" s="34"/>
      <c r="AM45" s="26"/>
      <c r="AN45" s="585"/>
      <c r="AO45" s="704"/>
      <c r="AP45" s="704"/>
      <c r="AQ45" s="585"/>
      <c r="AR45" s="586"/>
      <c r="AS45" s="29"/>
      <c r="AT45" s="29"/>
      <c r="AU45" s="29"/>
      <c r="AV45" s="29"/>
      <c r="AW45" s="29"/>
      <c r="AX45" s="29"/>
      <c r="AY45" s="29"/>
      <c r="AZ45" s="144"/>
      <c r="BA45" s="145">
        <f t="shared" si="19"/>
        <v>0</v>
      </c>
      <c r="BB45" s="142"/>
      <c r="BC45" s="131"/>
      <c r="BD45" s="131"/>
      <c r="BE45" s="34"/>
    </row>
    <row r="46" spans="1:76" x14ac:dyDescent="0.25">
      <c r="A46" s="26"/>
      <c r="B46" s="585"/>
      <c r="C46" s="704"/>
      <c r="D46" s="586"/>
      <c r="E46" s="688"/>
      <c r="F46" s="688"/>
      <c r="G46" s="29"/>
      <c r="H46" s="29"/>
      <c r="I46" s="29"/>
      <c r="J46" s="29"/>
      <c r="K46" s="29"/>
      <c r="L46" s="29"/>
      <c r="M46" s="29"/>
      <c r="N46" s="38"/>
      <c r="O46" s="143">
        <f t="shared" si="17"/>
        <v>0</v>
      </c>
      <c r="P46" s="139"/>
      <c r="Q46" s="139"/>
      <c r="R46" s="131"/>
      <c r="S46" s="34"/>
      <c r="T46" s="26"/>
      <c r="U46" s="585"/>
      <c r="V46" s="704"/>
      <c r="W46" s="704"/>
      <c r="X46" s="585"/>
      <c r="Y46" s="586"/>
      <c r="Z46" s="29"/>
      <c r="AA46" s="42"/>
      <c r="AB46" s="29"/>
      <c r="AC46" s="29"/>
      <c r="AD46" s="29"/>
      <c r="AE46" s="29"/>
      <c r="AF46" s="29"/>
      <c r="AG46" s="144"/>
      <c r="AH46" s="145">
        <f t="shared" si="18"/>
        <v>0</v>
      </c>
      <c r="AI46" s="142"/>
      <c r="AJ46" s="131"/>
      <c r="AK46" s="131"/>
      <c r="AL46" s="34"/>
      <c r="AM46" s="26"/>
      <c r="AN46" s="585"/>
      <c r="AO46" s="704"/>
      <c r="AP46" s="704"/>
      <c r="AQ46" s="585"/>
      <c r="AR46" s="586"/>
      <c r="AS46" s="29"/>
      <c r="AT46" s="29"/>
      <c r="AU46" s="29"/>
      <c r="AV46" s="29"/>
      <c r="AW46" s="29"/>
      <c r="AX46" s="29"/>
      <c r="AY46" s="29"/>
      <c r="AZ46" s="144"/>
      <c r="BA46" s="145">
        <f t="shared" si="19"/>
        <v>0</v>
      </c>
      <c r="BB46" s="142"/>
      <c r="BC46" s="131"/>
      <c r="BD46" s="131"/>
      <c r="BE46" s="34"/>
    </row>
    <row r="47" spans="1:76" x14ac:dyDescent="0.25">
      <c r="A47" s="26"/>
      <c r="B47" s="585"/>
      <c r="C47" s="704"/>
      <c r="D47" s="586"/>
      <c r="E47" s="688"/>
      <c r="F47" s="688"/>
      <c r="G47" s="29"/>
      <c r="H47" s="29"/>
      <c r="I47" s="29"/>
      <c r="J47" s="29"/>
      <c r="K47" s="29"/>
      <c r="L47" s="29"/>
      <c r="M47" s="29"/>
      <c r="N47" s="38"/>
      <c r="O47" s="143">
        <f t="shared" si="17"/>
        <v>0</v>
      </c>
      <c r="P47" s="139"/>
      <c r="Q47" s="139"/>
      <c r="R47" s="131"/>
      <c r="S47" s="34"/>
      <c r="T47" s="26"/>
      <c r="U47" s="585"/>
      <c r="V47" s="704"/>
      <c r="W47" s="704"/>
      <c r="X47" s="585"/>
      <c r="Y47" s="586"/>
      <c r="Z47" s="29"/>
      <c r="AA47" s="42"/>
      <c r="AB47" s="29"/>
      <c r="AC47" s="29"/>
      <c r="AD47" s="29"/>
      <c r="AE47" s="29"/>
      <c r="AF47" s="29"/>
      <c r="AG47" s="144"/>
      <c r="AH47" s="145">
        <f t="shared" si="18"/>
        <v>0</v>
      </c>
      <c r="AI47" s="142"/>
      <c r="AJ47" s="131"/>
      <c r="AK47" s="131"/>
      <c r="AL47" s="34"/>
      <c r="AM47" s="26"/>
      <c r="AN47" s="585"/>
      <c r="AO47" s="704"/>
      <c r="AP47" s="704"/>
      <c r="AQ47" s="585"/>
      <c r="AR47" s="586"/>
      <c r="AS47" s="29"/>
      <c r="AT47" s="29"/>
      <c r="AU47" s="29"/>
      <c r="AV47" s="29"/>
      <c r="AW47" s="29"/>
      <c r="AX47" s="29"/>
      <c r="AY47" s="29"/>
      <c r="AZ47" s="144"/>
      <c r="BA47" s="145">
        <f t="shared" si="19"/>
        <v>0</v>
      </c>
      <c r="BB47" s="142"/>
      <c r="BC47" s="131"/>
      <c r="BD47" s="131"/>
      <c r="BE47" s="34"/>
    </row>
    <row r="48" spans="1:76" x14ac:dyDescent="0.25">
      <c r="A48" s="26"/>
      <c r="B48" s="585"/>
      <c r="C48" s="704"/>
      <c r="D48" s="586"/>
      <c r="E48" s="688"/>
      <c r="F48" s="688"/>
      <c r="G48" s="29"/>
      <c r="H48" s="29"/>
      <c r="I48" s="29"/>
      <c r="J48" s="29"/>
      <c r="K48" s="29"/>
      <c r="L48" s="29"/>
      <c r="M48" s="29"/>
      <c r="N48" s="38"/>
      <c r="O48" s="143">
        <f t="shared" si="17"/>
        <v>0</v>
      </c>
      <c r="P48" s="139"/>
      <c r="Q48" s="139"/>
      <c r="R48" s="131"/>
      <c r="S48" s="34"/>
      <c r="T48" s="26"/>
      <c r="U48" s="585"/>
      <c r="V48" s="704"/>
      <c r="W48" s="704"/>
      <c r="X48" s="585"/>
      <c r="Y48" s="586"/>
      <c r="Z48" s="29"/>
      <c r="AA48" s="42"/>
      <c r="AB48" s="29"/>
      <c r="AC48" s="29"/>
      <c r="AD48" s="29"/>
      <c r="AE48" s="29"/>
      <c r="AF48" s="29"/>
      <c r="AG48" s="144"/>
      <c r="AH48" s="145">
        <f t="shared" si="18"/>
        <v>0</v>
      </c>
      <c r="AI48" s="142"/>
      <c r="AJ48" s="131"/>
      <c r="AK48" s="131"/>
      <c r="AL48" s="34"/>
      <c r="AM48" s="26"/>
      <c r="AN48" s="585"/>
      <c r="AO48" s="704"/>
      <c r="AP48" s="704"/>
      <c r="AQ48" s="585"/>
      <c r="AR48" s="586"/>
      <c r="AS48" s="29"/>
      <c r="AT48" s="29"/>
      <c r="AU48" s="29"/>
      <c r="AV48" s="29"/>
      <c r="AW48" s="29"/>
      <c r="AX48" s="29"/>
      <c r="AY48" s="29"/>
      <c r="AZ48" s="144"/>
      <c r="BA48" s="145">
        <f t="shared" si="19"/>
        <v>0</v>
      </c>
      <c r="BB48" s="142"/>
      <c r="BC48" s="131"/>
      <c r="BD48" s="131"/>
      <c r="BE48" s="34"/>
    </row>
    <row r="49" spans="1:57" x14ac:dyDescent="0.25">
      <c r="A49" s="26"/>
      <c r="B49" s="585"/>
      <c r="C49" s="704"/>
      <c r="D49" s="586"/>
      <c r="E49" s="688"/>
      <c r="F49" s="688"/>
      <c r="G49" s="29"/>
      <c r="H49" s="29"/>
      <c r="I49" s="29"/>
      <c r="J49" s="29"/>
      <c r="K49" s="29"/>
      <c r="L49" s="29"/>
      <c r="M49" s="29"/>
      <c r="N49" s="38"/>
      <c r="O49" s="143">
        <f t="shared" si="17"/>
        <v>0</v>
      </c>
      <c r="P49" s="139"/>
      <c r="Q49" s="139"/>
      <c r="R49" s="131"/>
      <c r="S49" s="34"/>
      <c r="T49" s="26"/>
      <c r="U49" s="585"/>
      <c r="V49" s="704"/>
      <c r="W49" s="704"/>
      <c r="X49" s="585"/>
      <c r="Y49" s="586"/>
      <c r="Z49" s="29"/>
      <c r="AA49" s="42"/>
      <c r="AB49" s="29"/>
      <c r="AC49" s="29"/>
      <c r="AD49" s="29"/>
      <c r="AE49" s="29"/>
      <c r="AF49" s="29"/>
      <c r="AG49" s="144"/>
      <c r="AH49" s="145">
        <f t="shared" si="18"/>
        <v>0</v>
      </c>
      <c r="AI49" s="142"/>
      <c r="AJ49" s="131"/>
      <c r="AK49" s="131"/>
      <c r="AL49" s="34"/>
      <c r="AM49" s="26"/>
      <c r="AN49" s="585"/>
      <c r="AO49" s="704"/>
      <c r="AP49" s="704"/>
      <c r="AQ49" s="585"/>
      <c r="AR49" s="586"/>
      <c r="AS49" s="29"/>
      <c r="AT49" s="29"/>
      <c r="AU49" s="29"/>
      <c r="AV49" s="29"/>
      <c r="AW49" s="29"/>
      <c r="AX49" s="29"/>
      <c r="AY49" s="29"/>
      <c r="AZ49" s="144"/>
      <c r="BA49" s="145">
        <f t="shared" si="19"/>
        <v>0</v>
      </c>
      <c r="BB49" s="142"/>
      <c r="BC49" s="131"/>
      <c r="BD49" s="131"/>
      <c r="BE49" s="34"/>
    </row>
    <row r="50" spans="1:57" x14ac:dyDescent="0.25">
      <c r="A50" s="26"/>
      <c r="B50" s="585"/>
      <c r="C50" s="704"/>
      <c r="D50" s="586"/>
      <c r="E50" s="688"/>
      <c r="F50" s="688"/>
      <c r="G50" s="29"/>
      <c r="H50" s="29"/>
      <c r="I50" s="29"/>
      <c r="J50" s="29"/>
      <c r="K50" s="29"/>
      <c r="L50" s="29"/>
      <c r="M50" s="29"/>
      <c r="N50" s="38"/>
      <c r="O50" s="143">
        <f t="shared" si="17"/>
        <v>0</v>
      </c>
      <c r="P50" s="139"/>
      <c r="Q50" s="139"/>
      <c r="R50" s="131"/>
      <c r="S50" s="34"/>
      <c r="T50" s="26"/>
      <c r="U50" s="585"/>
      <c r="V50" s="704"/>
      <c r="W50" s="704"/>
      <c r="X50" s="585"/>
      <c r="Y50" s="586"/>
      <c r="Z50" s="29"/>
      <c r="AA50" s="42"/>
      <c r="AB50" s="29"/>
      <c r="AC50" s="29"/>
      <c r="AD50" s="29"/>
      <c r="AE50" s="29"/>
      <c r="AF50" s="29"/>
      <c r="AG50" s="144"/>
      <c r="AH50" s="145">
        <f t="shared" si="18"/>
        <v>0</v>
      </c>
      <c r="AI50" s="142"/>
      <c r="AJ50" s="131"/>
      <c r="AK50" s="131"/>
      <c r="AL50" s="34"/>
      <c r="AM50" s="26"/>
      <c r="AN50" s="585"/>
      <c r="AO50" s="704"/>
      <c r="AP50" s="704"/>
      <c r="AQ50" s="585"/>
      <c r="AR50" s="586"/>
      <c r="AS50" s="29"/>
      <c r="AT50" s="29"/>
      <c r="AU50" s="29"/>
      <c r="AV50" s="29"/>
      <c r="AW50" s="29"/>
      <c r="AX50" s="29"/>
      <c r="AY50" s="29"/>
      <c r="AZ50" s="144"/>
      <c r="BA50" s="145">
        <f t="shared" si="19"/>
        <v>0</v>
      </c>
      <c r="BB50" s="142"/>
      <c r="BC50" s="131"/>
      <c r="BD50" s="131"/>
      <c r="BE50" s="34"/>
    </row>
    <row r="51" spans="1:57" x14ac:dyDescent="0.25">
      <c r="A51" s="26"/>
      <c r="B51" s="585"/>
      <c r="C51" s="704"/>
      <c r="D51" s="586"/>
      <c r="E51" s="688"/>
      <c r="F51" s="688"/>
      <c r="G51" s="29"/>
      <c r="H51" s="29"/>
      <c r="I51" s="29"/>
      <c r="J51" s="29"/>
      <c r="K51" s="29"/>
      <c r="L51" s="29"/>
      <c r="M51" s="29"/>
      <c r="N51" s="38"/>
      <c r="O51" s="143">
        <f t="shared" si="17"/>
        <v>0</v>
      </c>
      <c r="P51" s="139"/>
      <c r="Q51" s="139"/>
      <c r="R51" s="131"/>
      <c r="S51" s="34"/>
      <c r="T51" s="26"/>
      <c r="U51" s="585"/>
      <c r="V51" s="704"/>
      <c r="W51" s="704"/>
      <c r="X51" s="585"/>
      <c r="Y51" s="586"/>
      <c r="Z51" s="29"/>
      <c r="AA51" s="42"/>
      <c r="AB51" s="29"/>
      <c r="AC51" s="29"/>
      <c r="AD51" s="29"/>
      <c r="AE51" s="29"/>
      <c r="AF51" s="29"/>
      <c r="AG51" s="144"/>
      <c r="AH51" s="145">
        <f t="shared" si="18"/>
        <v>0</v>
      </c>
      <c r="AI51" s="142"/>
      <c r="AJ51" s="131"/>
      <c r="AK51" s="131"/>
      <c r="AL51" s="34"/>
      <c r="AM51" s="26"/>
      <c r="AN51" s="585"/>
      <c r="AO51" s="704"/>
      <c r="AP51" s="704"/>
      <c r="AQ51" s="585"/>
      <c r="AR51" s="586"/>
      <c r="AS51" s="29"/>
      <c r="AT51" s="29"/>
      <c r="AU51" s="29"/>
      <c r="AV51" s="29"/>
      <c r="AW51" s="29"/>
      <c r="AX51" s="29"/>
      <c r="AY51" s="29"/>
      <c r="AZ51" s="144"/>
      <c r="BA51" s="145">
        <f t="shared" si="19"/>
        <v>0</v>
      </c>
      <c r="BB51" s="142"/>
      <c r="BC51" s="131"/>
      <c r="BD51" s="131"/>
      <c r="BE51" s="34"/>
    </row>
    <row r="52" spans="1:57" x14ac:dyDescent="0.25">
      <c r="A52" s="26"/>
      <c r="B52" s="585"/>
      <c r="C52" s="704"/>
      <c r="D52" s="586"/>
      <c r="E52" s="688"/>
      <c r="F52" s="688"/>
      <c r="G52" s="29"/>
      <c r="H52" s="29"/>
      <c r="I52" s="29"/>
      <c r="J52" s="29"/>
      <c r="K52" s="29"/>
      <c r="L52" s="29"/>
      <c r="M52" s="29"/>
      <c r="N52" s="38"/>
      <c r="O52" s="143">
        <f t="shared" si="17"/>
        <v>0</v>
      </c>
      <c r="P52" s="139"/>
      <c r="Q52" s="139"/>
      <c r="R52" s="131"/>
      <c r="S52" s="34"/>
      <c r="T52" s="26"/>
      <c r="U52" s="585"/>
      <c r="V52" s="704"/>
      <c r="W52" s="704"/>
      <c r="X52" s="585"/>
      <c r="Y52" s="586"/>
      <c r="Z52" s="29"/>
      <c r="AA52" s="42"/>
      <c r="AB52" s="29"/>
      <c r="AC52" s="29"/>
      <c r="AD52" s="29"/>
      <c r="AE52" s="29"/>
      <c r="AF52" s="29"/>
      <c r="AG52" s="144"/>
      <c r="AH52" s="145">
        <f t="shared" si="18"/>
        <v>0</v>
      </c>
      <c r="AI52" s="142"/>
      <c r="AJ52" s="131"/>
      <c r="AK52" s="131"/>
      <c r="AL52" s="34"/>
      <c r="AM52" s="26"/>
      <c r="AN52" s="585"/>
      <c r="AO52" s="704"/>
      <c r="AP52" s="704"/>
      <c r="AQ52" s="585"/>
      <c r="AR52" s="586"/>
      <c r="AS52" s="29"/>
      <c r="AT52" s="29"/>
      <c r="AU52" s="29"/>
      <c r="AV52" s="29"/>
      <c r="AW52" s="29"/>
      <c r="AX52" s="29"/>
      <c r="AY52" s="29"/>
      <c r="AZ52" s="144"/>
      <c r="BA52" s="145">
        <f t="shared" si="19"/>
        <v>0</v>
      </c>
      <c r="BB52" s="142"/>
      <c r="BC52" s="131"/>
      <c r="BD52" s="131"/>
      <c r="BE52" s="34"/>
    </row>
    <row r="53" spans="1:57" x14ac:dyDescent="0.25">
      <c r="A53" s="26"/>
      <c r="B53" s="585"/>
      <c r="C53" s="704"/>
      <c r="D53" s="586"/>
      <c r="E53" s="688"/>
      <c r="F53" s="688"/>
      <c r="G53" s="29"/>
      <c r="H53" s="29"/>
      <c r="I53" s="29"/>
      <c r="J53" s="29"/>
      <c r="K53" s="29"/>
      <c r="L53" s="29"/>
      <c r="M53" s="29"/>
      <c r="N53" s="38"/>
      <c r="O53" s="143">
        <f t="shared" si="17"/>
        <v>0</v>
      </c>
      <c r="P53" s="139"/>
      <c r="Q53" s="139"/>
      <c r="R53" s="131"/>
      <c r="S53" s="34"/>
      <c r="T53" s="26"/>
      <c r="U53" s="585"/>
      <c r="V53" s="704"/>
      <c r="W53" s="704"/>
      <c r="X53" s="585"/>
      <c r="Y53" s="586"/>
      <c r="Z53" s="29"/>
      <c r="AA53" s="42"/>
      <c r="AB53" s="29"/>
      <c r="AC53" s="29"/>
      <c r="AD53" s="29"/>
      <c r="AE53" s="29"/>
      <c r="AF53" s="29"/>
      <c r="AG53" s="144"/>
      <c r="AH53" s="145">
        <f t="shared" si="18"/>
        <v>0</v>
      </c>
      <c r="AI53" s="142"/>
      <c r="AJ53" s="131"/>
      <c r="AK53" s="131"/>
      <c r="AL53" s="34"/>
      <c r="AM53" s="26"/>
      <c r="AN53" s="585"/>
      <c r="AO53" s="704"/>
      <c r="AP53" s="704"/>
      <c r="AQ53" s="585"/>
      <c r="AR53" s="586"/>
      <c r="AS53" s="29"/>
      <c r="AT53" s="29"/>
      <c r="AU53" s="29"/>
      <c r="AV53" s="29"/>
      <c r="AW53" s="29"/>
      <c r="AX53" s="29"/>
      <c r="AY53" s="29"/>
      <c r="AZ53" s="144"/>
      <c r="BA53" s="145">
        <f t="shared" si="19"/>
        <v>0</v>
      </c>
      <c r="BB53" s="142"/>
      <c r="BC53" s="131"/>
      <c r="BD53" s="131"/>
      <c r="BE53" s="34"/>
    </row>
    <row r="54" spans="1:57" x14ac:dyDescent="0.25">
      <c r="A54" s="26"/>
      <c r="B54" s="585"/>
      <c r="C54" s="704"/>
      <c r="D54" s="586"/>
      <c r="E54" s="688"/>
      <c r="F54" s="688"/>
      <c r="G54" s="29"/>
      <c r="H54" s="29"/>
      <c r="I54" s="29"/>
      <c r="J54" s="29"/>
      <c r="K54" s="29"/>
      <c r="L54" s="29"/>
      <c r="M54" s="29"/>
      <c r="N54" s="38"/>
      <c r="O54" s="143">
        <f t="shared" si="17"/>
        <v>0</v>
      </c>
      <c r="P54" s="139"/>
      <c r="Q54" s="139"/>
      <c r="R54" s="131"/>
      <c r="S54" s="34"/>
      <c r="T54" s="26"/>
      <c r="U54" s="585"/>
      <c r="V54" s="704"/>
      <c r="W54" s="704"/>
      <c r="X54" s="585"/>
      <c r="Y54" s="586"/>
      <c r="Z54" s="29"/>
      <c r="AA54" s="42"/>
      <c r="AB54" s="29"/>
      <c r="AC54" s="29"/>
      <c r="AD54" s="29"/>
      <c r="AE54" s="29"/>
      <c r="AF54" s="29"/>
      <c r="AG54" s="144"/>
      <c r="AH54" s="145">
        <f t="shared" si="18"/>
        <v>0</v>
      </c>
      <c r="AI54" s="142"/>
      <c r="AJ54" s="131"/>
      <c r="AK54" s="131"/>
      <c r="AL54" s="34"/>
      <c r="AM54" s="26"/>
      <c r="AN54" s="585"/>
      <c r="AO54" s="704"/>
      <c r="AP54" s="704"/>
      <c r="AQ54" s="585"/>
      <c r="AR54" s="586"/>
      <c r="AS54" s="29"/>
      <c r="AT54" s="29"/>
      <c r="AU54" s="29"/>
      <c r="AV54" s="29"/>
      <c r="AW54" s="29"/>
      <c r="AX54" s="29"/>
      <c r="AY54" s="29"/>
      <c r="AZ54" s="144"/>
      <c r="BA54" s="145">
        <f t="shared" si="19"/>
        <v>0</v>
      </c>
      <c r="BB54" s="142"/>
      <c r="BC54" s="131"/>
      <c r="BD54" s="131"/>
      <c r="BE54" s="34"/>
    </row>
    <row r="55" spans="1:57" x14ac:dyDescent="0.25">
      <c r="A55" s="26"/>
      <c r="B55" s="585"/>
      <c r="C55" s="704"/>
      <c r="D55" s="586"/>
      <c r="E55" s="688"/>
      <c r="F55" s="688"/>
      <c r="G55" s="29"/>
      <c r="H55" s="29"/>
      <c r="I55" s="29"/>
      <c r="J55" s="29"/>
      <c r="K55" s="29"/>
      <c r="L55" s="29"/>
      <c r="M55" s="29"/>
      <c r="N55" s="38"/>
      <c r="O55" s="143">
        <f t="shared" si="17"/>
        <v>0</v>
      </c>
      <c r="P55" s="139"/>
      <c r="Q55" s="139"/>
      <c r="R55" s="131"/>
      <c r="S55" s="34"/>
      <c r="T55" s="26"/>
      <c r="U55" s="585"/>
      <c r="V55" s="704"/>
      <c r="W55" s="704"/>
      <c r="X55" s="585"/>
      <c r="Y55" s="586"/>
      <c r="Z55" s="29"/>
      <c r="AA55" s="42"/>
      <c r="AB55" s="29"/>
      <c r="AC55" s="29"/>
      <c r="AD55" s="29"/>
      <c r="AE55" s="29"/>
      <c r="AF55" s="29"/>
      <c r="AG55" s="144"/>
      <c r="AH55" s="145">
        <f t="shared" si="18"/>
        <v>0</v>
      </c>
      <c r="AI55" s="142"/>
      <c r="AJ55" s="131"/>
      <c r="AK55" s="131"/>
      <c r="AL55" s="34"/>
      <c r="AM55" s="26"/>
      <c r="AN55" s="585"/>
      <c r="AO55" s="704"/>
      <c r="AP55" s="704"/>
      <c r="AQ55" s="585"/>
      <c r="AR55" s="586"/>
      <c r="AS55" s="29"/>
      <c r="AT55" s="29"/>
      <c r="AU55" s="29"/>
      <c r="AV55" s="29"/>
      <c r="AW55" s="29"/>
      <c r="AX55" s="29"/>
      <c r="AY55" s="29"/>
      <c r="AZ55" s="144"/>
      <c r="BA55" s="145">
        <f t="shared" si="19"/>
        <v>0</v>
      </c>
      <c r="BB55" s="142"/>
      <c r="BC55" s="131"/>
      <c r="BD55" s="131"/>
      <c r="BE55" s="34"/>
    </row>
    <row r="56" spans="1:57" x14ac:dyDescent="0.25">
      <c r="A56" s="26"/>
      <c r="B56" s="585"/>
      <c r="C56" s="704"/>
      <c r="D56" s="586"/>
      <c r="E56" s="688"/>
      <c r="F56" s="688"/>
      <c r="G56" s="29"/>
      <c r="H56" s="29"/>
      <c r="I56" s="29"/>
      <c r="J56" s="29"/>
      <c r="K56" s="29"/>
      <c r="L56" s="29"/>
      <c r="M56" s="29"/>
      <c r="N56" s="38"/>
      <c r="O56" s="143">
        <f t="shared" si="17"/>
        <v>0</v>
      </c>
      <c r="P56" s="139"/>
      <c r="Q56" s="139"/>
      <c r="R56" s="131"/>
      <c r="S56" s="34"/>
      <c r="T56" s="26"/>
      <c r="U56" s="585"/>
      <c r="V56" s="704"/>
      <c r="W56" s="704"/>
      <c r="X56" s="585"/>
      <c r="Y56" s="586"/>
      <c r="Z56" s="29"/>
      <c r="AA56" s="42"/>
      <c r="AB56" s="29"/>
      <c r="AC56" s="29"/>
      <c r="AD56" s="29"/>
      <c r="AE56" s="29"/>
      <c r="AF56" s="29"/>
      <c r="AG56" s="144"/>
      <c r="AH56" s="145">
        <f t="shared" si="18"/>
        <v>0</v>
      </c>
      <c r="AI56" s="142"/>
      <c r="AJ56" s="131"/>
      <c r="AK56" s="131"/>
      <c r="AL56" s="34"/>
      <c r="AM56" s="26"/>
      <c r="AN56" s="585"/>
      <c r="AO56" s="704"/>
      <c r="AP56" s="704"/>
      <c r="AQ56" s="585"/>
      <c r="AR56" s="586"/>
      <c r="AS56" s="29"/>
      <c r="AT56" s="29"/>
      <c r="AU56" s="29"/>
      <c r="AV56" s="29"/>
      <c r="AW56" s="29"/>
      <c r="AX56" s="29"/>
      <c r="AY56" s="29"/>
      <c r="AZ56" s="144"/>
      <c r="BA56" s="145">
        <f t="shared" si="19"/>
        <v>0</v>
      </c>
      <c r="BB56" s="142"/>
      <c r="BC56" s="131"/>
      <c r="BD56" s="131"/>
      <c r="BE56" s="34"/>
    </row>
    <row r="57" spans="1:57" x14ac:dyDescent="0.25">
      <c r="A57" s="26"/>
      <c r="B57" s="585"/>
      <c r="C57" s="704"/>
      <c r="D57" s="586"/>
      <c r="E57" s="688"/>
      <c r="F57" s="688"/>
      <c r="G57" s="29"/>
      <c r="H57" s="29"/>
      <c r="I57" s="29"/>
      <c r="J57" s="29"/>
      <c r="K57" s="29"/>
      <c r="L57" s="29"/>
      <c r="M57" s="29"/>
      <c r="N57" s="38"/>
      <c r="O57" s="143">
        <f t="shared" si="17"/>
        <v>0</v>
      </c>
      <c r="P57" s="139"/>
      <c r="Q57" s="139"/>
      <c r="R57" s="131"/>
      <c r="S57" s="34"/>
      <c r="T57" s="26"/>
      <c r="U57" s="585"/>
      <c r="V57" s="704"/>
      <c r="W57" s="704"/>
      <c r="X57" s="585"/>
      <c r="Y57" s="586"/>
      <c r="Z57" s="29"/>
      <c r="AA57" s="42"/>
      <c r="AB57" s="29"/>
      <c r="AC57" s="29"/>
      <c r="AD57" s="29"/>
      <c r="AE57" s="29"/>
      <c r="AF57" s="29"/>
      <c r="AG57" s="144"/>
      <c r="AH57" s="145">
        <f t="shared" si="18"/>
        <v>0</v>
      </c>
      <c r="AI57" s="142"/>
      <c r="AJ57" s="131"/>
      <c r="AK57" s="131"/>
      <c r="AL57" s="34"/>
      <c r="AM57" s="26"/>
      <c r="AN57" s="585"/>
      <c r="AO57" s="704"/>
      <c r="AP57" s="704"/>
      <c r="AQ57" s="585"/>
      <c r="AR57" s="586"/>
      <c r="AS57" s="29"/>
      <c r="AT57" s="29"/>
      <c r="AU57" s="29"/>
      <c r="AV57" s="29"/>
      <c r="AW57" s="29"/>
      <c r="AX57" s="29"/>
      <c r="AY57" s="29"/>
      <c r="AZ57" s="144"/>
      <c r="BA57" s="145">
        <f t="shared" si="19"/>
        <v>0</v>
      </c>
      <c r="BB57" s="142"/>
      <c r="BC57" s="131"/>
      <c r="BD57" s="131"/>
      <c r="BE57" s="34"/>
    </row>
    <row r="58" spans="1:57" x14ac:dyDescent="0.25">
      <c r="A58" s="26"/>
      <c r="B58" s="585"/>
      <c r="C58" s="704"/>
      <c r="D58" s="586"/>
      <c r="E58" s="688"/>
      <c r="F58" s="688"/>
      <c r="G58" s="29"/>
      <c r="H58" s="29"/>
      <c r="I58" s="29"/>
      <c r="J58" s="29"/>
      <c r="K58" s="29"/>
      <c r="L58" s="29"/>
      <c r="M58" s="29"/>
      <c r="N58" s="38"/>
      <c r="O58" s="143">
        <f t="shared" si="17"/>
        <v>0</v>
      </c>
      <c r="P58" s="139"/>
      <c r="Q58" s="139"/>
      <c r="R58" s="131"/>
      <c r="S58" s="34"/>
      <c r="T58" s="26"/>
      <c r="U58" s="585"/>
      <c r="V58" s="704"/>
      <c r="W58" s="704"/>
      <c r="X58" s="585"/>
      <c r="Y58" s="586"/>
      <c r="Z58" s="29"/>
      <c r="AA58" s="42"/>
      <c r="AB58" s="29"/>
      <c r="AC58" s="29"/>
      <c r="AD58" s="29"/>
      <c r="AE58" s="29"/>
      <c r="AF58" s="29"/>
      <c r="AG58" s="144"/>
      <c r="AH58" s="145">
        <f t="shared" si="18"/>
        <v>0</v>
      </c>
      <c r="AI58" s="142"/>
      <c r="AJ58" s="131"/>
      <c r="AK58" s="131"/>
      <c r="AL58" s="34"/>
      <c r="AM58" s="26"/>
      <c r="AN58" s="585"/>
      <c r="AO58" s="704"/>
      <c r="AP58" s="704"/>
      <c r="AQ58" s="585"/>
      <c r="AR58" s="586"/>
      <c r="AS58" s="29"/>
      <c r="AT58" s="29"/>
      <c r="AU58" s="29"/>
      <c r="AV58" s="29"/>
      <c r="AW58" s="29"/>
      <c r="AX58" s="29"/>
      <c r="AY58" s="29"/>
      <c r="AZ58" s="144"/>
      <c r="BA58" s="145">
        <f t="shared" si="19"/>
        <v>0</v>
      </c>
      <c r="BB58" s="142"/>
      <c r="BC58" s="131"/>
      <c r="BD58" s="131"/>
      <c r="BE58" s="34"/>
    </row>
    <row r="59" spans="1:57" x14ac:dyDescent="0.25">
      <c r="A59" s="26"/>
      <c r="B59" s="585"/>
      <c r="C59" s="704"/>
      <c r="D59" s="586"/>
      <c r="E59" s="688"/>
      <c r="F59" s="688"/>
      <c r="G59" s="29"/>
      <c r="H59" s="29"/>
      <c r="I59" s="29"/>
      <c r="J59" s="29"/>
      <c r="K59" s="29"/>
      <c r="L59" s="29"/>
      <c r="M59" s="29"/>
      <c r="N59" s="38"/>
      <c r="O59" s="143">
        <f t="shared" si="17"/>
        <v>0</v>
      </c>
      <c r="P59" s="139"/>
      <c r="Q59" s="139"/>
      <c r="R59" s="131"/>
      <c r="S59" s="34"/>
      <c r="T59" s="26"/>
      <c r="U59" s="585"/>
      <c r="V59" s="704"/>
      <c r="W59" s="704"/>
      <c r="X59" s="585"/>
      <c r="Y59" s="586"/>
      <c r="Z59" s="29"/>
      <c r="AA59" s="42"/>
      <c r="AB59" s="29"/>
      <c r="AC59" s="29"/>
      <c r="AD59" s="29"/>
      <c r="AE59" s="29"/>
      <c r="AF59" s="29"/>
      <c r="AG59" s="144"/>
      <c r="AH59" s="145">
        <f t="shared" si="18"/>
        <v>0</v>
      </c>
      <c r="AI59" s="142"/>
      <c r="AJ59" s="131"/>
      <c r="AK59" s="131"/>
      <c r="AL59" s="34"/>
      <c r="AM59" s="26"/>
      <c r="AN59" s="585"/>
      <c r="AO59" s="704"/>
      <c r="AP59" s="704"/>
      <c r="AQ59" s="585"/>
      <c r="AR59" s="586"/>
      <c r="AS59" s="29"/>
      <c r="AT59" s="29"/>
      <c r="AU59" s="29"/>
      <c r="AV59" s="29"/>
      <c r="AW59" s="29"/>
      <c r="AX59" s="29"/>
      <c r="AY59" s="29"/>
      <c r="AZ59" s="144"/>
      <c r="BA59" s="145">
        <f t="shared" si="19"/>
        <v>0</v>
      </c>
      <c r="BB59" s="142"/>
      <c r="BC59" s="131"/>
      <c r="BD59" s="131"/>
      <c r="BE59" s="34"/>
    </row>
    <row r="60" spans="1:57" x14ac:dyDescent="0.25">
      <c r="A60" s="26"/>
      <c r="B60" s="585"/>
      <c r="C60" s="704"/>
      <c r="D60" s="586"/>
      <c r="E60" s="688"/>
      <c r="F60" s="688"/>
      <c r="G60" s="29"/>
      <c r="H60" s="29"/>
      <c r="I60" s="29"/>
      <c r="J60" s="29"/>
      <c r="K60" s="29"/>
      <c r="L60" s="29"/>
      <c r="M60" s="29"/>
      <c r="N60" s="38"/>
      <c r="O60" s="143">
        <f t="shared" si="17"/>
        <v>0</v>
      </c>
      <c r="P60" s="139"/>
      <c r="Q60" s="139"/>
      <c r="R60" s="131"/>
      <c r="S60" s="34"/>
      <c r="T60" s="26"/>
      <c r="U60" s="585"/>
      <c r="V60" s="704"/>
      <c r="W60" s="704"/>
      <c r="X60" s="585"/>
      <c r="Y60" s="586"/>
      <c r="Z60" s="29"/>
      <c r="AA60" s="42"/>
      <c r="AB60" s="29"/>
      <c r="AC60" s="29"/>
      <c r="AD60" s="29"/>
      <c r="AE60" s="29"/>
      <c r="AF60" s="29"/>
      <c r="AG60" s="144"/>
      <c r="AH60" s="145">
        <f t="shared" si="18"/>
        <v>0</v>
      </c>
      <c r="AI60" s="142"/>
      <c r="AJ60" s="131"/>
      <c r="AK60" s="131"/>
      <c r="AL60" s="34"/>
      <c r="AM60" s="26"/>
      <c r="AN60" s="585"/>
      <c r="AO60" s="704"/>
      <c r="AP60" s="704"/>
      <c r="AQ60" s="585"/>
      <c r="AR60" s="586"/>
      <c r="AS60" s="29"/>
      <c r="AT60" s="29"/>
      <c r="AU60" s="29"/>
      <c r="AV60" s="29"/>
      <c r="AW60" s="29"/>
      <c r="AX60" s="29"/>
      <c r="AY60" s="29"/>
      <c r="AZ60" s="144"/>
      <c r="BA60" s="145">
        <f t="shared" si="19"/>
        <v>0</v>
      </c>
      <c r="BB60" s="142"/>
      <c r="BC60" s="131"/>
      <c r="BD60" s="131"/>
      <c r="BE60" s="34"/>
    </row>
    <row r="61" spans="1:57" x14ac:dyDescent="0.25">
      <c r="A61" s="26"/>
      <c r="B61" s="585"/>
      <c r="C61" s="704"/>
      <c r="D61" s="586"/>
      <c r="E61" s="688"/>
      <c r="F61" s="688"/>
      <c r="G61" s="29"/>
      <c r="H61" s="29"/>
      <c r="I61" s="29"/>
      <c r="J61" s="29"/>
      <c r="K61" s="29"/>
      <c r="L61" s="29"/>
      <c r="M61" s="29"/>
      <c r="N61" s="38"/>
      <c r="O61" s="143">
        <f t="shared" si="17"/>
        <v>0</v>
      </c>
      <c r="P61" s="139"/>
      <c r="Q61" s="139"/>
      <c r="R61" s="131"/>
      <c r="S61" s="34"/>
      <c r="T61" s="26"/>
      <c r="U61" s="585"/>
      <c r="V61" s="704"/>
      <c r="W61" s="704"/>
      <c r="X61" s="585"/>
      <c r="Y61" s="586"/>
      <c r="Z61" s="29"/>
      <c r="AA61" s="42"/>
      <c r="AB61" s="29"/>
      <c r="AC61" s="29"/>
      <c r="AD61" s="29"/>
      <c r="AE61" s="29"/>
      <c r="AF61" s="29"/>
      <c r="AG61" s="144"/>
      <c r="AH61" s="145">
        <f t="shared" si="18"/>
        <v>0</v>
      </c>
      <c r="AI61" s="142"/>
      <c r="AJ61" s="131"/>
      <c r="AK61" s="131"/>
      <c r="AL61" s="34"/>
      <c r="AM61" s="26"/>
      <c r="AN61" s="585"/>
      <c r="AO61" s="704"/>
      <c r="AP61" s="704"/>
      <c r="AQ61" s="585"/>
      <c r="AR61" s="586"/>
      <c r="AS61" s="29"/>
      <c r="AT61" s="29"/>
      <c r="AU61" s="29"/>
      <c r="AV61" s="29"/>
      <c r="AW61" s="29"/>
      <c r="AX61" s="29"/>
      <c r="AY61" s="29"/>
      <c r="AZ61" s="144"/>
      <c r="BA61" s="145">
        <f t="shared" si="19"/>
        <v>0</v>
      </c>
      <c r="BB61" s="142"/>
      <c r="BC61" s="131"/>
      <c r="BD61" s="131"/>
      <c r="BE61" s="34"/>
    </row>
    <row r="62" spans="1:57" x14ac:dyDescent="0.25">
      <c r="A62" s="26"/>
      <c r="B62" s="585"/>
      <c r="C62" s="704"/>
      <c r="D62" s="586"/>
      <c r="E62" s="688"/>
      <c r="F62" s="688"/>
      <c r="G62" s="29"/>
      <c r="H62" s="29"/>
      <c r="I62" s="29"/>
      <c r="J62" s="29"/>
      <c r="K62" s="29"/>
      <c r="L62" s="29"/>
      <c r="M62" s="29"/>
      <c r="N62" s="38"/>
      <c r="O62" s="143">
        <f t="shared" si="17"/>
        <v>0</v>
      </c>
      <c r="P62" s="139"/>
      <c r="Q62" s="139"/>
      <c r="R62" s="131"/>
      <c r="S62" s="34"/>
      <c r="T62" s="26"/>
      <c r="U62" s="585"/>
      <c r="V62" s="704"/>
      <c r="W62" s="704"/>
      <c r="X62" s="585"/>
      <c r="Y62" s="586"/>
      <c r="Z62" s="29"/>
      <c r="AA62" s="42"/>
      <c r="AB62" s="29"/>
      <c r="AC62" s="29"/>
      <c r="AD62" s="29"/>
      <c r="AE62" s="29"/>
      <c r="AF62" s="29"/>
      <c r="AG62" s="144"/>
      <c r="AH62" s="145">
        <f t="shared" si="18"/>
        <v>0</v>
      </c>
      <c r="AI62" s="142"/>
      <c r="AJ62" s="131"/>
      <c r="AK62" s="131"/>
      <c r="AL62" s="34"/>
      <c r="AM62" s="26"/>
      <c r="AN62" s="585"/>
      <c r="AO62" s="704"/>
      <c r="AP62" s="704"/>
      <c r="AQ62" s="585"/>
      <c r="AR62" s="586"/>
      <c r="AS62" s="29"/>
      <c r="AT62" s="29"/>
      <c r="AU62" s="29"/>
      <c r="AV62" s="29"/>
      <c r="AW62" s="29"/>
      <c r="AX62" s="29"/>
      <c r="AY62" s="29"/>
      <c r="AZ62" s="144"/>
      <c r="BA62" s="145">
        <f t="shared" si="19"/>
        <v>0</v>
      </c>
      <c r="BB62" s="142"/>
      <c r="BC62" s="131"/>
      <c r="BD62" s="131"/>
      <c r="BE62" s="34"/>
    </row>
    <row r="63" spans="1:57" x14ac:dyDescent="0.25">
      <c r="A63" s="26"/>
      <c r="B63" s="585"/>
      <c r="C63" s="704"/>
      <c r="D63" s="586"/>
      <c r="E63" s="688"/>
      <c r="F63" s="688"/>
      <c r="G63" s="29"/>
      <c r="H63" s="29"/>
      <c r="I63" s="29"/>
      <c r="J63" s="29"/>
      <c r="K63" s="29"/>
      <c r="L63" s="29"/>
      <c r="M63" s="29"/>
      <c r="N63" s="38"/>
      <c r="O63" s="143">
        <f t="shared" si="17"/>
        <v>0</v>
      </c>
      <c r="P63" s="139"/>
      <c r="Q63" s="139"/>
      <c r="R63" s="131"/>
      <c r="S63" s="34"/>
      <c r="T63" s="26"/>
      <c r="U63" s="585"/>
      <c r="V63" s="704"/>
      <c r="W63" s="704"/>
      <c r="X63" s="585"/>
      <c r="Y63" s="586"/>
      <c r="Z63" s="29"/>
      <c r="AA63" s="42"/>
      <c r="AB63" s="29"/>
      <c r="AC63" s="29"/>
      <c r="AD63" s="29"/>
      <c r="AE63" s="29"/>
      <c r="AF63" s="29"/>
      <c r="AG63" s="144"/>
      <c r="AH63" s="145">
        <f t="shared" si="18"/>
        <v>0</v>
      </c>
      <c r="AI63" s="142"/>
      <c r="AJ63" s="131"/>
      <c r="AK63" s="131"/>
      <c r="AL63" s="34"/>
      <c r="AM63" s="26"/>
      <c r="AN63" s="585"/>
      <c r="AO63" s="704"/>
      <c r="AP63" s="704"/>
      <c r="AQ63" s="585"/>
      <c r="AR63" s="586"/>
      <c r="AS63" s="29"/>
      <c r="AT63" s="29"/>
      <c r="AU63" s="29"/>
      <c r="AV63" s="29"/>
      <c r="AW63" s="29"/>
      <c r="AX63" s="29"/>
      <c r="AY63" s="29"/>
      <c r="AZ63" s="144"/>
      <c r="BA63" s="145">
        <f t="shared" si="19"/>
        <v>0</v>
      </c>
      <c r="BB63" s="142"/>
      <c r="BC63" s="131"/>
      <c r="BD63" s="131"/>
      <c r="BE63" s="34"/>
    </row>
    <row r="64" spans="1:57" x14ac:dyDescent="0.25">
      <c r="A64" s="26"/>
      <c r="B64" s="585"/>
      <c r="C64" s="704"/>
      <c r="D64" s="586"/>
      <c r="E64" s="688"/>
      <c r="F64" s="688"/>
      <c r="G64" s="29"/>
      <c r="H64" s="29"/>
      <c r="I64" s="29"/>
      <c r="J64" s="29"/>
      <c r="K64" s="29"/>
      <c r="L64" s="29"/>
      <c r="M64" s="29"/>
      <c r="N64" s="38"/>
      <c r="O64" s="143">
        <f t="shared" si="17"/>
        <v>0</v>
      </c>
      <c r="P64" s="139"/>
      <c r="Q64" s="139"/>
      <c r="R64" s="131"/>
      <c r="S64" s="34"/>
      <c r="T64" s="26"/>
      <c r="U64" s="585"/>
      <c r="V64" s="704"/>
      <c r="W64" s="704"/>
      <c r="X64" s="585"/>
      <c r="Y64" s="586"/>
      <c r="Z64" s="29"/>
      <c r="AA64" s="42"/>
      <c r="AB64" s="29"/>
      <c r="AC64" s="29"/>
      <c r="AD64" s="29"/>
      <c r="AE64" s="29"/>
      <c r="AF64" s="29"/>
      <c r="AG64" s="144"/>
      <c r="AH64" s="145">
        <f t="shared" si="18"/>
        <v>0</v>
      </c>
      <c r="AI64" s="142"/>
      <c r="AJ64" s="131"/>
      <c r="AK64" s="131"/>
      <c r="AL64" s="34"/>
      <c r="AM64" s="26"/>
      <c r="AN64" s="585"/>
      <c r="AO64" s="704"/>
      <c r="AP64" s="704"/>
      <c r="AQ64" s="585"/>
      <c r="AR64" s="586"/>
      <c r="AS64" s="29"/>
      <c r="AT64" s="29"/>
      <c r="AU64" s="29"/>
      <c r="AV64" s="29"/>
      <c r="AW64" s="29"/>
      <c r="AX64" s="29"/>
      <c r="AY64" s="29"/>
      <c r="AZ64" s="144"/>
      <c r="BA64" s="145">
        <f t="shared" si="19"/>
        <v>0</v>
      </c>
      <c r="BB64" s="142"/>
      <c r="BC64" s="131"/>
      <c r="BD64" s="131"/>
      <c r="BE64" s="34"/>
    </row>
    <row r="65" spans="1:76" x14ac:dyDescent="0.25">
      <c r="A65" s="26"/>
      <c r="B65" s="585"/>
      <c r="C65" s="704"/>
      <c r="D65" s="586"/>
      <c r="E65" s="688"/>
      <c r="F65" s="688"/>
      <c r="G65" s="29"/>
      <c r="H65" s="29"/>
      <c r="I65" s="29"/>
      <c r="J65" s="29"/>
      <c r="K65" s="29"/>
      <c r="L65" s="29"/>
      <c r="M65" s="29"/>
      <c r="N65" s="38"/>
      <c r="O65" s="143">
        <f t="shared" si="17"/>
        <v>0</v>
      </c>
      <c r="P65" s="139"/>
      <c r="Q65" s="139"/>
      <c r="R65" s="131"/>
      <c r="S65" s="34"/>
      <c r="T65" s="26"/>
      <c r="U65" s="585"/>
      <c r="V65" s="704"/>
      <c r="W65" s="704"/>
      <c r="X65" s="585"/>
      <c r="Y65" s="586"/>
      <c r="Z65" s="29"/>
      <c r="AA65" s="42"/>
      <c r="AB65" s="29"/>
      <c r="AC65" s="29"/>
      <c r="AD65" s="29"/>
      <c r="AE65" s="29"/>
      <c r="AF65" s="29"/>
      <c r="AG65" s="144"/>
      <c r="AH65" s="145">
        <f t="shared" si="18"/>
        <v>0</v>
      </c>
      <c r="AI65" s="142"/>
      <c r="AJ65" s="131"/>
      <c r="AK65" s="131"/>
      <c r="AL65" s="34"/>
      <c r="AM65" s="26"/>
      <c r="AN65" s="585"/>
      <c r="AO65" s="704"/>
      <c r="AP65" s="704"/>
      <c r="AQ65" s="585"/>
      <c r="AR65" s="586"/>
      <c r="AS65" s="29"/>
      <c r="AT65" s="29"/>
      <c r="AU65" s="29"/>
      <c r="AV65" s="29"/>
      <c r="AW65" s="29"/>
      <c r="AX65" s="29"/>
      <c r="AY65" s="29"/>
      <c r="AZ65" s="144"/>
      <c r="BA65" s="145">
        <f t="shared" si="19"/>
        <v>0</v>
      </c>
      <c r="BB65" s="142"/>
      <c r="BC65" s="131"/>
      <c r="BD65" s="131"/>
      <c r="BE65" s="34"/>
    </row>
    <row r="66" spans="1:76" x14ac:dyDescent="0.25">
      <c r="A66" s="26"/>
      <c r="B66" s="585"/>
      <c r="C66" s="704"/>
      <c r="D66" s="586"/>
      <c r="E66" s="688"/>
      <c r="F66" s="688"/>
      <c r="G66" s="29"/>
      <c r="H66" s="29"/>
      <c r="I66" s="29"/>
      <c r="J66" s="29"/>
      <c r="K66" s="29"/>
      <c r="L66" s="29"/>
      <c r="M66" s="29"/>
      <c r="N66" s="38"/>
      <c r="O66" s="143">
        <f t="shared" si="17"/>
        <v>0</v>
      </c>
      <c r="P66" s="139"/>
      <c r="Q66" s="139"/>
      <c r="R66" s="131"/>
      <c r="S66" s="34"/>
      <c r="T66" s="26"/>
      <c r="U66" s="585"/>
      <c r="V66" s="704"/>
      <c r="W66" s="704"/>
      <c r="X66" s="585"/>
      <c r="Y66" s="586"/>
      <c r="Z66" s="29"/>
      <c r="AA66" s="42"/>
      <c r="AB66" s="29"/>
      <c r="AC66" s="29"/>
      <c r="AD66" s="29"/>
      <c r="AE66" s="29"/>
      <c r="AF66" s="29"/>
      <c r="AG66" s="144"/>
      <c r="AH66" s="145">
        <f t="shared" si="18"/>
        <v>0</v>
      </c>
      <c r="AI66" s="142"/>
      <c r="AJ66" s="131"/>
      <c r="AK66" s="131"/>
      <c r="AL66" s="34"/>
      <c r="AM66" s="26"/>
      <c r="AN66" s="585"/>
      <c r="AO66" s="704"/>
      <c r="AP66" s="704"/>
      <c r="AQ66" s="585"/>
      <c r="AR66" s="586"/>
      <c r="AS66" s="29"/>
      <c r="AT66" s="29"/>
      <c r="AU66" s="29"/>
      <c r="AV66" s="29"/>
      <c r="AW66" s="29"/>
      <c r="AX66" s="29"/>
      <c r="AY66" s="29"/>
      <c r="AZ66" s="144"/>
      <c r="BA66" s="145">
        <f t="shared" si="19"/>
        <v>0</v>
      </c>
      <c r="BB66" s="142"/>
      <c r="BC66" s="131"/>
      <c r="BD66" s="131"/>
      <c r="BE66" s="34"/>
    </row>
    <row r="67" spans="1:76" x14ac:dyDescent="0.25">
      <c r="A67" s="26"/>
      <c r="B67" s="585"/>
      <c r="C67" s="704"/>
      <c r="D67" s="586"/>
      <c r="E67" s="688"/>
      <c r="F67" s="688"/>
      <c r="G67" s="29"/>
      <c r="H67" s="29"/>
      <c r="I67" s="29"/>
      <c r="J67" s="29"/>
      <c r="K67" s="29"/>
      <c r="L67" s="29"/>
      <c r="M67" s="29"/>
      <c r="N67" s="38"/>
      <c r="O67" s="143">
        <f t="shared" si="17"/>
        <v>0</v>
      </c>
      <c r="P67" s="139"/>
      <c r="Q67" s="139"/>
      <c r="R67" s="131"/>
      <c r="S67" s="34"/>
      <c r="T67" s="26"/>
      <c r="U67" s="585"/>
      <c r="V67" s="704"/>
      <c r="W67" s="704"/>
      <c r="X67" s="585"/>
      <c r="Y67" s="586"/>
      <c r="Z67" s="29"/>
      <c r="AA67" s="42"/>
      <c r="AB67" s="29"/>
      <c r="AC67" s="29"/>
      <c r="AD67" s="29"/>
      <c r="AE67" s="29"/>
      <c r="AF67" s="29"/>
      <c r="AG67" s="144"/>
      <c r="AH67" s="145">
        <f t="shared" si="18"/>
        <v>0</v>
      </c>
      <c r="AI67" s="142"/>
      <c r="AJ67" s="131"/>
      <c r="AK67" s="131"/>
      <c r="AL67" s="34"/>
      <c r="AM67" s="26"/>
      <c r="AN67" s="585"/>
      <c r="AO67" s="704"/>
      <c r="AP67" s="704"/>
      <c r="AQ67" s="585"/>
      <c r="AR67" s="586"/>
      <c r="AS67" s="29"/>
      <c r="AT67" s="29"/>
      <c r="AU67" s="29"/>
      <c r="AV67" s="29"/>
      <c r="AW67" s="29"/>
      <c r="AX67" s="29"/>
      <c r="AY67" s="29"/>
      <c r="AZ67" s="144"/>
      <c r="BA67" s="145">
        <f t="shared" si="19"/>
        <v>0</v>
      </c>
      <c r="BB67" s="142"/>
      <c r="BC67" s="131"/>
      <c r="BD67" s="131"/>
      <c r="BE67" s="34"/>
    </row>
    <row r="68" spans="1:76" ht="15.75" thickBot="1" x14ac:dyDescent="0.3">
      <c r="A68" s="27"/>
      <c r="B68" s="879"/>
      <c r="C68" s="880"/>
      <c r="D68" s="881"/>
      <c r="E68" s="879"/>
      <c r="F68" s="881"/>
      <c r="G68" s="30"/>
      <c r="H68" s="30"/>
      <c r="I68" s="30"/>
      <c r="J68" s="30"/>
      <c r="K68" s="30"/>
      <c r="L68" s="30"/>
      <c r="M68" s="30"/>
      <c r="N68" s="39"/>
      <c r="O68" s="146">
        <f t="shared" si="17"/>
        <v>0</v>
      </c>
      <c r="P68" s="139"/>
      <c r="Q68" s="139"/>
      <c r="R68" s="131"/>
      <c r="S68" s="35"/>
      <c r="T68" s="27"/>
      <c r="U68" s="585"/>
      <c r="V68" s="704"/>
      <c r="W68" s="704"/>
      <c r="X68" s="585"/>
      <c r="Y68" s="586"/>
      <c r="Z68" s="30"/>
      <c r="AA68" s="30"/>
      <c r="AB68" s="30"/>
      <c r="AC68" s="30"/>
      <c r="AD68" s="30"/>
      <c r="AE68" s="30"/>
      <c r="AF68" s="30"/>
      <c r="AG68" s="147"/>
      <c r="AH68" s="145">
        <f t="shared" si="18"/>
        <v>0</v>
      </c>
      <c r="AI68" s="142"/>
      <c r="AJ68" s="131"/>
      <c r="AK68" s="131"/>
      <c r="AL68" s="35"/>
      <c r="AM68" s="27"/>
      <c r="AN68" s="585"/>
      <c r="AO68" s="704"/>
      <c r="AP68" s="704"/>
      <c r="AQ68" s="585"/>
      <c r="AR68" s="586"/>
      <c r="AS68" s="30"/>
      <c r="AT68" s="30"/>
      <c r="AU68" s="30"/>
      <c r="AV68" s="30"/>
      <c r="AW68" s="30"/>
      <c r="AX68" s="30"/>
      <c r="AY68" s="30"/>
      <c r="AZ68" s="144"/>
      <c r="BA68" s="145">
        <f t="shared" si="19"/>
        <v>0</v>
      </c>
      <c r="BB68" s="142"/>
      <c r="BC68" s="131"/>
      <c r="BD68" s="131"/>
      <c r="BE68" s="35"/>
    </row>
    <row r="69" spans="1:76" ht="16.5" thickTop="1" thickBot="1" x14ac:dyDescent="0.3">
      <c r="A69" s="563" t="s">
        <v>131</v>
      </c>
      <c r="B69" s="564"/>
      <c r="C69" s="564"/>
      <c r="D69" s="564"/>
      <c r="E69" s="564"/>
      <c r="F69" s="564"/>
      <c r="G69" s="564"/>
      <c r="H69" s="565"/>
      <c r="I69" s="46">
        <f>SUM(I42:I68)+SUM(AB42:AB73)+SUM(AT42:AT73)</f>
        <v>0</v>
      </c>
      <c r="J69" s="46">
        <f>SUM(J42:J68)+SUM(AC42:AC73)+SUM(AU42:AU73)</f>
        <v>0</v>
      </c>
      <c r="K69" s="46">
        <f>SUM(K42:K68)+SUM(AC42:AC73)+SUM(AU42:AU73)</f>
        <v>0</v>
      </c>
      <c r="L69" s="46">
        <f>SUM(L42:L68)+SUM(AD42:AD73)+SUM(AV42:AV73)</f>
        <v>0</v>
      </c>
      <c r="M69" s="46">
        <f>SUM(M42:M68)+SUM(AE42:AE73)+SUM(AW42:AW73)</f>
        <v>0</v>
      </c>
      <c r="N69" s="48">
        <f>SUM(O42:O68)</f>
        <v>0</v>
      </c>
      <c r="O69" s="566"/>
      <c r="P69" s="566"/>
      <c r="Q69" s="566"/>
      <c r="R69" s="566"/>
      <c r="S69" s="568"/>
      <c r="T69" s="27"/>
      <c r="U69" s="585"/>
      <c r="V69" s="704"/>
      <c r="W69" s="704"/>
      <c r="X69" s="585"/>
      <c r="Y69" s="586"/>
      <c r="Z69" s="30"/>
      <c r="AA69" s="30"/>
      <c r="AB69" s="30"/>
      <c r="AC69" s="30"/>
      <c r="AD69" s="30"/>
      <c r="AE69" s="30"/>
      <c r="AF69" s="30"/>
      <c r="AG69" s="147"/>
      <c r="AH69" s="145">
        <f t="shared" si="18"/>
        <v>0</v>
      </c>
      <c r="AI69" s="142"/>
      <c r="AJ69" s="131"/>
      <c r="AK69" s="131"/>
      <c r="AL69" s="35"/>
      <c r="AM69" s="27"/>
      <c r="AN69" s="585"/>
      <c r="AO69" s="704"/>
      <c r="AP69" s="704"/>
      <c r="AQ69" s="585"/>
      <c r="AR69" s="586"/>
      <c r="AS69" s="30"/>
      <c r="AT69" s="30"/>
      <c r="AU69" s="30"/>
      <c r="AV69" s="30"/>
      <c r="AW69" s="30"/>
      <c r="AX69" s="30"/>
      <c r="AY69" s="30"/>
      <c r="AZ69" s="144"/>
      <c r="BA69" s="145">
        <f t="shared" si="19"/>
        <v>0</v>
      </c>
      <c r="BB69" s="142"/>
      <c r="BC69" s="131"/>
      <c r="BD69" s="131"/>
      <c r="BE69" s="35"/>
    </row>
    <row r="70" spans="1:76" ht="15.75" thickBot="1" x14ac:dyDescent="0.3">
      <c r="A70" s="573" t="s">
        <v>38</v>
      </c>
      <c r="B70" s="574"/>
      <c r="C70" s="574"/>
      <c r="D70" s="574"/>
      <c r="E70" s="574"/>
      <c r="F70" s="574"/>
      <c r="G70" s="574"/>
      <c r="H70" s="574"/>
      <c r="I70" s="574"/>
      <c r="J70" s="574"/>
      <c r="K70" s="574"/>
      <c r="L70" s="574"/>
      <c r="M70" s="574"/>
      <c r="N70" s="575"/>
      <c r="O70" s="579">
        <f>SUM(P42:P68)+SUM(AI42:AI73)+SUM(AX42:AX73)</f>
        <v>0</v>
      </c>
      <c r="P70" s="560"/>
      <c r="Q70" s="560"/>
      <c r="R70" s="560"/>
      <c r="S70" s="562"/>
      <c r="T70" s="27"/>
      <c r="U70" s="585"/>
      <c r="V70" s="704"/>
      <c r="W70" s="704"/>
      <c r="X70" s="585"/>
      <c r="Y70" s="586"/>
      <c r="Z70" s="30"/>
      <c r="AA70" s="30"/>
      <c r="AB70" s="30"/>
      <c r="AC70" s="30"/>
      <c r="AD70" s="30"/>
      <c r="AE70" s="30"/>
      <c r="AF70" s="30"/>
      <c r="AG70" s="147"/>
      <c r="AH70" s="145">
        <f t="shared" si="18"/>
        <v>0</v>
      </c>
      <c r="AI70" s="142"/>
      <c r="AJ70" s="131"/>
      <c r="AK70" s="148"/>
      <c r="AL70" s="35"/>
      <c r="AM70" s="27"/>
      <c r="AN70" s="585"/>
      <c r="AO70" s="704"/>
      <c r="AP70" s="704"/>
      <c r="AQ70" s="585"/>
      <c r="AR70" s="586"/>
      <c r="AS70" s="30"/>
      <c r="AT70" s="30"/>
      <c r="AU70" s="30"/>
      <c r="AV70" s="30"/>
      <c r="AW70" s="30"/>
      <c r="AX70" s="30"/>
      <c r="AY70" s="30"/>
      <c r="AZ70" s="144"/>
      <c r="BA70" s="145">
        <f t="shared" si="19"/>
        <v>0</v>
      </c>
      <c r="BB70" s="142"/>
      <c r="BC70" s="131"/>
      <c r="BD70" s="131"/>
      <c r="BE70" s="35"/>
    </row>
    <row r="71" spans="1:76" ht="15.75" thickBot="1" x14ac:dyDescent="0.3">
      <c r="A71" s="555" t="s">
        <v>39</v>
      </c>
      <c r="B71" s="556"/>
      <c r="C71" s="556"/>
      <c r="D71" s="556"/>
      <c r="E71" s="556"/>
      <c r="F71" s="556"/>
      <c r="G71" s="556"/>
      <c r="H71" s="556"/>
      <c r="I71" s="556"/>
      <c r="J71" s="556"/>
      <c r="K71" s="556"/>
      <c r="L71" s="556"/>
      <c r="M71" s="556"/>
      <c r="N71" s="557"/>
      <c r="O71" s="558"/>
      <c r="P71" s="559">
        <f>SUM(Q42:Q68)+SUM(AJ42:AJ73)+SUM(BC42:BC73)</f>
        <v>0</v>
      </c>
      <c r="Q71" s="560"/>
      <c r="R71" s="560"/>
      <c r="S71" s="562"/>
      <c r="T71" s="27"/>
      <c r="U71" s="585"/>
      <c r="V71" s="704"/>
      <c r="W71" s="704"/>
      <c r="X71" s="585"/>
      <c r="Y71" s="586"/>
      <c r="Z71" s="30"/>
      <c r="AA71" s="30"/>
      <c r="AB71" s="30"/>
      <c r="AC71" s="30"/>
      <c r="AD71" s="30"/>
      <c r="AE71" s="30"/>
      <c r="AF71" s="30"/>
      <c r="AG71" s="147"/>
      <c r="AH71" s="145">
        <f t="shared" si="18"/>
        <v>0</v>
      </c>
      <c r="AI71" s="142"/>
      <c r="AJ71" s="142"/>
      <c r="AK71" s="131"/>
      <c r="AL71" s="35"/>
      <c r="AM71" s="27"/>
      <c r="AN71" s="585"/>
      <c r="AO71" s="704"/>
      <c r="AP71" s="704"/>
      <c r="AQ71" s="585"/>
      <c r="AR71" s="586"/>
      <c r="AS71" s="30"/>
      <c r="AT71" s="30"/>
      <c r="AU71" s="30"/>
      <c r="AV71" s="30"/>
      <c r="AW71" s="30"/>
      <c r="AX71" s="30"/>
      <c r="AY71" s="30"/>
      <c r="AZ71" s="144"/>
      <c r="BA71" s="145">
        <f t="shared" si="19"/>
        <v>0</v>
      </c>
      <c r="BB71" s="142"/>
      <c r="BC71" s="131"/>
      <c r="BD71" s="131"/>
      <c r="BE71" s="35"/>
    </row>
    <row r="72" spans="1:76" ht="15.75" thickBot="1" x14ac:dyDescent="0.3">
      <c r="A72" s="540" t="s">
        <v>56</v>
      </c>
      <c r="B72" s="540"/>
      <c r="C72" s="540"/>
      <c r="D72" s="540"/>
      <c r="E72" s="540"/>
      <c r="F72" s="540"/>
      <c r="G72" s="540"/>
      <c r="H72" s="540"/>
      <c r="I72" s="540"/>
      <c r="J72" s="540"/>
      <c r="K72" s="540"/>
      <c r="L72" s="540"/>
      <c r="M72" s="540"/>
      <c r="N72" s="540"/>
      <c r="O72" s="540"/>
      <c r="P72" s="540"/>
      <c r="Q72" s="541"/>
      <c r="R72" s="542">
        <f>SUM(R42:R68)+SUM(AK42:AK72)+SUM(BD42:BD72)</f>
        <v>0</v>
      </c>
      <c r="S72" s="543"/>
      <c r="T72" s="59"/>
      <c r="U72" s="699"/>
      <c r="V72" s="701"/>
      <c r="W72" s="701"/>
      <c r="X72" s="699"/>
      <c r="Y72" s="700"/>
      <c r="Z72" s="60"/>
      <c r="AA72" s="60"/>
      <c r="AB72" s="60"/>
      <c r="AC72" s="60"/>
      <c r="AD72" s="60"/>
      <c r="AE72" s="60"/>
      <c r="AF72" s="60"/>
      <c r="AG72" s="149"/>
      <c r="AH72" s="150">
        <f t="shared" si="18"/>
        <v>0</v>
      </c>
      <c r="AI72" s="137"/>
      <c r="AJ72" s="137"/>
      <c r="AK72" s="137"/>
      <c r="AL72" s="62"/>
      <c r="AM72" s="59"/>
      <c r="AN72" s="699"/>
      <c r="AO72" s="701"/>
      <c r="AP72" s="701"/>
      <c r="AQ72" s="699"/>
      <c r="AR72" s="700"/>
      <c r="AS72" s="60"/>
      <c r="AT72" s="60"/>
      <c r="AU72" s="60"/>
      <c r="AV72" s="60"/>
      <c r="AW72" s="60"/>
      <c r="AX72" s="60"/>
      <c r="AY72" s="60"/>
      <c r="AZ72" s="149"/>
      <c r="BA72" s="150">
        <f t="shared" si="19"/>
        <v>0</v>
      </c>
      <c r="BB72" s="137"/>
      <c r="BC72" s="137"/>
      <c r="BD72" s="137"/>
      <c r="BE72" s="62"/>
    </row>
    <row r="73" spans="1:76" ht="15.75" customHeight="1" thickBot="1" x14ac:dyDescent="0.3">
      <c r="A73" s="528" t="s">
        <v>31</v>
      </c>
      <c r="B73" s="529"/>
      <c r="C73" s="529"/>
      <c r="D73" s="529"/>
      <c r="E73" s="529"/>
      <c r="F73" s="529"/>
      <c r="G73" s="529"/>
      <c r="H73" s="529"/>
      <c r="I73" s="529"/>
      <c r="J73" s="529"/>
      <c r="K73" s="529"/>
      <c r="L73" s="529"/>
      <c r="M73" s="529"/>
      <c r="N73" s="529"/>
      <c r="O73" s="529"/>
      <c r="P73" s="529"/>
      <c r="Q73" s="529"/>
      <c r="R73" s="529"/>
      <c r="S73" s="530"/>
      <c r="T73" s="528" t="s">
        <v>31</v>
      </c>
      <c r="U73" s="529"/>
      <c r="V73" s="529"/>
      <c r="W73" s="529"/>
      <c r="X73" s="529"/>
      <c r="Y73" s="529"/>
      <c r="Z73" s="529"/>
      <c r="AA73" s="529"/>
      <c r="AB73" s="529"/>
      <c r="AC73" s="529"/>
      <c r="AD73" s="529"/>
      <c r="AE73" s="529"/>
      <c r="AF73" s="529"/>
      <c r="AG73" s="529"/>
      <c r="AH73" s="529"/>
      <c r="AI73" s="529"/>
      <c r="AJ73" s="529"/>
      <c r="AK73" s="529"/>
      <c r="AL73" s="530"/>
      <c r="AM73" s="847" t="s">
        <v>31</v>
      </c>
      <c r="AN73" s="847"/>
      <c r="AO73" s="847"/>
      <c r="AP73" s="847"/>
      <c r="AQ73" s="847"/>
      <c r="AR73" s="847"/>
      <c r="AS73" s="847"/>
      <c r="AT73" s="847"/>
      <c r="AU73" s="847"/>
      <c r="AV73" s="847"/>
      <c r="AW73" s="847"/>
      <c r="AX73" s="847"/>
      <c r="AY73" s="847"/>
      <c r="AZ73" s="847"/>
      <c r="BA73" s="847"/>
      <c r="BB73" s="847"/>
      <c r="BC73" s="847"/>
      <c r="BD73" s="847"/>
      <c r="BE73" s="847"/>
      <c r="BF73" s="847" t="s">
        <v>31</v>
      </c>
      <c r="BG73" s="847"/>
      <c r="BH73" s="847"/>
      <c r="BI73" s="847"/>
      <c r="BJ73" s="847"/>
      <c r="BK73" s="847"/>
      <c r="BL73" s="847"/>
      <c r="BM73" s="847"/>
      <c r="BN73" s="847"/>
      <c r="BO73" s="847"/>
      <c r="BP73" s="847"/>
      <c r="BQ73" s="847"/>
      <c r="BR73" s="847"/>
      <c r="BS73" s="847"/>
      <c r="BT73" s="847"/>
      <c r="BU73" s="847"/>
      <c r="BV73" s="847"/>
      <c r="BW73" s="847"/>
      <c r="BX73" s="847"/>
    </row>
    <row r="74" spans="1:76" ht="15.75" customHeight="1" thickBot="1" x14ac:dyDescent="0.3">
      <c r="A74" s="531"/>
      <c r="B74" s="532"/>
      <c r="C74" s="532"/>
      <c r="D74" s="532"/>
      <c r="E74" s="532"/>
      <c r="F74" s="532"/>
      <c r="G74" s="532"/>
      <c r="H74" s="532"/>
      <c r="I74" s="532"/>
      <c r="J74" s="532"/>
      <c r="K74" s="532"/>
      <c r="L74" s="532"/>
      <c r="M74" s="532"/>
      <c r="N74" s="532"/>
      <c r="O74" s="532"/>
      <c r="P74" s="532"/>
      <c r="Q74" s="532"/>
      <c r="R74" s="532"/>
      <c r="S74" s="533"/>
      <c r="T74" s="531"/>
      <c r="U74" s="532"/>
      <c r="V74" s="532"/>
      <c r="W74" s="532"/>
      <c r="X74" s="532"/>
      <c r="Y74" s="532"/>
      <c r="Z74" s="532"/>
      <c r="AA74" s="532"/>
      <c r="AB74" s="532"/>
      <c r="AC74" s="532"/>
      <c r="AD74" s="532"/>
      <c r="AE74" s="532"/>
      <c r="AF74" s="532"/>
      <c r="AG74" s="532"/>
      <c r="AH74" s="532"/>
      <c r="AI74" s="532"/>
      <c r="AJ74" s="532"/>
      <c r="AK74" s="532"/>
      <c r="AL74" s="533"/>
      <c r="AM74" s="847"/>
      <c r="AN74" s="847"/>
      <c r="AO74" s="847"/>
      <c r="AP74" s="847"/>
      <c r="AQ74" s="847"/>
      <c r="AR74" s="847"/>
      <c r="AS74" s="847"/>
      <c r="AT74" s="847"/>
      <c r="AU74" s="847"/>
      <c r="AV74" s="847"/>
      <c r="AW74" s="847"/>
      <c r="AX74" s="847"/>
      <c r="AY74" s="847"/>
      <c r="AZ74" s="847"/>
      <c r="BA74" s="847"/>
      <c r="BB74" s="847"/>
      <c r="BC74" s="847"/>
      <c r="BD74" s="847"/>
      <c r="BE74" s="847"/>
      <c r="BF74" s="847"/>
      <c r="BG74" s="847"/>
      <c r="BH74" s="847"/>
      <c r="BI74" s="847"/>
      <c r="BJ74" s="847"/>
      <c r="BK74" s="847"/>
      <c r="BL74" s="847"/>
      <c r="BM74" s="847"/>
      <c r="BN74" s="847"/>
      <c r="BO74" s="847"/>
      <c r="BP74" s="847"/>
      <c r="BQ74" s="847"/>
      <c r="BR74" s="847"/>
      <c r="BS74" s="847"/>
      <c r="BT74" s="847"/>
      <c r="BU74" s="847"/>
      <c r="BV74" s="847"/>
      <c r="BW74" s="847"/>
      <c r="BX74" s="847"/>
    </row>
    <row r="75" spans="1:76" ht="15.75" customHeight="1" thickBot="1" x14ac:dyDescent="0.3">
      <c r="A75" s="843" t="s">
        <v>89</v>
      </c>
      <c r="B75" s="843" t="s">
        <v>3</v>
      </c>
      <c r="C75" s="526" t="s">
        <v>41</v>
      </c>
      <c r="D75" s="844"/>
      <c r="E75" s="844"/>
      <c r="F75" s="633" t="s">
        <v>46</v>
      </c>
      <c r="G75" s="633"/>
      <c r="H75" s="502" t="s">
        <v>91</v>
      </c>
      <c r="I75" s="502"/>
      <c r="J75" s="839" t="s">
        <v>92</v>
      </c>
      <c r="K75" s="839"/>
      <c r="L75" s="840"/>
      <c r="M75" s="649" t="s">
        <v>43</v>
      </c>
      <c r="N75" s="721" t="s">
        <v>90</v>
      </c>
      <c r="O75" s="722"/>
      <c r="P75" s="524" t="s">
        <v>25</v>
      </c>
      <c r="Q75" s="524" t="s">
        <v>45</v>
      </c>
      <c r="R75" s="524" t="s">
        <v>26</v>
      </c>
      <c r="S75" s="846" t="s">
        <v>47</v>
      </c>
      <c r="T75" s="843" t="s">
        <v>89</v>
      </c>
      <c r="U75" s="843" t="s">
        <v>3</v>
      </c>
      <c r="V75" s="526" t="s">
        <v>41</v>
      </c>
      <c r="W75" s="844"/>
      <c r="X75" s="844"/>
      <c r="Y75" s="633" t="s">
        <v>46</v>
      </c>
      <c r="Z75" s="633"/>
      <c r="AA75" s="502" t="s">
        <v>91</v>
      </c>
      <c r="AB75" s="502"/>
      <c r="AC75" s="839" t="s">
        <v>92</v>
      </c>
      <c r="AD75" s="839"/>
      <c r="AE75" s="840"/>
      <c r="AF75" s="649" t="s">
        <v>43</v>
      </c>
      <c r="AG75" s="715" t="s">
        <v>90</v>
      </c>
      <c r="AH75" s="716"/>
      <c r="AI75" s="524" t="s">
        <v>25</v>
      </c>
      <c r="AJ75" s="524" t="s">
        <v>45</v>
      </c>
      <c r="AK75" s="524" t="s">
        <v>26</v>
      </c>
      <c r="AL75" s="501" t="s">
        <v>47</v>
      </c>
      <c r="AM75" s="843" t="s">
        <v>89</v>
      </c>
      <c r="AN75" s="843" t="s">
        <v>3</v>
      </c>
      <c r="AO75" s="526" t="s">
        <v>41</v>
      </c>
      <c r="AP75" s="844"/>
      <c r="AQ75" s="844"/>
      <c r="AR75" s="633" t="s">
        <v>46</v>
      </c>
      <c r="AS75" s="633"/>
      <c r="AT75" s="502" t="s">
        <v>91</v>
      </c>
      <c r="AU75" s="502"/>
      <c r="AV75" s="839" t="s">
        <v>92</v>
      </c>
      <c r="AW75" s="839"/>
      <c r="AX75" s="840"/>
      <c r="AY75" s="649" t="s">
        <v>43</v>
      </c>
      <c r="AZ75" s="715" t="s">
        <v>90</v>
      </c>
      <c r="BA75" s="716"/>
      <c r="BB75" s="524" t="s">
        <v>25</v>
      </c>
      <c r="BC75" s="524" t="s">
        <v>45</v>
      </c>
      <c r="BD75" s="524" t="s">
        <v>26</v>
      </c>
      <c r="BE75" s="501" t="s">
        <v>47</v>
      </c>
      <c r="BF75" s="843" t="s">
        <v>89</v>
      </c>
      <c r="BG75" s="843" t="s">
        <v>3</v>
      </c>
      <c r="BH75" s="526" t="s">
        <v>41</v>
      </c>
      <c r="BI75" s="844"/>
      <c r="BJ75" s="844"/>
      <c r="BK75" s="633" t="s">
        <v>46</v>
      </c>
      <c r="BL75" s="633"/>
      <c r="BM75" s="502" t="s">
        <v>91</v>
      </c>
      <c r="BN75" s="502"/>
      <c r="BO75" s="839" t="s">
        <v>92</v>
      </c>
      <c r="BP75" s="839"/>
      <c r="BQ75" s="840"/>
      <c r="BR75" s="649" t="s">
        <v>43</v>
      </c>
      <c r="BS75" s="715" t="s">
        <v>90</v>
      </c>
      <c r="BT75" s="716"/>
      <c r="BU75" s="524" t="s">
        <v>25</v>
      </c>
      <c r="BV75" s="524" t="s">
        <v>45</v>
      </c>
      <c r="BW75" s="524" t="s">
        <v>26</v>
      </c>
      <c r="BX75" s="501" t="s">
        <v>47</v>
      </c>
    </row>
    <row r="76" spans="1:76" ht="16.5" customHeight="1" thickBot="1" x14ac:dyDescent="0.3">
      <c r="A76" s="843"/>
      <c r="B76" s="843"/>
      <c r="C76" s="527"/>
      <c r="D76" s="845"/>
      <c r="E76" s="845"/>
      <c r="F76" s="635"/>
      <c r="G76" s="635"/>
      <c r="H76" s="503"/>
      <c r="I76" s="503"/>
      <c r="J76" s="841"/>
      <c r="K76" s="841"/>
      <c r="L76" s="842"/>
      <c r="M76" s="651"/>
      <c r="N76" s="723"/>
      <c r="O76" s="724"/>
      <c r="P76" s="524"/>
      <c r="Q76" s="524"/>
      <c r="R76" s="524"/>
      <c r="S76" s="846"/>
      <c r="T76" s="843"/>
      <c r="U76" s="843"/>
      <c r="V76" s="527"/>
      <c r="W76" s="845"/>
      <c r="X76" s="845"/>
      <c r="Y76" s="635"/>
      <c r="Z76" s="635"/>
      <c r="AA76" s="503"/>
      <c r="AB76" s="503"/>
      <c r="AC76" s="841"/>
      <c r="AD76" s="841"/>
      <c r="AE76" s="842"/>
      <c r="AF76" s="651"/>
      <c r="AG76" s="717"/>
      <c r="AH76" s="718"/>
      <c r="AI76" s="524"/>
      <c r="AJ76" s="524"/>
      <c r="AK76" s="524"/>
      <c r="AL76" s="501"/>
      <c r="AM76" s="843"/>
      <c r="AN76" s="843"/>
      <c r="AO76" s="527"/>
      <c r="AP76" s="845"/>
      <c r="AQ76" s="845"/>
      <c r="AR76" s="635"/>
      <c r="AS76" s="635"/>
      <c r="AT76" s="503"/>
      <c r="AU76" s="503"/>
      <c r="AV76" s="841"/>
      <c r="AW76" s="841"/>
      <c r="AX76" s="842"/>
      <c r="AY76" s="651"/>
      <c r="AZ76" s="717"/>
      <c r="BA76" s="718"/>
      <c r="BB76" s="524"/>
      <c r="BC76" s="524"/>
      <c r="BD76" s="524"/>
      <c r="BE76" s="501"/>
      <c r="BF76" s="843"/>
      <c r="BG76" s="843"/>
      <c r="BH76" s="527"/>
      <c r="BI76" s="845"/>
      <c r="BJ76" s="845"/>
      <c r="BK76" s="635"/>
      <c r="BL76" s="635"/>
      <c r="BM76" s="503"/>
      <c r="BN76" s="503"/>
      <c r="BO76" s="841"/>
      <c r="BP76" s="841"/>
      <c r="BQ76" s="842"/>
      <c r="BR76" s="651"/>
      <c r="BS76" s="717"/>
      <c r="BT76" s="718"/>
      <c r="BU76" s="524"/>
      <c r="BV76" s="524"/>
      <c r="BW76" s="524"/>
      <c r="BX76" s="501"/>
    </row>
    <row r="77" spans="1:76" ht="16.5" customHeight="1" x14ac:dyDescent="0.25">
      <c r="A77" s="24"/>
      <c r="B77" s="23"/>
      <c r="C77" s="836" t="e">
        <f>VLOOKUP(B77,'BASE DE DONNEE'!$A$4:$H$148,2,0)</f>
        <v>#N/A</v>
      </c>
      <c r="D77" s="836"/>
      <c r="E77" s="836"/>
      <c r="F77" s="833"/>
      <c r="G77" s="833"/>
      <c r="H77" s="834"/>
      <c r="I77" s="834"/>
      <c r="J77" s="835"/>
      <c r="K77" s="835"/>
      <c r="L77" s="835"/>
      <c r="M77" s="103" t="e">
        <f>VLOOKUP(B77,'BASE DE DONNEE'!$A$4:$H$148,3,0)</f>
        <v>#N/A</v>
      </c>
      <c r="N77" s="719" t="e">
        <f>(J77*M77)/100</f>
        <v>#N/A</v>
      </c>
      <c r="O77" s="720"/>
      <c r="P77" s="51" t="e">
        <f>VLOOKUP(B77,'BASE DE DONNEE'!$A$4:$H$148,6,0)*N77/100</f>
        <v>#N/A</v>
      </c>
      <c r="Q77" s="51" t="e">
        <f>VLOOKUP(B77,'BASE DE DONNEE'!$A$4:$H$148,7,0)*N77/100</f>
        <v>#N/A</v>
      </c>
      <c r="R77" s="51" t="e">
        <f>VLOOKUP(B77,'BASE DE DONNEE'!$A$4:$H$148,8,0)*N77/100</f>
        <v>#N/A</v>
      </c>
      <c r="S77" s="52" t="e">
        <f t="shared" ref="S77:S100" si="20">N77+P77+Q77+R77</f>
        <v>#N/A</v>
      </c>
      <c r="T77" s="22"/>
      <c r="U77" s="23"/>
      <c r="V77" s="836" t="e">
        <f>VLOOKUP(U77,'BASE DE DONNEE'!$A$4:$H$148,2,0)</f>
        <v>#N/A</v>
      </c>
      <c r="W77" s="836"/>
      <c r="X77" s="836"/>
      <c r="Y77" s="833"/>
      <c r="Z77" s="833"/>
      <c r="AA77" s="834"/>
      <c r="AB77" s="834"/>
      <c r="AC77" s="835"/>
      <c r="AD77" s="835"/>
      <c r="AE77" s="835"/>
      <c r="AF77" s="50" t="e">
        <f>VLOOKUP(U77,'BASE DE DONNEE'!$A$4:$H$148,3,0)</f>
        <v>#N/A</v>
      </c>
      <c r="AG77" s="837" t="e">
        <f>(AC77*AF77)/100</f>
        <v>#N/A</v>
      </c>
      <c r="AH77" s="838"/>
      <c r="AI77" s="51" t="e">
        <f>VLOOKUP(U77,'BASE DE DONNEE'!$A$4:$H$148,6,0)*AG77/100</f>
        <v>#N/A</v>
      </c>
      <c r="AJ77" s="51" t="e">
        <f>VLOOKUP(U77,'BASE DE DONNEE'!$A$4:$H$148,7,0)*AG77/100</f>
        <v>#N/A</v>
      </c>
      <c r="AK77" s="51" t="e">
        <f>VLOOKUP(U77,'BASE DE DONNEE'!$A$4:$H$148,8,0)*AG77/100</f>
        <v>#N/A</v>
      </c>
      <c r="AL77" s="52" t="e">
        <f>AG77+AI77+AJ77+AK77</f>
        <v>#N/A</v>
      </c>
      <c r="AM77" s="22"/>
      <c r="AN77" s="23"/>
      <c r="AO77" s="836" t="e">
        <f>VLOOKUP(AN77,'BASE DE DONNEE'!$A$4:$H$148,2,0)</f>
        <v>#N/A</v>
      </c>
      <c r="AP77" s="836"/>
      <c r="AQ77" s="836"/>
      <c r="AR77" s="833"/>
      <c r="AS77" s="833"/>
      <c r="AT77" s="834"/>
      <c r="AU77" s="834"/>
      <c r="AV77" s="835"/>
      <c r="AW77" s="835"/>
      <c r="AX77" s="835"/>
      <c r="AY77" s="50" t="e">
        <f>VLOOKUP(AN77,'BASE DE DONNEE'!$A$4:$H$148,3,0)</f>
        <v>#N/A</v>
      </c>
      <c r="AZ77" s="719" t="e">
        <f>(AV77*AY77)/100</f>
        <v>#N/A</v>
      </c>
      <c r="BA77" s="720"/>
      <c r="BB77" s="51" t="e">
        <f>VLOOKUP(AN77,'BASE DE DONNEE'!$A$4:$H$148,6,0)*AZ77/100</f>
        <v>#N/A</v>
      </c>
      <c r="BC77" s="51" t="e">
        <f>VLOOKUP(AN77,'BASE DE DONNEE'!$A$4:$H$148,7,0)*AZ77/100</f>
        <v>#N/A</v>
      </c>
      <c r="BD77" s="51" t="e">
        <f>VLOOKUP(AN77,'BASE DE DONNEE'!$A$4:$H$148,8,0)*AZ77/100</f>
        <v>#N/A</v>
      </c>
      <c r="BE77" s="52" t="e">
        <f>AZ77+BB77+BC77+BD77</f>
        <v>#N/A</v>
      </c>
      <c r="BF77" s="22"/>
      <c r="BG77" s="23"/>
      <c r="BH77" s="836" t="e">
        <f>VLOOKUP(BG77,'BASE DE DONNEE'!$A$4:$H$148,2,0)</f>
        <v>#N/A</v>
      </c>
      <c r="BI77" s="836"/>
      <c r="BJ77" s="836"/>
      <c r="BK77" s="833"/>
      <c r="BL77" s="833"/>
      <c r="BM77" s="834"/>
      <c r="BN77" s="834"/>
      <c r="BO77" s="835"/>
      <c r="BP77" s="835"/>
      <c r="BQ77" s="835"/>
      <c r="BR77" s="50" t="e">
        <f>VLOOKUP(BG77,'BASE DE DONNEE'!$A$4:$H$148,3,0)</f>
        <v>#N/A</v>
      </c>
      <c r="BS77" s="719" t="e">
        <f>(BO77*BR77)/100</f>
        <v>#N/A</v>
      </c>
      <c r="BT77" s="720"/>
      <c r="BU77" s="51" t="e">
        <f>VLOOKUP(BG77,'BASE DE DONNEE'!$A$4:$H$148,6,0)*BS77/100</f>
        <v>#N/A</v>
      </c>
      <c r="BV77" s="51" t="e">
        <f>VLOOKUP(BG77,'BASE DE DONNEE'!$A$4:$H$148,7,0)*BS77/100</f>
        <v>#N/A</v>
      </c>
      <c r="BW77" s="51" t="e">
        <f>VLOOKUP(BG77,'BASE DE DONNEE'!$A$4:$H$148,8,0)*BS77/100</f>
        <v>#N/A</v>
      </c>
      <c r="BX77" s="52" t="e">
        <f>BS77+BU77+BV77+BW77</f>
        <v>#N/A</v>
      </c>
    </row>
    <row r="78" spans="1:76" ht="16.5" customHeight="1" x14ac:dyDescent="0.25">
      <c r="A78" s="22"/>
      <c r="B78" s="23"/>
      <c r="C78" s="782" t="e">
        <f>VLOOKUP(B78,'BASE DE DONNEE'!$A$4:$H$148,2,0)</f>
        <v>#N/A</v>
      </c>
      <c r="D78" s="782"/>
      <c r="E78" s="782"/>
      <c r="F78" s="783"/>
      <c r="G78" s="783"/>
      <c r="H78" s="784"/>
      <c r="I78" s="784"/>
      <c r="J78" s="785"/>
      <c r="K78" s="785"/>
      <c r="L78" s="785"/>
      <c r="M78" s="50" t="e">
        <f>VLOOKUP(B78,'BASE DE DONNEE'!$A$4:$H$148,3,0)</f>
        <v>#N/A</v>
      </c>
      <c r="N78" s="713" t="e">
        <f t="shared" ref="N78:N100" si="21">(J78*M78)/100</f>
        <v>#N/A</v>
      </c>
      <c r="O78" s="714"/>
      <c r="P78" s="51" t="e">
        <f>VLOOKUP(B78,'BASE DE DONNEE'!$A$4:$H$148,6,0)*N78/100</f>
        <v>#N/A</v>
      </c>
      <c r="Q78" s="51" t="e">
        <f>VLOOKUP(B78,'BASE DE DONNEE'!$A$4:$H$148,7,0)*N78/100</f>
        <v>#N/A</v>
      </c>
      <c r="R78" s="51" t="e">
        <f>VLOOKUP(B78,'BASE DE DONNEE'!$A$4:$H$148,8,0)*N78/100</f>
        <v>#N/A</v>
      </c>
      <c r="S78" s="52" t="e">
        <f t="shared" si="20"/>
        <v>#N/A</v>
      </c>
      <c r="T78" s="22"/>
      <c r="U78" s="151"/>
      <c r="V78" s="782" t="e">
        <f>VLOOKUP(U78,'BASE DE DONNEE'!$A$4:$H$148,2,0)</f>
        <v>#N/A</v>
      </c>
      <c r="W78" s="782"/>
      <c r="X78" s="782"/>
      <c r="Y78" s="783"/>
      <c r="Z78" s="783"/>
      <c r="AA78" s="784"/>
      <c r="AB78" s="784"/>
      <c r="AC78" s="785"/>
      <c r="AD78" s="785"/>
      <c r="AE78" s="785"/>
      <c r="AF78" s="50" t="e">
        <f>VLOOKUP(U78,'BASE DE DONNEE'!$A$4:$H$148,3,0)</f>
        <v>#N/A</v>
      </c>
      <c r="AG78" s="713" t="e">
        <f t="shared" ref="AG78:AG105" si="22">(AC78*AF78)/100</f>
        <v>#N/A</v>
      </c>
      <c r="AH78" s="714"/>
      <c r="AI78" s="51" t="e">
        <f>VLOOKUP(U78,'BASE DE DONNEE'!$A$4:$H$148,6,0)*AH78/100</f>
        <v>#N/A</v>
      </c>
      <c r="AJ78" s="51" t="e">
        <f>VLOOKUP(U78,'BASE DE DONNEE'!$A$4:$H$148,7,0)*AH78/100</f>
        <v>#N/A</v>
      </c>
      <c r="AK78" s="51" t="e">
        <f>VLOOKUP(U78,'BASE DE DONNEE'!$A$4:$H$148,8,0)*AH78/100</f>
        <v>#N/A</v>
      </c>
      <c r="AL78" s="52" t="e">
        <f t="shared" ref="AL78:AL105" si="23">AH78+AI78+AJ78+AK78</f>
        <v>#N/A</v>
      </c>
      <c r="AM78" s="22"/>
      <c r="AN78" s="151"/>
      <c r="AO78" s="782" t="e">
        <f>VLOOKUP(AN78,'BASE DE DONNEE'!$A$4:$H$148,2,0)</f>
        <v>#N/A</v>
      </c>
      <c r="AP78" s="782"/>
      <c r="AQ78" s="782"/>
      <c r="AR78" s="783"/>
      <c r="AS78" s="783"/>
      <c r="AT78" s="784"/>
      <c r="AU78" s="784"/>
      <c r="AV78" s="785"/>
      <c r="AW78" s="785"/>
      <c r="AX78" s="785"/>
      <c r="AY78" s="50" t="e">
        <f>VLOOKUP(AN78,'BASE DE DONNEE'!$A$4:$H$148,3,0)</f>
        <v>#N/A</v>
      </c>
      <c r="AZ78" s="713" t="e">
        <f>(AV78*AY78)/100</f>
        <v>#N/A</v>
      </c>
      <c r="BA78" s="714"/>
      <c r="BB78" s="51" t="e">
        <f>VLOOKUP(AN78,'BASE DE DONNEE'!$A$4:$H$148,6,0)*AZ78/100</f>
        <v>#N/A</v>
      </c>
      <c r="BC78" s="51" t="e">
        <f>VLOOKUP(AN78,'BASE DE DONNEE'!$A$4:$H$148,7,0)*AZ78/100</f>
        <v>#N/A</v>
      </c>
      <c r="BD78" s="51" t="e">
        <f>VLOOKUP(AN78,'BASE DE DONNEE'!$A$4:$H$148,8,0)*AZ78/100</f>
        <v>#N/A</v>
      </c>
      <c r="BE78" s="52" t="e">
        <f>AZ78+BB78+BC78+BD78</f>
        <v>#N/A</v>
      </c>
      <c r="BF78" s="22"/>
      <c r="BG78" s="151"/>
      <c r="BH78" s="782" t="e">
        <f>VLOOKUP(BG78,'BASE DE DONNEE'!$A$4:$H$148,2,0)</f>
        <v>#N/A</v>
      </c>
      <c r="BI78" s="782"/>
      <c r="BJ78" s="782"/>
      <c r="BK78" s="783"/>
      <c r="BL78" s="783"/>
      <c r="BM78" s="784"/>
      <c r="BN78" s="784"/>
      <c r="BO78" s="785"/>
      <c r="BP78" s="785"/>
      <c r="BQ78" s="785"/>
      <c r="BR78" s="50" t="e">
        <f>VLOOKUP(BG78,'BASE DE DONNEE'!$A$4:$H$148,3,0)</f>
        <v>#N/A</v>
      </c>
      <c r="BS78" s="713" t="e">
        <f>(BO78*BR78)/100</f>
        <v>#N/A</v>
      </c>
      <c r="BT78" s="714"/>
      <c r="BU78" s="51" t="e">
        <f>VLOOKUP(BG78,'BASE DE DONNEE'!$A$4:$H$148,6,0)*BS78/100</f>
        <v>#N/A</v>
      </c>
      <c r="BV78" s="51" t="e">
        <f>VLOOKUP(BG78,'BASE DE DONNEE'!$A$4:$H$148,7,0)*BS78/100</f>
        <v>#N/A</v>
      </c>
      <c r="BW78" s="51" t="e">
        <f>VLOOKUP(BG78,'BASE DE DONNEE'!$A$4:$H$148,8,0)*BS78/100</f>
        <v>#N/A</v>
      </c>
      <c r="BX78" s="52" t="e">
        <f>BS78+BU78+BV78+BW78</f>
        <v>#N/A</v>
      </c>
    </row>
    <row r="79" spans="1:76" ht="16.5" customHeight="1" x14ac:dyDescent="0.25">
      <c r="A79" s="22"/>
      <c r="B79" s="23"/>
      <c r="C79" s="782" t="e">
        <f>VLOOKUP(B79,'BASE DE DONNEE'!$A$4:$H$148,2,0)</f>
        <v>#N/A</v>
      </c>
      <c r="D79" s="782"/>
      <c r="E79" s="782"/>
      <c r="F79" s="783"/>
      <c r="G79" s="783"/>
      <c r="H79" s="831"/>
      <c r="I79" s="831"/>
      <c r="J79" s="785"/>
      <c r="K79" s="785"/>
      <c r="L79" s="785"/>
      <c r="M79" s="50" t="e">
        <f>VLOOKUP(B79,'BASE DE DONNEE'!$A$4:$H$148,3,0)</f>
        <v>#N/A</v>
      </c>
      <c r="N79" s="713" t="e">
        <f t="shared" si="21"/>
        <v>#N/A</v>
      </c>
      <c r="O79" s="714"/>
      <c r="P79" s="51" t="e">
        <f>VLOOKUP(B79,'BASE DE DONNEE'!$A$4:$H$148,6,0)*N79/100</f>
        <v>#N/A</v>
      </c>
      <c r="Q79" s="51" t="e">
        <f>VLOOKUP(B79,'BASE DE DONNEE'!$A$4:$H$148,7,0)*N79/100</f>
        <v>#N/A</v>
      </c>
      <c r="R79" s="51" t="e">
        <f>VLOOKUP(B79,'BASE DE DONNEE'!$A$4:$H$148,8,0)*N79/100</f>
        <v>#N/A</v>
      </c>
      <c r="S79" s="52" t="e">
        <f t="shared" si="20"/>
        <v>#N/A</v>
      </c>
      <c r="T79" s="22"/>
      <c r="U79" s="152"/>
      <c r="V79" s="782" t="e">
        <f>VLOOKUP(U79,'BASE DE DONNEE'!$A$4:$H$148,2,0)</f>
        <v>#N/A</v>
      </c>
      <c r="W79" s="782"/>
      <c r="X79" s="782"/>
      <c r="Y79" s="783"/>
      <c r="Z79" s="783"/>
      <c r="AA79" s="784"/>
      <c r="AB79" s="784"/>
      <c r="AC79" s="785"/>
      <c r="AD79" s="785"/>
      <c r="AE79" s="785"/>
      <c r="AF79" s="50" t="e">
        <f>VLOOKUP(U79,'BASE DE DONNEE'!$A$4:$H$148,3,0)</f>
        <v>#N/A</v>
      </c>
      <c r="AG79" s="713" t="e">
        <f t="shared" si="22"/>
        <v>#N/A</v>
      </c>
      <c r="AH79" s="714"/>
      <c r="AI79" s="51" t="e">
        <f>VLOOKUP(U79,'BASE DE DONNEE'!$A$4:$H$148,6,0)*AH79/100</f>
        <v>#N/A</v>
      </c>
      <c r="AJ79" s="51" t="e">
        <f>VLOOKUP(U79,'BASE DE DONNEE'!$A$4:$H$148,7,0)*AH79/100</f>
        <v>#N/A</v>
      </c>
      <c r="AK79" s="51" t="e">
        <f>VLOOKUP(U79,'BASE DE DONNEE'!$A$4:$H$148,8,0)*AH79/100</f>
        <v>#N/A</v>
      </c>
      <c r="AL79" s="52" t="e">
        <f t="shared" si="23"/>
        <v>#N/A</v>
      </c>
      <c r="AM79" s="22"/>
      <c r="AN79" s="152"/>
      <c r="AO79" s="782" t="e">
        <f>VLOOKUP(AN79,'BASE DE DONNEE'!$A$4:$H$148,2,0)</f>
        <v>#N/A</v>
      </c>
      <c r="AP79" s="782"/>
      <c r="AQ79" s="782"/>
      <c r="AR79" s="783"/>
      <c r="AS79" s="783"/>
      <c r="AT79" s="784"/>
      <c r="AU79" s="784"/>
      <c r="AV79" s="785"/>
      <c r="AW79" s="785"/>
      <c r="AX79" s="785"/>
      <c r="AY79" s="50" t="e">
        <f>VLOOKUP(AN79,'BASE DE DONNEE'!$A$4:$H$148,3,0)</f>
        <v>#N/A</v>
      </c>
      <c r="AZ79" s="713" t="e">
        <f t="shared" ref="AZ79:AZ105" si="24">(AV79*AY79)/100</f>
        <v>#N/A</v>
      </c>
      <c r="BA79" s="714"/>
      <c r="BB79" s="51" t="e">
        <f>VLOOKUP(AN79,'BASE DE DONNEE'!$A$4:$H$148,6,0)*BA79/100</f>
        <v>#N/A</v>
      </c>
      <c r="BC79" s="51" t="e">
        <f>VLOOKUP(AN79,'BASE DE DONNEE'!$A$4:$H$148,7,0)*BA79/100</f>
        <v>#N/A</v>
      </c>
      <c r="BD79" s="51" t="e">
        <f>VLOOKUP(AN79,'BASE DE DONNEE'!$A$4:$H$148,8,0)*BA79/100</f>
        <v>#N/A</v>
      </c>
      <c r="BE79" s="52" t="e">
        <f t="shared" ref="BE79:BE106" si="25">BA79+BB79+BC79+BD79</f>
        <v>#N/A</v>
      </c>
      <c r="BF79" s="22"/>
      <c r="BG79" s="152"/>
      <c r="BH79" s="782" t="e">
        <f>VLOOKUP(BG79,'BASE DE DONNEE'!$A$4:$H$148,2,0)</f>
        <v>#N/A</v>
      </c>
      <c r="BI79" s="782"/>
      <c r="BJ79" s="782"/>
      <c r="BK79" s="783"/>
      <c r="BL79" s="783"/>
      <c r="BM79" s="784"/>
      <c r="BN79" s="784"/>
      <c r="BO79" s="785"/>
      <c r="BP79" s="785"/>
      <c r="BQ79" s="785"/>
      <c r="BR79" s="50" t="e">
        <f>VLOOKUP(BG79,'BASE DE DONNEE'!$A$4:$H$148,3,0)</f>
        <v>#N/A</v>
      </c>
      <c r="BS79" s="713" t="e">
        <f t="shared" ref="BS79:BS106" si="26">(BO79*BR79)/100</f>
        <v>#N/A</v>
      </c>
      <c r="BT79" s="714"/>
      <c r="BU79" s="51" t="e">
        <f>VLOOKUP(BG79,'BASE DE DONNEE'!$A$4:$H$148,6,0)*BT79/100</f>
        <v>#N/A</v>
      </c>
      <c r="BV79" s="51" t="e">
        <f>VLOOKUP(BG79,'BASE DE DONNEE'!$A$4:$H$148,7,0)*BT79/100</f>
        <v>#N/A</v>
      </c>
      <c r="BW79" s="51" t="e">
        <f>VLOOKUP(BG79,'BASE DE DONNEE'!$A$4:$H$148,8,0)*BT79/100</f>
        <v>#N/A</v>
      </c>
      <c r="BX79" s="52" t="e">
        <f t="shared" ref="BX79:BX106" si="27">BT79+BU79+BV79+BW79</f>
        <v>#N/A</v>
      </c>
    </row>
    <row r="80" spans="1:76" ht="16.5" customHeight="1" x14ac:dyDescent="0.25">
      <c r="A80" s="22"/>
      <c r="B80" s="23"/>
      <c r="C80" s="782" t="e">
        <f>VLOOKUP(B80,'BASE DE DONNEE'!$A$4:$H$148,2,0)</f>
        <v>#N/A</v>
      </c>
      <c r="D80" s="782"/>
      <c r="E80" s="782"/>
      <c r="F80" s="783"/>
      <c r="G80" s="783"/>
      <c r="H80" s="784"/>
      <c r="I80" s="784"/>
      <c r="J80" s="785"/>
      <c r="K80" s="785"/>
      <c r="L80" s="785"/>
      <c r="M80" s="50" t="e">
        <f>VLOOKUP(B80,'BASE DE DONNEE'!$A$4:$H$148,3,0)</f>
        <v>#N/A</v>
      </c>
      <c r="N80" s="713" t="e">
        <f t="shared" si="21"/>
        <v>#N/A</v>
      </c>
      <c r="O80" s="714"/>
      <c r="P80" s="51" t="e">
        <f>VLOOKUP(B80,'BASE DE DONNEE'!$A$4:$H$148,6,0)*N80/100</f>
        <v>#N/A</v>
      </c>
      <c r="Q80" s="51" t="e">
        <f>VLOOKUP(B80,'BASE DE DONNEE'!$A$4:$H$148,7,0)*N80/100</f>
        <v>#N/A</v>
      </c>
      <c r="R80" s="51" t="e">
        <f>VLOOKUP(B80,'BASE DE DONNEE'!$A$4:$H$148,8,0)*N80/100</f>
        <v>#N/A</v>
      </c>
      <c r="S80" s="52" t="e">
        <f t="shared" si="20"/>
        <v>#N/A</v>
      </c>
      <c r="T80" s="22"/>
      <c r="U80" s="152"/>
      <c r="V80" s="782" t="e">
        <f>VLOOKUP(U80,'BASE DE DONNEE'!$A$4:$H$148,2,0)</f>
        <v>#N/A</v>
      </c>
      <c r="W80" s="782"/>
      <c r="X80" s="782"/>
      <c r="Y80" s="783"/>
      <c r="Z80" s="783"/>
      <c r="AA80" s="784"/>
      <c r="AB80" s="784"/>
      <c r="AC80" s="785"/>
      <c r="AD80" s="785"/>
      <c r="AE80" s="785"/>
      <c r="AF80" s="50" t="e">
        <f>VLOOKUP(U80,'BASE DE DONNEE'!$A$4:$H$148,3,0)</f>
        <v>#N/A</v>
      </c>
      <c r="AG80" s="713" t="e">
        <f t="shared" si="22"/>
        <v>#N/A</v>
      </c>
      <c r="AH80" s="714"/>
      <c r="AI80" s="51" t="e">
        <f>VLOOKUP(U80,'BASE DE DONNEE'!$A$4:$H$148,6,0)*AH80/100</f>
        <v>#N/A</v>
      </c>
      <c r="AJ80" s="51" t="e">
        <f>VLOOKUP(U80,'BASE DE DONNEE'!$A$4:$H$148,7,0)*AH80/100</f>
        <v>#N/A</v>
      </c>
      <c r="AK80" s="51" t="e">
        <f>VLOOKUP(U80,'BASE DE DONNEE'!$A$4:$H$148,8,0)*AH80/100</f>
        <v>#N/A</v>
      </c>
      <c r="AL80" s="52" t="e">
        <f t="shared" si="23"/>
        <v>#N/A</v>
      </c>
      <c r="AM80" s="22"/>
      <c r="AN80" s="152"/>
      <c r="AO80" s="782" t="e">
        <f>VLOOKUP(AN80,'BASE DE DONNEE'!$A$4:$H$148,2,0)</f>
        <v>#N/A</v>
      </c>
      <c r="AP80" s="782"/>
      <c r="AQ80" s="782"/>
      <c r="AR80" s="783"/>
      <c r="AS80" s="783"/>
      <c r="AT80" s="784"/>
      <c r="AU80" s="784"/>
      <c r="AV80" s="785"/>
      <c r="AW80" s="785"/>
      <c r="AX80" s="785"/>
      <c r="AY80" s="50" t="e">
        <f>VLOOKUP(AN80,'BASE DE DONNEE'!$A$4:$H$148,3,0)</f>
        <v>#N/A</v>
      </c>
      <c r="AZ80" s="713" t="e">
        <f t="shared" si="24"/>
        <v>#N/A</v>
      </c>
      <c r="BA80" s="714"/>
      <c r="BB80" s="51" t="e">
        <f>VLOOKUP(AN80,'BASE DE DONNEE'!$A$4:$H$148,6,0)*BA80/100</f>
        <v>#N/A</v>
      </c>
      <c r="BC80" s="51" t="e">
        <f>VLOOKUP(AN80,'BASE DE DONNEE'!$A$4:$H$148,7,0)*BA80/100</f>
        <v>#N/A</v>
      </c>
      <c r="BD80" s="51" t="e">
        <f>VLOOKUP(AN80,'BASE DE DONNEE'!$A$4:$H$148,8,0)*BA80/100</f>
        <v>#N/A</v>
      </c>
      <c r="BE80" s="52" t="e">
        <f t="shared" si="25"/>
        <v>#N/A</v>
      </c>
      <c r="BF80" s="22"/>
      <c r="BG80" s="152"/>
      <c r="BH80" s="782" t="e">
        <f>VLOOKUP(BG80,'BASE DE DONNEE'!$A$4:$H$148,2,0)</f>
        <v>#N/A</v>
      </c>
      <c r="BI80" s="782"/>
      <c r="BJ80" s="782"/>
      <c r="BK80" s="783"/>
      <c r="BL80" s="783"/>
      <c r="BM80" s="784"/>
      <c r="BN80" s="784"/>
      <c r="BO80" s="785"/>
      <c r="BP80" s="785"/>
      <c r="BQ80" s="785"/>
      <c r="BR80" s="50" t="e">
        <f>VLOOKUP(BG80,'BASE DE DONNEE'!$A$4:$H$148,3,0)</f>
        <v>#N/A</v>
      </c>
      <c r="BS80" s="713" t="e">
        <f t="shared" si="26"/>
        <v>#N/A</v>
      </c>
      <c r="BT80" s="714"/>
      <c r="BU80" s="51" t="e">
        <f>VLOOKUP(BG80,'BASE DE DONNEE'!$A$4:$H$148,6,0)*BT80/100</f>
        <v>#N/A</v>
      </c>
      <c r="BV80" s="51" t="e">
        <f>VLOOKUP(BG80,'BASE DE DONNEE'!$A$4:$H$148,7,0)*BT80/100</f>
        <v>#N/A</v>
      </c>
      <c r="BW80" s="51" t="e">
        <f>VLOOKUP(BG80,'BASE DE DONNEE'!$A$4:$H$148,8,0)*BT80/100</f>
        <v>#N/A</v>
      </c>
      <c r="BX80" s="52" t="e">
        <f t="shared" si="27"/>
        <v>#N/A</v>
      </c>
    </row>
    <row r="81" spans="1:76" ht="16.5" customHeight="1" x14ac:dyDescent="0.25">
      <c r="A81" s="22"/>
      <c r="B81" s="23"/>
      <c r="C81" s="782" t="e">
        <f>VLOOKUP(B81,'BASE DE DONNEE'!$A$4:$H$148,2,0)</f>
        <v>#N/A</v>
      </c>
      <c r="D81" s="782"/>
      <c r="E81" s="782"/>
      <c r="F81" s="783"/>
      <c r="G81" s="783"/>
      <c r="H81" s="784"/>
      <c r="I81" s="784"/>
      <c r="J81" s="785"/>
      <c r="K81" s="785"/>
      <c r="L81" s="785"/>
      <c r="M81" s="50" t="e">
        <f>VLOOKUP(B81,'BASE DE DONNEE'!$A$4:$H$148,3,0)</f>
        <v>#N/A</v>
      </c>
      <c r="N81" s="713" t="e">
        <f t="shared" si="21"/>
        <v>#N/A</v>
      </c>
      <c r="O81" s="714"/>
      <c r="P81" s="51" t="e">
        <f>VLOOKUP(B81,'BASE DE DONNEE'!$A$4:$H$148,6,0)*N81/100</f>
        <v>#N/A</v>
      </c>
      <c r="Q81" s="51" t="e">
        <f>VLOOKUP(B81,'BASE DE DONNEE'!$A$4:$H$148,7,0)*N81/100</f>
        <v>#N/A</v>
      </c>
      <c r="R81" s="51" t="e">
        <f>VLOOKUP(B81,'BASE DE DONNEE'!$A$4:$H$148,8,0)*N81/100</f>
        <v>#N/A</v>
      </c>
      <c r="S81" s="52" t="e">
        <f t="shared" si="20"/>
        <v>#N/A</v>
      </c>
      <c r="T81" s="22"/>
      <c r="U81" s="152"/>
      <c r="V81" s="782" t="e">
        <f>VLOOKUP(U81,'BASE DE DONNEE'!$A$4:$H$148,2,0)</f>
        <v>#N/A</v>
      </c>
      <c r="W81" s="782"/>
      <c r="X81" s="782"/>
      <c r="Y81" s="783"/>
      <c r="Z81" s="783"/>
      <c r="AA81" s="784"/>
      <c r="AB81" s="784"/>
      <c r="AC81" s="785"/>
      <c r="AD81" s="785"/>
      <c r="AE81" s="785"/>
      <c r="AF81" s="50" t="e">
        <f>VLOOKUP(U81,'BASE DE DONNEE'!$A$4:$H$148,3,0)</f>
        <v>#N/A</v>
      </c>
      <c r="AG81" s="713" t="e">
        <f t="shared" si="22"/>
        <v>#N/A</v>
      </c>
      <c r="AH81" s="714"/>
      <c r="AI81" s="51" t="e">
        <f>VLOOKUP(U81,'BASE DE DONNEE'!$A$4:$H$148,6,0)*AH81/100</f>
        <v>#N/A</v>
      </c>
      <c r="AJ81" s="51" t="e">
        <f>VLOOKUP(U81,'BASE DE DONNEE'!$A$4:$H$148,7,0)*AH81/100</f>
        <v>#N/A</v>
      </c>
      <c r="AK81" s="51" t="e">
        <f>VLOOKUP(U81,'BASE DE DONNEE'!$A$4:$H$148,8,0)*AH81/100</f>
        <v>#N/A</v>
      </c>
      <c r="AL81" s="52" t="e">
        <f t="shared" si="23"/>
        <v>#N/A</v>
      </c>
      <c r="AM81" s="22"/>
      <c r="AN81" s="152"/>
      <c r="AO81" s="782" t="e">
        <f>VLOOKUP(AN81,'BASE DE DONNEE'!$A$4:$H$148,2,0)</f>
        <v>#N/A</v>
      </c>
      <c r="AP81" s="782"/>
      <c r="AQ81" s="782"/>
      <c r="AR81" s="783"/>
      <c r="AS81" s="783"/>
      <c r="AT81" s="784"/>
      <c r="AU81" s="784"/>
      <c r="AV81" s="785"/>
      <c r="AW81" s="785"/>
      <c r="AX81" s="785"/>
      <c r="AY81" s="50" t="e">
        <f>VLOOKUP(AN81,'BASE DE DONNEE'!$A$4:$H$148,3,0)</f>
        <v>#N/A</v>
      </c>
      <c r="AZ81" s="713" t="e">
        <f t="shared" si="24"/>
        <v>#N/A</v>
      </c>
      <c r="BA81" s="714"/>
      <c r="BB81" s="51" t="e">
        <f>VLOOKUP(AN81,'BASE DE DONNEE'!$A$4:$H$148,6,0)*BA81/100</f>
        <v>#N/A</v>
      </c>
      <c r="BC81" s="51" t="e">
        <f>VLOOKUP(AN81,'BASE DE DONNEE'!$A$4:$H$148,7,0)*BA81/100</f>
        <v>#N/A</v>
      </c>
      <c r="BD81" s="51" t="e">
        <f>VLOOKUP(AN81,'BASE DE DONNEE'!$A$4:$H$148,8,0)*BA81/100</f>
        <v>#N/A</v>
      </c>
      <c r="BE81" s="52" t="e">
        <f t="shared" si="25"/>
        <v>#N/A</v>
      </c>
      <c r="BF81" s="22"/>
      <c r="BG81" s="152"/>
      <c r="BH81" s="782" t="e">
        <f>VLOOKUP(BG81,'BASE DE DONNEE'!$A$4:$H$148,2,0)</f>
        <v>#N/A</v>
      </c>
      <c r="BI81" s="782"/>
      <c r="BJ81" s="782"/>
      <c r="BK81" s="783"/>
      <c r="BL81" s="783"/>
      <c r="BM81" s="784"/>
      <c r="BN81" s="784"/>
      <c r="BO81" s="785"/>
      <c r="BP81" s="785"/>
      <c r="BQ81" s="785"/>
      <c r="BR81" s="50" t="e">
        <f>VLOOKUP(BG81,'BASE DE DONNEE'!$A$4:$H$148,3,0)</f>
        <v>#N/A</v>
      </c>
      <c r="BS81" s="713" t="e">
        <f t="shared" si="26"/>
        <v>#N/A</v>
      </c>
      <c r="BT81" s="714"/>
      <c r="BU81" s="51" t="e">
        <f>VLOOKUP(BG81,'BASE DE DONNEE'!$A$4:$H$148,6,0)*BT81/100</f>
        <v>#N/A</v>
      </c>
      <c r="BV81" s="51" t="e">
        <f>VLOOKUP(BG81,'BASE DE DONNEE'!$A$4:$H$148,7,0)*BT81/100</f>
        <v>#N/A</v>
      </c>
      <c r="BW81" s="51" t="e">
        <f>VLOOKUP(BG81,'BASE DE DONNEE'!$A$4:$H$148,8,0)*BT81/100</f>
        <v>#N/A</v>
      </c>
      <c r="BX81" s="52" t="e">
        <f t="shared" si="27"/>
        <v>#N/A</v>
      </c>
    </row>
    <row r="82" spans="1:76" ht="16.5" customHeight="1" x14ac:dyDescent="0.25">
      <c r="A82" s="22"/>
      <c r="B82" s="23"/>
      <c r="C82" s="782" t="e">
        <f>VLOOKUP(B82,'BASE DE DONNEE'!$A$4:$H$148,2,0)</f>
        <v>#N/A</v>
      </c>
      <c r="D82" s="782"/>
      <c r="E82" s="782"/>
      <c r="F82" s="783"/>
      <c r="G82" s="783"/>
      <c r="H82" s="831"/>
      <c r="I82" s="831"/>
      <c r="J82" s="785"/>
      <c r="K82" s="785"/>
      <c r="L82" s="785"/>
      <c r="M82" s="50" t="e">
        <f>VLOOKUP(B82,'BASE DE DONNEE'!$A$4:$H$148,3,0)</f>
        <v>#N/A</v>
      </c>
      <c r="N82" s="713" t="e">
        <f t="shared" si="21"/>
        <v>#N/A</v>
      </c>
      <c r="O82" s="714"/>
      <c r="P82" s="51" t="e">
        <f>VLOOKUP(B82,'BASE DE DONNEE'!$A$4:$H$148,6,0)*N82/100</f>
        <v>#N/A</v>
      </c>
      <c r="Q82" s="51" t="e">
        <f>VLOOKUP(B82,'BASE DE DONNEE'!$A$4:$H$148,7,0)*N82/100</f>
        <v>#N/A</v>
      </c>
      <c r="R82" s="51" t="e">
        <f>VLOOKUP(B82,'BASE DE DONNEE'!$A$4:$H$148,8,0)*N82/100</f>
        <v>#N/A</v>
      </c>
      <c r="S82" s="52" t="e">
        <f t="shared" si="20"/>
        <v>#N/A</v>
      </c>
      <c r="T82" s="22"/>
      <c r="U82" s="152"/>
      <c r="V82" s="782" t="e">
        <f>VLOOKUP(U82,'BASE DE DONNEE'!$A$4:$H$148,2,0)</f>
        <v>#N/A</v>
      </c>
      <c r="W82" s="782"/>
      <c r="X82" s="782"/>
      <c r="Y82" s="783"/>
      <c r="Z82" s="783"/>
      <c r="AA82" s="784"/>
      <c r="AB82" s="784"/>
      <c r="AC82" s="785"/>
      <c r="AD82" s="785"/>
      <c r="AE82" s="785"/>
      <c r="AF82" s="50" t="e">
        <f>VLOOKUP(U82,'BASE DE DONNEE'!$A$4:$H$148,3,0)</f>
        <v>#N/A</v>
      </c>
      <c r="AG82" s="713" t="e">
        <f t="shared" si="22"/>
        <v>#N/A</v>
      </c>
      <c r="AH82" s="714"/>
      <c r="AI82" s="51" t="e">
        <f>VLOOKUP(U82,'BASE DE DONNEE'!$A$4:$H$148,6,0)*AH82/100</f>
        <v>#N/A</v>
      </c>
      <c r="AJ82" s="51" t="e">
        <f>VLOOKUP(U82,'BASE DE DONNEE'!$A$4:$H$148,7,0)*AH82/100</f>
        <v>#N/A</v>
      </c>
      <c r="AK82" s="51" t="e">
        <f>VLOOKUP(U82,'BASE DE DONNEE'!$A$4:$H$148,8,0)*AH82/100</f>
        <v>#N/A</v>
      </c>
      <c r="AL82" s="52" t="e">
        <f t="shared" si="23"/>
        <v>#N/A</v>
      </c>
      <c r="AM82" s="22"/>
      <c r="AN82" s="152"/>
      <c r="AO82" s="782" t="e">
        <f>VLOOKUP(AN82,'BASE DE DONNEE'!$A$4:$H$148,2,0)</f>
        <v>#N/A</v>
      </c>
      <c r="AP82" s="782"/>
      <c r="AQ82" s="782"/>
      <c r="AR82" s="783"/>
      <c r="AS82" s="783"/>
      <c r="AT82" s="784"/>
      <c r="AU82" s="784"/>
      <c r="AV82" s="785"/>
      <c r="AW82" s="785"/>
      <c r="AX82" s="785"/>
      <c r="AY82" s="50" t="e">
        <f>VLOOKUP(AN82,'BASE DE DONNEE'!$A$4:$H$148,3,0)</f>
        <v>#N/A</v>
      </c>
      <c r="AZ82" s="713" t="e">
        <f t="shared" si="24"/>
        <v>#N/A</v>
      </c>
      <c r="BA82" s="714"/>
      <c r="BB82" s="51" t="e">
        <f>VLOOKUP(AN82,'BASE DE DONNEE'!$A$4:$H$148,6,0)*BA82/100</f>
        <v>#N/A</v>
      </c>
      <c r="BC82" s="51" t="e">
        <f>VLOOKUP(AN82,'BASE DE DONNEE'!$A$4:$H$148,7,0)*BA82/100</f>
        <v>#N/A</v>
      </c>
      <c r="BD82" s="51" t="e">
        <f>VLOOKUP(AN82,'BASE DE DONNEE'!$A$4:$H$148,8,0)*BA82/100</f>
        <v>#N/A</v>
      </c>
      <c r="BE82" s="52" t="e">
        <f t="shared" si="25"/>
        <v>#N/A</v>
      </c>
      <c r="BF82" s="22"/>
      <c r="BG82" s="152"/>
      <c r="BH82" s="782" t="e">
        <f>VLOOKUP(BG82,'BASE DE DONNEE'!$A$4:$H$148,2,0)</f>
        <v>#N/A</v>
      </c>
      <c r="BI82" s="782"/>
      <c r="BJ82" s="782"/>
      <c r="BK82" s="783"/>
      <c r="BL82" s="783"/>
      <c r="BM82" s="784"/>
      <c r="BN82" s="784"/>
      <c r="BO82" s="785"/>
      <c r="BP82" s="785"/>
      <c r="BQ82" s="785"/>
      <c r="BR82" s="50" t="e">
        <f>VLOOKUP(BG82,'BASE DE DONNEE'!$A$4:$H$148,3,0)</f>
        <v>#N/A</v>
      </c>
      <c r="BS82" s="713" t="e">
        <f t="shared" si="26"/>
        <v>#N/A</v>
      </c>
      <c r="BT82" s="714"/>
      <c r="BU82" s="51" t="e">
        <f>VLOOKUP(BG82,'BASE DE DONNEE'!$A$4:$H$148,6,0)*BT82/100</f>
        <v>#N/A</v>
      </c>
      <c r="BV82" s="51" t="e">
        <f>VLOOKUP(BG82,'BASE DE DONNEE'!$A$4:$H$148,7,0)*BT82/100</f>
        <v>#N/A</v>
      </c>
      <c r="BW82" s="51" t="e">
        <f>VLOOKUP(BG82,'BASE DE DONNEE'!$A$4:$H$148,8,0)*BT82/100</f>
        <v>#N/A</v>
      </c>
      <c r="BX82" s="52" t="e">
        <f t="shared" si="27"/>
        <v>#N/A</v>
      </c>
    </row>
    <row r="83" spans="1:76" ht="16.5" customHeight="1" x14ac:dyDescent="0.25">
      <c r="A83" s="22"/>
      <c r="B83" s="23"/>
      <c r="C83" s="782" t="e">
        <f>VLOOKUP(B83,'BASE DE DONNEE'!$A$4:$H$148,2,0)</f>
        <v>#N/A</v>
      </c>
      <c r="D83" s="782"/>
      <c r="E83" s="782"/>
      <c r="F83" s="783"/>
      <c r="G83" s="783"/>
      <c r="H83" s="784"/>
      <c r="I83" s="784"/>
      <c r="J83" s="785"/>
      <c r="K83" s="785"/>
      <c r="L83" s="785"/>
      <c r="M83" s="50" t="e">
        <f>VLOOKUP(B83,'BASE DE DONNEE'!$A$4:$H$148,3,0)</f>
        <v>#N/A</v>
      </c>
      <c r="N83" s="713" t="e">
        <f t="shared" si="21"/>
        <v>#N/A</v>
      </c>
      <c r="O83" s="714"/>
      <c r="P83" s="51" t="e">
        <f>VLOOKUP(B83,'BASE DE DONNEE'!$A$4:$H$148,6,0)*N83/100</f>
        <v>#N/A</v>
      </c>
      <c r="Q83" s="51" t="e">
        <f>VLOOKUP(B83,'BASE DE DONNEE'!$A$4:$H$148,7,0)*N83/100</f>
        <v>#N/A</v>
      </c>
      <c r="R83" s="51" t="e">
        <f>VLOOKUP(B83,'BASE DE DONNEE'!$A$4:$H$148,8,0)*N83/100</f>
        <v>#N/A</v>
      </c>
      <c r="S83" s="52" t="e">
        <f t="shared" si="20"/>
        <v>#N/A</v>
      </c>
      <c r="T83" s="22"/>
      <c r="U83" s="153"/>
      <c r="V83" s="782" t="e">
        <f>VLOOKUP(U83,'BASE DE DONNEE'!$A$4:$H$148,2,0)</f>
        <v>#N/A</v>
      </c>
      <c r="W83" s="782"/>
      <c r="X83" s="782"/>
      <c r="Y83" s="783"/>
      <c r="Z83" s="783"/>
      <c r="AA83" s="784"/>
      <c r="AB83" s="784"/>
      <c r="AC83" s="785"/>
      <c r="AD83" s="785"/>
      <c r="AE83" s="785"/>
      <c r="AF83" s="50" t="e">
        <f>VLOOKUP(U83,'BASE DE DONNEE'!$A$4:$H$148,3,0)</f>
        <v>#N/A</v>
      </c>
      <c r="AG83" s="713" t="e">
        <f t="shared" si="22"/>
        <v>#N/A</v>
      </c>
      <c r="AH83" s="714"/>
      <c r="AI83" s="51" t="e">
        <f>VLOOKUP(U83,'BASE DE DONNEE'!$A$4:$H$148,6,0)*AH83/100</f>
        <v>#N/A</v>
      </c>
      <c r="AJ83" s="51" t="e">
        <f>VLOOKUP(U83,'BASE DE DONNEE'!$A$4:$H$148,7,0)*AH83/100</f>
        <v>#N/A</v>
      </c>
      <c r="AK83" s="51" t="e">
        <f>VLOOKUP(U83,'BASE DE DONNEE'!$A$4:$H$148,8,0)*AH83/100</f>
        <v>#N/A</v>
      </c>
      <c r="AL83" s="52" t="e">
        <f t="shared" si="23"/>
        <v>#N/A</v>
      </c>
      <c r="AM83" s="22"/>
      <c r="AN83" s="153"/>
      <c r="AO83" s="782" t="e">
        <f>VLOOKUP(AN83,'BASE DE DONNEE'!$A$4:$H$148,2,0)</f>
        <v>#N/A</v>
      </c>
      <c r="AP83" s="782"/>
      <c r="AQ83" s="782"/>
      <c r="AR83" s="783"/>
      <c r="AS83" s="783"/>
      <c r="AT83" s="784"/>
      <c r="AU83" s="784"/>
      <c r="AV83" s="785"/>
      <c r="AW83" s="785"/>
      <c r="AX83" s="785"/>
      <c r="AY83" s="50" t="e">
        <f>VLOOKUP(AN83,'BASE DE DONNEE'!$A$4:$H$148,3,0)</f>
        <v>#N/A</v>
      </c>
      <c r="AZ83" s="713" t="e">
        <f t="shared" si="24"/>
        <v>#N/A</v>
      </c>
      <c r="BA83" s="714"/>
      <c r="BB83" s="51" t="e">
        <f>VLOOKUP(AN83,'BASE DE DONNEE'!$A$4:$H$148,6,0)*BA83/100</f>
        <v>#N/A</v>
      </c>
      <c r="BC83" s="51" t="e">
        <f>VLOOKUP(AN83,'BASE DE DONNEE'!$A$4:$H$148,7,0)*BA83/100</f>
        <v>#N/A</v>
      </c>
      <c r="BD83" s="51" t="e">
        <f>VLOOKUP(AN83,'BASE DE DONNEE'!$A$4:$H$148,8,0)*BA83/100</f>
        <v>#N/A</v>
      </c>
      <c r="BE83" s="52" t="e">
        <f t="shared" si="25"/>
        <v>#N/A</v>
      </c>
      <c r="BF83" s="22"/>
      <c r="BG83" s="153"/>
      <c r="BH83" s="782" t="e">
        <f>VLOOKUP(BG83,'BASE DE DONNEE'!$A$4:$H$148,2,0)</f>
        <v>#N/A</v>
      </c>
      <c r="BI83" s="782"/>
      <c r="BJ83" s="782"/>
      <c r="BK83" s="783"/>
      <c r="BL83" s="783"/>
      <c r="BM83" s="784"/>
      <c r="BN83" s="784"/>
      <c r="BO83" s="785"/>
      <c r="BP83" s="785"/>
      <c r="BQ83" s="785"/>
      <c r="BR83" s="50" t="e">
        <f>VLOOKUP(BG83,'BASE DE DONNEE'!$A$4:$H$148,3,0)</f>
        <v>#N/A</v>
      </c>
      <c r="BS83" s="713" t="e">
        <f t="shared" si="26"/>
        <v>#N/A</v>
      </c>
      <c r="BT83" s="714"/>
      <c r="BU83" s="51" t="e">
        <f>VLOOKUP(BG83,'BASE DE DONNEE'!$A$4:$H$148,6,0)*BT83/100</f>
        <v>#N/A</v>
      </c>
      <c r="BV83" s="51" t="e">
        <f>VLOOKUP(BG83,'BASE DE DONNEE'!$A$4:$H$148,7,0)*BT83/100</f>
        <v>#N/A</v>
      </c>
      <c r="BW83" s="51" t="e">
        <f>VLOOKUP(BG83,'BASE DE DONNEE'!$A$4:$H$148,8,0)*BT83/100</f>
        <v>#N/A</v>
      </c>
      <c r="BX83" s="52" t="e">
        <f t="shared" si="27"/>
        <v>#N/A</v>
      </c>
    </row>
    <row r="84" spans="1:76" ht="16.5" customHeight="1" x14ac:dyDescent="0.25">
      <c r="A84" s="22"/>
      <c r="B84" s="23"/>
      <c r="C84" s="782" t="e">
        <f>VLOOKUP(B84,'BASE DE DONNEE'!$A$4:$H$148,2,0)</f>
        <v>#N/A</v>
      </c>
      <c r="D84" s="782"/>
      <c r="E84" s="782"/>
      <c r="F84" s="783"/>
      <c r="G84" s="783"/>
      <c r="H84" s="784"/>
      <c r="I84" s="784"/>
      <c r="J84" s="785"/>
      <c r="K84" s="785"/>
      <c r="L84" s="785"/>
      <c r="M84" s="50" t="e">
        <f>VLOOKUP(B84,'BASE DE DONNEE'!$A$4:$H$148,3,0)</f>
        <v>#N/A</v>
      </c>
      <c r="N84" s="713" t="e">
        <f t="shared" si="21"/>
        <v>#N/A</v>
      </c>
      <c r="O84" s="714"/>
      <c r="P84" s="51" t="e">
        <f>VLOOKUP(B84,'BASE DE DONNEE'!$A$4:$H$148,6,0)*N84/100</f>
        <v>#N/A</v>
      </c>
      <c r="Q84" s="51" t="e">
        <f>VLOOKUP(B84,'BASE DE DONNEE'!$A$4:$H$148,7,0)*N84/100</f>
        <v>#N/A</v>
      </c>
      <c r="R84" s="51" t="e">
        <f>VLOOKUP(B84,'BASE DE DONNEE'!$A$4:$H$148,8,0)*N84/100</f>
        <v>#N/A</v>
      </c>
      <c r="S84" s="52" t="e">
        <f t="shared" si="20"/>
        <v>#N/A</v>
      </c>
      <c r="T84" s="22"/>
      <c r="U84" s="153"/>
      <c r="V84" s="782" t="e">
        <f>VLOOKUP(U84,'BASE DE DONNEE'!$A$4:$H$148,2,0)</f>
        <v>#N/A</v>
      </c>
      <c r="W84" s="782"/>
      <c r="X84" s="782"/>
      <c r="Y84" s="783"/>
      <c r="Z84" s="783"/>
      <c r="AA84" s="784"/>
      <c r="AB84" s="784"/>
      <c r="AC84" s="785"/>
      <c r="AD84" s="785"/>
      <c r="AE84" s="785"/>
      <c r="AF84" s="50" t="e">
        <f>VLOOKUP(U84,'BASE DE DONNEE'!$A$4:$H$148,3,0)</f>
        <v>#N/A</v>
      </c>
      <c r="AG84" s="713" t="e">
        <f t="shared" si="22"/>
        <v>#N/A</v>
      </c>
      <c r="AH84" s="714"/>
      <c r="AI84" s="51" t="e">
        <f>VLOOKUP(U84,'BASE DE DONNEE'!$A$4:$H$148,6,0)*AH84/100</f>
        <v>#N/A</v>
      </c>
      <c r="AJ84" s="51" t="e">
        <f>VLOOKUP(U84,'BASE DE DONNEE'!$A$4:$H$148,7,0)*AH84/100</f>
        <v>#N/A</v>
      </c>
      <c r="AK84" s="51" t="e">
        <f>VLOOKUP(U84,'BASE DE DONNEE'!$A$4:$H$148,8,0)*AH84/100</f>
        <v>#N/A</v>
      </c>
      <c r="AL84" s="52" t="e">
        <f t="shared" si="23"/>
        <v>#N/A</v>
      </c>
      <c r="AM84" s="22"/>
      <c r="AN84" s="153"/>
      <c r="AO84" s="782" t="e">
        <f>VLOOKUP(AN84,'BASE DE DONNEE'!$A$4:$H$148,2,0)</f>
        <v>#N/A</v>
      </c>
      <c r="AP84" s="782"/>
      <c r="AQ84" s="782"/>
      <c r="AR84" s="783"/>
      <c r="AS84" s="783"/>
      <c r="AT84" s="784"/>
      <c r="AU84" s="784"/>
      <c r="AV84" s="785"/>
      <c r="AW84" s="785"/>
      <c r="AX84" s="785"/>
      <c r="AY84" s="50" t="e">
        <f>VLOOKUP(AN84,'BASE DE DONNEE'!$A$4:$H$148,3,0)</f>
        <v>#N/A</v>
      </c>
      <c r="AZ84" s="713" t="e">
        <f t="shared" si="24"/>
        <v>#N/A</v>
      </c>
      <c r="BA84" s="714"/>
      <c r="BB84" s="51" t="e">
        <f>VLOOKUP(AN84,'BASE DE DONNEE'!$A$4:$H$148,6,0)*BA84/100</f>
        <v>#N/A</v>
      </c>
      <c r="BC84" s="51" t="e">
        <f>VLOOKUP(AN84,'BASE DE DONNEE'!$A$4:$H$148,7,0)*BA84/100</f>
        <v>#N/A</v>
      </c>
      <c r="BD84" s="51" t="e">
        <f>VLOOKUP(AN84,'BASE DE DONNEE'!$A$4:$H$148,8,0)*BA84/100</f>
        <v>#N/A</v>
      </c>
      <c r="BE84" s="52" t="e">
        <f t="shared" si="25"/>
        <v>#N/A</v>
      </c>
      <c r="BF84" s="22"/>
      <c r="BG84" s="153"/>
      <c r="BH84" s="782" t="e">
        <f>VLOOKUP(BG84,'BASE DE DONNEE'!$A$4:$H$148,2,0)</f>
        <v>#N/A</v>
      </c>
      <c r="BI84" s="782"/>
      <c r="BJ84" s="782"/>
      <c r="BK84" s="783"/>
      <c r="BL84" s="783"/>
      <c r="BM84" s="784"/>
      <c r="BN84" s="784"/>
      <c r="BO84" s="785"/>
      <c r="BP84" s="785"/>
      <c r="BQ84" s="785"/>
      <c r="BR84" s="50" t="e">
        <f>VLOOKUP(BG84,'BASE DE DONNEE'!$A$4:$H$148,3,0)</f>
        <v>#N/A</v>
      </c>
      <c r="BS84" s="713" t="e">
        <f t="shared" si="26"/>
        <v>#N/A</v>
      </c>
      <c r="BT84" s="714"/>
      <c r="BU84" s="51" t="e">
        <f>VLOOKUP(BG84,'BASE DE DONNEE'!$A$4:$H$148,6,0)*BT84/100</f>
        <v>#N/A</v>
      </c>
      <c r="BV84" s="51" t="e">
        <f>VLOOKUP(BG84,'BASE DE DONNEE'!$A$4:$H$148,7,0)*BT84/100</f>
        <v>#N/A</v>
      </c>
      <c r="BW84" s="51" t="e">
        <f>VLOOKUP(BG84,'BASE DE DONNEE'!$A$4:$H$148,8,0)*BT84/100</f>
        <v>#N/A</v>
      </c>
      <c r="BX84" s="52" t="e">
        <f t="shared" si="27"/>
        <v>#N/A</v>
      </c>
    </row>
    <row r="85" spans="1:76" ht="17.25" customHeight="1" x14ac:dyDescent="0.25">
      <c r="A85" s="22"/>
      <c r="B85" s="23"/>
      <c r="C85" s="782" t="e">
        <f>VLOOKUP(B85,'BASE DE DONNEE'!$A$4:$H$148,2,0)</f>
        <v>#N/A</v>
      </c>
      <c r="D85" s="782"/>
      <c r="E85" s="782"/>
      <c r="F85" s="783"/>
      <c r="G85" s="783"/>
      <c r="H85" s="861"/>
      <c r="I85" s="784"/>
      <c r="J85" s="785"/>
      <c r="K85" s="785"/>
      <c r="L85" s="785"/>
      <c r="M85" s="50" t="e">
        <f>VLOOKUP(B85,'BASE DE DONNEE'!$A$4:$H$148,3,0)</f>
        <v>#N/A</v>
      </c>
      <c r="N85" s="713" t="e">
        <f t="shared" si="21"/>
        <v>#N/A</v>
      </c>
      <c r="O85" s="714"/>
      <c r="P85" s="51" t="e">
        <f>VLOOKUP(B85,'BASE DE DONNEE'!$A$4:$H$148,6,0)*N85/100</f>
        <v>#N/A</v>
      </c>
      <c r="Q85" s="51" t="e">
        <f>VLOOKUP(B85,'BASE DE DONNEE'!$A$4:$H$148,7,0)*N85/100</f>
        <v>#N/A</v>
      </c>
      <c r="R85" s="51" t="e">
        <f>VLOOKUP(B85,'BASE DE DONNEE'!$A$4:$H$148,8,0)*N85/100</f>
        <v>#N/A</v>
      </c>
      <c r="S85" s="52" t="e">
        <f t="shared" si="20"/>
        <v>#N/A</v>
      </c>
      <c r="T85" s="22"/>
      <c r="U85" s="153"/>
      <c r="V85" s="782" t="e">
        <f>VLOOKUP(U85,'BASE DE DONNEE'!$A$4:$H$148,2,0)</f>
        <v>#N/A</v>
      </c>
      <c r="W85" s="782"/>
      <c r="X85" s="782"/>
      <c r="Y85" s="783"/>
      <c r="Z85" s="783"/>
      <c r="AA85" s="784"/>
      <c r="AB85" s="784"/>
      <c r="AC85" s="785"/>
      <c r="AD85" s="785"/>
      <c r="AE85" s="785"/>
      <c r="AF85" s="50" t="e">
        <f>VLOOKUP(U85,'BASE DE DONNEE'!$A$4:$H$148,3,0)</f>
        <v>#N/A</v>
      </c>
      <c r="AG85" s="713" t="e">
        <f t="shared" si="22"/>
        <v>#N/A</v>
      </c>
      <c r="AH85" s="714"/>
      <c r="AI85" s="51" t="e">
        <f>VLOOKUP(U85,'BASE DE DONNEE'!$A$4:$H$148,6,0)*AH85/100</f>
        <v>#N/A</v>
      </c>
      <c r="AJ85" s="51" t="e">
        <f>VLOOKUP(U85,'BASE DE DONNEE'!$A$4:$H$148,7,0)*AH85/100</f>
        <v>#N/A</v>
      </c>
      <c r="AK85" s="51" t="e">
        <f>VLOOKUP(U85,'BASE DE DONNEE'!$A$4:$H$148,8,0)*AH85/100</f>
        <v>#N/A</v>
      </c>
      <c r="AL85" s="52" t="e">
        <f t="shared" si="23"/>
        <v>#N/A</v>
      </c>
      <c r="AM85" s="22"/>
      <c r="AN85" s="153"/>
      <c r="AO85" s="782" t="e">
        <f>VLOOKUP(AN85,'BASE DE DONNEE'!$A$4:$H$148,2,0)</f>
        <v>#N/A</v>
      </c>
      <c r="AP85" s="782"/>
      <c r="AQ85" s="782"/>
      <c r="AR85" s="783"/>
      <c r="AS85" s="783"/>
      <c r="AT85" s="784"/>
      <c r="AU85" s="784"/>
      <c r="AV85" s="785"/>
      <c r="AW85" s="785"/>
      <c r="AX85" s="785"/>
      <c r="AY85" s="50" t="e">
        <f>VLOOKUP(AN85,'BASE DE DONNEE'!$A$4:$H$148,3,0)</f>
        <v>#N/A</v>
      </c>
      <c r="AZ85" s="713" t="e">
        <f t="shared" si="24"/>
        <v>#N/A</v>
      </c>
      <c r="BA85" s="714"/>
      <c r="BB85" s="51" t="e">
        <f>VLOOKUP(AN85,'BASE DE DONNEE'!$A$4:$H$148,6,0)*BA85/100</f>
        <v>#N/A</v>
      </c>
      <c r="BC85" s="51" t="e">
        <f>VLOOKUP(AN85,'BASE DE DONNEE'!$A$4:$H$148,7,0)*BA85/100</f>
        <v>#N/A</v>
      </c>
      <c r="BD85" s="51" t="e">
        <f>VLOOKUP(AN85,'BASE DE DONNEE'!$A$4:$H$148,8,0)*BA85/100</f>
        <v>#N/A</v>
      </c>
      <c r="BE85" s="52" t="e">
        <f t="shared" si="25"/>
        <v>#N/A</v>
      </c>
      <c r="BF85" s="22"/>
      <c r="BG85" s="153"/>
      <c r="BH85" s="782" t="e">
        <f>VLOOKUP(BG85,'BASE DE DONNEE'!$A$4:$H$148,2,0)</f>
        <v>#N/A</v>
      </c>
      <c r="BI85" s="782"/>
      <c r="BJ85" s="782"/>
      <c r="BK85" s="783"/>
      <c r="BL85" s="783"/>
      <c r="BM85" s="784"/>
      <c r="BN85" s="784"/>
      <c r="BO85" s="785"/>
      <c r="BP85" s="785"/>
      <c r="BQ85" s="785"/>
      <c r="BR85" s="50" t="e">
        <f>VLOOKUP(BG85,'BASE DE DONNEE'!$A$4:$H$148,3,0)</f>
        <v>#N/A</v>
      </c>
      <c r="BS85" s="713" t="e">
        <f t="shared" si="26"/>
        <v>#N/A</v>
      </c>
      <c r="BT85" s="714"/>
      <c r="BU85" s="51" t="e">
        <f>VLOOKUP(BG85,'BASE DE DONNEE'!$A$4:$H$148,6,0)*BT85/100</f>
        <v>#N/A</v>
      </c>
      <c r="BV85" s="51" t="e">
        <f>VLOOKUP(BG85,'BASE DE DONNEE'!$A$4:$H$148,7,0)*BT85/100</f>
        <v>#N/A</v>
      </c>
      <c r="BW85" s="51" t="e">
        <f>VLOOKUP(BG85,'BASE DE DONNEE'!$A$4:$H$148,8,0)*BT85/100</f>
        <v>#N/A</v>
      </c>
      <c r="BX85" s="52" t="e">
        <f t="shared" si="27"/>
        <v>#N/A</v>
      </c>
    </row>
    <row r="86" spans="1:76" ht="17.25" customHeight="1" x14ac:dyDescent="0.25">
      <c r="A86" s="22"/>
      <c r="B86" s="23"/>
      <c r="C86" s="782" t="e">
        <f>VLOOKUP(B86,'BASE DE DONNEE'!$A$4:$H$148,2,0)</f>
        <v>#N/A</v>
      </c>
      <c r="D86" s="782"/>
      <c r="E86" s="782"/>
      <c r="F86" s="783"/>
      <c r="G86" s="783"/>
      <c r="H86" s="831"/>
      <c r="I86" s="831"/>
      <c r="J86" s="785"/>
      <c r="K86" s="785"/>
      <c r="L86" s="785"/>
      <c r="M86" s="50" t="e">
        <f>VLOOKUP(B86,'BASE DE DONNEE'!$A$4:$H$148,3,0)</f>
        <v>#N/A</v>
      </c>
      <c r="N86" s="713" t="e">
        <f t="shared" si="21"/>
        <v>#N/A</v>
      </c>
      <c r="O86" s="714"/>
      <c r="P86" s="51" t="e">
        <f>VLOOKUP(B86,'BASE DE DONNEE'!$A$4:$H$148,6,0)*N86/100</f>
        <v>#N/A</v>
      </c>
      <c r="Q86" s="51" t="e">
        <f>VLOOKUP(B86,'BASE DE DONNEE'!$A$4:$H$148,7,0)*N86/100</f>
        <v>#N/A</v>
      </c>
      <c r="R86" s="51" t="e">
        <f>VLOOKUP(B86,'BASE DE DONNEE'!$A$4:$H$148,8,0)*N86/100</f>
        <v>#N/A</v>
      </c>
      <c r="S86" s="52" t="e">
        <f t="shared" si="20"/>
        <v>#N/A</v>
      </c>
      <c r="T86" s="22"/>
      <c r="U86" s="153"/>
      <c r="V86" s="782" t="e">
        <f>VLOOKUP(U86,'BASE DE DONNEE'!$A$4:$H$148,2,0)</f>
        <v>#N/A</v>
      </c>
      <c r="W86" s="782"/>
      <c r="X86" s="782"/>
      <c r="Y86" s="783"/>
      <c r="Z86" s="783"/>
      <c r="AA86" s="784"/>
      <c r="AB86" s="784"/>
      <c r="AC86" s="785"/>
      <c r="AD86" s="785"/>
      <c r="AE86" s="785"/>
      <c r="AF86" s="50" t="e">
        <f>VLOOKUP(U86,'BASE DE DONNEE'!$A$4:$H$148,3,0)</f>
        <v>#N/A</v>
      </c>
      <c r="AG86" s="713" t="e">
        <f t="shared" si="22"/>
        <v>#N/A</v>
      </c>
      <c r="AH86" s="714"/>
      <c r="AI86" s="51" t="e">
        <f>VLOOKUP(U86,'BASE DE DONNEE'!$A$4:$H$148,6,0)*AH86/100</f>
        <v>#N/A</v>
      </c>
      <c r="AJ86" s="51" t="e">
        <f>VLOOKUP(U86,'BASE DE DONNEE'!$A$4:$H$148,7,0)*AH86/100</f>
        <v>#N/A</v>
      </c>
      <c r="AK86" s="51" t="e">
        <f>VLOOKUP(U86,'BASE DE DONNEE'!$A$4:$H$148,8,0)*AH86/100</f>
        <v>#N/A</v>
      </c>
      <c r="AL86" s="52" t="e">
        <f t="shared" si="23"/>
        <v>#N/A</v>
      </c>
      <c r="AM86" s="22"/>
      <c r="AN86" s="153"/>
      <c r="AO86" s="782" t="e">
        <f>VLOOKUP(AN86,'BASE DE DONNEE'!$A$4:$H$148,2,0)</f>
        <v>#N/A</v>
      </c>
      <c r="AP86" s="782"/>
      <c r="AQ86" s="782"/>
      <c r="AR86" s="783"/>
      <c r="AS86" s="783"/>
      <c r="AT86" s="784"/>
      <c r="AU86" s="784"/>
      <c r="AV86" s="785"/>
      <c r="AW86" s="785"/>
      <c r="AX86" s="785"/>
      <c r="AY86" s="50" t="e">
        <f>VLOOKUP(AN86,'BASE DE DONNEE'!$A$4:$H$148,3,0)</f>
        <v>#N/A</v>
      </c>
      <c r="AZ86" s="713" t="e">
        <f t="shared" si="24"/>
        <v>#N/A</v>
      </c>
      <c r="BA86" s="714"/>
      <c r="BB86" s="51" t="e">
        <f>VLOOKUP(AN86,'BASE DE DONNEE'!$A$4:$H$148,6,0)*BA86/100</f>
        <v>#N/A</v>
      </c>
      <c r="BC86" s="51" t="e">
        <f>VLOOKUP(AN86,'BASE DE DONNEE'!$A$4:$H$148,7,0)*BA86/100</f>
        <v>#N/A</v>
      </c>
      <c r="BD86" s="51" t="e">
        <f>VLOOKUP(AN86,'BASE DE DONNEE'!$A$4:$H$148,8,0)*BA86/100</f>
        <v>#N/A</v>
      </c>
      <c r="BE86" s="52" t="e">
        <f t="shared" si="25"/>
        <v>#N/A</v>
      </c>
      <c r="BF86" s="22"/>
      <c r="BG86" s="153"/>
      <c r="BH86" s="782" t="e">
        <f>VLOOKUP(BG86,'BASE DE DONNEE'!$A$4:$H$148,2,0)</f>
        <v>#N/A</v>
      </c>
      <c r="BI86" s="782"/>
      <c r="BJ86" s="782"/>
      <c r="BK86" s="783"/>
      <c r="BL86" s="783"/>
      <c r="BM86" s="784"/>
      <c r="BN86" s="784"/>
      <c r="BO86" s="785"/>
      <c r="BP86" s="785"/>
      <c r="BQ86" s="785"/>
      <c r="BR86" s="50" t="e">
        <f>VLOOKUP(BG86,'BASE DE DONNEE'!$A$4:$H$148,3,0)</f>
        <v>#N/A</v>
      </c>
      <c r="BS86" s="713" t="e">
        <f t="shared" si="26"/>
        <v>#N/A</v>
      </c>
      <c r="BT86" s="714"/>
      <c r="BU86" s="51" t="e">
        <f>VLOOKUP(BG86,'BASE DE DONNEE'!$A$4:$H$148,6,0)*BT86/100</f>
        <v>#N/A</v>
      </c>
      <c r="BV86" s="51" t="e">
        <f>VLOOKUP(BG86,'BASE DE DONNEE'!$A$4:$H$148,7,0)*BT86/100</f>
        <v>#N/A</v>
      </c>
      <c r="BW86" s="51" t="e">
        <f>VLOOKUP(BG86,'BASE DE DONNEE'!$A$4:$H$148,8,0)*BT86/100</f>
        <v>#N/A</v>
      </c>
      <c r="BX86" s="52" t="e">
        <f t="shared" si="27"/>
        <v>#N/A</v>
      </c>
    </row>
    <row r="87" spans="1:76" ht="17.25" customHeight="1" x14ac:dyDescent="0.25">
      <c r="A87" s="22"/>
      <c r="B87" s="23"/>
      <c r="C87" s="782" t="e">
        <f>VLOOKUP(B87,'BASE DE DONNEE'!$A$4:$H$148,2,0)</f>
        <v>#N/A</v>
      </c>
      <c r="D87" s="782"/>
      <c r="E87" s="782"/>
      <c r="F87" s="783"/>
      <c r="G87" s="783"/>
      <c r="H87" s="831"/>
      <c r="I87" s="831"/>
      <c r="J87" s="785"/>
      <c r="K87" s="785"/>
      <c r="L87" s="785"/>
      <c r="M87" s="50" t="e">
        <f>VLOOKUP(B87,'BASE DE DONNEE'!$A$4:$H$148,3,0)</f>
        <v>#N/A</v>
      </c>
      <c r="N87" s="713" t="e">
        <f t="shared" si="21"/>
        <v>#N/A</v>
      </c>
      <c r="O87" s="714"/>
      <c r="P87" s="51" t="e">
        <f>VLOOKUP(B87,'BASE DE DONNEE'!$A$4:$H$148,6,0)*N87/100</f>
        <v>#N/A</v>
      </c>
      <c r="Q87" s="51" t="e">
        <f>VLOOKUP(B87,'BASE DE DONNEE'!$A$4:$H$148,7,0)*N87/100</f>
        <v>#N/A</v>
      </c>
      <c r="R87" s="51" t="e">
        <f>VLOOKUP(B87,'BASE DE DONNEE'!$A$4:$H$148,8,0)*N87/100</f>
        <v>#N/A</v>
      </c>
      <c r="S87" s="52" t="e">
        <f t="shared" si="20"/>
        <v>#N/A</v>
      </c>
      <c r="T87" s="22"/>
      <c r="U87" s="153"/>
      <c r="V87" s="782" t="e">
        <f>VLOOKUP(U87,'BASE DE DONNEE'!$A$4:$H$148,2,0)</f>
        <v>#N/A</v>
      </c>
      <c r="W87" s="782"/>
      <c r="X87" s="782"/>
      <c r="Y87" s="783"/>
      <c r="Z87" s="783"/>
      <c r="AA87" s="784"/>
      <c r="AB87" s="784"/>
      <c r="AC87" s="785"/>
      <c r="AD87" s="785"/>
      <c r="AE87" s="785"/>
      <c r="AF87" s="50" t="e">
        <f>VLOOKUP(U87,'BASE DE DONNEE'!$A$4:$H$148,3,0)</f>
        <v>#N/A</v>
      </c>
      <c r="AG87" s="713" t="e">
        <f t="shared" si="22"/>
        <v>#N/A</v>
      </c>
      <c r="AH87" s="714"/>
      <c r="AI87" s="51" t="e">
        <f>VLOOKUP(U87,'BASE DE DONNEE'!$A$4:$H$148,6,0)*AH87/100</f>
        <v>#N/A</v>
      </c>
      <c r="AJ87" s="51" t="e">
        <f>VLOOKUP(U87,'BASE DE DONNEE'!$A$4:$H$148,7,0)*AH87/100</f>
        <v>#N/A</v>
      </c>
      <c r="AK87" s="51" t="e">
        <f>VLOOKUP(U87,'BASE DE DONNEE'!$A$4:$H$148,8,0)*AH87/100</f>
        <v>#N/A</v>
      </c>
      <c r="AL87" s="52" t="e">
        <f t="shared" si="23"/>
        <v>#N/A</v>
      </c>
      <c r="AM87" s="22"/>
      <c r="AN87" s="153"/>
      <c r="AO87" s="782" t="e">
        <f>VLOOKUP(AN87,'BASE DE DONNEE'!$A$4:$H$148,2,0)</f>
        <v>#N/A</v>
      </c>
      <c r="AP87" s="782"/>
      <c r="AQ87" s="782"/>
      <c r="AR87" s="783"/>
      <c r="AS87" s="783"/>
      <c r="AT87" s="784"/>
      <c r="AU87" s="784"/>
      <c r="AV87" s="785"/>
      <c r="AW87" s="785"/>
      <c r="AX87" s="785"/>
      <c r="AY87" s="50" t="e">
        <f>VLOOKUP(AN87,'BASE DE DONNEE'!$A$4:$H$148,3,0)</f>
        <v>#N/A</v>
      </c>
      <c r="AZ87" s="713" t="e">
        <f t="shared" si="24"/>
        <v>#N/A</v>
      </c>
      <c r="BA87" s="714"/>
      <c r="BB87" s="51" t="e">
        <f>VLOOKUP(AN87,'BASE DE DONNEE'!$A$4:$H$148,6,0)*BA87/100</f>
        <v>#N/A</v>
      </c>
      <c r="BC87" s="51" t="e">
        <f>VLOOKUP(AN87,'BASE DE DONNEE'!$A$4:$H$148,7,0)*BA87/100</f>
        <v>#N/A</v>
      </c>
      <c r="BD87" s="51" t="e">
        <f>VLOOKUP(AN87,'BASE DE DONNEE'!$A$4:$H$148,8,0)*BA87/100</f>
        <v>#N/A</v>
      </c>
      <c r="BE87" s="52" t="e">
        <f t="shared" si="25"/>
        <v>#N/A</v>
      </c>
      <c r="BF87" s="22"/>
      <c r="BG87" s="153"/>
      <c r="BH87" s="782" t="e">
        <f>VLOOKUP(BG87,'BASE DE DONNEE'!$A$4:$H$148,2,0)</f>
        <v>#N/A</v>
      </c>
      <c r="BI87" s="782"/>
      <c r="BJ87" s="782"/>
      <c r="BK87" s="783"/>
      <c r="BL87" s="783"/>
      <c r="BM87" s="784"/>
      <c r="BN87" s="784"/>
      <c r="BO87" s="785"/>
      <c r="BP87" s="785"/>
      <c r="BQ87" s="785"/>
      <c r="BR87" s="50" t="e">
        <f>VLOOKUP(BG87,'BASE DE DONNEE'!$A$4:$H$148,3,0)</f>
        <v>#N/A</v>
      </c>
      <c r="BS87" s="713" t="e">
        <f t="shared" si="26"/>
        <v>#N/A</v>
      </c>
      <c r="BT87" s="714"/>
      <c r="BU87" s="51" t="e">
        <f>VLOOKUP(BG87,'BASE DE DONNEE'!$A$4:$H$148,6,0)*BT87/100</f>
        <v>#N/A</v>
      </c>
      <c r="BV87" s="51" t="e">
        <f>VLOOKUP(BG87,'BASE DE DONNEE'!$A$4:$H$148,7,0)*BT87/100</f>
        <v>#N/A</v>
      </c>
      <c r="BW87" s="51" t="e">
        <f>VLOOKUP(BG87,'BASE DE DONNEE'!$A$4:$H$148,8,0)*BT87/100</f>
        <v>#N/A</v>
      </c>
      <c r="BX87" s="52" t="e">
        <f t="shared" si="27"/>
        <v>#N/A</v>
      </c>
    </row>
    <row r="88" spans="1:76" ht="17.25" customHeight="1" x14ac:dyDescent="0.25">
      <c r="A88" s="22"/>
      <c r="B88" s="23"/>
      <c r="C88" s="782" t="e">
        <f>VLOOKUP(B88,'BASE DE DONNEE'!$A$4:$H$148,2,0)</f>
        <v>#N/A</v>
      </c>
      <c r="D88" s="782"/>
      <c r="E88" s="782"/>
      <c r="F88" s="783"/>
      <c r="G88" s="783"/>
      <c r="H88" s="831"/>
      <c r="I88" s="831"/>
      <c r="J88" s="785"/>
      <c r="K88" s="785"/>
      <c r="L88" s="785"/>
      <c r="M88" s="50" t="e">
        <f>VLOOKUP(B88,'BASE DE DONNEE'!$A$4:$H$148,3,0)</f>
        <v>#N/A</v>
      </c>
      <c r="N88" s="713" t="e">
        <f t="shared" si="21"/>
        <v>#N/A</v>
      </c>
      <c r="O88" s="714"/>
      <c r="P88" s="51" t="e">
        <f>VLOOKUP(B88,'BASE DE DONNEE'!$A$4:$H$148,6,0)*N88/100</f>
        <v>#N/A</v>
      </c>
      <c r="Q88" s="51" t="e">
        <f>VLOOKUP(B88,'BASE DE DONNEE'!$A$4:$H$148,7,0)*N88/100</f>
        <v>#N/A</v>
      </c>
      <c r="R88" s="51" t="e">
        <f>VLOOKUP(B88,'BASE DE DONNEE'!$A$4:$H$148,8,0)*N88/100</f>
        <v>#N/A</v>
      </c>
      <c r="S88" s="52" t="e">
        <f t="shared" si="20"/>
        <v>#N/A</v>
      </c>
      <c r="T88" s="22"/>
      <c r="U88" s="153"/>
      <c r="V88" s="782" t="e">
        <f>VLOOKUP(U88,'BASE DE DONNEE'!$A$4:$H$148,2,0)</f>
        <v>#N/A</v>
      </c>
      <c r="W88" s="782"/>
      <c r="X88" s="782"/>
      <c r="Y88" s="783"/>
      <c r="Z88" s="783"/>
      <c r="AA88" s="784"/>
      <c r="AB88" s="784"/>
      <c r="AC88" s="785"/>
      <c r="AD88" s="785"/>
      <c r="AE88" s="785"/>
      <c r="AF88" s="50" t="e">
        <f>VLOOKUP(U88,'BASE DE DONNEE'!$A$4:$H$148,3,0)</f>
        <v>#N/A</v>
      </c>
      <c r="AG88" s="713" t="e">
        <f t="shared" si="22"/>
        <v>#N/A</v>
      </c>
      <c r="AH88" s="714"/>
      <c r="AI88" s="51" t="e">
        <f>VLOOKUP(U88,'BASE DE DONNEE'!$A$4:$H$148,6,0)*AH88/100</f>
        <v>#N/A</v>
      </c>
      <c r="AJ88" s="51" t="e">
        <f>VLOOKUP(U88,'BASE DE DONNEE'!$A$4:$H$148,7,0)*AH88/100</f>
        <v>#N/A</v>
      </c>
      <c r="AK88" s="51" t="e">
        <f>VLOOKUP(U88,'BASE DE DONNEE'!$A$4:$H$148,8,0)*AH88/100</f>
        <v>#N/A</v>
      </c>
      <c r="AL88" s="52" t="e">
        <f t="shared" si="23"/>
        <v>#N/A</v>
      </c>
      <c r="AM88" s="22"/>
      <c r="AN88" s="153"/>
      <c r="AO88" s="782" t="e">
        <f>VLOOKUP(AN88,'BASE DE DONNEE'!$A$4:$H$148,2,0)</f>
        <v>#N/A</v>
      </c>
      <c r="AP88" s="782"/>
      <c r="AQ88" s="782"/>
      <c r="AR88" s="783"/>
      <c r="AS88" s="783"/>
      <c r="AT88" s="784"/>
      <c r="AU88" s="784"/>
      <c r="AV88" s="785"/>
      <c r="AW88" s="785"/>
      <c r="AX88" s="785"/>
      <c r="AY88" s="50" t="e">
        <f>VLOOKUP(AN88,'BASE DE DONNEE'!$A$4:$H$148,3,0)</f>
        <v>#N/A</v>
      </c>
      <c r="AZ88" s="713" t="e">
        <f t="shared" si="24"/>
        <v>#N/A</v>
      </c>
      <c r="BA88" s="714"/>
      <c r="BB88" s="51" t="e">
        <f>VLOOKUP(AN88,'BASE DE DONNEE'!$A$4:$H$148,6,0)*BA88/100</f>
        <v>#N/A</v>
      </c>
      <c r="BC88" s="51" t="e">
        <f>VLOOKUP(AN88,'BASE DE DONNEE'!$A$4:$H$148,7,0)*BA88/100</f>
        <v>#N/A</v>
      </c>
      <c r="BD88" s="51" t="e">
        <f>VLOOKUP(AN88,'BASE DE DONNEE'!$A$4:$H$148,8,0)*BA88/100</f>
        <v>#N/A</v>
      </c>
      <c r="BE88" s="52" t="e">
        <f t="shared" si="25"/>
        <v>#N/A</v>
      </c>
      <c r="BF88" s="22"/>
      <c r="BG88" s="153"/>
      <c r="BH88" s="782" t="e">
        <f>VLOOKUP(BG88,'BASE DE DONNEE'!$A$4:$H$148,2,0)</f>
        <v>#N/A</v>
      </c>
      <c r="BI88" s="782"/>
      <c r="BJ88" s="782"/>
      <c r="BK88" s="783"/>
      <c r="BL88" s="783"/>
      <c r="BM88" s="784"/>
      <c r="BN88" s="784"/>
      <c r="BO88" s="785"/>
      <c r="BP88" s="785"/>
      <c r="BQ88" s="785"/>
      <c r="BR88" s="50" t="e">
        <f>VLOOKUP(BG88,'BASE DE DONNEE'!$A$4:$H$148,3,0)</f>
        <v>#N/A</v>
      </c>
      <c r="BS88" s="713" t="e">
        <f t="shared" si="26"/>
        <v>#N/A</v>
      </c>
      <c r="BT88" s="714"/>
      <c r="BU88" s="51" t="e">
        <f>VLOOKUP(BG88,'BASE DE DONNEE'!$A$4:$H$148,6,0)*BT88/100</f>
        <v>#N/A</v>
      </c>
      <c r="BV88" s="51" t="e">
        <f>VLOOKUP(BG88,'BASE DE DONNEE'!$A$4:$H$148,7,0)*BT88/100</f>
        <v>#N/A</v>
      </c>
      <c r="BW88" s="51" t="e">
        <f>VLOOKUP(BG88,'BASE DE DONNEE'!$A$4:$H$148,8,0)*BT88/100</f>
        <v>#N/A</v>
      </c>
      <c r="BX88" s="52" t="e">
        <f t="shared" si="27"/>
        <v>#N/A</v>
      </c>
    </row>
    <row r="89" spans="1:76" ht="17.25" customHeight="1" x14ac:dyDescent="0.25">
      <c r="A89" s="22"/>
      <c r="B89" s="23"/>
      <c r="C89" s="782" t="e">
        <f>VLOOKUP(B89,'BASE DE DONNEE'!$A$4:$H$148,2,0)</f>
        <v>#N/A</v>
      </c>
      <c r="D89" s="782"/>
      <c r="E89" s="782"/>
      <c r="F89" s="783"/>
      <c r="G89" s="783"/>
      <c r="H89" s="831"/>
      <c r="I89" s="831"/>
      <c r="J89" s="785"/>
      <c r="K89" s="785"/>
      <c r="L89" s="785"/>
      <c r="M89" s="50" t="e">
        <f>VLOOKUP(B89,'BASE DE DONNEE'!$A$4:$H$148,3,0)</f>
        <v>#N/A</v>
      </c>
      <c r="N89" s="713" t="e">
        <f t="shared" si="21"/>
        <v>#N/A</v>
      </c>
      <c r="O89" s="714"/>
      <c r="P89" s="51" t="e">
        <f>VLOOKUP(B89,'BASE DE DONNEE'!$A$4:$H$148,6,0)*N89/100</f>
        <v>#N/A</v>
      </c>
      <c r="Q89" s="51" t="e">
        <f>VLOOKUP(B89,'BASE DE DONNEE'!$A$4:$H$148,7,0)*N89/100</f>
        <v>#N/A</v>
      </c>
      <c r="R89" s="51" t="e">
        <f>VLOOKUP(B89,'BASE DE DONNEE'!$A$4:$H$148,8,0)*N89/100</f>
        <v>#N/A</v>
      </c>
      <c r="S89" s="52" t="e">
        <f t="shared" si="20"/>
        <v>#N/A</v>
      </c>
      <c r="T89" s="22"/>
      <c r="U89" s="153"/>
      <c r="V89" s="782" t="e">
        <f>VLOOKUP(U89,'BASE DE DONNEE'!$A$4:$H$148,2,0)</f>
        <v>#N/A</v>
      </c>
      <c r="W89" s="782"/>
      <c r="X89" s="782"/>
      <c r="Y89" s="783"/>
      <c r="Z89" s="783"/>
      <c r="AA89" s="784"/>
      <c r="AB89" s="784"/>
      <c r="AC89" s="785"/>
      <c r="AD89" s="785"/>
      <c r="AE89" s="785"/>
      <c r="AF89" s="50" t="e">
        <f>VLOOKUP(U89,'BASE DE DONNEE'!$A$4:$H$148,3,0)</f>
        <v>#N/A</v>
      </c>
      <c r="AG89" s="713" t="e">
        <f t="shared" si="22"/>
        <v>#N/A</v>
      </c>
      <c r="AH89" s="714"/>
      <c r="AI89" s="51" t="e">
        <f>VLOOKUP(U89,'BASE DE DONNEE'!$A$4:$H$148,6,0)*AH89/100</f>
        <v>#N/A</v>
      </c>
      <c r="AJ89" s="51" t="e">
        <f>VLOOKUP(U89,'BASE DE DONNEE'!$A$4:$H$148,7,0)*AH89/100</f>
        <v>#N/A</v>
      </c>
      <c r="AK89" s="51" t="e">
        <f>VLOOKUP(U89,'BASE DE DONNEE'!$A$4:$H$148,8,0)*AH89/100</f>
        <v>#N/A</v>
      </c>
      <c r="AL89" s="52" t="e">
        <f t="shared" si="23"/>
        <v>#N/A</v>
      </c>
      <c r="AM89" s="22"/>
      <c r="AN89" s="153"/>
      <c r="AO89" s="782" t="e">
        <f>VLOOKUP(AN89,'BASE DE DONNEE'!$A$4:$H$148,2,0)</f>
        <v>#N/A</v>
      </c>
      <c r="AP89" s="782"/>
      <c r="AQ89" s="782"/>
      <c r="AR89" s="783"/>
      <c r="AS89" s="783"/>
      <c r="AT89" s="784"/>
      <c r="AU89" s="784"/>
      <c r="AV89" s="785"/>
      <c r="AW89" s="785"/>
      <c r="AX89" s="785"/>
      <c r="AY89" s="50" t="e">
        <f>VLOOKUP(AN89,'BASE DE DONNEE'!$A$4:$H$148,3,0)</f>
        <v>#N/A</v>
      </c>
      <c r="AZ89" s="713" t="e">
        <f t="shared" si="24"/>
        <v>#N/A</v>
      </c>
      <c r="BA89" s="714"/>
      <c r="BB89" s="51" t="e">
        <f>VLOOKUP(AN89,'BASE DE DONNEE'!$A$4:$H$148,6,0)*BA89/100</f>
        <v>#N/A</v>
      </c>
      <c r="BC89" s="51" t="e">
        <f>VLOOKUP(AN89,'BASE DE DONNEE'!$A$4:$H$148,7,0)*BA89/100</f>
        <v>#N/A</v>
      </c>
      <c r="BD89" s="51" t="e">
        <f>VLOOKUP(AN89,'BASE DE DONNEE'!$A$4:$H$148,8,0)*BA89/100</f>
        <v>#N/A</v>
      </c>
      <c r="BE89" s="52" t="e">
        <f t="shared" si="25"/>
        <v>#N/A</v>
      </c>
      <c r="BF89" s="22"/>
      <c r="BG89" s="153"/>
      <c r="BH89" s="782" t="e">
        <f>VLOOKUP(BG89,'BASE DE DONNEE'!$A$4:$H$148,2,0)</f>
        <v>#N/A</v>
      </c>
      <c r="BI89" s="782"/>
      <c r="BJ89" s="782"/>
      <c r="BK89" s="783"/>
      <c r="BL89" s="783"/>
      <c r="BM89" s="784"/>
      <c r="BN89" s="784"/>
      <c r="BO89" s="785"/>
      <c r="BP89" s="785"/>
      <c r="BQ89" s="785"/>
      <c r="BR89" s="50" t="e">
        <f>VLOOKUP(BG89,'BASE DE DONNEE'!$A$4:$H$148,3,0)</f>
        <v>#N/A</v>
      </c>
      <c r="BS89" s="713" t="e">
        <f t="shared" si="26"/>
        <v>#N/A</v>
      </c>
      <c r="BT89" s="714"/>
      <c r="BU89" s="51" t="e">
        <f>VLOOKUP(BG89,'BASE DE DONNEE'!$A$4:$H$148,6,0)*BT89/100</f>
        <v>#N/A</v>
      </c>
      <c r="BV89" s="51" t="e">
        <f>VLOOKUP(BG89,'BASE DE DONNEE'!$A$4:$H$148,7,0)*BT89/100</f>
        <v>#N/A</v>
      </c>
      <c r="BW89" s="51" t="e">
        <f>VLOOKUP(BG89,'BASE DE DONNEE'!$A$4:$H$148,8,0)*BT89/100</f>
        <v>#N/A</v>
      </c>
      <c r="BX89" s="52" t="e">
        <f t="shared" si="27"/>
        <v>#N/A</v>
      </c>
    </row>
    <row r="90" spans="1:76" x14ac:dyDescent="0.25">
      <c r="A90" s="22"/>
      <c r="B90" s="23"/>
      <c r="C90" s="782" t="e">
        <f>VLOOKUP(B90,'BASE DE DONNEE'!$A$4:$H$148,2,0)</f>
        <v>#N/A</v>
      </c>
      <c r="D90" s="782"/>
      <c r="E90" s="782"/>
      <c r="F90" s="783"/>
      <c r="G90" s="783"/>
      <c r="H90" s="831"/>
      <c r="I90" s="831"/>
      <c r="J90" s="785"/>
      <c r="K90" s="785"/>
      <c r="L90" s="785"/>
      <c r="M90" s="50" t="e">
        <f>VLOOKUP(B90,'BASE DE DONNEE'!$A$4:$H$148,3,0)</f>
        <v>#N/A</v>
      </c>
      <c r="N90" s="713" t="e">
        <f t="shared" si="21"/>
        <v>#N/A</v>
      </c>
      <c r="O90" s="714"/>
      <c r="P90" s="51" t="e">
        <f>VLOOKUP(B90,'BASE DE DONNEE'!$A$4:$H$148,6,0)*N90/100</f>
        <v>#N/A</v>
      </c>
      <c r="Q90" s="51" t="e">
        <f>VLOOKUP(B90,'BASE DE DONNEE'!$A$4:$H$148,7,0)*N90/100</f>
        <v>#N/A</v>
      </c>
      <c r="R90" s="51" t="e">
        <f>VLOOKUP(B90,'BASE DE DONNEE'!$A$4:$H$148,8,0)*N90/100</f>
        <v>#N/A</v>
      </c>
      <c r="S90" s="52" t="e">
        <f t="shared" si="20"/>
        <v>#N/A</v>
      </c>
      <c r="T90" s="22"/>
      <c r="U90" s="153"/>
      <c r="V90" s="782" t="e">
        <f>VLOOKUP(U90,'BASE DE DONNEE'!$A$4:$H$148,2,0)</f>
        <v>#N/A</v>
      </c>
      <c r="W90" s="782"/>
      <c r="X90" s="782"/>
      <c r="Y90" s="783"/>
      <c r="Z90" s="783"/>
      <c r="AA90" s="784"/>
      <c r="AB90" s="784"/>
      <c r="AC90" s="785"/>
      <c r="AD90" s="785"/>
      <c r="AE90" s="785"/>
      <c r="AF90" s="50" t="e">
        <f>VLOOKUP(U90,'BASE DE DONNEE'!$A$4:$H$148,3,0)</f>
        <v>#N/A</v>
      </c>
      <c r="AG90" s="713" t="e">
        <f t="shared" si="22"/>
        <v>#N/A</v>
      </c>
      <c r="AH90" s="714"/>
      <c r="AI90" s="51" t="e">
        <f>VLOOKUP(U90,'BASE DE DONNEE'!$A$4:$H$148,6,0)*AH90/100</f>
        <v>#N/A</v>
      </c>
      <c r="AJ90" s="51" t="e">
        <f>VLOOKUP(U90,'BASE DE DONNEE'!$A$4:$H$148,7,0)*AH90/100</f>
        <v>#N/A</v>
      </c>
      <c r="AK90" s="51" t="e">
        <f>VLOOKUP(U90,'BASE DE DONNEE'!$A$4:$H$148,8,0)*AH90/100</f>
        <v>#N/A</v>
      </c>
      <c r="AL90" s="52" t="e">
        <f t="shared" si="23"/>
        <v>#N/A</v>
      </c>
      <c r="AM90" s="22"/>
      <c r="AN90" s="153"/>
      <c r="AO90" s="782" t="e">
        <f>VLOOKUP(AN90,'BASE DE DONNEE'!$A$4:$H$148,2,0)</f>
        <v>#N/A</v>
      </c>
      <c r="AP90" s="782"/>
      <c r="AQ90" s="782"/>
      <c r="AR90" s="783"/>
      <c r="AS90" s="783"/>
      <c r="AT90" s="784"/>
      <c r="AU90" s="784"/>
      <c r="AV90" s="785"/>
      <c r="AW90" s="785"/>
      <c r="AX90" s="785"/>
      <c r="AY90" s="50" t="e">
        <f>VLOOKUP(AN90,'BASE DE DONNEE'!$A$4:$H$148,3,0)</f>
        <v>#N/A</v>
      </c>
      <c r="AZ90" s="713" t="e">
        <f t="shared" si="24"/>
        <v>#N/A</v>
      </c>
      <c r="BA90" s="714"/>
      <c r="BB90" s="51" t="e">
        <f>VLOOKUP(AN90,'BASE DE DONNEE'!$A$4:$H$148,6,0)*BA90/100</f>
        <v>#N/A</v>
      </c>
      <c r="BC90" s="51" t="e">
        <f>VLOOKUP(AN90,'BASE DE DONNEE'!$A$4:$H$148,7,0)*BA90/100</f>
        <v>#N/A</v>
      </c>
      <c r="BD90" s="51" t="e">
        <f>VLOOKUP(AN90,'BASE DE DONNEE'!$A$4:$H$148,8,0)*BA90/100</f>
        <v>#N/A</v>
      </c>
      <c r="BE90" s="52" t="e">
        <f t="shared" si="25"/>
        <v>#N/A</v>
      </c>
      <c r="BF90" s="22"/>
      <c r="BG90" s="153"/>
      <c r="BH90" s="782" t="e">
        <f>VLOOKUP(BG90,'BASE DE DONNEE'!$A$4:$H$148,2,0)</f>
        <v>#N/A</v>
      </c>
      <c r="BI90" s="782"/>
      <c r="BJ90" s="782"/>
      <c r="BK90" s="783"/>
      <c r="BL90" s="783"/>
      <c r="BM90" s="784"/>
      <c r="BN90" s="784"/>
      <c r="BO90" s="785"/>
      <c r="BP90" s="785"/>
      <c r="BQ90" s="785"/>
      <c r="BR90" s="50" t="e">
        <f>VLOOKUP(BG90,'BASE DE DONNEE'!$A$4:$H$148,3,0)</f>
        <v>#N/A</v>
      </c>
      <c r="BS90" s="713" t="e">
        <f t="shared" si="26"/>
        <v>#N/A</v>
      </c>
      <c r="BT90" s="714"/>
      <c r="BU90" s="51" t="e">
        <f>VLOOKUP(BG90,'BASE DE DONNEE'!$A$4:$H$148,6,0)*BT90/100</f>
        <v>#N/A</v>
      </c>
      <c r="BV90" s="51" t="e">
        <f>VLOOKUP(BG90,'BASE DE DONNEE'!$A$4:$H$148,7,0)*BT90/100</f>
        <v>#N/A</v>
      </c>
      <c r="BW90" s="51" t="e">
        <f>VLOOKUP(BG90,'BASE DE DONNEE'!$A$4:$H$148,8,0)*BT90/100</f>
        <v>#N/A</v>
      </c>
      <c r="BX90" s="52" t="e">
        <f t="shared" si="27"/>
        <v>#N/A</v>
      </c>
    </row>
    <row r="91" spans="1:76" x14ac:dyDescent="0.25">
      <c r="A91" s="22"/>
      <c r="B91" s="23"/>
      <c r="C91" s="782" t="e">
        <f>VLOOKUP(B91,'BASE DE DONNEE'!$A$4:$H$148,2,0)</f>
        <v>#N/A</v>
      </c>
      <c r="D91" s="782"/>
      <c r="E91" s="782"/>
      <c r="F91" s="783"/>
      <c r="G91" s="783"/>
      <c r="H91" s="831"/>
      <c r="I91" s="831"/>
      <c r="J91" s="785"/>
      <c r="K91" s="785"/>
      <c r="L91" s="785"/>
      <c r="M91" s="50" t="e">
        <f>VLOOKUP(B91,'BASE DE DONNEE'!$A$4:$H$148,3,0)</f>
        <v>#N/A</v>
      </c>
      <c r="N91" s="713" t="e">
        <f t="shared" si="21"/>
        <v>#N/A</v>
      </c>
      <c r="O91" s="714"/>
      <c r="P91" s="51" t="e">
        <f>VLOOKUP(B91,'BASE DE DONNEE'!$A$4:$H$148,6,0)*N91/100</f>
        <v>#N/A</v>
      </c>
      <c r="Q91" s="51" t="e">
        <f>VLOOKUP(B91,'BASE DE DONNEE'!$A$4:$H$148,7,0)*N91/100</f>
        <v>#N/A</v>
      </c>
      <c r="R91" s="51" t="e">
        <f>VLOOKUP(B91,'BASE DE DONNEE'!$A$4:$H$148,8,0)*N91/100</f>
        <v>#N/A</v>
      </c>
      <c r="S91" s="52" t="e">
        <f t="shared" si="20"/>
        <v>#N/A</v>
      </c>
      <c r="T91" s="22"/>
      <c r="U91" s="153"/>
      <c r="V91" s="782" t="e">
        <f>VLOOKUP(U91,'BASE DE DONNEE'!$A$4:$H$148,2,0)</f>
        <v>#N/A</v>
      </c>
      <c r="W91" s="782"/>
      <c r="X91" s="782"/>
      <c r="Y91" s="783"/>
      <c r="Z91" s="783"/>
      <c r="AA91" s="784"/>
      <c r="AB91" s="784"/>
      <c r="AC91" s="785"/>
      <c r="AD91" s="785"/>
      <c r="AE91" s="785"/>
      <c r="AF91" s="50" t="e">
        <f>VLOOKUP(U91,'BASE DE DONNEE'!$A$4:$H$148,3,0)</f>
        <v>#N/A</v>
      </c>
      <c r="AG91" s="713" t="e">
        <f t="shared" si="22"/>
        <v>#N/A</v>
      </c>
      <c r="AH91" s="714"/>
      <c r="AI91" s="51" t="e">
        <f>VLOOKUP(U91,'BASE DE DONNEE'!$A$4:$H$148,6,0)*AH91/100</f>
        <v>#N/A</v>
      </c>
      <c r="AJ91" s="51" t="e">
        <f>VLOOKUP(U91,'BASE DE DONNEE'!$A$4:$H$148,7,0)*AH91/100</f>
        <v>#N/A</v>
      </c>
      <c r="AK91" s="51" t="e">
        <f>VLOOKUP(U91,'BASE DE DONNEE'!$A$4:$H$148,8,0)*AH91/100</f>
        <v>#N/A</v>
      </c>
      <c r="AL91" s="52" t="e">
        <f t="shared" si="23"/>
        <v>#N/A</v>
      </c>
      <c r="AM91" s="22"/>
      <c r="AN91" s="153"/>
      <c r="AO91" s="782" t="e">
        <f>VLOOKUP(AN91,'BASE DE DONNEE'!$A$4:$H$148,2,0)</f>
        <v>#N/A</v>
      </c>
      <c r="AP91" s="782"/>
      <c r="AQ91" s="782"/>
      <c r="AR91" s="783"/>
      <c r="AS91" s="783"/>
      <c r="AT91" s="784"/>
      <c r="AU91" s="784"/>
      <c r="AV91" s="785"/>
      <c r="AW91" s="785"/>
      <c r="AX91" s="785"/>
      <c r="AY91" s="50" t="e">
        <f>VLOOKUP(AN91,'BASE DE DONNEE'!$A$4:$H$148,3,0)</f>
        <v>#N/A</v>
      </c>
      <c r="AZ91" s="713" t="e">
        <f t="shared" si="24"/>
        <v>#N/A</v>
      </c>
      <c r="BA91" s="714"/>
      <c r="BB91" s="51" t="e">
        <f>VLOOKUP(AN91,'BASE DE DONNEE'!$A$4:$H$148,6,0)*BA91/100</f>
        <v>#N/A</v>
      </c>
      <c r="BC91" s="51" t="e">
        <f>VLOOKUP(AN91,'BASE DE DONNEE'!$A$4:$H$148,7,0)*BA91/100</f>
        <v>#N/A</v>
      </c>
      <c r="BD91" s="51" t="e">
        <f>VLOOKUP(AN91,'BASE DE DONNEE'!$A$4:$H$148,8,0)*BA91/100</f>
        <v>#N/A</v>
      </c>
      <c r="BE91" s="52" t="e">
        <f t="shared" si="25"/>
        <v>#N/A</v>
      </c>
      <c r="BF91" s="22"/>
      <c r="BG91" s="153"/>
      <c r="BH91" s="782" t="e">
        <f>VLOOKUP(BG91,'BASE DE DONNEE'!$A$4:$H$148,2,0)</f>
        <v>#N/A</v>
      </c>
      <c r="BI91" s="782"/>
      <c r="BJ91" s="782"/>
      <c r="BK91" s="783"/>
      <c r="BL91" s="783"/>
      <c r="BM91" s="784"/>
      <c r="BN91" s="784"/>
      <c r="BO91" s="785"/>
      <c r="BP91" s="785"/>
      <c r="BQ91" s="785"/>
      <c r="BR91" s="50" t="e">
        <f>VLOOKUP(BG91,'BASE DE DONNEE'!$A$4:$H$148,3,0)</f>
        <v>#N/A</v>
      </c>
      <c r="BS91" s="713" t="e">
        <f t="shared" si="26"/>
        <v>#N/A</v>
      </c>
      <c r="BT91" s="714"/>
      <c r="BU91" s="51" t="e">
        <f>VLOOKUP(BG91,'BASE DE DONNEE'!$A$4:$H$148,6,0)*BT91/100</f>
        <v>#N/A</v>
      </c>
      <c r="BV91" s="51" t="e">
        <f>VLOOKUP(BG91,'BASE DE DONNEE'!$A$4:$H$148,7,0)*BT91/100</f>
        <v>#N/A</v>
      </c>
      <c r="BW91" s="51" t="e">
        <f>VLOOKUP(BG91,'BASE DE DONNEE'!$A$4:$H$148,8,0)*BT91/100</f>
        <v>#N/A</v>
      </c>
      <c r="BX91" s="52" t="e">
        <f t="shared" si="27"/>
        <v>#N/A</v>
      </c>
    </row>
    <row r="92" spans="1:76" x14ac:dyDescent="0.25">
      <c r="A92" s="22"/>
      <c r="B92" s="23"/>
      <c r="C92" s="782" t="e">
        <f>VLOOKUP(B92,'BASE DE DONNEE'!$A$4:$H$148,2,0)</f>
        <v>#N/A</v>
      </c>
      <c r="D92" s="782"/>
      <c r="E92" s="782"/>
      <c r="F92" s="783"/>
      <c r="G92" s="783"/>
      <c r="H92" s="784"/>
      <c r="I92" s="784"/>
      <c r="J92" s="785"/>
      <c r="K92" s="785"/>
      <c r="L92" s="785"/>
      <c r="M92" s="50" t="e">
        <f>VLOOKUP(B92,'BASE DE DONNEE'!$A$4:$H$148,3,0)</f>
        <v>#N/A</v>
      </c>
      <c r="N92" s="713" t="e">
        <f t="shared" si="21"/>
        <v>#N/A</v>
      </c>
      <c r="O92" s="714"/>
      <c r="P92" s="51" t="e">
        <f>VLOOKUP(B92,'BASE DE DONNEE'!$A$4:$H$148,6,0)*N92/100</f>
        <v>#N/A</v>
      </c>
      <c r="Q92" s="51" t="e">
        <f>VLOOKUP(B92,'BASE DE DONNEE'!$A$4:$H$148,7,0)*N92/100</f>
        <v>#N/A</v>
      </c>
      <c r="R92" s="51" t="e">
        <f>VLOOKUP(B92,'BASE DE DONNEE'!$A$4:$H$148,8,0)*N92/100</f>
        <v>#N/A</v>
      </c>
      <c r="S92" s="52" t="e">
        <f t="shared" si="20"/>
        <v>#N/A</v>
      </c>
      <c r="T92" s="22"/>
      <c r="U92" s="153"/>
      <c r="V92" s="782" t="e">
        <f>VLOOKUP(U92,'BASE DE DONNEE'!$A$4:$H$148,2,0)</f>
        <v>#N/A</v>
      </c>
      <c r="W92" s="782"/>
      <c r="X92" s="782"/>
      <c r="Y92" s="783"/>
      <c r="Z92" s="783"/>
      <c r="AA92" s="784"/>
      <c r="AB92" s="784"/>
      <c r="AC92" s="785"/>
      <c r="AD92" s="785"/>
      <c r="AE92" s="785"/>
      <c r="AF92" s="50" t="e">
        <f>VLOOKUP(U92,'BASE DE DONNEE'!$A$4:$H$148,3,0)</f>
        <v>#N/A</v>
      </c>
      <c r="AG92" s="713" t="e">
        <f t="shared" si="22"/>
        <v>#N/A</v>
      </c>
      <c r="AH92" s="714"/>
      <c r="AI92" s="51" t="e">
        <f>VLOOKUP(U92,'BASE DE DONNEE'!$A$4:$H$148,6,0)*AH92/100</f>
        <v>#N/A</v>
      </c>
      <c r="AJ92" s="51" t="e">
        <f>VLOOKUP(U92,'BASE DE DONNEE'!$A$4:$H$148,7,0)*AH92/100</f>
        <v>#N/A</v>
      </c>
      <c r="AK92" s="51" t="e">
        <f>VLOOKUP(U92,'BASE DE DONNEE'!$A$4:$H$148,8,0)*AH92/100</f>
        <v>#N/A</v>
      </c>
      <c r="AL92" s="52" t="e">
        <f t="shared" si="23"/>
        <v>#N/A</v>
      </c>
      <c r="AM92" s="22"/>
      <c r="AN92" s="153"/>
      <c r="AO92" s="782" t="e">
        <f>VLOOKUP(AN92,'BASE DE DONNEE'!$A$4:$H$148,2,0)</f>
        <v>#N/A</v>
      </c>
      <c r="AP92" s="782"/>
      <c r="AQ92" s="782"/>
      <c r="AR92" s="783"/>
      <c r="AS92" s="783"/>
      <c r="AT92" s="784"/>
      <c r="AU92" s="784"/>
      <c r="AV92" s="785"/>
      <c r="AW92" s="785"/>
      <c r="AX92" s="785"/>
      <c r="AY92" s="50" t="e">
        <f>VLOOKUP(AN92,'BASE DE DONNEE'!$A$4:$H$148,3,0)</f>
        <v>#N/A</v>
      </c>
      <c r="AZ92" s="713" t="e">
        <f t="shared" si="24"/>
        <v>#N/A</v>
      </c>
      <c r="BA92" s="714"/>
      <c r="BB92" s="51" t="e">
        <f>VLOOKUP(AN92,'BASE DE DONNEE'!$A$4:$H$148,6,0)*BA92/100</f>
        <v>#N/A</v>
      </c>
      <c r="BC92" s="51" t="e">
        <f>VLOOKUP(AN92,'BASE DE DONNEE'!$A$4:$H$148,7,0)*BA92/100</f>
        <v>#N/A</v>
      </c>
      <c r="BD92" s="51" t="e">
        <f>VLOOKUP(AN92,'BASE DE DONNEE'!$A$4:$H$148,8,0)*BA92/100</f>
        <v>#N/A</v>
      </c>
      <c r="BE92" s="52" t="e">
        <f t="shared" si="25"/>
        <v>#N/A</v>
      </c>
      <c r="BF92" s="22"/>
      <c r="BG92" s="153"/>
      <c r="BH92" s="782" t="e">
        <f>VLOOKUP(BG92,'BASE DE DONNEE'!$A$4:$H$148,2,0)</f>
        <v>#N/A</v>
      </c>
      <c r="BI92" s="782"/>
      <c r="BJ92" s="782"/>
      <c r="BK92" s="783"/>
      <c r="BL92" s="783"/>
      <c r="BM92" s="784"/>
      <c r="BN92" s="784"/>
      <c r="BO92" s="785"/>
      <c r="BP92" s="785"/>
      <c r="BQ92" s="785"/>
      <c r="BR92" s="50" t="e">
        <f>VLOOKUP(BG92,'BASE DE DONNEE'!$A$4:$H$148,3,0)</f>
        <v>#N/A</v>
      </c>
      <c r="BS92" s="713" t="e">
        <f t="shared" si="26"/>
        <v>#N/A</v>
      </c>
      <c r="BT92" s="714"/>
      <c r="BU92" s="51" t="e">
        <f>VLOOKUP(BG92,'BASE DE DONNEE'!$A$4:$H$148,6,0)*BT92/100</f>
        <v>#N/A</v>
      </c>
      <c r="BV92" s="51" t="e">
        <f>VLOOKUP(BG92,'BASE DE DONNEE'!$A$4:$H$148,7,0)*BT92/100</f>
        <v>#N/A</v>
      </c>
      <c r="BW92" s="51" t="e">
        <f>VLOOKUP(BG92,'BASE DE DONNEE'!$A$4:$H$148,8,0)*BT92/100</f>
        <v>#N/A</v>
      </c>
      <c r="BX92" s="52" t="e">
        <f t="shared" si="27"/>
        <v>#N/A</v>
      </c>
    </row>
    <row r="93" spans="1:76" x14ac:dyDescent="0.25">
      <c r="A93" s="22"/>
      <c r="B93" s="23"/>
      <c r="C93" s="782" t="e">
        <f>VLOOKUP(B93,'BASE DE DONNEE'!$A$4:$H$148,2,0)</f>
        <v>#N/A</v>
      </c>
      <c r="D93" s="782"/>
      <c r="E93" s="782"/>
      <c r="F93" s="783"/>
      <c r="G93" s="783"/>
      <c r="H93" s="784"/>
      <c r="I93" s="784"/>
      <c r="J93" s="785"/>
      <c r="K93" s="785"/>
      <c r="L93" s="785"/>
      <c r="M93" s="50" t="e">
        <f>VLOOKUP(B93,'BASE DE DONNEE'!$A$4:$H$148,3,0)</f>
        <v>#N/A</v>
      </c>
      <c r="N93" s="713" t="e">
        <f t="shared" si="21"/>
        <v>#N/A</v>
      </c>
      <c r="O93" s="714"/>
      <c r="P93" s="51" t="e">
        <f>VLOOKUP(B93,'BASE DE DONNEE'!$A$4:$H$148,6,0)*N93/100</f>
        <v>#N/A</v>
      </c>
      <c r="Q93" s="51" t="e">
        <f>VLOOKUP(B93,'BASE DE DONNEE'!$A$4:$H$148,7,0)*N93/100</f>
        <v>#N/A</v>
      </c>
      <c r="R93" s="51" t="e">
        <f>VLOOKUP(B93,'BASE DE DONNEE'!$A$4:$H$148,8,0)*N93/100</f>
        <v>#N/A</v>
      </c>
      <c r="S93" s="52" t="e">
        <f t="shared" si="20"/>
        <v>#N/A</v>
      </c>
      <c r="T93" s="22"/>
      <c r="U93" s="153"/>
      <c r="V93" s="782" t="e">
        <f>VLOOKUP(U93,'BASE DE DONNEE'!$A$4:$H$148,2,0)</f>
        <v>#N/A</v>
      </c>
      <c r="W93" s="782"/>
      <c r="X93" s="782"/>
      <c r="Y93" s="783"/>
      <c r="Z93" s="783"/>
      <c r="AA93" s="784"/>
      <c r="AB93" s="784"/>
      <c r="AC93" s="785"/>
      <c r="AD93" s="785"/>
      <c r="AE93" s="785"/>
      <c r="AF93" s="50" t="e">
        <f>VLOOKUP(U93,'BASE DE DONNEE'!$A$4:$H$148,3,0)</f>
        <v>#N/A</v>
      </c>
      <c r="AG93" s="713" t="e">
        <f t="shared" si="22"/>
        <v>#N/A</v>
      </c>
      <c r="AH93" s="714"/>
      <c r="AI93" s="51" t="e">
        <f>VLOOKUP(U93,'BASE DE DONNEE'!$A$4:$H$148,6,0)*AH93/100</f>
        <v>#N/A</v>
      </c>
      <c r="AJ93" s="51" t="e">
        <f>VLOOKUP(U93,'BASE DE DONNEE'!$A$4:$H$148,7,0)*AH93/100</f>
        <v>#N/A</v>
      </c>
      <c r="AK93" s="51" t="e">
        <f>VLOOKUP(U93,'BASE DE DONNEE'!$A$4:$H$148,8,0)*AH93/100</f>
        <v>#N/A</v>
      </c>
      <c r="AL93" s="52" t="e">
        <f t="shared" si="23"/>
        <v>#N/A</v>
      </c>
      <c r="AM93" s="22"/>
      <c r="AN93" s="153"/>
      <c r="AO93" s="782" t="e">
        <f>VLOOKUP(AN93,'BASE DE DONNEE'!$A$4:$H$148,2,0)</f>
        <v>#N/A</v>
      </c>
      <c r="AP93" s="782"/>
      <c r="AQ93" s="782"/>
      <c r="AR93" s="783"/>
      <c r="AS93" s="783"/>
      <c r="AT93" s="784"/>
      <c r="AU93" s="784"/>
      <c r="AV93" s="785"/>
      <c r="AW93" s="785"/>
      <c r="AX93" s="785"/>
      <c r="AY93" s="50" t="e">
        <f>VLOOKUP(AN93,'BASE DE DONNEE'!$A$4:$H$148,3,0)</f>
        <v>#N/A</v>
      </c>
      <c r="AZ93" s="713" t="e">
        <f t="shared" si="24"/>
        <v>#N/A</v>
      </c>
      <c r="BA93" s="714"/>
      <c r="BB93" s="51" t="e">
        <f>VLOOKUP(AN93,'BASE DE DONNEE'!$A$4:$H$148,6,0)*BA93/100</f>
        <v>#N/A</v>
      </c>
      <c r="BC93" s="51" t="e">
        <f>VLOOKUP(AN93,'BASE DE DONNEE'!$A$4:$H$148,7,0)*BA93/100</f>
        <v>#N/A</v>
      </c>
      <c r="BD93" s="51" t="e">
        <f>VLOOKUP(AN93,'BASE DE DONNEE'!$A$4:$H$148,8,0)*BA93/100</f>
        <v>#N/A</v>
      </c>
      <c r="BE93" s="52" t="e">
        <f t="shared" si="25"/>
        <v>#N/A</v>
      </c>
      <c r="BF93" s="22"/>
      <c r="BG93" s="153"/>
      <c r="BH93" s="782" t="e">
        <f>VLOOKUP(BG93,'BASE DE DONNEE'!$A$4:$H$148,2,0)</f>
        <v>#N/A</v>
      </c>
      <c r="BI93" s="782"/>
      <c r="BJ93" s="782"/>
      <c r="BK93" s="783"/>
      <c r="BL93" s="783"/>
      <c r="BM93" s="784"/>
      <c r="BN93" s="784"/>
      <c r="BO93" s="785"/>
      <c r="BP93" s="785"/>
      <c r="BQ93" s="785"/>
      <c r="BR93" s="50" t="e">
        <f>VLOOKUP(BG93,'BASE DE DONNEE'!$A$4:$H$148,3,0)</f>
        <v>#N/A</v>
      </c>
      <c r="BS93" s="713" t="e">
        <f t="shared" si="26"/>
        <v>#N/A</v>
      </c>
      <c r="BT93" s="714"/>
      <c r="BU93" s="51" t="e">
        <f>VLOOKUP(BG93,'BASE DE DONNEE'!$A$4:$H$148,6,0)*BT93/100</f>
        <v>#N/A</v>
      </c>
      <c r="BV93" s="51" t="e">
        <f>VLOOKUP(BG93,'BASE DE DONNEE'!$A$4:$H$148,7,0)*BT93/100</f>
        <v>#N/A</v>
      </c>
      <c r="BW93" s="51" t="e">
        <f>VLOOKUP(BG93,'BASE DE DONNEE'!$A$4:$H$148,8,0)*BT93/100</f>
        <v>#N/A</v>
      </c>
      <c r="BX93" s="52" t="e">
        <f t="shared" si="27"/>
        <v>#N/A</v>
      </c>
    </row>
    <row r="94" spans="1:76" x14ac:dyDescent="0.25">
      <c r="A94" s="22"/>
      <c r="B94" s="23"/>
      <c r="C94" s="782" t="e">
        <f>VLOOKUP(B94,'BASE DE DONNEE'!$A$4:$H$148,2,0)</f>
        <v>#N/A</v>
      </c>
      <c r="D94" s="782"/>
      <c r="E94" s="782"/>
      <c r="F94" s="783"/>
      <c r="G94" s="783"/>
      <c r="H94" s="784"/>
      <c r="I94" s="784"/>
      <c r="J94" s="785"/>
      <c r="K94" s="785"/>
      <c r="L94" s="785"/>
      <c r="M94" s="50" t="e">
        <f>VLOOKUP(B94,'BASE DE DONNEE'!$A$4:$H$148,3,0)</f>
        <v>#N/A</v>
      </c>
      <c r="N94" s="713" t="e">
        <f t="shared" si="21"/>
        <v>#N/A</v>
      </c>
      <c r="O94" s="714"/>
      <c r="P94" s="51" t="e">
        <f>VLOOKUP(B94,'BASE DE DONNEE'!$A$4:$H$148,6,0)*N94/100</f>
        <v>#N/A</v>
      </c>
      <c r="Q94" s="51" t="e">
        <f>VLOOKUP(B94,'BASE DE DONNEE'!$A$4:$H$148,7,0)*N94/100</f>
        <v>#N/A</v>
      </c>
      <c r="R94" s="51" t="e">
        <f>VLOOKUP(B94,'BASE DE DONNEE'!$A$4:$H$148,8,0)*N94/100</f>
        <v>#N/A</v>
      </c>
      <c r="S94" s="52" t="e">
        <f t="shared" si="20"/>
        <v>#N/A</v>
      </c>
      <c r="T94" s="22"/>
      <c r="U94" s="153"/>
      <c r="V94" s="782" t="e">
        <f>VLOOKUP(U94,'BASE DE DONNEE'!$A$4:$H$148,2,0)</f>
        <v>#N/A</v>
      </c>
      <c r="W94" s="782"/>
      <c r="X94" s="782"/>
      <c r="Y94" s="783"/>
      <c r="Z94" s="783"/>
      <c r="AA94" s="784"/>
      <c r="AB94" s="784"/>
      <c r="AC94" s="785"/>
      <c r="AD94" s="785"/>
      <c r="AE94" s="785"/>
      <c r="AF94" s="50" t="e">
        <f>VLOOKUP(U94,'BASE DE DONNEE'!$A$4:$H$148,3,0)</f>
        <v>#N/A</v>
      </c>
      <c r="AG94" s="713" t="e">
        <f t="shared" si="22"/>
        <v>#N/A</v>
      </c>
      <c r="AH94" s="714"/>
      <c r="AI94" s="51" t="e">
        <f>VLOOKUP(U94,'BASE DE DONNEE'!$A$4:$H$148,6,0)*AH94/100</f>
        <v>#N/A</v>
      </c>
      <c r="AJ94" s="51" t="e">
        <f>VLOOKUP(U94,'BASE DE DONNEE'!$A$4:$H$148,7,0)*AH94/100</f>
        <v>#N/A</v>
      </c>
      <c r="AK94" s="51" t="e">
        <f>VLOOKUP(U94,'BASE DE DONNEE'!$A$4:$H$148,8,0)*AH94/100</f>
        <v>#N/A</v>
      </c>
      <c r="AL94" s="52" t="e">
        <f t="shared" si="23"/>
        <v>#N/A</v>
      </c>
      <c r="AM94" s="22"/>
      <c r="AN94" s="153"/>
      <c r="AO94" s="782" t="e">
        <f>VLOOKUP(AN94,'BASE DE DONNEE'!$A$4:$H$148,2,0)</f>
        <v>#N/A</v>
      </c>
      <c r="AP94" s="782"/>
      <c r="AQ94" s="782"/>
      <c r="AR94" s="783"/>
      <c r="AS94" s="783"/>
      <c r="AT94" s="784"/>
      <c r="AU94" s="784"/>
      <c r="AV94" s="785"/>
      <c r="AW94" s="785"/>
      <c r="AX94" s="785"/>
      <c r="AY94" s="50" t="e">
        <f>VLOOKUP(AN94,'BASE DE DONNEE'!$A$4:$H$148,3,0)</f>
        <v>#N/A</v>
      </c>
      <c r="AZ94" s="713" t="e">
        <f t="shared" si="24"/>
        <v>#N/A</v>
      </c>
      <c r="BA94" s="714"/>
      <c r="BB94" s="51" t="e">
        <f>VLOOKUP(AN94,'BASE DE DONNEE'!$A$4:$H$148,6,0)*BA94/100</f>
        <v>#N/A</v>
      </c>
      <c r="BC94" s="51" t="e">
        <f>VLOOKUP(AN94,'BASE DE DONNEE'!$A$4:$H$148,7,0)*BA94/100</f>
        <v>#N/A</v>
      </c>
      <c r="BD94" s="51" t="e">
        <f>VLOOKUP(AN94,'BASE DE DONNEE'!$A$4:$H$148,8,0)*BA94/100</f>
        <v>#N/A</v>
      </c>
      <c r="BE94" s="52" t="e">
        <f t="shared" si="25"/>
        <v>#N/A</v>
      </c>
      <c r="BF94" s="22"/>
      <c r="BG94" s="153"/>
      <c r="BH94" s="782" t="e">
        <f>VLOOKUP(BG94,'BASE DE DONNEE'!$A$4:$H$148,2,0)</f>
        <v>#N/A</v>
      </c>
      <c r="BI94" s="782"/>
      <c r="BJ94" s="782"/>
      <c r="BK94" s="783"/>
      <c r="BL94" s="783"/>
      <c r="BM94" s="784"/>
      <c r="BN94" s="784"/>
      <c r="BO94" s="785"/>
      <c r="BP94" s="785"/>
      <c r="BQ94" s="785"/>
      <c r="BR94" s="50" t="e">
        <f>VLOOKUP(BG94,'BASE DE DONNEE'!$A$4:$H$148,3,0)</f>
        <v>#N/A</v>
      </c>
      <c r="BS94" s="713" t="e">
        <f t="shared" si="26"/>
        <v>#N/A</v>
      </c>
      <c r="BT94" s="714"/>
      <c r="BU94" s="51" t="e">
        <f>VLOOKUP(BG94,'BASE DE DONNEE'!$A$4:$H$148,6,0)*BT94/100</f>
        <v>#N/A</v>
      </c>
      <c r="BV94" s="51" t="e">
        <f>VLOOKUP(BG94,'BASE DE DONNEE'!$A$4:$H$148,7,0)*BT94/100</f>
        <v>#N/A</v>
      </c>
      <c r="BW94" s="51" t="e">
        <f>VLOOKUP(BG94,'BASE DE DONNEE'!$A$4:$H$148,8,0)*BT94/100</f>
        <v>#N/A</v>
      </c>
      <c r="BX94" s="52" t="e">
        <f t="shared" si="27"/>
        <v>#N/A</v>
      </c>
    </row>
    <row r="95" spans="1:76" x14ac:dyDescent="0.25">
      <c r="A95" s="22"/>
      <c r="B95" s="23"/>
      <c r="C95" s="782" t="e">
        <f>VLOOKUP(B95,'BASE DE DONNEE'!$A$4:$H$148,2,0)</f>
        <v>#N/A</v>
      </c>
      <c r="D95" s="782"/>
      <c r="E95" s="782"/>
      <c r="F95" s="67"/>
      <c r="G95" s="68"/>
      <c r="H95" s="69"/>
      <c r="I95" s="70"/>
      <c r="J95" s="71"/>
      <c r="K95" s="72"/>
      <c r="L95" s="73"/>
      <c r="M95" s="50" t="e">
        <f>VLOOKUP(B95,'BASE DE DONNEE'!$A$4:$H$148,3,0)</f>
        <v>#N/A</v>
      </c>
      <c r="N95" s="713" t="e">
        <f t="shared" si="21"/>
        <v>#N/A</v>
      </c>
      <c r="O95" s="714"/>
      <c r="P95" s="51" t="e">
        <f>VLOOKUP(B95,'BASE DE DONNEE'!$A$4:$H$148,6,0)*N95/100</f>
        <v>#N/A</v>
      </c>
      <c r="Q95" s="51" t="e">
        <f>VLOOKUP(B95,'BASE DE DONNEE'!$A$4:$H$148,7,0)*N95/100</f>
        <v>#N/A</v>
      </c>
      <c r="R95" s="51" t="e">
        <f>VLOOKUP(B95,'BASE DE DONNEE'!$A$4:$H$148,8,0)*N95/100</f>
        <v>#N/A</v>
      </c>
      <c r="S95" s="52" t="e">
        <f t="shared" si="20"/>
        <v>#N/A</v>
      </c>
      <c r="T95" s="22"/>
      <c r="U95" s="153"/>
      <c r="V95" s="782" t="e">
        <f>VLOOKUP(U95,'BASE DE DONNEE'!$A$4:$H$148,2,0)</f>
        <v>#N/A</v>
      </c>
      <c r="W95" s="782"/>
      <c r="X95" s="782"/>
      <c r="Y95" s="67"/>
      <c r="Z95" s="68"/>
      <c r="AA95" s="69"/>
      <c r="AB95" s="70"/>
      <c r="AC95" s="71"/>
      <c r="AD95" s="72"/>
      <c r="AE95" s="73"/>
      <c r="AF95" s="50" t="e">
        <f>VLOOKUP(U95,'BASE DE DONNEE'!$A$4:$H$148,3,0)</f>
        <v>#N/A</v>
      </c>
      <c r="AG95" s="713" t="e">
        <f t="shared" si="22"/>
        <v>#N/A</v>
      </c>
      <c r="AH95" s="714"/>
      <c r="AI95" s="51" t="e">
        <f>VLOOKUP(U95,'BASE DE DONNEE'!$A$4:$H$148,6,0)*AH95/100</f>
        <v>#N/A</v>
      </c>
      <c r="AJ95" s="51" t="e">
        <f>VLOOKUP(U95,'BASE DE DONNEE'!$A$4:$H$148,7,0)*AH95/100</f>
        <v>#N/A</v>
      </c>
      <c r="AK95" s="51" t="e">
        <f>VLOOKUP(U95,'BASE DE DONNEE'!$A$4:$H$148,8,0)*AH95/100</f>
        <v>#N/A</v>
      </c>
      <c r="AL95" s="52" t="e">
        <f t="shared" si="23"/>
        <v>#N/A</v>
      </c>
      <c r="AM95" s="22"/>
      <c r="AN95" s="153"/>
      <c r="AO95" s="782" t="e">
        <f>VLOOKUP(AN95,'BASE DE DONNEE'!$A$4:$H$148,2,0)</f>
        <v>#N/A</v>
      </c>
      <c r="AP95" s="782"/>
      <c r="AQ95" s="782"/>
      <c r="AR95" s="67"/>
      <c r="AS95" s="68"/>
      <c r="AT95" s="69"/>
      <c r="AU95" s="70"/>
      <c r="AV95" s="71"/>
      <c r="AW95" s="72"/>
      <c r="AX95" s="73"/>
      <c r="AY95" s="50" t="e">
        <f>VLOOKUP(AN95,'BASE DE DONNEE'!$A$4:$H$148,3,0)</f>
        <v>#N/A</v>
      </c>
      <c r="AZ95" s="713" t="e">
        <f t="shared" si="24"/>
        <v>#N/A</v>
      </c>
      <c r="BA95" s="714"/>
      <c r="BB95" s="51" t="e">
        <f>VLOOKUP(AN95,'BASE DE DONNEE'!$A$4:$H$148,6,0)*BA95/100</f>
        <v>#N/A</v>
      </c>
      <c r="BC95" s="51" t="e">
        <f>VLOOKUP(AN95,'BASE DE DONNEE'!$A$4:$H$148,7,0)*BA95/100</f>
        <v>#N/A</v>
      </c>
      <c r="BD95" s="51" t="e">
        <f>VLOOKUP(AN95,'BASE DE DONNEE'!$A$4:$H$148,8,0)*BA95/100</f>
        <v>#N/A</v>
      </c>
      <c r="BE95" s="52" t="e">
        <f t="shared" si="25"/>
        <v>#N/A</v>
      </c>
      <c r="BF95" s="22"/>
      <c r="BG95" s="153"/>
      <c r="BH95" s="782" t="e">
        <f>VLOOKUP(BG95,'BASE DE DONNEE'!$A$4:$H$148,2,0)</f>
        <v>#N/A</v>
      </c>
      <c r="BI95" s="782"/>
      <c r="BJ95" s="782"/>
      <c r="BK95" s="67"/>
      <c r="BL95" s="68"/>
      <c r="BM95" s="69"/>
      <c r="BN95" s="70"/>
      <c r="BO95" s="71"/>
      <c r="BP95" s="72"/>
      <c r="BQ95" s="73"/>
      <c r="BR95" s="50" t="e">
        <f>VLOOKUP(BG95,'BASE DE DONNEE'!$A$4:$H$148,3,0)</f>
        <v>#N/A</v>
      </c>
      <c r="BS95" s="713" t="e">
        <f t="shared" si="26"/>
        <v>#N/A</v>
      </c>
      <c r="BT95" s="714"/>
      <c r="BU95" s="51" t="e">
        <f>VLOOKUP(BG95,'BASE DE DONNEE'!$A$4:$H$148,6,0)*BT95/100</f>
        <v>#N/A</v>
      </c>
      <c r="BV95" s="51" t="e">
        <f>VLOOKUP(BG95,'BASE DE DONNEE'!$A$4:$H$148,7,0)*BT95/100</f>
        <v>#N/A</v>
      </c>
      <c r="BW95" s="51" t="e">
        <f>VLOOKUP(BG95,'BASE DE DONNEE'!$A$4:$H$148,8,0)*BT95/100</f>
        <v>#N/A</v>
      </c>
      <c r="BX95" s="52" t="e">
        <f t="shared" si="27"/>
        <v>#N/A</v>
      </c>
    </row>
    <row r="96" spans="1:76" x14ac:dyDescent="0.25">
      <c r="A96" s="22"/>
      <c r="B96" s="23"/>
      <c r="C96" s="827" t="e">
        <f>VLOOKUP(B96,'BASE DE DONNEE'!$A$4:$H$148,2,0)</f>
        <v>#N/A</v>
      </c>
      <c r="D96" s="828"/>
      <c r="E96" s="829"/>
      <c r="F96" s="685"/>
      <c r="G96" s="686"/>
      <c r="H96" s="683"/>
      <c r="I96" s="684"/>
      <c r="J96" s="680"/>
      <c r="K96" s="681"/>
      <c r="L96" s="682"/>
      <c r="M96" s="50" t="e">
        <f>VLOOKUP(B96,'BASE DE DONNEE'!$A$4:$H$148,3,0)</f>
        <v>#N/A</v>
      </c>
      <c r="N96" s="713" t="e">
        <f t="shared" si="21"/>
        <v>#N/A</v>
      </c>
      <c r="O96" s="714"/>
      <c r="P96" s="51" t="e">
        <f>VLOOKUP(B96,'BASE DE DONNEE'!$A$4:$H$148,6,0)*N96/100</f>
        <v>#N/A</v>
      </c>
      <c r="Q96" s="51" t="e">
        <f>VLOOKUP(B96,'BASE DE DONNEE'!$A$4:$H$148,7,0)*N96/100</f>
        <v>#N/A</v>
      </c>
      <c r="R96" s="51" t="e">
        <f>VLOOKUP(B96,'BASE DE DONNEE'!$A$4:$H$148,8,0)*N96/100</f>
        <v>#N/A</v>
      </c>
      <c r="S96" s="52" t="e">
        <f t="shared" si="20"/>
        <v>#N/A</v>
      </c>
      <c r="T96" s="22"/>
      <c r="U96" s="153"/>
      <c r="V96" s="827" t="e">
        <f>VLOOKUP(U96,'BASE DE DONNEE'!$A$4:$H$148,2,0)</f>
        <v>#N/A</v>
      </c>
      <c r="W96" s="828"/>
      <c r="X96" s="829"/>
      <c r="Y96" s="685"/>
      <c r="Z96" s="686"/>
      <c r="AA96" s="683"/>
      <c r="AB96" s="684"/>
      <c r="AC96" s="680"/>
      <c r="AD96" s="681"/>
      <c r="AE96" s="682"/>
      <c r="AF96" s="50" t="e">
        <f>VLOOKUP(U96,'BASE DE DONNEE'!$A$4:$H$148,3,0)</f>
        <v>#N/A</v>
      </c>
      <c r="AG96" s="713" t="e">
        <f t="shared" si="22"/>
        <v>#N/A</v>
      </c>
      <c r="AH96" s="714"/>
      <c r="AI96" s="51" t="e">
        <f>VLOOKUP(U96,'BASE DE DONNEE'!$A$4:$H$148,6,0)*AH96/100</f>
        <v>#N/A</v>
      </c>
      <c r="AJ96" s="51" t="e">
        <f>VLOOKUP(U96,'BASE DE DONNEE'!$A$4:$H$148,7,0)*AH96/100</f>
        <v>#N/A</v>
      </c>
      <c r="AK96" s="51" t="e">
        <f>VLOOKUP(U96,'BASE DE DONNEE'!$A$4:$H$148,8,0)*AH96/100</f>
        <v>#N/A</v>
      </c>
      <c r="AL96" s="52" t="e">
        <f t="shared" si="23"/>
        <v>#N/A</v>
      </c>
      <c r="AM96" s="22"/>
      <c r="AN96" s="153"/>
      <c r="AO96" s="782" t="e">
        <f>VLOOKUP(AN96,'BASE DE DONNEE'!$A$4:$H$148,2,0)</f>
        <v>#N/A</v>
      </c>
      <c r="AP96" s="782"/>
      <c r="AQ96" s="782"/>
      <c r="AR96" s="685"/>
      <c r="AS96" s="686"/>
      <c r="AT96" s="683"/>
      <c r="AU96" s="684"/>
      <c r="AV96" s="680"/>
      <c r="AW96" s="681"/>
      <c r="AX96" s="682"/>
      <c r="AY96" s="50" t="e">
        <f>VLOOKUP(AN96,'BASE DE DONNEE'!$A$4:$H$148,3,0)</f>
        <v>#N/A</v>
      </c>
      <c r="AZ96" s="713" t="e">
        <f t="shared" si="24"/>
        <v>#N/A</v>
      </c>
      <c r="BA96" s="714"/>
      <c r="BB96" s="51" t="e">
        <f>VLOOKUP(AN96,'BASE DE DONNEE'!$A$4:$H$148,6,0)*BA96/100</f>
        <v>#N/A</v>
      </c>
      <c r="BC96" s="51" t="e">
        <f>VLOOKUP(AN96,'BASE DE DONNEE'!$A$4:$H$148,7,0)*BA96/100</f>
        <v>#N/A</v>
      </c>
      <c r="BD96" s="51" t="e">
        <f>VLOOKUP(AN96,'BASE DE DONNEE'!$A$4:$H$148,8,0)*BA96/100</f>
        <v>#N/A</v>
      </c>
      <c r="BE96" s="52" t="e">
        <f t="shared" si="25"/>
        <v>#N/A</v>
      </c>
      <c r="BF96" s="22"/>
      <c r="BG96" s="153"/>
      <c r="BH96" s="782" t="e">
        <f>VLOOKUP(BG96,'BASE DE DONNEE'!$A$4:$H$148,2,0)</f>
        <v>#N/A</v>
      </c>
      <c r="BI96" s="782"/>
      <c r="BJ96" s="782"/>
      <c r="BK96" s="685"/>
      <c r="BL96" s="686"/>
      <c r="BM96" s="683"/>
      <c r="BN96" s="684"/>
      <c r="BO96" s="680"/>
      <c r="BP96" s="681"/>
      <c r="BQ96" s="682"/>
      <c r="BR96" s="50" t="e">
        <f>VLOOKUP(BG96,'BASE DE DONNEE'!$A$4:$H$148,3,0)</f>
        <v>#N/A</v>
      </c>
      <c r="BS96" s="713" t="e">
        <f t="shared" si="26"/>
        <v>#N/A</v>
      </c>
      <c r="BT96" s="714"/>
      <c r="BU96" s="51" t="e">
        <f>VLOOKUP(BG96,'BASE DE DONNEE'!$A$4:$H$148,6,0)*BT96/100</f>
        <v>#N/A</v>
      </c>
      <c r="BV96" s="51" t="e">
        <f>VLOOKUP(BG96,'BASE DE DONNEE'!$A$4:$H$148,7,0)*BT96/100</f>
        <v>#N/A</v>
      </c>
      <c r="BW96" s="51" t="e">
        <f>VLOOKUP(BG96,'BASE DE DONNEE'!$A$4:$H$148,8,0)*BT96/100</f>
        <v>#N/A</v>
      </c>
      <c r="BX96" s="52" t="e">
        <f t="shared" si="27"/>
        <v>#N/A</v>
      </c>
    </row>
    <row r="97" spans="1:76" x14ac:dyDescent="0.25">
      <c r="A97" s="22"/>
      <c r="B97" s="23"/>
      <c r="C97" s="782" t="e">
        <f>VLOOKUP(B97,'BASE DE DONNEE'!$A$4:$H$148,2,0)</f>
        <v>#N/A</v>
      </c>
      <c r="D97" s="782"/>
      <c r="E97" s="782"/>
      <c r="F97" s="783"/>
      <c r="G97" s="783"/>
      <c r="H97" s="784"/>
      <c r="I97" s="784"/>
      <c r="J97" s="785"/>
      <c r="K97" s="785"/>
      <c r="L97" s="785"/>
      <c r="M97" s="50" t="e">
        <f>VLOOKUP(B97,'BASE DE DONNEE'!$A$4:$H$148,3,0)</f>
        <v>#N/A</v>
      </c>
      <c r="N97" s="713" t="e">
        <f t="shared" si="21"/>
        <v>#N/A</v>
      </c>
      <c r="O97" s="714"/>
      <c r="P97" s="51" t="e">
        <f>VLOOKUP(B97,'BASE DE DONNEE'!$A$4:$H$148,6,0)*N97/100</f>
        <v>#N/A</v>
      </c>
      <c r="Q97" s="51" t="e">
        <f>VLOOKUP(B97,'BASE DE DONNEE'!$A$4:$H$148,7,0)*N97/100</f>
        <v>#N/A</v>
      </c>
      <c r="R97" s="51" t="e">
        <f>VLOOKUP(B97,'BASE DE DONNEE'!$A$4:$H$148,8,0)*N97/100</f>
        <v>#N/A</v>
      </c>
      <c r="S97" s="52" t="e">
        <f t="shared" si="20"/>
        <v>#N/A</v>
      </c>
      <c r="T97" s="22"/>
      <c r="U97" s="153"/>
      <c r="V97" s="782" t="e">
        <f>VLOOKUP(U97,'BASE DE DONNEE'!$A$4:$H$148,2,0)</f>
        <v>#N/A</v>
      </c>
      <c r="W97" s="782"/>
      <c r="X97" s="782"/>
      <c r="Y97" s="783"/>
      <c r="Z97" s="783"/>
      <c r="AA97" s="784"/>
      <c r="AB97" s="784"/>
      <c r="AC97" s="785"/>
      <c r="AD97" s="785"/>
      <c r="AE97" s="785"/>
      <c r="AF97" s="50" t="e">
        <f>VLOOKUP(U97,'BASE DE DONNEE'!$A$4:$H$148,3,0)</f>
        <v>#N/A</v>
      </c>
      <c r="AG97" s="713" t="e">
        <f t="shared" si="22"/>
        <v>#N/A</v>
      </c>
      <c r="AH97" s="714"/>
      <c r="AI97" s="51" t="e">
        <f>VLOOKUP(U97,'BASE DE DONNEE'!$A$4:$H$148,6,0)*AH97/100</f>
        <v>#N/A</v>
      </c>
      <c r="AJ97" s="51" t="e">
        <f>VLOOKUP(U97,'BASE DE DONNEE'!$A$4:$H$148,7,0)*AH97/100</f>
        <v>#N/A</v>
      </c>
      <c r="AK97" s="51" t="e">
        <f>VLOOKUP(U97,'BASE DE DONNEE'!$A$4:$H$148,8,0)*AH97/100</f>
        <v>#N/A</v>
      </c>
      <c r="AL97" s="52" t="e">
        <f t="shared" si="23"/>
        <v>#N/A</v>
      </c>
      <c r="AM97" s="22"/>
      <c r="AN97" s="153"/>
      <c r="AO97" s="782" t="e">
        <f>VLOOKUP(AN97,'BASE DE DONNEE'!$A$4:$H$148,2,0)</f>
        <v>#N/A</v>
      </c>
      <c r="AP97" s="782"/>
      <c r="AQ97" s="782"/>
      <c r="AR97" s="783"/>
      <c r="AS97" s="783"/>
      <c r="AT97" s="784"/>
      <c r="AU97" s="784"/>
      <c r="AV97" s="785"/>
      <c r="AW97" s="785"/>
      <c r="AX97" s="785"/>
      <c r="AY97" s="50" t="e">
        <f>VLOOKUP(AN97,'BASE DE DONNEE'!$A$4:$H$148,3,0)</f>
        <v>#N/A</v>
      </c>
      <c r="AZ97" s="713" t="e">
        <f t="shared" si="24"/>
        <v>#N/A</v>
      </c>
      <c r="BA97" s="714"/>
      <c r="BB97" s="51" t="e">
        <f>VLOOKUP(AN97,'BASE DE DONNEE'!$A$4:$H$148,6,0)*BA97/100</f>
        <v>#N/A</v>
      </c>
      <c r="BC97" s="51" t="e">
        <f>VLOOKUP(AN97,'BASE DE DONNEE'!$A$4:$H$148,7,0)*BA97/100</f>
        <v>#N/A</v>
      </c>
      <c r="BD97" s="51" t="e">
        <f>VLOOKUP(AN97,'BASE DE DONNEE'!$A$4:$H$148,8,0)*BA97/100</f>
        <v>#N/A</v>
      </c>
      <c r="BE97" s="52" t="e">
        <f t="shared" si="25"/>
        <v>#N/A</v>
      </c>
      <c r="BF97" s="22"/>
      <c r="BG97" s="153"/>
      <c r="BH97" s="782" t="e">
        <f>VLOOKUP(BG97,'BASE DE DONNEE'!$A$4:$H$148,2,0)</f>
        <v>#N/A</v>
      </c>
      <c r="BI97" s="782"/>
      <c r="BJ97" s="782"/>
      <c r="BK97" s="783"/>
      <c r="BL97" s="783"/>
      <c r="BM97" s="784"/>
      <c r="BN97" s="784"/>
      <c r="BO97" s="785"/>
      <c r="BP97" s="785"/>
      <c r="BQ97" s="785"/>
      <c r="BR97" s="50" t="e">
        <f>VLOOKUP(BG97,'BASE DE DONNEE'!$A$4:$H$148,3,0)</f>
        <v>#N/A</v>
      </c>
      <c r="BS97" s="713" t="e">
        <f t="shared" si="26"/>
        <v>#N/A</v>
      </c>
      <c r="BT97" s="714"/>
      <c r="BU97" s="51" t="e">
        <f>VLOOKUP(BG97,'BASE DE DONNEE'!$A$4:$H$148,6,0)*BT97/100</f>
        <v>#N/A</v>
      </c>
      <c r="BV97" s="51" t="e">
        <f>VLOOKUP(BG97,'BASE DE DONNEE'!$A$4:$H$148,7,0)*BT97/100</f>
        <v>#N/A</v>
      </c>
      <c r="BW97" s="51" t="e">
        <f>VLOOKUP(BG97,'BASE DE DONNEE'!$A$4:$H$148,8,0)*BT97/100</f>
        <v>#N/A</v>
      </c>
      <c r="BX97" s="52" t="e">
        <f t="shared" si="27"/>
        <v>#N/A</v>
      </c>
    </row>
    <row r="98" spans="1:76" x14ac:dyDescent="0.25">
      <c r="A98" s="22"/>
      <c r="B98" s="23"/>
      <c r="C98" s="827" t="e">
        <f>VLOOKUP(B98,'BASE DE DONNEE'!$A$4:$H$148,2,0)</f>
        <v>#N/A</v>
      </c>
      <c r="D98" s="828"/>
      <c r="E98" s="829"/>
      <c r="F98" s="685"/>
      <c r="G98" s="686"/>
      <c r="H98" s="832"/>
      <c r="I98" s="832"/>
      <c r="J98" s="785"/>
      <c r="K98" s="785"/>
      <c r="L98" s="785"/>
      <c r="M98" s="50" t="e">
        <f>VLOOKUP(B98,'BASE DE DONNEE'!$A$4:$H$148,3,0)</f>
        <v>#N/A</v>
      </c>
      <c r="N98" s="713" t="e">
        <f t="shared" si="21"/>
        <v>#N/A</v>
      </c>
      <c r="O98" s="714"/>
      <c r="P98" s="51" t="e">
        <f>VLOOKUP(B98,'BASE DE DONNEE'!$A$4:$H$148,6,0)*N98/100</f>
        <v>#N/A</v>
      </c>
      <c r="Q98" s="51" t="e">
        <f>VLOOKUP(B98,'BASE DE DONNEE'!$A$4:$H$148,7,0)*N98/100</f>
        <v>#N/A</v>
      </c>
      <c r="R98" s="51" t="e">
        <f>VLOOKUP(B98,'BASE DE DONNEE'!$A$4:$H$148,8,0)*N98/100</f>
        <v>#N/A</v>
      </c>
      <c r="S98" s="52" t="e">
        <f t="shared" si="20"/>
        <v>#N/A</v>
      </c>
      <c r="T98" s="22"/>
      <c r="U98" s="153"/>
      <c r="V98" s="782" t="e">
        <f>VLOOKUP(U98,'BASE DE DONNEE'!$A$4:$H$148,2,0)</f>
        <v>#N/A</v>
      </c>
      <c r="W98" s="782"/>
      <c r="X98" s="782"/>
      <c r="Y98" s="783"/>
      <c r="Z98" s="783"/>
      <c r="AA98" s="784"/>
      <c r="AB98" s="784"/>
      <c r="AC98" s="785"/>
      <c r="AD98" s="785"/>
      <c r="AE98" s="785"/>
      <c r="AF98" s="50" t="e">
        <f>VLOOKUP(U98,'BASE DE DONNEE'!$A$4:$H$148,3,0)</f>
        <v>#N/A</v>
      </c>
      <c r="AG98" s="713" t="e">
        <f t="shared" si="22"/>
        <v>#N/A</v>
      </c>
      <c r="AH98" s="714"/>
      <c r="AI98" s="51" t="e">
        <f>VLOOKUP(U98,'BASE DE DONNEE'!$A$4:$H$148,6,0)*AH98/100</f>
        <v>#N/A</v>
      </c>
      <c r="AJ98" s="51" t="e">
        <f>VLOOKUP(U98,'BASE DE DONNEE'!$A$4:$H$148,7,0)*AH98/100</f>
        <v>#N/A</v>
      </c>
      <c r="AK98" s="51" t="e">
        <f>VLOOKUP(U98,'BASE DE DONNEE'!$A$4:$H$148,8,0)*AH98/100</f>
        <v>#N/A</v>
      </c>
      <c r="AL98" s="52" t="e">
        <f t="shared" si="23"/>
        <v>#N/A</v>
      </c>
      <c r="AM98" s="22"/>
      <c r="AN98" s="153"/>
      <c r="AO98" s="782" t="e">
        <f>VLOOKUP(AN98,'BASE DE DONNEE'!$A$4:$H$148,2,0)</f>
        <v>#N/A</v>
      </c>
      <c r="AP98" s="782"/>
      <c r="AQ98" s="782"/>
      <c r="AR98" s="783"/>
      <c r="AS98" s="783"/>
      <c r="AT98" s="784"/>
      <c r="AU98" s="784"/>
      <c r="AV98" s="785"/>
      <c r="AW98" s="785"/>
      <c r="AX98" s="785"/>
      <c r="AY98" s="50" t="e">
        <f>VLOOKUP(AN98,'BASE DE DONNEE'!$A$4:$H$148,3,0)</f>
        <v>#N/A</v>
      </c>
      <c r="AZ98" s="713" t="e">
        <f t="shared" si="24"/>
        <v>#N/A</v>
      </c>
      <c r="BA98" s="714"/>
      <c r="BB98" s="51" t="e">
        <f>VLOOKUP(AN98,'BASE DE DONNEE'!$A$4:$H$148,6,0)*BA98/100</f>
        <v>#N/A</v>
      </c>
      <c r="BC98" s="51" t="e">
        <f>VLOOKUP(AN98,'BASE DE DONNEE'!$A$4:$H$148,7,0)*BA98/100</f>
        <v>#N/A</v>
      </c>
      <c r="BD98" s="51" t="e">
        <f>VLOOKUP(AN98,'BASE DE DONNEE'!$A$4:$H$148,8,0)*BA98/100</f>
        <v>#N/A</v>
      </c>
      <c r="BE98" s="52" t="e">
        <f t="shared" si="25"/>
        <v>#N/A</v>
      </c>
      <c r="BF98" s="22"/>
      <c r="BG98" s="153"/>
      <c r="BH98" s="782" t="e">
        <f>VLOOKUP(BG98,'BASE DE DONNEE'!$A$4:$H$148,2,0)</f>
        <v>#N/A</v>
      </c>
      <c r="BI98" s="782"/>
      <c r="BJ98" s="782"/>
      <c r="BK98" s="783"/>
      <c r="BL98" s="783"/>
      <c r="BM98" s="784"/>
      <c r="BN98" s="784"/>
      <c r="BO98" s="785"/>
      <c r="BP98" s="785"/>
      <c r="BQ98" s="785"/>
      <c r="BR98" s="50" t="e">
        <f>VLOOKUP(BG98,'BASE DE DONNEE'!$A$4:$H$148,3,0)</f>
        <v>#N/A</v>
      </c>
      <c r="BS98" s="713" t="e">
        <f t="shared" si="26"/>
        <v>#N/A</v>
      </c>
      <c r="BT98" s="714"/>
      <c r="BU98" s="51" t="e">
        <f>VLOOKUP(BG98,'BASE DE DONNEE'!$A$4:$H$148,6,0)*BT98/100</f>
        <v>#N/A</v>
      </c>
      <c r="BV98" s="51" t="e">
        <f>VLOOKUP(BG98,'BASE DE DONNEE'!$A$4:$H$148,7,0)*BT98/100</f>
        <v>#N/A</v>
      </c>
      <c r="BW98" s="51" t="e">
        <f>VLOOKUP(BG98,'BASE DE DONNEE'!$A$4:$H$148,8,0)*BT98/100</f>
        <v>#N/A</v>
      </c>
      <c r="BX98" s="52" t="e">
        <f t="shared" si="27"/>
        <v>#N/A</v>
      </c>
    </row>
    <row r="99" spans="1:76" x14ac:dyDescent="0.25">
      <c r="A99" s="22"/>
      <c r="B99" s="23"/>
      <c r="C99" s="782" t="e">
        <f>VLOOKUP(B99,'BASE DE DONNEE'!$A$4:$H$148,2,0)</f>
        <v>#N/A</v>
      </c>
      <c r="D99" s="782"/>
      <c r="E99" s="782"/>
      <c r="F99" s="783"/>
      <c r="G99" s="783"/>
      <c r="H99" s="784"/>
      <c r="I99" s="784"/>
      <c r="J99" s="785"/>
      <c r="K99" s="785"/>
      <c r="L99" s="785"/>
      <c r="M99" s="50" t="e">
        <f>VLOOKUP(B99,'BASE DE DONNEE'!$A$4:$H$148,3,0)</f>
        <v>#N/A</v>
      </c>
      <c r="N99" s="713" t="e">
        <f t="shared" si="21"/>
        <v>#N/A</v>
      </c>
      <c r="O99" s="714"/>
      <c r="P99" s="51" t="e">
        <f>VLOOKUP(B99,'BASE DE DONNEE'!$A$4:$H$148,6,0)*N99/100</f>
        <v>#N/A</v>
      </c>
      <c r="Q99" s="51" t="e">
        <f>VLOOKUP(B99,'BASE DE DONNEE'!$A$4:$H$148,7,0)*N99/100</f>
        <v>#N/A</v>
      </c>
      <c r="R99" s="51" t="e">
        <f>VLOOKUP(B99,'BASE DE DONNEE'!$A$4:$H$148,8,0)*N99/100</f>
        <v>#N/A</v>
      </c>
      <c r="S99" s="52" t="e">
        <f t="shared" si="20"/>
        <v>#N/A</v>
      </c>
      <c r="T99" s="22"/>
      <c r="U99" s="153"/>
      <c r="V99" s="782" t="e">
        <f>VLOOKUP(U99,'BASE DE DONNEE'!$A$4:$H$148,2,0)</f>
        <v>#N/A</v>
      </c>
      <c r="W99" s="782"/>
      <c r="X99" s="782"/>
      <c r="Y99" s="783"/>
      <c r="Z99" s="783"/>
      <c r="AA99" s="784"/>
      <c r="AB99" s="784"/>
      <c r="AC99" s="785"/>
      <c r="AD99" s="785"/>
      <c r="AE99" s="785"/>
      <c r="AF99" s="50" t="e">
        <f>VLOOKUP(U99,'BASE DE DONNEE'!$A$4:$H$148,3,0)</f>
        <v>#N/A</v>
      </c>
      <c r="AG99" s="713" t="e">
        <f t="shared" si="22"/>
        <v>#N/A</v>
      </c>
      <c r="AH99" s="714"/>
      <c r="AI99" s="51" t="e">
        <f>VLOOKUP(U99,'BASE DE DONNEE'!$A$4:$H$148,6,0)*AH99/100</f>
        <v>#N/A</v>
      </c>
      <c r="AJ99" s="51" t="e">
        <f>VLOOKUP(U99,'BASE DE DONNEE'!$A$4:$H$148,7,0)*AH99/100</f>
        <v>#N/A</v>
      </c>
      <c r="AK99" s="51" t="e">
        <f>VLOOKUP(U99,'BASE DE DONNEE'!$A$4:$H$148,8,0)*AH99/100</f>
        <v>#N/A</v>
      </c>
      <c r="AL99" s="52" t="e">
        <f t="shared" si="23"/>
        <v>#N/A</v>
      </c>
      <c r="AM99" s="22"/>
      <c r="AN99" s="153"/>
      <c r="AO99" s="782" t="e">
        <f>VLOOKUP(AN99,'BASE DE DONNEE'!$A$4:$H$148,2,0)</f>
        <v>#N/A</v>
      </c>
      <c r="AP99" s="782"/>
      <c r="AQ99" s="782"/>
      <c r="AR99" s="783"/>
      <c r="AS99" s="783"/>
      <c r="AT99" s="784"/>
      <c r="AU99" s="784"/>
      <c r="AV99" s="785"/>
      <c r="AW99" s="785"/>
      <c r="AX99" s="785"/>
      <c r="AY99" s="50" t="e">
        <f>VLOOKUP(AN99,'BASE DE DONNEE'!$A$4:$H$148,3,0)</f>
        <v>#N/A</v>
      </c>
      <c r="AZ99" s="713" t="e">
        <f t="shared" si="24"/>
        <v>#N/A</v>
      </c>
      <c r="BA99" s="714"/>
      <c r="BB99" s="51" t="e">
        <f>VLOOKUP(AN99,'BASE DE DONNEE'!$A$4:$H$148,6,0)*BA99/100</f>
        <v>#N/A</v>
      </c>
      <c r="BC99" s="51" t="e">
        <f>VLOOKUP(AN99,'BASE DE DONNEE'!$A$4:$H$148,7,0)*BA99/100</f>
        <v>#N/A</v>
      </c>
      <c r="BD99" s="51" t="e">
        <f>VLOOKUP(AN99,'BASE DE DONNEE'!$A$4:$H$148,8,0)*BA99/100</f>
        <v>#N/A</v>
      </c>
      <c r="BE99" s="52" t="e">
        <f t="shared" si="25"/>
        <v>#N/A</v>
      </c>
      <c r="BF99" s="22"/>
      <c r="BG99" s="153"/>
      <c r="BH99" s="782" t="e">
        <f>VLOOKUP(BG99,'BASE DE DONNEE'!$A$4:$H$148,2,0)</f>
        <v>#N/A</v>
      </c>
      <c r="BI99" s="782"/>
      <c r="BJ99" s="782"/>
      <c r="BK99" s="783"/>
      <c r="BL99" s="783"/>
      <c r="BM99" s="784"/>
      <c r="BN99" s="784"/>
      <c r="BO99" s="785"/>
      <c r="BP99" s="785"/>
      <c r="BQ99" s="785"/>
      <c r="BR99" s="50" t="e">
        <f>VLOOKUP(BG99,'BASE DE DONNEE'!$A$4:$H$148,3,0)</f>
        <v>#N/A</v>
      </c>
      <c r="BS99" s="713" t="e">
        <f t="shared" si="26"/>
        <v>#N/A</v>
      </c>
      <c r="BT99" s="714"/>
      <c r="BU99" s="51" t="e">
        <f>VLOOKUP(BG99,'BASE DE DONNEE'!$A$4:$H$148,6,0)*BT99/100</f>
        <v>#N/A</v>
      </c>
      <c r="BV99" s="51" t="e">
        <f>VLOOKUP(BG99,'BASE DE DONNEE'!$A$4:$H$148,7,0)*BT99/100</f>
        <v>#N/A</v>
      </c>
      <c r="BW99" s="51" t="e">
        <f>VLOOKUP(BG99,'BASE DE DONNEE'!$A$4:$H$148,8,0)*BT99/100</f>
        <v>#N/A</v>
      </c>
      <c r="BX99" s="52" t="e">
        <f t="shared" si="27"/>
        <v>#N/A</v>
      </c>
    </row>
    <row r="100" spans="1:76" ht="15.75" thickBot="1" x14ac:dyDescent="0.3">
      <c r="A100" s="22"/>
      <c r="B100" s="23"/>
      <c r="C100" s="864" t="e">
        <f>VLOOKUP(B100,'BASE DE DONNEE'!$A$4:$H$148,2,0)</f>
        <v>#N/A</v>
      </c>
      <c r="D100" s="864"/>
      <c r="E100" s="864"/>
      <c r="F100" s="865"/>
      <c r="G100" s="865"/>
      <c r="H100" s="866"/>
      <c r="I100" s="866"/>
      <c r="J100" s="867"/>
      <c r="K100" s="867"/>
      <c r="L100" s="867"/>
      <c r="M100" s="50" t="e">
        <f>VLOOKUP(B100,'BASE DE DONNEE'!$A$4:$H$148,3,0)</f>
        <v>#N/A</v>
      </c>
      <c r="N100" s="725" t="e">
        <f t="shared" si="21"/>
        <v>#N/A</v>
      </c>
      <c r="O100" s="726"/>
      <c r="P100" s="51" t="e">
        <f>VLOOKUP(B100,'BASE DE DONNEE'!$A$4:$H$148,6,0)*N100/100</f>
        <v>#N/A</v>
      </c>
      <c r="Q100" s="51" t="e">
        <f>VLOOKUP(B100,'BASE DE DONNEE'!$A$4:$H$148,7,0)*N100/100</f>
        <v>#N/A</v>
      </c>
      <c r="R100" s="51" t="e">
        <f>VLOOKUP(B100,'BASE DE DONNEE'!$A$4:$H$148,8,0)*N100/100</f>
        <v>#N/A</v>
      </c>
      <c r="S100" s="52" t="e">
        <f t="shared" si="20"/>
        <v>#N/A</v>
      </c>
      <c r="T100" s="22"/>
      <c r="U100" s="153"/>
      <c r="V100" s="782" t="e">
        <f>VLOOKUP(U100,'BASE DE DONNEE'!$A$4:$H$148,2,0)</f>
        <v>#N/A</v>
      </c>
      <c r="W100" s="782"/>
      <c r="X100" s="782"/>
      <c r="Y100" s="783"/>
      <c r="Z100" s="783"/>
      <c r="AA100" s="784"/>
      <c r="AB100" s="784"/>
      <c r="AC100" s="785"/>
      <c r="AD100" s="785"/>
      <c r="AE100" s="785"/>
      <c r="AF100" s="50" t="e">
        <f>VLOOKUP(U100,'BASE DE DONNEE'!$A$4:$H$148,3,0)</f>
        <v>#N/A</v>
      </c>
      <c r="AG100" s="713" t="e">
        <f t="shared" si="22"/>
        <v>#N/A</v>
      </c>
      <c r="AH100" s="714"/>
      <c r="AI100" s="51" t="e">
        <f>VLOOKUP(U100,'BASE DE DONNEE'!$A$4:$H$148,6,0)*AH100/100</f>
        <v>#N/A</v>
      </c>
      <c r="AJ100" s="51" t="e">
        <f>VLOOKUP(U100,'BASE DE DONNEE'!$A$4:$H$148,7,0)*AH100/100</f>
        <v>#N/A</v>
      </c>
      <c r="AK100" s="51" t="e">
        <f>VLOOKUP(U100,'BASE DE DONNEE'!$A$4:$H$148,8,0)*AH100/100</f>
        <v>#N/A</v>
      </c>
      <c r="AL100" s="52" t="e">
        <f t="shared" si="23"/>
        <v>#N/A</v>
      </c>
      <c r="AM100" s="22"/>
      <c r="AN100" s="153"/>
      <c r="AO100" s="782" t="e">
        <f>VLOOKUP(AN100,'BASE DE DONNEE'!$A$4:$H$148,2,0)</f>
        <v>#N/A</v>
      </c>
      <c r="AP100" s="782"/>
      <c r="AQ100" s="782"/>
      <c r="AR100" s="783"/>
      <c r="AS100" s="783"/>
      <c r="AT100" s="784"/>
      <c r="AU100" s="784"/>
      <c r="AV100" s="785"/>
      <c r="AW100" s="785"/>
      <c r="AX100" s="785"/>
      <c r="AY100" s="50" t="e">
        <f>VLOOKUP(AN100,'BASE DE DONNEE'!$A$4:$H$148,3,0)</f>
        <v>#N/A</v>
      </c>
      <c r="AZ100" s="713" t="e">
        <f t="shared" si="24"/>
        <v>#N/A</v>
      </c>
      <c r="BA100" s="714"/>
      <c r="BB100" s="51" t="e">
        <f>VLOOKUP(AN100,'BASE DE DONNEE'!$A$4:$H$148,6,0)*BA100/100</f>
        <v>#N/A</v>
      </c>
      <c r="BC100" s="51" t="e">
        <f>VLOOKUP(AN100,'BASE DE DONNEE'!$A$4:$H$148,7,0)*BA100/100</f>
        <v>#N/A</v>
      </c>
      <c r="BD100" s="51" t="e">
        <f>VLOOKUP(AN100,'BASE DE DONNEE'!$A$4:$H$148,8,0)*BA100/100</f>
        <v>#N/A</v>
      </c>
      <c r="BE100" s="52" t="e">
        <f t="shared" si="25"/>
        <v>#N/A</v>
      </c>
      <c r="BF100" s="22"/>
      <c r="BG100" s="153"/>
      <c r="BH100" s="782" t="e">
        <f>VLOOKUP(BG100,'BASE DE DONNEE'!$A$4:$H$148,2,0)</f>
        <v>#N/A</v>
      </c>
      <c r="BI100" s="782"/>
      <c r="BJ100" s="782"/>
      <c r="BK100" s="783"/>
      <c r="BL100" s="783"/>
      <c r="BM100" s="784"/>
      <c r="BN100" s="784"/>
      <c r="BO100" s="785"/>
      <c r="BP100" s="785"/>
      <c r="BQ100" s="785"/>
      <c r="BR100" s="50" t="e">
        <f>VLOOKUP(BG100,'BASE DE DONNEE'!$A$4:$H$148,3,0)</f>
        <v>#N/A</v>
      </c>
      <c r="BS100" s="713" t="e">
        <f t="shared" si="26"/>
        <v>#N/A</v>
      </c>
      <c r="BT100" s="714"/>
      <c r="BU100" s="51" t="e">
        <f>VLOOKUP(BG100,'BASE DE DONNEE'!$A$4:$H$148,6,0)*BT100/100</f>
        <v>#N/A</v>
      </c>
      <c r="BV100" s="51" t="e">
        <f>VLOOKUP(BG100,'BASE DE DONNEE'!$A$4:$H$148,7,0)*BT100/100</f>
        <v>#N/A</v>
      </c>
      <c r="BW100" s="51" t="e">
        <f>VLOOKUP(BG100,'BASE DE DONNEE'!$A$4:$H$148,8,0)*BT100/100</f>
        <v>#N/A</v>
      </c>
      <c r="BX100" s="52" t="e">
        <f t="shared" si="27"/>
        <v>#N/A</v>
      </c>
    </row>
    <row r="101" spans="1:76" ht="16.5" thickTop="1" thickBot="1" x14ac:dyDescent="0.3">
      <c r="A101" s="821" t="s">
        <v>61</v>
      </c>
      <c r="B101" s="822"/>
      <c r="C101" s="822"/>
      <c r="D101" s="822"/>
      <c r="E101" s="822"/>
      <c r="F101" s="822"/>
      <c r="G101" s="822"/>
      <c r="H101" s="822"/>
      <c r="I101" s="823"/>
      <c r="J101" s="824">
        <f>SUM(J77:L100)+SUM(AC77:AE107)+SUM(AV77:AX107)+SUM(BO77:BQ107)</f>
        <v>0</v>
      </c>
      <c r="K101" s="825"/>
      <c r="L101" s="825"/>
      <c r="M101" s="825"/>
      <c r="N101" s="825"/>
      <c r="O101" s="825"/>
      <c r="P101" s="825"/>
      <c r="Q101" s="825"/>
      <c r="R101" s="825"/>
      <c r="S101" s="826"/>
      <c r="T101" s="22"/>
      <c r="U101" s="153"/>
      <c r="V101" s="782" t="e">
        <f>VLOOKUP(U101,'BASE DE DONNEE'!$A$4:$H$148,2,0)</f>
        <v>#N/A</v>
      </c>
      <c r="W101" s="782"/>
      <c r="X101" s="782"/>
      <c r="Y101" s="783"/>
      <c r="Z101" s="783"/>
      <c r="AA101" s="784"/>
      <c r="AB101" s="784"/>
      <c r="AC101" s="785"/>
      <c r="AD101" s="785"/>
      <c r="AE101" s="785"/>
      <c r="AF101" s="50" t="e">
        <f>VLOOKUP(U101,'BASE DE DONNEE'!$A$4:$H$148,3,0)</f>
        <v>#N/A</v>
      </c>
      <c r="AG101" s="713" t="e">
        <f t="shared" si="22"/>
        <v>#N/A</v>
      </c>
      <c r="AH101" s="714"/>
      <c r="AI101" s="51" t="e">
        <f>VLOOKUP(U101,'BASE DE DONNEE'!$A$4:$H$148,6,0)*AH101/100</f>
        <v>#N/A</v>
      </c>
      <c r="AJ101" s="51" t="e">
        <f>VLOOKUP(U101,'BASE DE DONNEE'!$A$4:$H$148,7,0)*AH101/100</f>
        <v>#N/A</v>
      </c>
      <c r="AK101" s="51" t="e">
        <f>VLOOKUP(U101,'BASE DE DONNEE'!$A$4:$H$148,8,0)*AH101/100</f>
        <v>#N/A</v>
      </c>
      <c r="AL101" s="52" t="e">
        <f t="shared" si="23"/>
        <v>#N/A</v>
      </c>
      <c r="AM101" s="22"/>
      <c r="AN101" s="153"/>
      <c r="AO101" s="782" t="e">
        <f>VLOOKUP(AN101,'BASE DE DONNEE'!$A$4:$H$148,2,0)</f>
        <v>#N/A</v>
      </c>
      <c r="AP101" s="782"/>
      <c r="AQ101" s="782"/>
      <c r="AR101" s="783"/>
      <c r="AS101" s="783"/>
      <c r="AT101" s="784"/>
      <c r="AU101" s="784"/>
      <c r="AV101" s="785"/>
      <c r="AW101" s="785"/>
      <c r="AX101" s="785"/>
      <c r="AY101" s="50" t="e">
        <f>VLOOKUP(AN101,'BASE DE DONNEE'!$A$4:$H$148,3,0)</f>
        <v>#N/A</v>
      </c>
      <c r="AZ101" s="713" t="e">
        <f t="shared" si="24"/>
        <v>#N/A</v>
      </c>
      <c r="BA101" s="714"/>
      <c r="BB101" s="51" t="e">
        <f>VLOOKUP(AN101,'BASE DE DONNEE'!$A$4:$H$148,6,0)*BA101/100</f>
        <v>#N/A</v>
      </c>
      <c r="BC101" s="51" t="e">
        <f>VLOOKUP(AN101,'BASE DE DONNEE'!$A$4:$H$148,7,0)*BA101/100</f>
        <v>#N/A</v>
      </c>
      <c r="BD101" s="51" t="e">
        <f>VLOOKUP(AN101,'BASE DE DONNEE'!$A$4:$H$148,8,0)*BA101/100</f>
        <v>#N/A</v>
      </c>
      <c r="BE101" s="52" t="e">
        <f t="shared" si="25"/>
        <v>#N/A</v>
      </c>
      <c r="BF101" s="22"/>
      <c r="BG101" s="153"/>
      <c r="BH101" s="782" t="e">
        <f>VLOOKUP(BG101,'BASE DE DONNEE'!$A$4:$H$148,2,0)</f>
        <v>#N/A</v>
      </c>
      <c r="BI101" s="782"/>
      <c r="BJ101" s="782"/>
      <c r="BK101" s="783"/>
      <c r="BL101" s="783"/>
      <c r="BM101" s="784"/>
      <c r="BN101" s="784"/>
      <c r="BO101" s="785"/>
      <c r="BP101" s="785"/>
      <c r="BQ101" s="785"/>
      <c r="BR101" s="50" t="e">
        <f>VLOOKUP(BG101,'BASE DE DONNEE'!$A$4:$H$148,3,0)</f>
        <v>#N/A</v>
      </c>
      <c r="BS101" s="713" t="e">
        <f t="shared" si="26"/>
        <v>#N/A</v>
      </c>
      <c r="BT101" s="714"/>
      <c r="BU101" s="51" t="e">
        <f>VLOOKUP(BG101,'BASE DE DONNEE'!$A$4:$H$148,6,0)*BT101/100</f>
        <v>#N/A</v>
      </c>
      <c r="BV101" s="51" t="e">
        <f>VLOOKUP(BG101,'BASE DE DONNEE'!$A$4:$H$148,7,0)*BT101/100</f>
        <v>#N/A</v>
      </c>
      <c r="BW101" s="51" t="e">
        <f>VLOOKUP(BG101,'BASE DE DONNEE'!$A$4:$H$148,8,0)*BT101/100</f>
        <v>#N/A</v>
      </c>
      <c r="BX101" s="52" t="e">
        <f t="shared" si="27"/>
        <v>#N/A</v>
      </c>
    </row>
    <row r="102" spans="1:76" ht="15.75" thickBot="1" x14ac:dyDescent="0.3">
      <c r="A102" s="854" t="s">
        <v>55</v>
      </c>
      <c r="B102" s="855"/>
      <c r="C102" s="855"/>
      <c r="D102" s="855"/>
      <c r="E102" s="855"/>
      <c r="F102" s="855"/>
      <c r="G102" s="855"/>
      <c r="H102" s="855"/>
      <c r="I102" s="855"/>
      <c r="J102" s="855"/>
      <c r="K102" s="855"/>
      <c r="L102" s="855"/>
      <c r="M102" s="855"/>
      <c r="N102" s="855"/>
      <c r="O102" s="818">
        <f>SUMIF(N77:O100,"&lt;&gt;#N/A")+SUMIF(AG77:AH107,"&lt;&gt;#N/A")+SUMIF(AZ77:BA107,"&lt;&gt;#N/A")+SUMIF(BS77:BT107,"&lt;&gt;#N/A")</f>
        <v>0</v>
      </c>
      <c r="P102" s="819"/>
      <c r="Q102" s="819"/>
      <c r="R102" s="819"/>
      <c r="S102" s="820"/>
      <c r="T102" s="22"/>
      <c r="U102" s="153"/>
      <c r="V102" s="782" t="e">
        <f>VLOOKUP(U102,'BASE DE DONNEE'!$A$4:$H$148,2,0)</f>
        <v>#N/A</v>
      </c>
      <c r="W102" s="782"/>
      <c r="X102" s="782"/>
      <c r="Y102" s="783"/>
      <c r="Z102" s="783"/>
      <c r="AA102" s="784"/>
      <c r="AB102" s="784"/>
      <c r="AC102" s="785"/>
      <c r="AD102" s="785"/>
      <c r="AE102" s="785"/>
      <c r="AF102" s="50" t="e">
        <f>VLOOKUP(U102,'BASE DE DONNEE'!$A$4:$H$148,3,0)</f>
        <v>#N/A</v>
      </c>
      <c r="AG102" s="713" t="e">
        <f t="shared" si="22"/>
        <v>#N/A</v>
      </c>
      <c r="AH102" s="714"/>
      <c r="AI102" s="51" t="e">
        <f>VLOOKUP(U102,'BASE DE DONNEE'!$A$4:$H$148,6,0)*AH102/100</f>
        <v>#N/A</v>
      </c>
      <c r="AJ102" s="51" t="e">
        <f>VLOOKUP(U102,'BASE DE DONNEE'!$A$4:$H$148,7,0)*AH102/100</f>
        <v>#N/A</v>
      </c>
      <c r="AK102" s="51" t="e">
        <f>VLOOKUP(U102,'BASE DE DONNEE'!$A$4:$H$148,8,0)*AH102/100</f>
        <v>#N/A</v>
      </c>
      <c r="AL102" s="52" t="e">
        <f t="shared" si="23"/>
        <v>#N/A</v>
      </c>
      <c r="AM102" s="22"/>
      <c r="AN102" s="153"/>
      <c r="AO102" s="782" t="e">
        <f>VLOOKUP(AN102,'BASE DE DONNEE'!$A$4:$H$148,2,0)</f>
        <v>#N/A</v>
      </c>
      <c r="AP102" s="782"/>
      <c r="AQ102" s="782"/>
      <c r="AR102" s="783"/>
      <c r="AS102" s="783"/>
      <c r="AT102" s="784"/>
      <c r="AU102" s="784"/>
      <c r="AV102" s="785"/>
      <c r="AW102" s="785"/>
      <c r="AX102" s="785"/>
      <c r="AY102" s="50" t="e">
        <f>VLOOKUP(AN102,'BASE DE DONNEE'!$A$4:$H$148,3,0)</f>
        <v>#N/A</v>
      </c>
      <c r="AZ102" s="713" t="e">
        <f t="shared" si="24"/>
        <v>#N/A</v>
      </c>
      <c r="BA102" s="714"/>
      <c r="BB102" s="51" t="e">
        <f>VLOOKUP(AN102,'BASE DE DONNEE'!$A$4:$H$148,6,0)*BA102/100</f>
        <v>#N/A</v>
      </c>
      <c r="BC102" s="51" t="e">
        <f>VLOOKUP(AN102,'BASE DE DONNEE'!$A$4:$H$148,7,0)*BA102/100</f>
        <v>#N/A</v>
      </c>
      <c r="BD102" s="51" t="e">
        <f>VLOOKUP(AN102,'BASE DE DONNEE'!$A$4:$H$148,8,0)*BA102/100</f>
        <v>#N/A</v>
      </c>
      <c r="BE102" s="52" t="e">
        <f t="shared" si="25"/>
        <v>#N/A</v>
      </c>
      <c r="BF102" s="22"/>
      <c r="BG102" s="153"/>
      <c r="BH102" s="782" t="e">
        <f>VLOOKUP(BG102,'BASE DE DONNEE'!$A$4:$H$148,2,0)</f>
        <v>#N/A</v>
      </c>
      <c r="BI102" s="782"/>
      <c r="BJ102" s="782"/>
      <c r="BK102" s="783"/>
      <c r="BL102" s="783"/>
      <c r="BM102" s="784"/>
      <c r="BN102" s="784"/>
      <c r="BO102" s="785"/>
      <c r="BP102" s="785"/>
      <c r="BQ102" s="785"/>
      <c r="BR102" s="50" t="e">
        <f>VLOOKUP(BG102,'BASE DE DONNEE'!$A$4:$H$148,3,0)</f>
        <v>#N/A</v>
      </c>
      <c r="BS102" s="713" t="e">
        <f t="shared" si="26"/>
        <v>#N/A</v>
      </c>
      <c r="BT102" s="714"/>
      <c r="BU102" s="51" t="e">
        <f>VLOOKUP(BG102,'BASE DE DONNEE'!$A$4:$H$148,6,0)*BT102/100</f>
        <v>#N/A</v>
      </c>
      <c r="BV102" s="51" t="e">
        <f>VLOOKUP(BG102,'BASE DE DONNEE'!$A$4:$H$148,7,0)*BT102/100</f>
        <v>#N/A</v>
      </c>
      <c r="BW102" s="51" t="e">
        <f>VLOOKUP(BG102,'BASE DE DONNEE'!$A$4:$H$148,8,0)*BT102/100</f>
        <v>#N/A</v>
      </c>
      <c r="BX102" s="52" t="e">
        <f t="shared" si="27"/>
        <v>#N/A</v>
      </c>
    </row>
    <row r="103" spans="1:76" ht="15.75" thickBot="1" x14ac:dyDescent="0.3">
      <c r="A103" s="854" t="s">
        <v>59</v>
      </c>
      <c r="B103" s="855"/>
      <c r="C103" s="855"/>
      <c r="D103" s="855"/>
      <c r="E103" s="855"/>
      <c r="F103" s="855"/>
      <c r="G103" s="855"/>
      <c r="H103" s="855"/>
      <c r="I103" s="855"/>
      <c r="J103" s="855"/>
      <c r="K103" s="855"/>
      <c r="L103" s="855"/>
      <c r="M103" s="855"/>
      <c r="N103" s="855"/>
      <c r="O103" s="856"/>
      <c r="P103" s="815">
        <f>SUMIF(P77:P100,"&lt;&gt;#N/A")+SUMIF(AI77:AI107,"&lt;&gt;#N/A")+SUMIF(BB77:BB107,"&lt;&gt;#N/A")+SUMIF(BU77:BU107,"&lt;&gt;#N/A")</f>
        <v>0</v>
      </c>
      <c r="Q103" s="816"/>
      <c r="R103" s="816"/>
      <c r="S103" s="817"/>
      <c r="T103" s="22"/>
      <c r="U103" s="153"/>
      <c r="V103" s="782" t="e">
        <f>VLOOKUP(U103,'BASE DE DONNEE'!$A$4:$H$148,2,0)</f>
        <v>#N/A</v>
      </c>
      <c r="W103" s="782"/>
      <c r="X103" s="782"/>
      <c r="Y103" s="783"/>
      <c r="Z103" s="783"/>
      <c r="AA103" s="784"/>
      <c r="AB103" s="784"/>
      <c r="AC103" s="785"/>
      <c r="AD103" s="785"/>
      <c r="AE103" s="785"/>
      <c r="AF103" s="50" t="e">
        <f>VLOOKUP(U103,'BASE DE DONNEE'!$A$4:$H$148,3,0)</f>
        <v>#N/A</v>
      </c>
      <c r="AG103" s="713" t="e">
        <f t="shared" si="22"/>
        <v>#N/A</v>
      </c>
      <c r="AH103" s="714"/>
      <c r="AI103" s="51" t="e">
        <f>VLOOKUP(U103,'BASE DE DONNEE'!$A$4:$H$148,6,0)*AH103/100</f>
        <v>#N/A</v>
      </c>
      <c r="AJ103" s="51" t="e">
        <f>VLOOKUP(U103,'BASE DE DONNEE'!$A$4:$H$148,7,0)*AH103/100</f>
        <v>#N/A</v>
      </c>
      <c r="AK103" s="51" t="e">
        <f>VLOOKUP(U103,'BASE DE DONNEE'!$A$4:$H$148,8,0)*AH103/100</f>
        <v>#N/A</v>
      </c>
      <c r="AL103" s="52" t="e">
        <f t="shared" si="23"/>
        <v>#N/A</v>
      </c>
      <c r="AM103" s="22"/>
      <c r="AN103" s="153"/>
      <c r="AO103" s="782" t="e">
        <f>VLOOKUP(AN103,'BASE DE DONNEE'!$A$4:$H$148,2,0)</f>
        <v>#N/A</v>
      </c>
      <c r="AP103" s="782"/>
      <c r="AQ103" s="782"/>
      <c r="AR103" s="783"/>
      <c r="AS103" s="783"/>
      <c r="AT103" s="784"/>
      <c r="AU103" s="784"/>
      <c r="AV103" s="785"/>
      <c r="AW103" s="785"/>
      <c r="AX103" s="785"/>
      <c r="AY103" s="50" t="e">
        <f>VLOOKUP(AN103,'BASE DE DONNEE'!$A$4:$H$148,3,0)</f>
        <v>#N/A</v>
      </c>
      <c r="AZ103" s="713" t="e">
        <f t="shared" si="24"/>
        <v>#N/A</v>
      </c>
      <c r="BA103" s="714"/>
      <c r="BB103" s="51" t="e">
        <f>VLOOKUP(AN103,'BASE DE DONNEE'!$A$4:$H$148,6,0)*BA103/100</f>
        <v>#N/A</v>
      </c>
      <c r="BC103" s="51" t="e">
        <f>VLOOKUP(AN103,'BASE DE DONNEE'!$A$4:$H$148,7,0)*BA103/100</f>
        <v>#N/A</v>
      </c>
      <c r="BD103" s="51" t="e">
        <f>VLOOKUP(AN103,'BASE DE DONNEE'!$A$4:$H$148,8,0)*BA103/100</f>
        <v>#N/A</v>
      </c>
      <c r="BE103" s="52" t="e">
        <f t="shared" si="25"/>
        <v>#N/A</v>
      </c>
      <c r="BF103" s="22"/>
      <c r="BG103" s="153"/>
      <c r="BH103" s="782" t="e">
        <f>VLOOKUP(BG103,'BASE DE DONNEE'!$A$4:$H$148,2,0)</f>
        <v>#N/A</v>
      </c>
      <c r="BI103" s="782"/>
      <c r="BJ103" s="782"/>
      <c r="BK103" s="783"/>
      <c r="BL103" s="783"/>
      <c r="BM103" s="784"/>
      <c r="BN103" s="784"/>
      <c r="BO103" s="785"/>
      <c r="BP103" s="785"/>
      <c r="BQ103" s="785"/>
      <c r="BR103" s="50" t="e">
        <f>VLOOKUP(BG103,'BASE DE DONNEE'!$A$4:$H$148,3,0)</f>
        <v>#N/A</v>
      </c>
      <c r="BS103" s="713" t="e">
        <f t="shared" si="26"/>
        <v>#N/A</v>
      </c>
      <c r="BT103" s="714"/>
      <c r="BU103" s="51" t="e">
        <f>VLOOKUP(BG103,'BASE DE DONNEE'!$A$4:$H$148,6,0)*BT103/100</f>
        <v>#N/A</v>
      </c>
      <c r="BV103" s="51" t="e">
        <f>VLOOKUP(BG103,'BASE DE DONNEE'!$A$4:$H$148,7,0)*BT103/100</f>
        <v>#N/A</v>
      </c>
      <c r="BW103" s="51" t="e">
        <f>VLOOKUP(BG103,'BASE DE DONNEE'!$A$4:$H$148,8,0)*BT103/100</f>
        <v>#N/A</v>
      </c>
      <c r="BX103" s="52" t="e">
        <f t="shared" si="27"/>
        <v>#N/A</v>
      </c>
    </row>
    <row r="104" spans="1:76" ht="15.75" thickBot="1" x14ac:dyDescent="0.3">
      <c r="A104" s="868" t="s">
        <v>58</v>
      </c>
      <c r="B104" s="869"/>
      <c r="C104" s="869"/>
      <c r="D104" s="869"/>
      <c r="E104" s="869"/>
      <c r="F104" s="869"/>
      <c r="G104" s="869"/>
      <c r="H104" s="869"/>
      <c r="I104" s="869"/>
      <c r="J104" s="869"/>
      <c r="K104" s="869"/>
      <c r="L104" s="869"/>
      <c r="M104" s="869"/>
      <c r="N104" s="869"/>
      <c r="O104" s="869"/>
      <c r="P104" s="575"/>
      <c r="Q104" s="800">
        <f>SUMIF(Q77:Q100,"&lt;&gt;#N/A")+SUMIF(AJ77:AJ107,"&lt;&gt;#N/A")+SUMIF(BC77:BC107,"&lt;&gt;#N/A")+SUMIF(BV77:BV107,"&lt;&gt;#N/A")</f>
        <v>0</v>
      </c>
      <c r="R104" s="801"/>
      <c r="S104" s="802"/>
      <c r="T104" s="22"/>
      <c r="U104" s="153"/>
      <c r="V104" s="782" t="e">
        <f>VLOOKUP(U104,'BASE DE DONNEE'!$A$4:$H$148,2,0)</f>
        <v>#N/A</v>
      </c>
      <c r="W104" s="782"/>
      <c r="X104" s="782"/>
      <c r="Y104" s="783"/>
      <c r="Z104" s="783"/>
      <c r="AA104" s="784"/>
      <c r="AB104" s="784"/>
      <c r="AC104" s="785"/>
      <c r="AD104" s="785"/>
      <c r="AE104" s="785"/>
      <c r="AF104" s="50" t="e">
        <f>VLOOKUP(U104,'BASE DE DONNEE'!$A$4:$H$148,3,0)</f>
        <v>#N/A</v>
      </c>
      <c r="AG104" s="713" t="e">
        <f t="shared" si="22"/>
        <v>#N/A</v>
      </c>
      <c r="AH104" s="714"/>
      <c r="AI104" s="51" t="e">
        <f>VLOOKUP(U104,'BASE DE DONNEE'!$A$4:$H$148,6,0)*AH104/100</f>
        <v>#N/A</v>
      </c>
      <c r="AJ104" s="51" t="e">
        <f>VLOOKUP(U104,'BASE DE DONNEE'!$A$4:$H$148,7,0)*AH104/100</f>
        <v>#N/A</v>
      </c>
      <c r="AK104" s="51" t="e">
        <f>VLOOKUP(U104,'BASE DE DONNEE'!$A$4:$H$148,8,0)*AH104/100</f>
        <v>#N/A</v>
      </c>
      <c r="AL104" s="52" t="e">
        <f t="shared" si="23"/>
        <v>#N/A</v>
      </c>
      <c r="AM104" s="22"/>
      <c r="AN104" s="153"/>
      <c r="AO104" s="782" t="e">
        <f>VLOOKUP(AN104,'BASE DE DONNEE'!$A$4:$H$148,2,0)</f>
        <v>#N/A</v>
      </c>
      <c r="AP104" s="782"/>
      <c r="AQ104" s="782"/>
      <c r="AR104" s="783"/>
      <c r="AS104" s="783"/>
      <c r="AT104" s="784"/>
      <c r="AU104" s="784"/>
      <c r="AV104" s="785"/>
      <c r="AW104" s="785"/>
      <c r="AX104" s="785"/>
      <c r="AY104" s="50" t="e">
        <f>VLOOKUP(AN104,'BASE DE DONNEE'!$A$4:$H$148,3,0)</f>
        <v>#N/A</v>
      </c>
      <c r="AZ104" s="713" t="e">
        <f t="shared" si="24"/>
        <v>#N/A</v>
      </c>
      <c r="BA104" s="714"/>
      <c r="BB104" s="51" t="e">
        <f>VLOOKUP(AN104,'BASE DE DONNEE'!$A$4:$H$148,6,0)*BA104/100</f>
        <v>#N/A</v>
      </c>
      <c r="BC104" s="51" t="e">
        <f>VLOOKUP(AN104,'BASE DE DONNEE'!$A$4:$H$148,7,0)*BA104/100</f>
        <v>#N/A</v>
      </c>
      <c r="BD104" s="51" t="e">
        <f>VLOOKUP(AN104,'BASE DE DONNEE'!$A$4:$H$148,8,0)*BA104/100</f>
        <v>#N/A</v>
      </c>
      <c r="BE104" s="52" t="e">
        <f t="shared" si="25"/>
        <v>#N/A</v>
      </c>
      <c r="BF104" s="22"/>
      <c r="BG104" s="153"/>
      <c r="BH104" s="782" t="e">
        <f>VLOOKUP(BG104,'BASE DE DONNEE'!$A$4:$H$148,2,0)</f>
        <v>#N/A</v>
      </c>
      <c r="BI104" s="782"/>
      <c r="BJ104" s="782"/>
      <c r="BK104" s="783"/>
      <c r="BL104" s="783"/>
      <c r="BM104" s="784"/>
      <c r="BN104" s="784"/>
      <c r="BO104" s="785"/>
      <c r="BP104" s="785"/>
      <c r="BQ104" s="785"/>
      <c r="BR104" s="50" t="e">
        <f>VLOOKUP(BG104,'BASE DE DONNEE'!$A$4:$H$148,3,0)</f>
        <v>#N/A</v>
      </c>
      <c r="BS104" s="713" t="e">
        <f t="shared" si="26"/>
        <v>#N/A</v>
      </c>
      <c r="BT104" s="714"/>
      <c r="BU104" s="51" t="e">
        <f>VLOOKUP(BG104,'BASE DE DONNEE'!$A$4:$H$148,6,0)*BT104/100</f>
        <v>#N/A</v>
      </c>
      <c r="BV104" s="51" t="e">
        <f>VLOOKUP(BG104,'BASE DE DONNEE'!$A$4:$H$148,7,0)*BT104/100</f>
        <v>#N/A</v>
      </c>
      <c r="BW104" s="51" t="e">
        <f>VLOOKUP(BG104,'BASE DE DONNEE'!$A$4:$H$148,8,0)*BT104/100</f>
        <v>#N/A</v>
      </c>
      <c r="BX104" s="52" t="e">
        <f t="shared" si="27"/>
        <v>#N/A</v>
      </c>
    </row>
    <row r="105" spans="1:76" ht="15.75" thickBot="1" x14ac:dyDescent="0.3">
      <c r="A105" s="885" t="s">
        <v>57</v>
      </c>
      <c r="B105" s="886"/>
      <c r="C105" s="886"/>
      <c r="D105" s="886"/>
      <c r="E105" s="886"/>
      <c r="F105" s="886"/>
      <c r="G105" s="886"/>
      <c r="H105" s="886"/>
      <c r="I105" s="886"/>
      <c r="J105" s="886"/>
      <c r="K105" s="886"/>
      <c r="L105" s="886"/>
      <c r="M105" s="886"/>
      <c r="N105" s="886"/>
      <c r="O105" s="886"/>
      <c r="P105" s="886"/>
      <c r="Q105" s="856"/>
      <c r="R105" s="798">
        <f>SUMIF(R77:R100,"&lt;&gt;#N/A")+SUMIF(AK77:AK107,"&lt;&gt;#N/A")+SUMIF(BD77:BD107,"&lt;&gt;#N/A")+SUMIF(BW77:BW107,"&lt;&gt;#N/A")</f>
        <v>0</v>
      </c>
      <c r="S105" s="799"/>
      <c r="T105" s="22"/>
      <c r="U105" s="153"/>
      <c r="V105" s="782" t="e">
        <f>VLOOKUP(U105,'BASE DE DONNEE'!$A$4:$H$148,2,0)</f>
        <v>#N/A</v>
      </c>
      <c r="W105" s="782"/>
      <c r="X105" s="782"/>
      <c r="Y105" s="783"/>
      <c r="Z105" s="783"/>
      <c r="AA105" s="784"/>
      <c r="AB105" s="784"/>
      <c r="AC105" s="785"/>
      <c r="AD105" s="785"/>
      <c r="AE105" s="785"/>
      <c r="AF105" s="50" t="e">
        <f>VLOOKUP(U105,'BASE DE DONNEE'!$A$4:$H$148,3,0)</f>
        <v>#N/A</v>
      </c>
      <c r="AG105" s="713" t="e">
        <f t="shared" si="22"/>
        <v>#N/A</v>
      </c>
      <c r="AH105" s="714"/>
      <c r="AI105" s="51" t="e">
        <f>VLOOKUP(U105,'BASE DE DONNEE'!$A$4:$H$148,6,0)*AH105/100</f>
        <v>#N/A</v>
      </c>
      <c r="AJ105" s="51" t="e">
        <f>VLOOKUP(U105,'BASE DE DONNEE'!$A$4:$H$148,7,0)*AH105/100</f>
        <v>#N/A</v>
      </c>
      <c r="AK105" s="51" t="e">
        <f>VLOOKUP(U105,'BASE DE DONNEE'!$A$4:$H$148,8,0)*AH105/100</f>
        <v>#N/A</v>
      </c>
      <c r="AL105" s="52" t="e">
        <f t="shared" si="23"/>
        <v>#N/A</v>
      </c>
      <c r="AM105" s="22"/>
      <c r="AN105" s="153"/>
      <c r="AO105" s="782" t="e">
        <f>VLOOKUP(AN105,'BASE DE DONNEE'!$A$4:$H$148,2,0)</f>
        <v>#N/A</v>
      </c>
      <c r="AP105" s="782"/>
      <c r="AQ105" s="782"/>
      <c r="AR105" s="783"/>
      <c r="AS105" s="783"/>
      <c r="AT105" s="784"/>
      <c r="AU105" s="784"/>
      <c r="AV105" s="785"/>
      <c r="AW105" s="785"/>
      <c r="AX105" s="785"/>
      <c r="AY105" s="50" t="e">
        <f>VLOOKUP(AN105,'BASE DE DONNEE'!$A$4:$H$148,3,0)</f>
        <v>#N/A</v>
      </c>
      <c r="AZ105" s="713" t="e">
        <f t="shared" si="24"/>
        <v>#N/A</v>
      </c>
      <c r="BA105" s="714"/>
      <c r="BB105" s="51" t="e">
        <f>VLOOKUP(AN105,'BASE DE DONNEE'!$A$4:$H$148,6,0)*BA105/100</f>
        <v>#N/A</v>
      </c>
      <c r="BC105" s="51" t="e">
        <f>VLOOKUP(AN105,'BASE DE DONNEE'!$A$4:$H$148,7,0)*BA105/100</f>
        <v>#N/A</v>
      </c>
      <c r="BD105" s="51" t="e">
        <f>VLOOKUP(AN105,'BASE DE DONNEE'!$A$4:$H$148,8,0)*BA105/100</f>
        <v>#N/A</v>
      </c>
      <c r="BE105" s="52" t="e">
        <f t="shared" si="25"/>
        <v>#N/A</v>
      </c>
      <c r="BF105" s="22"/>
      <c r="BG105" s="153"/>
      <c r="BH105" s="782" t="e">
        <f>VLOOKUP(BG105,'BASE DE DONNEE'!$A$4:$H$148,2,0)</f>
        <v>#N/A</v>
      </c>
      <c r="BI105" s="782"/>
      <c r="BJ105" s="782"/>
      <c r="BK105" s="783"/>
      <c r="BL105" s="783"/>
      <c r="BM105" s="784"/>
      <c r="BN105" s="784"/>
      <c r="BO105" s="785"/>
      <c r="BP105" s="785"/>
      <c r="BQ105" s="785"/>
      <c r="BR105" s="50" t="e">
        <f>VLOOKUP(BG105,'BASE DE DONNEE'!$A$4:$H$148,3,0)</f>
        <v>#N/A</v>
      </c>
      <c r="BS105" s="713" t="e">
        <f t="shared" si="26"/>
        <v>#N/A</v>
      </c>
      <c r="BT105" s="714"/>
      <c r="BU105" s="51" t="e">
        <f>VLOOKUP(BG105,'BASE DE DONNEE'!$A$4:$H$148,6,0)*BT105/100</f>
        <v>#N/A</v>
      </c>
      <c r="BV105" s="51" t="e">
        <f>VLOOKUP(BG105,'BASE DE DONNEE'!$A$4:$H$148,7,0)*BT105/100</f>
        <v>#N/A</v>
      </c>
      <c r="BW105" s="51" t="e">
        <f>VLOOKUP(BG105,'BASE DE DONNEE'!$A$4:$H$148,8,0)*BT105/100</f>
        <v>#N/A</v>
      </c>
      <c r="BX105" s="52" t="e">
        <f t="shared" si="27"/>
        <v>#N/A</v>
      </c>
    </row>
    <row r="106" spans="1:76" ht="15.75" thickBot="1" x14ac:dyDescent="0.3">
      <c r="A106" s="872" t="s">
        <v>56</v>
      </c>
      <c r="B106" s="873"/>
      <c r="C106" s="873"/>
      <c r="D106" s="873"/>
      <c r="E106" s="873"/>
      <c r="F106" s="873"/>
      <c r="G106" s="873"/>
      <c r="H106" s="873"/>
      <c r="I106" s="873"/>
      <c r="J106" s="873"/>
      <c r="K106" s="873"/>
      <c r="L106" s="873"/>
      <c r="M106" s="873"/>
      <c r="N106" s="873"/>
      <c r="O106" s="873"/>
      <c r="P106" s="873"/>
      <c r="Q106" s="873"/>
      <c r="R106" s="874"/>
      <c r="S106" s="53">
        <f>SUMIF(S77:S100,"&lt;&gt;#N/A")+SUMIF(AL77:AL107,"&lt;&gt;#N/A")+SUMIF(BE77:BE107,"&lt;&gt;#N/A")+SUMIF(BX77:BX107,"&lt;&gt;#N/A")</f>
        <v>0</v>
      </c>
      <c r="T106" s="22"/>
      <c r="U106" s="153"/>
      <c r="V106" s="782" t="e">
        <f>VLOOKUP(U106,'BASE DE DONNEE'!$A$4:$H$148,2,0)</f>
        <v>#N/A</v>
      </c>
      <c r="W106" s="782"/>
      <c r="X106" s="782"/>
      <c r="Y106" s="783"/>
      <c r="Z106" s="783"/>
      <c r="AA106" s="784"/>
      <c r="AB106" s="784"/>
      <c r="AC106" s="785"/>
      <c r="AD106" s="785"/>
      <c r="AE106" s="785"/>
      <c r="AF106" s="50" t="e">
        <f>VLOOKUP(U106,'BASE DE DONNEE'!$A$4:$H$148,3,0)</f>
        <v>#N/A</v>
      </c>
      <c r="AG106" s="713" t="e">
        <f>(AC106*AF106)/100</f>
        <v>#N/A</v>
      </c>
      <c r="AH106" s="714"/>
      <c r="AI106" s="51" t="e">
        <f>VLOOKUP(U106,'BASE DE DONNEE'!$A$4:$H$148,6,0)*AH106/100</f>
        <v>#N/A</v>
      </c>
      <c r="AJ106" s="51" t="e">
        <f>VLOOKUP(U106,'BASE DE DONNEE'!$A$4:$H$148,7,0)*AH106/100</f>
        <v>#N/A</v>
      </c>
      <c r="AK106" s="51" t="e">
        <f>VLOOKUP(U106,'BASE DE DONNEE'!$A$4:$H$148,8,0)*AH106/100</f>
        <v>#N/A</v>
      </c>
      <c r="AL106" s="52" t="e">
        <f>AH106+AI106+AJ106+AK106</f>
        <v>#N/A</v>
      </c>
      <c r="AM106" s="22"/>
      <c r="AN106" s="153"/>
      <c r="AO106" s="782" t="e">
        <f>VLOOKUP(AN106,'BASE DE DONNEE'!$A$4:$H$148,2,0)</f>
        <v>#N/A</v>
      </c>
      <c r="AP106" s="782"/>
      <c r="AQ106" s="782"/>
      <c r="AR106" s="783"/>
      <c r="AS106" s="783"/>
      <c r="AT106" s="784"/>
      <c r="AU106" s="784"/>
      <c r="AV106" s="785"/>
      <c r="AW106" s="785"/>
      <c r="AX106" s="785"/>
      <c r="AY106" s="50" t="e">
        <f>VLOOKUP(AN106,'BASE DE DONNEE'!$A$4:$H$148,3,0)</f>
        <v>#N/A</v>
      </c>
      <c r="AZ106" s="713" t="e">
        <f>(AV106*AY106)/100</f>
        <v>#N/A</v>
      </c>
      <c r="BA106" s="714"/>
      <c r="BB106" s="51" t="e">
        <f>VLOOKUP(AN106,'BASE DE DONNEE'!$A$4:$H$148,6,0)*BA106/100</f>
        <v>#N/A</v>
      </c>
      <c r="BC106" s="51" t="e">
        <f>VLOOKUP(AN106,'BASE DE DONNEE'!$A$4:$H$148,7,0)*BA106/100</f>
        <v>#N/A</v>
      </c>
      <c r="BD106" s="51" t="e">
        <f>VLOOKUP(AN106,'BASE DE DONNEE'!$A$4:$H$148,8,0)*BA106/100</f>
        <v>#N/A</v>
      </c>
      <c r="BE106" s="52" t="e">
        <f t="shared" si="25"/>
        <v>#N/A</v>
      </c>
      <c r="BF106" s="22"/>
      <c r="BG106" s="153"/>
      <c r="BH106" s="782" t="e">
        <f>VLOOKUP(BG106,'BASE DE DONNEE'!$A$4:$H$148,2,0)</f>
        <v>#N/A</v>
      </c>
      <c r="BI106" s="782"/>
      <c r="BJ106" s="782"/>
      <c r="BK106" s="783"/>
      <c r="BL106" s="783"/>
      <c r="BM106" s="784"/>
      <c r="BN106" s="784"/>
      <c r="BO106" s="785"/>
      <c r="BP106" s="785"/>
      <c r="BQ106" s="785"/>
      <c r="BR106" s="50" t="e">
        <f>VLOOKUP(BG106,'BASE DE DONNEE'!$A$4:$H$148,3,0)</f>
        <v>#N/A</v>
      </c>
      <c r="BS106" s="713" t="e">
        <f t="shared" si="26"/>
        <v>#N/A</v>
      </c>
      <c r="BT106" s="714"/>
      <c r="BU106" s="51" t="e">
        <f>VLOOKUP(BG106,'BASE DE DONNEE'!$A$4:$H$148,6,0)*BT106/100</f>
        <v>#N/A</v>
      </c>
      <c r="BV106" s="51" t="e">
        <f>VLOOKUP(BG106,'BASE DE DONNEE'!$A$4:$H$148,7,0)*BT106/100</f>
        <v>#N/A</v>
      </c>
      <c r="BW106" s="51" t="e">
        <f>VLOOKUP(BG106,'BASE DE DONNEE'!$A$4:$H$148,8,0)*BT106/100</f>
        <v>#N/A</v>
      </c>
      <c r="BX106" s="52" t="e">
        <f t="shared" si="27"/>
        <v>#N/A</v>
      </c>
    </row>
    <row r="107" spans="1:76" ht="15.75" thickBot="1" x14ac:dyDescent="0.3">
      <c r="T107" s="882"/>
      <c r="U107" s="883"/>
      <c r="V107" s="883"/>
      <c r="W107" s="883"/>
      <c r="X107" s="883"/>
      <c r="Y107" s="883"/>
      <c r="Z107" s="883"/>
      <c r="AA107" s="883"/>
      <c r="AB107" s="883"/>
      <c r="AC107" s="883"/>
      <c r="AD107" s="883"/>
      <c r="AE107" s="883"/>
      <c r="AF107" s="883"/>
      <c r="AG107" s="883"/>
      <c r="AH107" s="883"/>
      <c r="AI107" s="883"/>
      <c r="AJ107" s="883"/>
      <c r="AK107" s="883"/>
      <c r="AL107" s="884"/>
      <c r="AM107" s="882"/>
      <c r="AN107" s="883"/>
      <c r="AO107" s="883"/>
      <c r="AP107" s="883"/>
      <c r="AQ107" s="883"/>
      <c r="AR107" s="883"/>
      <c r="AS107" s="883"/>
      <c r="AT107" s="883"/>
      <c r="AU107" s="883"/>
      <c r="AV107" s="883"/>
      <c r="AW107" s="883"/>
      <c r="AX107" s="883"/>
      <c r="AY107" s="883"/>
      <c r="AZ107" s="883"/>
      <c r="BA107" s="883"/>
      <c r="BB107" s="883"/>
      <c r="BC107" s="883"/>
      <c r="BD107" s="883"/>
      <c r="BE107" s="884"/>
      <c r="BF107" s="882"/>
      <c r="BG107" s="883"/>
      <c r="BH107" s="883"/>
      <c r="BI107" s="883"/>
      <c r="BJ107" s="883"/>
      <c r="BK107" s="883"/>
      <c r="BL107" s="883"/>
      <c r="BM107" s="883"/>
      <c r="BN107" s="883"/>
      <c r="BO107" s="883"/>
      <c r="BP107" s="883"/>
      <c r="BQ107" s="883"/>
      <c r="BR107" s="883"/>
      <c r="BS107" s="883"/>
      <c r="BT107" s="883"/>
      <c r="BU107" s="883"/>
      <c r="BV107" s="883"/>
      <c r="BW107" s="883"/>
      <c r="BX107" s="884"/>
    </row>
    <row r="108" spans="1:76" ht="15" customHeight="1" x14ac:dyDescent="0.25">
      <c r="A108" s="528" t="s">
        <v>32</v>
      </c>
      <c r="B108" s="529"/>
      <c r="C108" s="529"/>
      <c r="D108" s="529"/>
      <c r="E108" s="529"/>
      <c r="F108" s="529"/>
      <c r="G108" s="529"/>
      <c r="H108" s="529"/>
      <c r="I108" s="529"/>
      <c r="J108" s="529"/>
      <c r="K108" s="529"/>
      <c r="L108" s="529"/>
      <c r="M108" s="529"/>
      <c r="N108" s="529"/>
      <c r="O108" s="529"/>
      <c r="P108" s="529"/>
      <c r="Q108" s="529"/>
      <c r="R108" s="529"/>
      <c r="S108" s="530"/>
      <c r="T108" s="528" t="s">
        <v>32</v>
      </c>
      <c r="U108" s="529"/>
      <c r="V108" s="529"/>
      <c r="W108" s="529"/>
      <c r="X108" s="529"/>
      <c r="Y108" s="529"/>
      <c r="Z108" s="529"/>
      <c r="AA108" s="529"/>
      <c r="AB108" s="529"/>
      <c r="AC108" s="529"/>
      <c r="AD108" s="529"/>
      <c r="AE108" s="529"/>
      <c r="AF108" s="529"/>
      <c r="AG108" s="529"/>
      <c r="AH108" s="529"/>
      <c r="AI108" s="529"/>
      <c r="AJ108" s="529"/>
      <c r="AK108" s="529"/>
      <c r="AL108" s="530"/>
      <c r="AM108" s="528" t="s">
        <v>32</v>
      </c>
      <c r="AN108" s="529"/>
      <c r="AO108" s="529"/>
      <c r="AP108" s="529"/>
      <c r="AQ108" s="529"/>
      <c r="AR108" s="529"/>
      <c r="AS108" s="529"/>
      <c r="AT108" s="529"/>
      <c r="AU108" s="529"/>
      <c r="AV108" s="529"/>
      <c r="AW108" s="529"/>
      <c r="AX108" s="529"/>
      <c r="AY108" s="529"/>
      <c r="AZ108" s="529"/>
      <c r="BA108" s="529"/>
      <c r="BB108" s="529"/>
      <c r="BC108" s="529"/>
      <c r="BD108" s="529"/>
      <c r="BE108" s="530"/>
    </row>
    <row r="109" spans="1:76" ht="15" customHeight="1" thickBot="1" x14ac:dyDescent="0.3">
      <c r="A109" s="531"/>
      <c r="B109" s="532"/>
      <c r="C109" s="532"/>
      <c r="D109" s="532"/>
      <c r="E109" s="532"/>
      <c r="F109" s="532"/>
      <c r="G109" s="532"/>
      <c r="H109" s="532"/>
      <c r="I109" s="532"/>
      <c r="J109" s="532"/>
      <c r="K109" s="532"/>
      <c r="L109" s="532"/>
      <c r="M109" s="532"/>
      <c r="N109" s="532"/>
      <c r="O109" s="532"/>
      <c r="P109" s="532"/>
      <c r="Q109" s="532"/>
      <c r="R109" s="532"/>
      <c r="S109" s="533"/>
      <c r="T109" s="531"/>
      <c r="U109" s="532"/>
      <c r="V109" s="532"/>
      <c r="W109" s="532"/>
      <c r="X109" s="532"/>
      <c r="Y109" s="532"/>
      <c r="Z109" s="532"/>
      <c r="AA109" s="532"/>
      <c r="AB109" s="532"/>
      <c r="AC109" s="532"/>
      <c r="AD109" s="532"/>
      <c r="AE109" s="532"/>
      <c r="AF109" s="532"/>
      <c r="AG109" s="532"/>
      <c r="AH109" s="532"/>
      <c r="AI109" s="532"/>
      <c r="AJ109" s="532"/>
      <c r="AK109" s="532"/>
      <c r="AL109" s="533"/>
      <c r="AM109" s="531"/>
      <c r="AN109" s="532"/>
      <c r="AO109" s="532"/>
      <c r="AP109" s="532"/>
      <c r="AQ109" s="532"/>
      <c r="AR109" s="532"/>
      <c r="AS109" s="532"/>
      <c r="AT109" s="532"/>
      <c r="AU109" s="532"/>
      <c r="AV109" s="532"/>
      <c r="AW109" s="532"/>
      <c r="AX109" s="532"/>
      <c r="AY109" s="532"/>
      <c r="AZ109" s="532"/>
      <c r="BA109" s="532"/>
      <c r="BB109" s="532"/>
      <c r="BC109" s="532"/>
      <c r="BD109" s="532"/>
      <c r="BE109" s="533"/>
    </row>
    <row r="110" spans="1:76" ht="16.5" customHeight="1" thickBot="1" x14ac:dyDescent="0.3">
      <c r="A110" s="534" t="s">
        <v>41</v>
      </c>
      <c r="B110" s="667"/>
      <c r="C110" s="501" t="s">
        <v>14</v>
      </c>
      <c r="D110" s="501"/>
      <c r="E110" s="501"/>
      <c r="F110" s="501" t="s">
        <v>42</v>
      </c>
      <c r="G110" s="501"/>
      <c r="H110" s="803" t="s">
        <v>46</v>
      </c>
      <c r="I110" s="804"/>
      <c r="J110" s="805"/>
      <c r="K110" s="809" t="s">
        <v>62</v>
      </c>
      <c r="L110" s="810"/>
      <c r="M110" s="811"/>
      <c r="N110" s="526" t="s">
        <v>44</v>
      </c>
      <c r="O110" s="786"/>
      <c r="P110" s="524" t="s">
        <v>25</v>
      </c>
      <c r="Q110" s="524" t="s">
        <v>45</v>
      </c>
      <c r="R110" s="524" t="s">
        <v>26</v>
      </c>
      <c r="S110" s="846" t="s">
        <v>47</v>
      </c>
      <c r="T110" s="534" t="s">
        <v>41</v>
      </c>
      <c r="U110" s="667"/>
      <c r="V110" s="501" t="s">
        <v>14</v>
      </c>
      <c r="W110" s="501"/>
      <c r="X110" s="501"/>
      <c r="Y110" s="501" t="s">
        <v>42</v>
      </c>
      <c r="Z110" s="501"/>
      <c r="AA110" s="803" t="s">
        <v>46</v>
      </c>
      <c r="AB110" s="804"/>
      <c r="AC110" s="805"/>
      <c r="AD110" s="809" t="s">
        <v>62</v>
      </c>
      <c r="AE110" s="810"/>
      <c r="AF110" s="811"/>
      <c r="AG110" s="154"/>
      <c r="AH110" s="524" t="s">
        <v>44</v>
      </c>
      <c r="AI110" s="524" t="s">
        <v>25</v>
      </c>
      <c r="AJ110" s="524" t="s">
        <v>45</v>
      </c>
      <c r="AK110" s="524" t="s">
        <v>26</v>
      </c>
      <c r="AL110" s="501" t="s">
        <v>47</v>
      </c>
      <c r="AM110" s="534" t="s">
        <v>41</v>
      </c>
      <c r="AN110" s="667"/>
      <c r="AO110" s="501" t="s">
        <v>14</v>
      </c>
      <c r="AP110" s="501"/>
      <c r="AQ110" s="501"/>
      <c r="AR110" s="501" t="s">
        <v>42</v>
      </c>
      <c r="AS110" s="501"/>
      <c r="AT110" s="803" t="s">
        <v>46</v>
      </c>
      <c r="AU110" s="804"/>
      <c r="AV110" s="805"/>
      <c r="AW110" s="809" t="s">
        <v>62</v>
      </c>
      <c r="AX110" s="810"/>
      <c r="AY110" s="811"/>
      <c r="AZ110" s="526" t="s">
        <v>44</v>
      </c>
      <c r="BA110" s="786"/>
      <c r="BB110" s="524" t="s">
        <v>25</v>
      </c>
      <c r="BC110" s="524" t="s">
        <v>45</v>
      </c>
      <c r="BD110" s="524" t="s">
        <v>26</v>
      </c>
      <c r="BE110" s="501" t="s">
        <v>47</v>
      </c>
    </row>
    <row r="111" spans="1:76" ht="15.75" customHeight="1" thickBot="1" x14ac:dyDescent="0.3">
      <c r="A111" s="535"/>
      <c r="B111" s="669"/>
      <c r="C111" s="501"/>
      <c r="D111" s="501"/>
      <c r="E111" s="501"/>
      <c r="F111" s="501"/>
      <c r="G111" s="501"/>
      <c r="H111" s="806"/>
      <c r="I111" s="807"/>
      <c r="J111" s="808"/>
      <c r="K111" s="812"/>
      <c r="L111" s="813"/>
      <c r="M111" s="814"/>
      <c r="N111" s="527"/>
      <c r="O111" s="787"/>
      <c r="P111" s="524"/>
      <c r="Q111" s="524"/>
      <c r="R111" s="524"/>
      <c r="S111" s="846"/>
      <c r="T111" s="535"/>
      <c r="U111" s="669"/>
      <c r="V111" s="501"/>
      <c r="W111" s="501"/>
      <c r="X111" s="501"/>
      <c r="Y111" s="501"/>
      <c r="Z111" s="501"/>
      <c r="AA111" s="806"/>
      <c r="AB111" s="807"/>
      <c r="AC111" s="808"/>
      <c r="AD111" s="812"/>
      <c r="AE111" s="813"/>
      <c r="AF111" s="814"/>
      <c r="AG111" s="155"/>
      <c r="AH111" s="524"/>
      <c r="AI111" s="524"/>
      <c r="AJ111" s="524"/>
      <c r="AK111" s="524"/>
      <c r="AL111" s="501"/>
      <c r="AM111" s="535"/>
      <c r="AN111" s="669"/>
      <c r="AO111" s="501"/>
      <c r="AP111" s="501"/>
      <c r="AQ111" s="501"/>
      <c r="AR111" s="501"/>
      <c r="AS111" s="501"/>
      <c r="AT111" s="806"/>
      <c r="AU111" s="807"/>
      <c r="AV111" s="808"/>
      <c r="AW111" s="812"/>
      <c r="AX111" s="813"/>
      <c r="AY111" s="814"/>
      <c r="AZ111" s="527"/>
      <c r="BA111" s="787"/>
      <c r="BB111" s="524"/>
      <c r="BC111" s="524"/>
      <c r="BD111" s="524"/>
      <c r="BE111" s="501"/>
    </row>
    <row r="112" spans="1:76" ht="15.75" thickBot="1" x14ac:dyDescent="0.3">
      <c r="A112" s="796"/>
      <c r="B112" s="797"/>
      <c r="C112" s="788"/>
      <c r="D112" s="789"/>
      <c r="E112" s="790"/>
      <c r="F112" s="791"/>
      <c r="G112" s="792"/>
      <c r="H112" s="793"/>
      <c r="I112" s="794"/>
      <c r="J112" s="795"/>
      <c r="K112" s="793"/>
      <c r="L112" s="794"/>
      <c r="M112" s="795"/>
      <c r="N112" s="793"/>
      <c r="O112" s="795"/>
      <c r="P112" s="156"/>
      <c r="Q112" s="156"/>
      <c r="R112" s="156"/>
      <c r="S112" s="157"/>
      <c r="T112" s="796"/>
      <c r="U112" s="797"/>
      <c r="V112" s="788"/>
      <c r="W112" s="789"/>
      <c r="X112" s="790"/>
      <c r="Y112" s="791"/>
      <c r="Z112" s="792"/>
      <c r="AA112" s="793"/>
      <c r="AB112" s="794"/>
      <c r="AC112" s="795"/>
      <c r="AD112" s="793"/>
      <c r="AE112" s="794"/>
      <c r="AF112" s="795"/>
      <c r="AG112" s="158"/>
      <c r="AH112" s="156">
        <f>Y112/2</f>
        <v>0</v>
      </c>
      <c r="AI112" s="156"/>
      <c r="AJ112" s="156"/>
      <c r="AK112" s="156"/>
      <c r="AL112" s="157"/>
      <c r="AM112" s="796"/>
      <c r="AN112" s="797"/>
      <c r="AO112" s="788"/>
      <c r="AP112" s="789"/>
      <c r="AQ112" s="790"/>
      <c r="AR112" s="791"/>
      <c r="AS112" s="792"/>
      <c r="AT112" s="793"/>
      <c r="AU112" s="794"/>
      <c r="AV112" s="795"/>
      <c r="AW112" s="793"/>
      <c r="AX112" s="794"/>
      <c r="AY112" s="795"/>
      <c r="AZ112" s="793">
        <f>AR112/2</f>
        <v>0</v>
      </c>
      <c r="BA112" s="795"/>
      <c r="BB112" s="156"/>
      <c r="BC112" s="156"/>
      <c r="BD112" s="156"/>
      <c r="BE112" s="157"/>
    </row>
    <row r="113" spans="1:57" x14ac:dyDescent="0.25">
      <c r="A113" s="778"/>
      <c r="B113" s="779"/>
      <c r="C113" s="685"/>
      <c r="D113" s="780"/>
      <c r="E113" s="686"/>
      <c r="F113" s="683"/>
      <c r="G113" s="684"/>
      <c r="H113" s="683"/>
      <c r="I113" s="781"/>
      <c r="J113" s="684"/>
      <c r="K113" s="683"/>
      <c r="L113" s="781"/>
      <c r="M113" s="684"/>
      <c r="N113" s="683"/>
      <c r="O113" s="684"/>
      <c r="P113" s="66"/>
      <c r="Q113" s="66"/>
      <c r="R113" s="66"/>
      <c r="S113" s="159"/>
      <c r="T113" s="778"/>
      <c r="U113" s="779"/>
      <c r="V113" s="685"/>
      <c r="W113" s="780"/>
      <c r="X113" s="686"/>
      <c r="Y113" s="683"/>
      <c r="Z113" s="684"/>
      <c r="AA113" s="683"/>
      <c r="AB113" s="781"/>
      <c r="AC113" s="684"/>
      <c r="AD113" s="683"/>
      <c r="AE113" s="781"/>
      <c r="AF113" s="684"/>
      <c r="AG113" s="70"/>
      <c r="AH113" s="66"/>
      <c r="AI113" s="66"/>
      <c r="AJ113" s="66"/>
      <c r="AK113" s="66"/>
      <c r="AL113" s="159"/>
      <c r="AM113" s="778"/>
      <c r="AN113" s="779"/>
      <c r="AO113" s="685"/>
      <c r="AP113" s="780"/>
      <c r="AQ113" s="686"/>
      <c r="AR113" s="683"/>
      <c r="AS113" s="684"/>
      <c r="AT113" s="683"/>
      <c r="AU113" s="781"/>
      <c r="AV113" s="684"/>
      <c r="AW113" s="683"/>
      <c r="AX113" s="781"/>
      <c r="AY113" s="684"/>
      <c r="AZ113" s="793">
        <f t="shared" ref="AZ113:AZ137" si="28">AR113/2</f>
        <v>0</v>
      </c>
      <c r="BA113" s="795"/>
      <c r="BB113" s="66"/>
      <c r="BC113" s="66"/>
      <c r="BD113" s="66"/>
      <c r="BE113" s="159"/>
    </row>
    <row r="114" spans="1:57" x14ac:dyDescent="0.25">
      <c r="A114" s="778"/>
      <c r="B114" s="779"/>
      <c r="C114" s="685"/>
      <c r="D114" s="780"/>
      <c r="E114" s="686"/>
      <c r="F114" s="683"/>
      <c r="G114" s="684"/>
      <c r="H114" s="683"/>
      <c r="I114" s="781"/>
      <c r="J114" s="684"/>
      <c r="K114" s="683"/>
      <c r="L114" s="781"/>
      <c r="M114" s="684"/>
      <c r="N114" s="683"/>
      <c r="O114" s="684"/>
      <c r="P114" s="66"/>
      <c r="Q114" s="66"/>
      <c r="R114" s="66"/>
      <c r="S114" s="159"/>
      <c r="T114" s="778"/>
      <c r="U114" s="779"/>
      <c r="V114" s="685"/>
      <c r="W114" s="780"/>
      <c r="X114" s="686"/>
      <c r="Y114" s="683"/>
      <c r="Z114" s="684"/>
      <c r="AA114" s="683"/>
      <c r="AB114" s="781"/>
      <c r="AC114" s="684"/>
      <c r="AD114" s="683"/>
      <c r="AE114" s="781"/>
      <c r="AF114" s="684"/>
      <c r="AG114" s="70"/>
      <c r="AH114" s="66"/>
      <c r="AI114" s="66"/>
      <c r="AJ114" s="66"/>
      <c r="AK114" s="66"/>
      <c r="AL114" s="159"/>
      <c r="AM114" s="778"/>
      <c r="AN114" s="779"/>
      <c r="AO114" s="685"/>
      <c r="AP114" s="780"/>
      <c r="AQ114" s="686"/>
      <c r="AR114" s="683"/>
      <c r="AS114" s="684"/>
      <c r="AT114" s="683"/>
      <c r="AU114" s="781"/>
      <c r="AV114" s="684"/>
      <c r="AW114" s="683"/>
      <c r="AX114" s="781"/>
      <c r="AY114" s="684"/>
      <c r="AZ114" s="683">
        <f t="shared" si="28"/>
        <v>0</v>
      </c>
      <c r="BA114" s="684"/>
      <c r="BB114" s="66"/>
      <c r="BC114" s="66"/>
      <c r="BD114" s="66"/>
      <c r="BE114" s="159"/>
    </row>
    <row r="115" spans="1:57" x14ac:dyDescent="0.25">
      <c r="A115" s="778"/>
      <c r="B115" s="779"/>
      <c r="C115" s="685"/>
      <c r="D115" s="780"/>
      <c r="E115" s="686"/>
      <c r="F115" s="683"/>
      <c r="G115" s="684"/>
      <c r="H115" s="683"/>
      <c r="I115" s="781"/>
      <c r="J115" s="684"/>
      <c r="K115" s="683"/>
      <c r="L115" s="781"/>
      <c r="M115" s="684"/>
      <c r="N115" s="683"/>
      <c r="O115" s="684"/>
      <c r="P115" s="66"/>
      <c r="Q115" s="66"/>
      <c r="R115" s="66"/>
      <c r="S115" s="159"/>
      <c r="T115" s="778"/>
      <c r="U115" s="779"/>
      <c r="V115" s="685"/>
      <c r="W115" s="780"/>
      <c r="X115" s="686"/>
      <c r="Y115" s="683"/>
      <c r="Z115" s="684"/>
      <c r="AA115" s="683"/>
      <c r="AB115" s="781"/>
      <c r="AC115" s="684"/>
      <c r="AD115" s="683"/>
      <c r="AE115" s="781"/>
      <c r="AF115" s="684"/>
      <c r="AG115" s="70"/>
      <c r="AH115" s="66"/>
      <c r="AI115" s="66"/>
      <c r="AJ115" s="66"/>
      <c r="AK115" s="66"/>
      <c r="AL115" s="159"/>
      <c r="AM115" s="778"/>
      <c r="AN115" s="779"/>
      <c r="AO115" s="685"/>
      <c r="AP115" s="780"/>
      <c r="AQ115" s="686"/>
      <c r="AR115" s="683"/>
      <c r="AS115" s="684"/>
      <c r="AT115" s="683"/>
      <c r="AU115" s="781"/>
      <c r="AV115" s="684"/>
      <c r="AW115" s="683"/>
      <c r="AX115" s="781"/>
      <c r="AY115" s="684"/>
      <c r="AZ115" s="683">
        <f t="shared" si="28"/>
        <v>0</v>
      </c>
      <c r="BA115" s="684"/>
      <c r="BB115" s="66"/>
      <c r="BC115" s="66"/>
      <c r="BD115" s="66"/>
      <c r="BE115" s="159"/>
    </row>
    <row r="116" spans="1:57" x14ac:dyDescent="0.25">
      <c r="A116" s="778"/>
      <c r="B116" s="779"/>
      <c r="C116" s="685"/>
      <c r="D116" s="780"/>
      <c r="E116" s="686"/>
      <c r="F116" s="683"/>
      <c r="G116" s="684"/>
      <c r="H116" s="683"/>
      <c r="I116" s="781"/>
      <c r="J116" s="684"/>
      <c r="K116" s="683"/>
      <c r="L116" s="781"/>
      <c r="M116" s="684"/>
      <c r="N116" s="683"/>
      <c r="O116" s="684"/>
      <c r="P116" s="66"/>
      <c r="Q116" s="66"/>
      <c r="R116" s="66"/>
      <c r="S116" s="159"/>
      <c r="T116" s="778"/>
      <c r="U116" s="779"/>
      <c r="V116" s="685"/>
      <c r="W116" s="780"/>
      <c r="X116" s="686"/>
      <c r="Y116" s="683"/>
      <c r="Z116" s="684"/>
      <c r="AA116" s="683"/>
      <c r="AB116" s="781"/>
      <c r="AC116" s="684"/>
      <c r="AD116" s="683"/>
      <c r="AE116" s="781"/>
      <c r="AF116" s="684"/>
      <c r="AG116" s="70"/>
      <c r="AH116" s="66"/>
      <c r="AI116" s="66"/>
      <c r="AJ116" s="66"/>
      <c r="AK116" s="66"/>
      <c r="AL116" s="159"/>
      <c r="AM116" s="778"/>
      <c r="AN116" s="779"/>
      <c r="AO116" s="685"/>
      <c r="AP116" s="780"/>
      <c r="AQ116" s="686"/>
      <c r="AR116" s="683"/>
      <c r="AS116" s="684"/>
      <c r="AT116" s="683"/>
      <c r="AU116" s="781"/>
      <c r="AV116" s="684"/>
      <c r="AW116" s="683"/>
      <c r="AX116" s="781"/>
      <c r="AY116" s="684"/>
      <c r="AZ116" s="683">
        <f t="shared" si="28"/>
        <v>0</v>
      </c>
      <c r="BA116" s="684"/>
      <c r="BB116" s="66"/>
      <c r="BC116" s="66"/>
      <c r="BD116" s="66"/>
      <c r="BE116" s="159"/>
    </row>
    <row r="117" spans="1:57" x14ac:dyDescent="0.25">
      <c r="A117" s="778"/>
      <c r="B117" s="779"/>
      <c r="C117" s="685"/>
      <c r="D117" s="780"/>
      <c r="E117" s="686"/>
      <c r="F117" s="683"/>
      <c r="G117" s="684"/>
      <c r="H117" s="683"/>
      <c r="I117" s="781"/>
      <c r="J117" s="684"/>
      <c r="K117" s="683"/>
      <c r="L117" s="781"/>
      <c r="M117" s="684"/>
      <c r="N117" s="683"/>
      <c r="O117" s="684"/>
      <c r="P117" s="66"/>
      <c r="Q117" s="66"/>
      <c r="R117" s="66"/>
      <c r="S117" s="159"/>
      <c r="T117" s="778"/>
      <c r="U117" s="779"/>
      <c r="V117" s="685"/>
      <c r="W117" s="780"/>
      <c r="X117" s="686"/>
      <c r="Y117" s="683"/>
      <c r="Z117" s="684"/>
      <c r="AA117" s="683"/>
      <c r="AB117" s="781"/>
      <c r="AC117" s="684"/>
      <c r="AD117" s="683"/>
      <c r="AE117" s="781"/>
      <c r="AF117" s="684"/>
      <c r="AG117" s="70"/>
      <c r="AH117" s="66"/>
      <c r="AI117" s="66"/>
      <c r="AJ117" s="66"/>
      <c r="AK117" s="66"/>
      <c r="AL117" s="159"/>
      <c r="AM117" s="778"/>
      <c r="AN117" s="779"/>
      <c r="AO117" s="685"/>
      <c r="AP117" s="780"/>
      <c r="AQ117" s="686"/>
      <c r="AR117" s="683"/>
      <c r="AS117" s="684"/>
      <c r="AT117" s="683"/>
      <c r="AU117" s="781"/>
      <c r="AV117" s="684"/>
      <c r="AW117" s="683"/>
      <c r="AX117" s="781"/>
      <c r="AY117" s="684"/>
      <c r="AZ117" s="683">
        <f t="shared" si="28"/>
        <v>0</v>
      </c>
      <c r="BA117" s="684"/>
      <c r="BB117" s="66"/>
      <c r="BC117" s="66"/>
      <c r="BD117" s="66"/>
      <c r="BE117" s="159"/>
    </row>
    <row r="118" spans="1:57" x14ac:dyDescent="0.25">
      <c r="A118" s="778"/>
      <c r="B118" s="779"/>
      <c r="C118" s="685"/>
      <c r="D118" s="780"/>
      <c r="E118" s="686"/>
      <c r="F118" s="683"/>
      <c r="G118" s="684"/>
      <c r="H118" s="683"/>
      <c r="I118" s="781"/>
      <c r="J118" s="684"/>
      <c r="K118" s="683"/>
      <c r="L118" s="781"/>
      <c r="M118" s="684"/>
      <c r="N118" s="683"/>
      <c r="O118" s="684"/>
      <c r="P118" s="29"/>
      <c r="Q118" s="29"/>
      <c r="R118" s="29"/>
      <c r="S118" s="34"/>
      <c r="T118" s="778"/>
      <c r="U118" s="779"/>
      <c r="V118" s="685"/>
      <c r="W118" s="780"/>
      <c r="X118" s="686"/>
      <c r="Y118" s="683"/>
      <c r="Z118" s="684"/>
      <c r="AA118" s="683"/>
      <c r="AB118" s="781"/>
      <c r="AC118" s="684"/>
      <c r="AD118" s="683"/>
      <c r="AE118" s="781"/>
      <c r="AF118" s="684"/>
      <c r="AG118" s="70"/>
      <c r="AH118" s="29"/>
      <c r="AI118" s="29"/>
      <c r="AJ118" s="29"/>
      <c r="AK118" s="29"/>
      <c r="AL118" s="34"/>
      <c r="AM118" s="778"/>
      <c r="AN118" s="779"/>
      <c r="AO118" s="685"/>
      <c r="AP118" s="780"/>
      <c r="AQ118" s="686"/>
      <c r="AR118" s="683"/>
      <c r="AS118" s="684"/>
      <c r="AT118" s="683"/>
      <c r="AU118" s="781"/>
      <c r="AV118" s="684"/>
      <c r="AW118" s="683"/>
      <c r="AX118" s="781"/>
      <c r="AY118" s="684"/>
      <c r="AZ118" s="683">
        <f t="shared" si="28"/>
        <v>0</v>
      </c>
      <c r="BA118" s="684"/>
      <c r="BB118" s="29"/>
      <c r="BC118" s="29"/>
      <c r="BD118" s="29"/>
      <c r="BE118" s="34"/>
    </row>
    <row r="119" spans="1:57" x14ac:dyDescent="0.25">
      <c r="A119" s="778"/>
      <c r="B119" s="779"/>
      <c r="C119" s="685"/>
      <c r="D119" s="780"/>
      <c r="E119" s="686"/>
      <c r="F119" s="683"/>
      <c r="G119" s="684"/>
      <c r="H119" s="683"/>
      <c r="I119" s="781"/>
      <c r="J119" s="684"/>
      <c r="K119" s="683"/>
      <c r="L119" s="781"/>
      <c r="M119" s="684"/>
      <c r="N119" s="683"/>
      <c r="O119" s="684"/>
      <c r="P119" s="29"/>
      <c r="Q119" s="29"/>
      <c r="R119" s="29"/>
      <c r="S119" s="34"/>
      <c r="T119" s="778"/>
      <c r="U119" s="779"/>
      <c r="V119" s="685"/>
      <c r="W119" s="780"/>
      <c r="X119" s="686"/>
      <c r="Y119" s="683"/>
      <c r="Z119" s="684"/>
      <c r="AA119" s="683"/>
      <c r="AB119" s="781"/>
      <c r="AC119" s="684"/>
      <c r="AD119" s="683"/>
      <c r="AE119" s="781"/>
      <c r="AF119" s="684"/>
      <c r="AG119" s="70"/>
      <c r="AH119" s="29"/>
      <c r="AI119" s="29"/>
      <c r="AJ119" s="29"/>
      <c r="AK119" s="29"/>
      <c r="AL119" s="34"/>
      <c r="AM119" s="778"/>
      <c r="AN119" s="779"/>
      <c r="AO119" s="685"/>
      <c r="AP119" s="780"/>
      <c r="AQ119" s="686"/>
      <c r="AR119" s="683"/>
      <c r="AS119" s="684"/>
      <c r="AT119" s="683"/>
      <c r="AU119" s="781"/>
      <c r="AV119" s="684"/>
      <c r="AW119" s="683"/>
      <c r="AX119" s="781"/>
      <c r="AY119" s="684"/>
      <c r="AZ119" s="683">
        <f t="shared" si="28"/>
        <v>0</v>
      </c>
      <c r="BA119" s="684"/>
      <c r="BB119" s="29"/>
      <c r="BC119" s="29"/>
      <c r="BD119" s="29"/>
      <c r="BE119" s="34"/>
    </row>
    <row r="120" spans="1:57" x14ac:dyDescent="0.25">
      <c r="A120" s="160"/>
      <c r="B120" s="161"/>
      <c r="C120" s="67"/>
      <c r="D120" s="162"/>
      <c r="E120" s="68"/>
      <c r="F120" s="69"/>
      <c r="G120" s="70"/>
      <c r="H120" s="69"/>
      <c r="I120" s="163"/>
      <c r="J120" s="70"/>
      <c r="K120" s="69"/>
      <c r="L120" s="163"/>
      <c r="M120" s="70"/>
      <c r="N120" s="683"/>
      <c r="O120" s="684"/>
      <c r="P120" s="29"/>
      <c r="Q120" s="29"/>
      <c r="R120" s="29"/>
      <c r="S120" s="34"/>
      <c r="T120" s="160"/>
      <c r="U120" s="161"/>
      <c r="V120" s="67"/>
      <c r="W120" s="162"/>
      <c r="X120" s="68"/>
      <c r="Y120" s="69"/>
      <c r="Z120" s="70"/>
      <c r="AA120" s="69"/>
      <c r="AB120" s="163"/>
      <c r="AC120" s="70"/>
      <c r="AD120" s="69"/>
      <c r="AE120" s="163"/>
      <c r="AF120" s="70"/>
      <c r="AG120" s="70"/>
      <c r="AH120" s="29"/>
      <c r="AI120" s="29"/>
      <c r="AJ120" s="29"/>
      <c r="AK120" s="29"/>
      <c r="AL120" s="34"/>
      <c r="AM120" s="160"/>
      <c r="AN120" s="161"/>
      <c r="AO120" s="67"/>
      <c r="AP120" s="162"/>
      <c r="AQ120" s="68"/>
      <c r="AR120" s="69"/>
      <c r="AS120" s="70"/>
      <c r="AT120" s="69"/>
      <c r="AU120" s="163"/>
      <c r="AV120" s="70"/>
      <c r="AW120" s="69"/>
      <c r="AX120" s="163"/>
      <c r="AY120" s="70"/>
      <c r="AZ120" s="683">
        <f t="shared" si="28"/>
        <v>0</v>
      </c>
      <c r="BA120" s="684"/>
      <c r="BB120" s="29"/>
      <c r="BC120" s="29"/>
      <c r="BD120" s="29"/>
      <c r="BE120" s="34"/>
    </row>
    <row r="121" spans="1:57" x14ac:dyDescent="0.25">
      <c r="A121" s="160"/>
      <c r="B121" s="161"/>
      <c r="C121" s="67"/>
      <c r="D121" s="162"/>
      <c r="E121" s="68"/>
      <c r="F121" s="69"/>
      <c r="G121" s="70"/>
      <c r="H121" s="69"/>
      <c r="I121" s="163"/>
      <c r="J121" s="70"/>
      <c r="K121" s="69"/>
      <c r="L121" s="163"/>
      <c r="M121" s="70"/>
      <c r="N121" s="683"/>
      <c r="O121" s="684"/>
      <c r="P121" s="29"/>
      <c r="Q121" s="29"/>
      <c r="R121" s="29"/>
      <c r="S121" s="34"/>
      <c r="T121" s="160"/>
      <c r="U121" s="161"/>
      <c r="V121" s="67"/>
      <c r="W121" s="162"/>
      <c r="X121" s="68"/>
      <c r="Y121" s="69"/>
      <c r="Z121" s="70"/>
      <c r="AA121" s="69"/>
      <c r="AB121" s="163"/>
      <c r="AC121" s="70"/>
      <c r="AD121" s="69"/>
      <c r="AE121" s="163"/>
      <c r="AF121" s="70"/>
      <c r="AG121" s="70"/>
      <c r="AH121" s="29"/>
      <c r="AI121" s="29"/>
      <c r="AJ121" s="29"/>
      <c r="AK121" s="29"/>
      <c r="AL121" s="34"/>
      <c r="AM121" s="160"/>
      <c r="AN121" s="161"/>
      <c r="AO121" s="67"/>
      <c r="AP121" s="162"/>
      <c r="AQ121" s="68"/>
      <c r="AR121" s="69"/>
      <c r="AS121" s="70"/>
      <c r="AT121" s="69"/>
      <c r="AU121" s="163"/>
      <c r="AV121" s="70"/>
      <c r="AW121" s="69"/>
      <c r="AX121" s="163"/>
      <c r="AY121" s="70"/>
      <c r="AZ121" s="683">
        <f t="shared" si="28"/>
        <v>0</v>
      </c>
      <c r="BA121" s="684"/>
      <c r="BB121" s="29"/>
      <c r="BC121" s="29"/>
      <c r="BD121" s="29"/>
      <c r="BE121" s="34"/>
    </row>
    <row r="122" spans="1:57" x14ac:dyDescent="0.25">
      <c r="A122" s="778"/>
      <c r="B122" s="779"/>
      <c r="C122" s="685"/>
      <c r="D122" s="780"/>
      <c r="E122" s="686"/>
      <c r="F122" s="683"/>
      <c r="G122" s="684"/>
      <c r="H122" s="683"/>
      <c r="I122" s="781"/>
      <c r="J122" s="684"/>
      <c r="K122" s="683"/>
      <c r="L122" s="781"/>
      <c r="M122" s="684"/>
      <c r="N122" s="683"/>
      <c r="O122" s="684"/>
      <c r="P122" s="29"/>
      <c r="Q122" s="29"/>
      <c r="R122" s="29"/>
      <c r="S122" s="34"/>
      <c r="T122" s="778"/>
      <c r="U122" s="779"/>
      <c r="V122" s="685"/>
      <c r="W122" s="780"/>
      <c r="X122" s="686"/>
      <c r="Y122" s="683"/>
      <c r="Z122" s="684"/>
      <c r="AA122" s="683"/>
      <c r="AB122" s="781"/>
      <c r="AC122" s="684"/>
      <c r="AD122" s="683"/>
      <c r="AE122" s="781"/>
      <c r="AF122" s="684"/>
      <c r="AG122" s="70"/>
      <c r="AH122" s="29"/>
      <c r="AI122" s="29"/>
      <c r="AJ122" s="29"/>
      <c r="AK122" s="29"/>
      <c r="AL122" s="34"/>
      <c r="AM122" s="778"/>
      <c r="AN122" s="779"/>
      <c r="AO122" s="685"/>
      <c r="AP122" s="780"/>
      <c r="AQ122" s="686"/>
      <c r="AR122" s="683"/>
      <c r="AS122" s="684"/>
      <c r="AT122" s="683"/>
      <c r="AU122" s="781"/>
      <c r="AV122" s="684"/>
      <c r="AW122" s="683"/>
      <c r="AX122" s="781"/>
      <c r="AY122" s="684"/>
      <c r="AZ122" s="683">
        <f t="shared" si="28"/>
        <v>0</v>
      </c>
      <c r="BA122" s="684"/>
      <c r="BB122" s="29"/>
      <c r="BC122" s="29"/>
      <c r="BD122" s="29"/>
      <c r="BE122" s="34"/>
    </row>
    <row r="123" spans="1:57" x14ac:dyDescent="0.25">
      <c r="A123" s="778"/>
      <c r="B123" s="779"/>
      <c r="C123" s="685"/>
      <c r="D123" s="780"/>
      <c r="E123" s="686"/>
      <c r="F123" s="683"/>
      <c r="G123" s="684"/>
      <c r="H123" s="683"/>
      <c r="I123" s="781"/>
      <c r="J123" s="684"/>
      <c r="K123" s="683"/>
      <c r="L123" s="781"/>
      <c r="M123" s="684"/>
      <c r="N123" s="683"/>
      <c r="O123" s="684"/>
      <c r="P123" s="29"/>
      <c r="Q123" s="29"/>
      <c r="R123" s="29"/>
      <c r="S123" s="34"/>
      <c r="T123" s="778"/>
      <c r="U123" s="779"/>
      <c r="V123" s="685"/>
      <c r="W123" s="780"/>
      <c r="X123" s="686"/>
      <c r="Y123" s="683"/>
      <c r="Z123" s="684"/>
      <c r="AA123" s="683"/>
      <c r="AB123" s="781"/>
      <c r="AC123" s="684"/>
      <c r="AD123" s="683"/>
      <c r="AE123" s="781"/>
      <c r="AF123" s="684"/>
      <c r="AG123" s="70"/>
      <c r="AH123" s="29"/>
      <c r="AI123" s="29"/>
      <c r="AJ123" s="29"/>
      <c r="AK123" s="29"/>
      <c r="AL123" s="34"/>
      <c r="AM123" s="778"/>
      <c r="AN123" s="779"/>
      <c r="AO123" s="685"/>
      <c r="AP123" s="780"/>
      <c r="AQ123" s="686"/>
      <c r="AR123" s="683"/>
      <c r="AS123" s="684"/>
      <c r="AT123" s="683"/>
      <c r="AU123" s="781"/>
      <c r="AV123" s="684"/>
      <c r="AW123" s="683"/>
      <c r="AX123" s="781"/>
      <c r="AY123" s="684"/>
      <c r="AZ123" s="683">
        <f t="shared" si="28"/>
        <v>0</v>
      </c>
      <c r="BA123" s="684"/>
      <c r="BB123" s="29"/>
      <c r="BC123" s="29"/>
      <c r="BD123" s="29"/>
      <c r="BE123" s="34"/>
    </row>
    <row r="124" spans="1:57" x14ac:dyDescent="0.25">
      <c r="A124" s="778"/>
      <c r="B124" s="779"/>
      <c r="C124" s="685"/>
      <c r="D124" s="780"/>
      <c r="E124" s="686"/>
      <c r="F124" s="683"/>
      <c r="G124" s="684"/>
      <c r="H124" s="683"/>
      <c r="I124" s="781"/>
      <c r="J124" s="684"/>
      <c r="K124" s="683"/>
      <c r="L124" s="781"/>
      <c r="M124" s="684"/>
      <c r="N124" s="683"/>
      <c r="O124" s="684"/>
      <c r="P124" s="29"/>
      <c r="Q124" s="29"/>
      <c r="R124" s="29"/>
      <c r="S124" s="34"/>
      <c r="T124" s="778"/>
      <c r="U124" s="779"/>
      <c r="V124" s="685"/>
      <c r="W124" s="780"/>
      <c r="X124" s="686"/>
      <c r="Y124" s="683"/>
      <c r="Z124" s="684"/>
      <c r="AA124" s="683"/>
      <c r="AB124" s="781"/>
      <c r="AC124" s="684"/>
      <c r="AD124" s="683"/>
      <c r="AE124" s="781"/>
      <c r="AF124" s="684"/>
      <c r="AG124" s="70"/>
      <c r="AH124" s="29"/>
      <c r="AI124" s="29"/>
      <c r="AJ124" s="29"/>
      <c r="AK124" s="29"/>
      <c r="AL124" s="34"/>
      <c r="AM124" s="778"/>
      <c r="AN124" s="779"/>
      <c r="AO124" s="685"/>
      <c r="AP124" s="780"/>
      <c r="AQ124" s="686"/>
      <c r="AR124" s="683"/>
      <c r="AS124" s="684"/>
      <c r="AT124" s="683"/>
      <c r="AU124" s="781"/>
      <c r="AV124" s="684"/>
      <c r="AW124" s="683"/>
      <c r="AX124" s="781"/>
      <c r="AY124" s="684"/>
      <c r="AZ124" s="683">
        <f t="shared" si="28"/>
        <v>0</v>
      </c>
      <c r="BA124" s="684"/>
      <c r="BB124" s="29"/>
      <c r="BC124" s="29"/>
      <c r="BD124" s="29"/>
      <c r="BE124" s="34"/>
    </row>
    <row r="125" spans="1:57" x14ac:dyDescent="0.25">
      <c r="A125" s="778"/>
      <c r="B125" s="779"/>
      <c r="C125" s="67"/>
      <c r="D125" s="162"/>
      <c r="E125" s="68"/>
      <c r="F125" s="69"/>
      <c r="G125" s="70"/>
      <c r="H125" s="683"/>
      <c r="I125" s="781"/>
      <c r="J125" s="684"/>
      <c r="K125" s="69"/>
      <c r="L125" s="163"/>
      <c r="M125" s="70"/>
      <c r="N125" s="683"/>
      <c r="O125" s="684"/>
      <c r="P125" s="29"/>
      <c r="Q125" s="29"/>
      <c r="R125" s="29"/>
      <c r="S125" s="34"/>
      <c r="T125" s="778"/>
      <c r="U125" s="779"/>
      <c r="V125" s="67"/>
      <c r="W125" s="162"/>
      <c r="X125" s="68"/>
      <c r="Y125" s="69"/>
      <c r="Z125" s="70"/>
      <c r="AA125" s="683"/>
      <c r="AB125" s="781"/>
      <c r="AC125" s="684"/>
      <c r="AD125" s="69"/>
      <c r="AE125" s="163"/>
      <c r="AF125" s="70"/>
      <c r="AG125" s="70"/>
      <c r="AH125" s="29"/>
      <c r="AI125" s="29"/>
      <c r="AJ125" s="29"/>
      <c r="AK125" s="29"/>
      <c r="AL125" s="34"/>
      <c r="AM125" s="778"/>
      <c r="AN125" s="779"/>
      <c r="AO125" s="67"/>
      <c r="AP125" s="162"/>
      <c r="AQ125" s="68"/>
      <c r="AR125" s="69"/>
      <c r="AS125" s="70"/>
      <c r="AT125" s="683"/>
      <c r="AU125" s="781"/>
      <c r="AV125" s="684"/>
      <c r="AW125" s="69"/>
      <c r="AX125" s="163"/>
      <c r="AY125" s="70"/>
      <c r="AZ125" s="683">
        <f t="shared" si="28"/>
        <v>0</v>
      </c>
      <c r="BA125" s="684"/>
      <c r="BB125" s="29"/>
      <c r="BC125" s="29"/>
      <c r="BD125" s="29"/>
      <c r="BE125" s="34"/>
    </row>
    <row r="126" spans="1:57" x14ac:dyDescent="0.25">
      <c r="A126" s="778"/>
      <c r="B126" s="779"/>
      <c r="C126" s="685"/>
      <c r="D126" s="780"/>
      <c r="E126" s="686"/>
      <c r="F126" s="683"/>
      <c r="G126" s="684"/>
      <c r="H126" s="683"/>
      <c r="I126" s="781"/>
      <c r="J126" s="684"/>
      <c r="K126" s="683"/>
      <c r="L126" s="781"/>
      <c r="M126" s="684"/>
      <c r="N126" s="683"/>
      <c r="O126" s="684"/>
      <c r="P126" s="29"/>
      <c r="Q126" s="29"/>
      <c r="R126" s="29"/>
      <c r="S126" s="34"/>
      <c r="T126" s="778"/>
      <c r="U126" s="779"/>
      <c r="V126" s="685"/>
      <c r="W126" s="780"/>
      <c r="X126" s="686"/>
      <c r="Y126" s="683"/>
      <c r="Z126" s="684"/>
      <c r="AA126" s="683"/>
      <c r="AB126" s="781"/>
      <c r="AC126" s="684"/>
      <c r="AD126" s="683"/>
      <c r="AE126" s="781"/>
      <c r="AF126" s="684"/>
      <c r="AG126" s="70"/>
      <c r="AH126" s="29"/>
      <c r="AI126" s="29"/>
      <c r="AJ126" s="29"/>
      <c r="AK126" s="29"/>
      <c r="AL126" s="34"/>
      <c r="AM126" s="778"/>
      <c r="AN126" s="779"/>
      <c r="AO126" s="685"/>
      <c r="AP126" s="780"/>
      <c r="AQ126" s="686"/>
      <c r="AR126" s="683"/>
      <c r="AS126" s="684"/>
      <c r="AT126" s="683"/>
      <c r="AU126" s="781"/>
      <c r="AV126" s="684"/>
      <c r="AW126" s="683"/>
      <c r="AX126" s="781"/>
      <c r="AY126" s="684"/>
      <c r="AZ126" s="683">
        <f t="shared" si="28"/>
        <v>0</v>
      </c>
      <c r="BA126" s="684"/>
      <c r="BB126" s="29"/>
      <c r="BC126" s="29"/>
      <c r="BD126" s="29"/>
      <c r="BE126" s="34"/>
    </row>
    <row r="127" spans="1:57" x14ac:dyDescent="0.25">
      <c r="A127" s="778"/>
      <c r="B127" s="779"/>
      <c r="C127" s="685"/>
      <c r="D127" s="780"/>
      <c r="E127" s="686"/>
      <c r="F127" s="683"/>
      <c r="G127" s="684"/>
      <c r="H127" s="683"/>
      <c r="I127" s="781"/>
      <c r="J127" s="684"/>
      <c r="K127" s="683"/>
      <c r="L127" s="781"/>
      <c r="M127" s="684"/>
      <c r="N127" s="683"/>
      <c r="O127" s="684"/>
      <c r="P127" s="29"/>
      <c r="Q127" s="29"/>
      <c r="R127" s="29"/>
      <c r="S127" s="34"/>
      <c r="T127" s="778"/>
      <c r="U127" s="779"/>
      <c r="V127" s="685"/>
      <c r="W127" s="780"/>
      <c r="X127" s="686"/>
      <c r="Y127" s="683"/>
      <c r="Z127" s="684"/>
      <c r="AA127" s="683"/>
      <c r="AB127" s="781"/>
      <c r="AC127" s="684"/>
      <c r="AD127" s="683"/>
      <c r="AE127" s="781"/>
      <c r="AF127" s="684"/>
      <c r="AG127" s="70"/>
      <c r="AH127" s="29"/>
      <c r="AI127" s="29"/>
      <c r="AJ127" s="29"/>
      <c r="AK127" s="29"/>
      <c r="AL127" s="34"/>
      <c r="AM127" s="778"/>
      <c r="AN127" s="779"/>
      <c r="AO127" s="685"/>
      <c r="AP127" s="780"/>
      <c r="AQ127" s="686"/>
      <c r="AR127" s="683"/>
      <c r="AS127" s="684"/>
      <c r="AT127" s="683"/>
      <c r="AU127" s="781"/>
      <c r="AV127" s="684"/>
      <c r="AW127" s="683"/>
      <c r="AX127" s="781"/>
      <c r="AY127" s="684"/>
      <c r="AZ127" s="683">
        <f t="shared" si="28"/>
        <v>0</v>
      </c>
      <c r="BA127" s="684"/>
      <c r="BB127" s="29"/>
      <c r="BC127" s="29"/>
      <c r="BD127" s="29"/>
      <c r="BE127" s="34"/>
    </row>
    <row r="128" spans="1:57" x14ac:dyDescent="0.25">
      <c r="A128" s="778"/>
      <c r="B128" s="779"/>
      <c r="C128" s="685"/>
      <c r="D128" s="780"/>
      <c r="E128" s="686"/>
      <c r="F128" s="683"/>
      <c r="G128" s="684"/>
      <c r="H128" s="683"/>
      <c r="I128" s="781"/>
      <c r="J128" s="684"/>
      <c r="K128" s="683"/>
      <c r="L128" s="781"/>
      <c r="M128" s="684"/>
      <c r="N128" s="683"/>
      <c r="O128" s="684"/>
      <c r="P128" s="29"/>
      <c r="Q128" s="29"/>
      <c r="R128" s="29"/>
      <c r="S128" s="34"/>
      <c r="T128" s="778"/>
      <c r="U128" s="779"/>
      <c r="V128" s="685"/>
      <c r="W128" s="780"/>
      <c r="X128" s="686"/>
      <c r="Y128" s="683"/>
      <c r="Z128" s="684"/>
      <c r="AA128" s="683"/>
      <c r="AB128" s="781"/>
      <c r="AC128" s="684"/>
      <c r="AD128" s="683"/>
      <c r="AE128" s="781"/>
      <c r="AF128" s="684"/>
      <c r="AG128" s="70"/>
      <c r="AH128" s="29"/>
      <c r="AI128" s="29"/>
      <c r="AJ128" s="29"/>
      <c r="AK128" s="29"/>
      <c r="AL128" s="34"/>
      <c r="AM128" s="778"/>
      <c r="AN128" s="779"/>
      <c r="AO128" s="685"/>
      <c r="AP128" s="780"/>
      <c r="AQ128" s="686"/>
      <c r="AR128" s="683"/>
      <c r="AS128" s="684"/>
      <c r="AT128" s="683"/>
      <c r="AU128" s="781"/>
      <c r="AV128" s="684"/>
      <c r="AW128" s="683"/>
      <c r="AX128" s="781"/>
      <c r="AY128" s="684"/>
      <c r="AZ128" s="683">
        <f t="shared" si="28"/>
        <v>0</v>
      </c>
      <c r="BA128" s="684"/>
      <c r="BB128" s="29"/>
      <c r="BC128" s="29"/>
      <c r="BD128" s="29"/>
      <c r="BE128" s="34"/>
    </row>
    <row r="129" spans="1:57" x14ac:dyDescent="0.25">
      <c r="A129" s="778"/>
      <c r="B129" s="779"/>
      <c r="C129" s="685"/>
      <c r="D129" s="780"/>
      <c r="E129" s="686"/>
      <c r="F129" s="683"/>
      <c r="G129" s="684"/>
      <c r="H129" s="683"/>
      <c r="I129" s="781"/>
      <c r="J129" s="684"/>
      <c r="K129" s="683"/>
      <c r="L129" s="781"/>
      <c r="M129" s="684"/>
      <c r="N129" s="683"/>
      <c r="O129" s="684"/>
      <c r="P129" s="29"/>
      <c r="Q129" s="29"/>
      <c r="R129" s="29"/>
      <c r="S129" s="34"/>
      <c r="T129" s="778"/>
      <c r="U129" s="779"/>
      <c r="V129" s="685"/>
      <c r="W129" s="780"/>
      <c r="X129" s="686"/>
      <c r="Y129" s="683"/>
      <c r="Z129" s="684"/>
      <c r="AA129" s="683"/>
      <c r="AB129" s="781"/>
      <c r="AC129" s="684"/>
      <c r="AD129" s="683"/>
      <c r="AE129" s="781"/>
      <c r="AF129" s="684"/>
      <c r="AG129" s="70"/>
      <c r="AH129" s="29"/>
      <c r="AI129" s="29"/>
      <c r="AJ129" s="29"/>
      <c r="AK129" s="29"/>
      <c r="AL129" s="34"/>
      <c r="AM129" s="778"/>
      <c r="AN129" s="779"/>
      <c r="AO129" s="685"/>
      <c r="AP129" s="780"/>
      <c r="AQ129" s="686"/>
      <c r="AR129" s="683"/>
      <c r="AS129" s="684"/>
      <c r="AT129" s="683"/>
      <c r="AU129" s="781"/>
      <c r="AV129" s="684"/>
      <c r="AW129" s="683"/>
      <c r="AX129" s="781"/>
      <c r="AY129" s="684"/>
      <c r="AZ129" s="683">
        <f t="shared" si="28"/>
        <v>0</v>
      </c>
      <c r="BA129" s="684"/>
      <c r="BB129" s="29"/>
      <c r="BC129" s="29"/>
      <c r="BD129" s="29"/>
      <c r="BE129" s="34"/>
    </row>
    <row r="130" spans="1:57" x14ac:dyDescent="0.25">
      <c r="A130" s="160"/>
      <c r="B130" s="161"/>
      <c r="C130" s="67"/>
      <c r="D130" s="162"/>
      <c r="E130" s="68"/>
      <c r="F130" s="69"/>
      <c r="G130" s="70"/>
      <c r="H130" s="69"/>
      <c r="I130" s="163"/>
      <c r="J130" s="70"/>
      <c r="K130" s="69"/>
      <c r="L130" s="163"/>
      <c r="M130" s="70"/>
      <c r="N130" s="683"/>
      <c r="O130" s="684"/>
      <c r="P130" s="29"/>
      <c r="Q130" s="29"/>
      <c r="R130" s="29"/>
      <c r="S130" s="34"/>
      <c r="T130" s="160"/>
      <c r="U130" s="161"/>
      <c r="V130" s="67"/>
      <c r="W130" s="162"/>
      <c r="X130" s="68"/>
      <c r="Y130" s="69"/>
      <c r="Z130" s="70"/>
      <c r="AA130" s="69"/>
      <c r="AB130" s="163"/>
      <c r="AC130" s="70"/>
      <c r="AD130" s="69"/>
      <c r="AE130" s="163"/>
      <c r="AF130" s="70"/>
      <c r="AG130" s="70"/>
      <c r="AH130" s="29"/>
      <c r="AI130" s="29"/>
      <c r="AJ130" s="29"/>
      <c r="AK130" s="29"/>
      <c r="AL130" s="34"/>
      <c r="AM130" s="160"/>
      <c r="AN130" s="161"/>
      <c r="AO130" s="67"/>
      <c r="AP130" s="162"/>
      <c r="AQ130" s="68"/>
      <c r="AR130" s="69"/>
      <c r="AS130" s="70"/>
      <c r="AT130" s="69"/>
      <c r="AU130" s="163"/>
      <c r="AV130" s="70"/>
      <c r="AW130" s="69"/>
      <c r="AX130" s="163"/>
      <c r="AY130" s="70"/>
      <c r="AZ130" s="683">
        <f t="shared" si="28"/>
        <v>0</v>
      </c>
      <c r="BA130" s="684"/>
      <c r="BB130" s="29"/>
      <c r="BC130" s="29"/>
      <c r="BD130" s="29"/>
      <c r="BE130" s="34"/>
    </row>
    <row r="131" spans="1:57" x14ac:dyDescent="0.25">
      <c r="A131" s="778"/>
      <c r="B131" s="779"/>
      <c r="C131" s="67"/>
      <c r="D131" s="162"/>
      <c r="E131" s="68"/>
      <c r="F131" s="69"/>
      <c r="G131" s="70"/>
      <c r="H131" s="683"/>
      <c r="I131" s="781"/>
      <c r="J131" s="684"/>
      <c r="K131" s="683"/>
      <c r="L131" s="781"/>
      <c r="M131" s="684"/>
      <c r="N131" s="683"/>
      <c r="O131" s="684"/>
      <c r="P131" s="29"/>
      <c r="Q131" s="29"/>
      <c r="R131" s="29"/>
      <c r="S131" s="34"/>
      <c r="T131" s="778"/>
      <c r="U131" s="779"/>
      <c r="V131" s="67"/>
      <c r="W131" s="162"/>
      <c r="X131" s="68"/>
      <c r="Y131" s="69"/>
      <c r="Z131" s="70"/>
      <c r="AA131" s="683"/>
      <c r="AB131" s="781"/>
      <c r="AC131" s="684"/>
      <c r="AD131" s="683"/>
      <c r="AE131" s="781"/>
      <c r="AF131" s="684"/>
      <c r="AG131" s="70"/>
      <c r="AH131" s="29"/>
      <c r="AI131" s="29"/>
      <c r="AJ131" s="29"/>
      <c r="AK131" s="29"/>
      <c r="AL131" s="34"/>
      <c r="AM131" s="778"/>
      <c r="AN131" s="779"/>
      <c r="AO131" s="67"/>
      <c r="AP131" s="162"/>
      <c r="AQ131" s="68"/>
      <c r="AR131" s="69"/>
      <c r="AS131" s="70"/>
      <c r="AT131" s="683"/>
      <c r="AU131" s="781"/>
      <c r="AV131" s="684"/>
      <c r="AW131" s="683"/>
      <c r="AX131" s="781"/>
      <c r="AY131" s="684"/>
      <c r="AZ131" s="683">
        <f t="shared" si="28"/>
        <v>0</v>
      </c>
      <c r="BA131" s="684"/>
      <c r="BB131" s="29"/>
      <c r="BC131" s="29"/>
      <c r="BD131" s="29"/>
      <c r="BE131" s="34"/>
    </row>
    <row r="132" spans="1:57" x14ac:dyDescent="0.25">
      <c r="A132" s="778"/>
      <c r="B132" s="779"/>
      <c r="C132" s="685"/>
      <c r="D132" s="780"/>
      <c r="E132" s="686"/>
      <c r="F132" s="683"/>
      <c r="G132" s="684"/>
      <c r="H132" s="683"/>
      <c r="I132" s="781"/>
      <c r="J132" s="684"/>
      <c r="K132" s="683"/>
      <c r="L132" s="781"/>
      <c r="M132" s="684"/>
      <c r="N132" s="683"/>
      <c r="O132" s="684"/>
      <c r="P132" s="29"/>
      <c r="Q132" s="29"/>
      <c r="R132" s="29"/>
      <c r="S132" s="34"/>
      <c r="T132" s="778"/>
      <c r="U132" s="779"/>
      <c r="V132" s="685"/>
      <c r="W132" s="780"/>
      <c r="X132" s="686"/>
      <c r="Y132" s="683"/>
      <c r="Z132" s="684"/>
      <c r="AA132" s="683"/>
      <c r="AB132" s="781"/>
      <c r="AC132" s="684"/>
      <c r="AD132" s="683"/>
      <c r="AE132" s="781"/>
      <c r="AF132" s="684"/>
      <c r="AG132" s="70"/>
      <c r="AH132" s="29"/>
      <c r="AI132" s="29"/>
      <c r="AJ132" s="29"/>
      <c r="AK132" s="29"/>
      <c r="AL132" s="34"/>
      <c r="AM132" s="778"/>
      <c r="AN132" s="779"/>
      <c r="AO132" s="685"/>
      <c r="AP132" s="780"/>
      <c r="AQ132" s="686"/>
      <c r="AR132" s="683"/>
      <c r="AS132" s="684"/>
      <c r="AT132" s="683"/>
      <c r="AU132" s="781"/>
      <c r="AV132" s="684"/>
      <c r="AW132" s="683"/>
      <c r="AX132" s="781"/>
      <c r="AY132" s="684"/>
      <c r="AZ132" s="683">
        <f t="shared" si="28"/>
        <v>0</v>
      </c>
      <c r="BA132" s="684"/>
      <c r="BB132" s="29"/>
      <c r="BC132" s="29"/>
      <c r="BD132" s="29"/>
      <c r="BE132" s="34"/>
    </row>
    <row r="133" spans="1:57" x14ac:dyDescent="0.25">
      <c r="A133" s="778"/>
      <c r="B133" s="779"/>
      <c r="C133" s="685"/>
      <c r="D133" s="780"/>
      <c r="E133" s="686"/>
      <c r="F133" s="683"/>
      <c r="G133" s="684"/>
      <c r="H133" s="683"/>
      <c r="I133" s="781"/>
      <c r="J133" s="684"/>
      <c r="K133" s="683"/>
      <c r="L133" s="781"/>
      <c r="M133" s="684"/>
      <c r="N133" s="683"/>
      <c r="O133" s="684"/>
      <c r="P133" s="29"/>
      <c r="Q133" s="29"/>
      <c r="R133" s="29"/>
      <c r="S133" s="34"/>
      <c r="T133" s="778"/>
      <c r="U133" s="779"/>
      <c r="V133" s="685"/>
      <c r="W133" s="780"/>
      <c r="X133" s="686"/>
      <c r="Y133" s="683"/>
      <c r="Z133" s="684"/>
      <c r="AA133" s="683"/>
      <c r="AB133" s="781"/>
      <c r="AC133" s="684"/>
      <c r="AD133" s="683"/>
      <c r="AE133" s="781"/>
      <c r="AF133" s="684"/>
      <c r="AG133" s="70"/>
      <c r="AH133" s="29"/>
      <c r="AI133" s="29"/>
      <c r="AJ133" s="29"/>
      <c r="AK133" s="29"/>
      <c r="AL133" s="34"/>
      <c r="AM133" s="778"/>
      <c r="AN133" s="779"/>
      <c r="AO133" s="685"/>
      <c r="AP133" s="780"/>
      <c r="AQ133" s="686"/>
      <c r="AR133" s="683"/>
      <c r="AS133" s="684"/>
      <c r="AT133" s="683"/>
      <c r="AU133" s="781"/>
      <c r="AV133" s="684"/>
      <c r="AW133" s="683"/>
      <c r="AX133" s="781"/>
      <c r="AY133" s="684"/>
      <c r="AZ133" s="683">
        <f t="shared" si="28"/>
        <v>0</v>
      </c>
      <c r="BA133" s="684"/>
      <c r="BB133" s="29"/>
      <c r="BC133" s="29"/>
      <c r="BD133" s="29"/>
      <c r="BE133" s="34"/>
    </row>
    <row r="134" spans="1:57" x14ac:dyDescent="0.25">
      <c r="A134" s="778"/>
      <c r="B134" s="779"/>
      <c r="C134" s="685"/>
      <c r="D134" s="780"/>
      <c r="E134" s="686"/>
      <c r="F134" s="683"/>
      <c r="G134" s="684"/>
      <c r="H134" s="683"/>
      <c r="I134" s="781"/>
      <c r="J134" s="684"/>
      <c r="K134" s="683"/>
      <c r="L134" s="781"/>
      <c r="M134" s="684"/>
      <c r="N134" s="683"/>
      <c r="O134" s="684"/>
      <c r="P134" s="29"/>
      <c r="Q134" s="29"/>
      <c r="R134" s="29"/>
      <c r="S134" s="34"/>
      <c r="T134" s="778"/>
      <c r="U134" s="779"/>
      <c r="V134" s="685"/>
      <c r="W134" s="780"/>
      <c r="X134" s="686"/>
      <c r="Y134" s="683"/>
      <c r="Z134" s="684"/>
      <c r="AA134" s="683"/>
      <c r="AB134" s="781"/>
      <c r="AC134" s="684"/>
      <c r="AD134" s="683"/>
      <c r="AE134" s="781"/>
      <c r="AF134" s="684"/>
      <c r="AG134" s="70"/>
      <c r="AH134" s="29"/>
      <c r="AI134" s="29"/>
      <c r="AJ134" s="29"/>
      <c r="AK134" s="29"/>
      <c r="AL134" s="34"/>
      <c r="AM134" s="778"/>
      <c r="AN134" s="779"/>
      <c r="AO134" s="685"/>
      <c r="AP134" s="780"/>
      <c r="AQ134" s="686"/>
      <c r="AR134" s="683"/>
      <c r="AS134" s="684"/>
      <c r="AT134" s="683"/>
      <c r="AU134" s="781"/>
      <c r="AV134" s="684"/>
      <c r="AW134" s="683"/>
      <c r="AX134" s="781"/>
      <c r="AY134" s="684"/>
      <c r="AZ134" s="683">
        <f t="shared" si="28"/>
        <v>0</v>
      </c>
      <c r="BA134" s="684"/>
      <c r="BB134" s="29"/>
      <c r="BC134" s="29"/>
      <c r="BD134" s="29"/>
      <c r="BE134" s="34"/>
    </row>
    <row r="135" spans="1:57" x14ac:dyDescent="0.25">
      <c r="A135" s="778"/>
      <c r="B135" s="779"/>
      <c r="C135" s="685"/>
      <c r="D135" s="780"/>
      <c r="E135" s="686"/>
      <c r="F135" s="683"/>
      <c r="G135" s="684"/>
      <c r="H135" s="683"/>
      <c r="I135" s="781"/>
      <c r="J135" s="684"/>
      <c r="K135" s="683"/>
      <c r="L135" s="781"/>
      <c r="M135" s="684"/>
      <c r="N135" s="683"/>
      <c r="O135" s="684"/>
      <c r="P135" s="29"/>
      <c r="Q135" s="29"/>
      <c r="R135" s="29"/>
      <c r="S135" s="34"/>
      <c r="T135" s="778"/>
      <c r="U135" s="779"/>
      <c r="V135" s="685"/>
      <c r="W135" s="780"/>
      <c r="X135" s="686"/>
      <c r="Y135" s="683"/>
      <c r="Z135" s="684"/>
      <c r="AA135" s="683"/>
      <c r="AB135" s="781"/>
      <c r="AC135" s="684"/>
      <c r="AD135" s="683"/>
      <c r="AE135" s="781"/>
      <c r="AF135" s="684"/>
      <c r="AG135" s="70"/>
      <c r="AH135" s="29"/>
      <c r="AI135" s="29"/>
      <c r="AJ135" s="29"/>
      <c r="AK135" s="29"/>
      <c r="AL135" s="34"/>
      <c r="AM135" s="778"/>
      <c r="AN135" s="779"/>
      <c r="AO135" s="685"/>
      <c r="AP135" s="780"/>
      <c r="AQ135" s="686"/>
      <c r="AR135" s="683"/>
      <c r="AS135" s="684"/>
      <c r="AT135" s="683"/>
      <c r="AU135" s="781"/>
      <c r="AV135" s="684"/>
      <c r="AW135" s="683"/>
      <c r="AX135" s="781"/>
      <c r="AY135" s="684"/>
      <c r="AZ135" s="683">
        <f t="shared" si="28"/>
        <v>0</v>
      </c>
      <c r="BA135" s="684"/>
      <c r="BB135" s="29"/>
      <c r="BC135" s="29"/>
      <c r="BD135" s="29"/>
      <c r="BE135" s="34"/>
    </row>
    <row r="136" spans="1:57" x14ac:dyDescent="0.25">
      <c r="A136" s="778"/>
      <c r="B136" s="779"/>
      <c r="C136" s="685"/>
      <c r="D136" s="780"/>
      <c r="E136" s="686"/>
      <c r="F136" s="683"/>
      <c r="G136" s="684"/>
      <c r="H136" s="683"/>
      <c r="I136" s="781"/>
      <c r="J136" s="684"/>
      <c r="K136" s="683"/>
      <c r="L136" s="781"/>
      <c r="M136" s="684"/>
      <c r="N136" s="683"/>
      <c r="O136" s="684"/>
      <c r="P136" s="29"/>
      <c r="Q136" s="29"/>
      <c r="R136" s="29"/>
      <c r="S136" s="34"/>
      <c r="T136" s="778"/>
      <c r="U136" s="779"/>
      <c r="V136" s="685"/>
      <c r="W136" s="780"/>
      <c r="X136" s="686"/>
      <c r="Y136" s="683"/>
      <c r="Z136" s="684"/>
      <c r="AA136" s="683"/>
      <c r="AB136" s="781"/>
      <c r="AC136" s="684"/>
      <c r="AD136" s="683"/>
      <c r="AE136" s="781"/>
      <c r="AF136" s="684"/>
      <c r="AG136" s="70"/>
      <c r="AH136" s="29"/>
      <c r="AI136" s="29"/>
      <c r="AJ136" s="29"/>
      <c r="AK136" s="29"/>
      <c r="AL136" s="34"/>
      <c r="AM136" s="778"/>
      <c r="AN136" s="779"/>
      <c r="AO136" s="685"/>
      <c r="AP136" s="780"/>
      <c r="AQ136" s="686"/>
      <c r="AR136" s="683"/>
      <c r="AS136" s="684"/>
      <c r="AT136" s="683"/>
      <c r="AU136" s="781"/>
      <c r="AV136" s="684"/>
      <c r="AW136" s="683"/>
      <c r="AX136" s="781"/>
      <c r="AY136" s="684"/>
      <c r="AZ136" s="683">
        <f t="shared" si="28"/>
        <v>0</v>
      </c>
      <c r="BA136" s="684"/>
      <c r="BB136" s="29"/>
      <c r="BC136" s="29"/>
      <c r="BD136" s="29"/>
      <c r="BE136" s="34"/>
    </row>
    <row r="137" spans="1:57" ht="15.75" thickBot="1" x14ac:dyDescent="0.3">
      <c r="A137" s="888"/>
      <c r="B137" s="881"/>
      <c r="C137" s="889"/>
      <c r="D137" s="890"/>
      <c r="E137" s="891"/>
      <c r="F137" s="892"/>
      <c r="G137" s="893"/>
      <c r="H137" s="894"/>
      <c r="I137" s="895"/>
      <c r="J137" s="896"/>
      <c r="K137" s="894"/>
      <c r="L137" s="895"/>
      <c r="M137" s="896"/>
      <c r="N137" s="683"/>
      <c r="O137" s="684"/>
      <c r="P137" s="30"/>
      <c r="Q137" s="30"/>
      <c r="R137" s="30"/>
      <c r="S137" s="35"/>
      <c r="T137" s="888"/>
      <c r="U137" s="881"/>
      <c r="V137" s="889"/>
      <c r="W137" s="890"/>
      <c r="X137" s="891"/>
      <c r="Y137" s="892"/>
      <c r="Z137" s="893"/>
      <c r="AA137" s="894"/>
      <c r="AB137" s="895"/>
      <c r="AC137" s="896"/>
      <c r="AD137" s="894"/>
      <c r="AE137" s="895"/>
      <c r="AF137" s="896"/>
      <c r="AG137" s="164"/>
      <c r="AH137" s="30"/>
      <c r="AI137" s="30"/>
      <c r="AJ137" s="30"/>
      <c r="AK137" s="30"/>
      <c r="AL137" s="35"/>
      <c r="AM137" s="888"/>
      <c r="AN137" s="881"/>
      <c r="AO137" s="889"/>
      <c r="AP137" s="890"/>
      <c r="AQ137" s="891"/>
      <c r="AR137" s="892"/>
      <c r="AS137" s="893"/>
      <c r="AT137" s="894"/>
      <c r="AU137" s="895"/>
      <c r="AV137" s="896"/>
      <c r="AW137" s="894"/>
      <c r="AX137" s="895"/>
      <c r="AY137" s="896"/>
      <c r="AZ137" s="894">
        <f t="shared" si="28"/>
        <v>0</v>
      </c>
      <c r="BA137" s="896"/>
      <c r="BB137" s="30"/>
      <c r="BC137" s="30"/>
      <c r="BD137" s="30"/>
      <c r="BE137" s="35"/>
    </row>
    <row r="138" spans="1:57" ht="16.5" thickTop="1" thickBot="1" x14ac:dyDescent="0.3">
      <c r="A138" s="499" t="s">
        <v>61</v>
      </c>
      <c r="B138" s="500"/>
      <c r="C138" s="500"/>
      <c r="D138" s="500"/>
      <c r="E138" s="500"/>
      <c r="F138" s="500"/>
      <c r="G138" s="500"/>
      <c r="H138" s="500"/>
      <c r="I138" s="500"/>
      <c r="J138" s="769"/>
      <c r="K138" s="519"/>
      <c r="L138" s="520"/>
      <c r="M138" s="520"/>
      <c r="N138" s="520"/>
      <c r="O138" s="520"/>
      <c r="P138" s="520"/>
      <c r="Q138" s="520"/>
      <c r="R138" s="520"/>
      <c r="S138" s="521"/>
      <c r="T138" s="862" t="s">
        <v>61</v>
      </c>
      <c r="U138" s="863"/>
      <c r="V138" s="863"/>
      <c r="W138" s="863"/>
      <c r="X138" s="863"/>
      <c r="Y138" s="863"/>
      <c r="Z138" s="863"/>
      <c r="AA138" s="863"/>
      <c r="AB138" s="863"/>
      <c r="AC138" s="165"/>
      <c r="AD138" s="519"/>
      <c r="AE138" s="520"/>
      <c r="AF138" s="520"/>
      <c r="AG138" s="520"/>
      <c r="AH138" s="520"/>
      <c r="AI138" s="520"/>
      <c r="AJ138" s="520"/>
      <c r="AK138" s="520"/>
      <c r="AL138" s="521"/>
      <c r="AM138" s="499" t="s">
        <v>61</v>
      </c>
      <c r="AN138" s="500"/>
      <c r="AO138" s="500"/>
      <c r="AP138" s="500"/>
      <c r="AQ138" s="500"/>
      <c r="AR138" s="500"/>
      <c r="AS138" s="500"/>
      <c r="AT138" s="500"/>
      <c r="AU138" s="500"/>
      <c r="AV138" s="769"/>
      <c r="AW138" s="519"/>
      <c r="AX138" s="520"/>
      <c r="AY138" s="520"/>
      <c r="AZ138" s="520"/>
      <c r="BA138" s="520"/>
      <c r="BB138" s="520"/>
      <c r="BC138" s="520"/>
      <c r="BD138" s="520"/>
      <c r="BE138" s="521"/>
    </row>
    <row r="139" spans="1:57" ht="15.75" thickBot="1" x14ac:dyDescent="0.3">
      <c r="A139" s="522" t="s">
        <v>60</v>
      </c>
      <c r="B139" s="523"/>
      <c r="C139" s="523"/>
      <c r="D139" s="523"/>
      <c r="E139" s="523"/>
      <c r="F139" s="523"/>
      <c r="G139" s="523"/>
      <c r="H139" s="523"/>
      <c r="I139" s="523"/>
      <c r="J139" s="523"/>
      <c r="K139" s="523"/>
      <c r="L139" s="523"/>
      <c r="M139" s="523"/>
      <c r="N139" s="516"/>
      <c r="O139" s="508"/>
      <c r="P139" s="509"/>
      <c r="Q139" s="509"/>
      <c r="R139" s="509"/>
      <c r="S139" s="510"/>
      <c r="T139" s="514" t="s">
        <v>60</v>
      </c>
      <c r="U139" s="515"/>
      <c r="V139" s="515"/>
      <c r="W139" s="515"/>
      <c r="X139" s="515"/>
      <c r="Y139" s="515"/>
      <c r="Z139" s="515"/>
      <c r="AA139" s="515"/>
      <c r="AB139" s="515"/>
      <c r="AC139" s="515"/>
      <c r="AD139" s="515"/>
      <c r="AE139" s="523"/>
      <c r="AF139" s="523"/>
      <c r="AG139" s="166"/>
      <c r="AH139" s="508"/>
      <c r="AI139" s="509"/>
      <c r="AJ139" s="509"/>
      <c r="AK139" s="509"/>
      <c r="AL139" s="510"/>
      <c r="AM139" s="522" t="s">
        <v>60</v>
      </c>
      <c r="AN139" s="523"/>
      <c r="AO139" s="523"/>
      <c r="AP139" s="523"/>
      <c r="AQ139" s="523"/>
      <c r="AR139" s="523"/>
      <c r="AS139" s="523"/>
      <c r="AT139" s="523"/>
      <c r="AU139" s="523"/>
      <c r="AV139" s="523"/>
      <c r="AW139" s="523"/>
      <c r="AX139" s="523"/>
      <c r="AY139" s="523"/>
      <c r="AZ139" s="516"/>
      <c r="BA139" s="508"/>
      <c r="BB139" s="509"/>
      <c r="BC139" s="509"/>
      <c r="BD139" s="509"/>
      <c r="BE139" s="510"/>
    </row>
    <row r="140" spans="1:57" ht="15.75" thickBot="1" x14ac:dyDescent="0.3">
      <c r="A140" s="506" t="s">
        <v>59</v>
      </c>
      <c r="B140" s="507"/>
      <c r="C140" s="507"/>
      <c r="D140" s="507"/>
      <c r="E140" s="507"/>
      <c r="F140" s="507"/>
      <c r="G140" s="507"/>
      <c r="H140" s="507"/>
      <c r="I140" s="507"/>
      <c r="J140" s="507"/>
      <c r="K140" s="507"/>
      <c r="L140" s="507"/>
      <c r="M140" s="507"/>
      <c r="N140" s="507"/>
      <c r="O140" s="770"/>
      <c r="P140" s="508"/>
      <c r="Q140" s="509"/>
      <c r="R140" s="509"/>
      <c r="S140" s="510"/>
      <c r="T140" s="511" t="s">
        <v>59</v>
      </c>
      <c r="U140" s="512"/>
      <c r="V140" s="512"/>
      <c r="W140" s="512"/>
      <c r="X140" s="512"/>
      <c r="Y140" s="512"/>
      <c r="Z140" s="512"/>
      <c r="AA140" s="512"/>
      <c r="AB140" s="512"/>
      <c r="AC140" s="512"/>
      <c r="AD140" s="512"/>
      <c r="AE140" s="512"/>
      <c r="AF140" s="512"/>
      <c r="AG140" s="507"/>
      <c r="AH140" s="770"/>
      <c r="AI140" s="508"/>
      <c r="AJ140" s="509"/>
      <c r="AK140" s="509"/>
      <c r="AL140" s="510"/>
      <c r="AM140" s="506" t="s">
        <v>59</v>
      </c>
      <c r="AN140" s="507"/>
      <c r="AO140" s="507"/>
      <c r="AP140" s="507"/>
      <c r="AQ140" s="507"/>
      <c r="AR140" s="507"/>
      <c r="AS140" s="507"/>
      <c r="AT140" s="507"/>
      <c r="AU140" s="507"/>
      <c r="AV140" s="507"/>
      <c r="AW140" s="507"/>
      <c r="AX140" s="507"/>
      <c r="AY140" s="507"/>
      <c r="AZ140" s="507"/>
      <c r="BA140" s="770"/>
      <c r="BB140" s="508"/>
      <c r="BC140" s="509"/>
      <c r="BD140" s="509"/>
      <c r="BE140" s="510"/>
    </row>
    <row r="141" spans="1:57" ht="15.75" thickBot="1" x14ac:dyDescent="0.3">
      <c r="A141" s="511" t="s">
        <v>58</v>
      </c>
      <c r="B141" s="512"/>
      <c r="C141" s="512"/>
      <c r="D141" s="512"/>
      <c r="E141" s="512"/>
      <c r="F141" s="512"/>
      <c r="G141" s="512"/>
      <c r="H141" s="512"/>
      <c r="I141" s="512"/>
      <c r="J141" s="512"/>
      <c r="K141" s="512"/>
      <c r="L141" s="512"/>
      <c r="M141" s="512"/>
      <c r="N141" s="512"/>
      <c r="O141" s="512"/>
      <c r="P141" s="513"/>
      <c r="Q141" s="508"/>
      <c r="R141" s="509"/>
      <c r="S141" s="510"/>
      <c r="T141" s="511" t="s">
        <v>58</v>
      </c>
      <c r="U141" s="512"/>
      <c r="V141" s="512"/>
      <c r="W141" s="512"/>
      <c r="X141" s="512"/>
      <c r="Y141" s="512"/>
      <c r="Z141" s="512"/>
      <c r="AA141" s="512"/>
      <c r="AB141" s="512"/>
      <c r="AC141" s="512"/>
      <c r="AD141" s="512"/>
      <c r="AE141" s="512"/>
      <c r="AF141" s="512"/>
      <c r="AG141" s="512"/>
      <c r="AH141" s="512"/>
      <c r="AI141" s="513"/>
      <c r="AJ141" s="508"/>
      <c r="AK141" s="509"/>
      <c r="AL141" s="510"/>
      <c r="AM141" s="511" t="s">
        <v>58</v>
      </c>
      <c r="AN141" s="512"/>
      <c r="AO141" s="512"/>
      <c r="AP141" s="512"/>
      <c r="AQ141" s="512"/>
      <c r="AR141" s="512"/>
      <c r="AS141" s="512"/>
      <c r="AT141" s="512"/>
      <c r="AU141" s="512"/>
      <c r="AV141" s="512"/>
      <c r="AW141" s="512"/>
      <c r="AX141" s="512"/>
      <c r="AY141" s="512"/>
      <c r="AZ141" s="512"/>
      <c r="BA141" s="512"/>
      <c r="BB141" s="513"/>
      <c r="BC141" s="508"/>
      <c r="BD141" s="509"/>
      <c r="BE141" s="510"/>
    </row>
    <row r="142" spans="1:57" ht="15.75" thickBot="1" x14ac:dyDescent="0.3">
      <c r="A142" s="514" t="s">
        <v>57</v>
      </c>
      <c r="B142" s="515"/>
      <c r="C142" s="515"/>
      <c r="D142" s="515"/>
      <c r="E142" s="515"/>
      <c r="F142" s="515"/>
      <c r="G142" s="515"/>
      <c r="H142" s="515"/>
      <c r="I142" s="515"/>
      <c r="J142" s="515"/>
      <c r="K142" s="515"/>
      <c r="L142" s="515"/>
      <c r="M142" s="515"/>
      <c r="N142" s="515"/>
      <c r="O142" s="515"/>
      <c r="P142" s="515"/>
      <c r="Q142" s="516"/>
      <c r="R142" s="517"/>
      <c r="S142" s="518"/>
      <c r="T142" s="514" t="s">
        <v>57</v>
      </c>
      <c r="U142" s="515"/>
      <c r="V142" s="515"/>
      <c r="W142" s="515"/>
      <c r="X142" s="515"/>
      <c r="Y142" s="515"/>
      <c r="Z142" s="515"/>
      <c r="AA142" s="515"/>
      <c r="AB142" s="515"/>
      <c r="AC142" s="515"/>
      <c r="AD142" s="515"/>
      <c r="AE142" s="515"/>
      <c r="AF142" s="515"/>
      <c r="AG142" s="515"/>
      <c r="AH142" s="515"/>
      <c r="AI142" s="515"/>
      <c r="AJ142" s="516"/>
      <c r="AK142" s="517"/>
      <c r="AL142" s="518"/>
      <c r="AM142" s="514" t="s">
        <v>57</v>
      </c>
      <c r="AN142" s="515"/>
      <c r="AO142" s="515"/>
      <c r="AP142" s="515"/>
      <c r="AQ142" s="515"/>
      <c r="AR142" s="515"/>
      <c r="AS142" s="515"/>
      <c r="AT142" s="515"/>
      <c r="AU142" s="515"/>
      <c r="AV142" s="515"/>
      <c r="AW142" s="515"/>
      <c r="AX142" s="515"/>
      <c r="AY142" s="515"/>
      <c r="AZ142" s="515"/>
      <c r="BA142" s="515"/>
      <c r="BB142" s="515"/>
      <c r="BC142" s="516"/>
      <c r="BD142" s="517"/>
      <c r="BE142" s="518"/>
    </row>
    <row r="143" spans="1:57" ht="15.75" thickBot="1" x14ac:dyDescent="0.3">
      <c r="A143" s="504" t="s">
        <v>56</v>
      </c>
      <c r="B143" s="505"/>
      <c r="C143" s="505"/>
      <c r="D143" s="505"/>
      <c r="E143" s="505"/>
      <c r="F143" s="505"/>
      <c r="G143" s="505"/>
      <c r="H143" s="505"/>
      <c r="I143" s="505"/>
      <c r="J143" s="505"/>
      <c r="K143" s="505"/>
      <c r="L143" s="505"/>
      <c r="M143" s="505"/>
      <c r="N143" s="505"/>
      <c r="O143" s="505"/>
      <c r="P143" s="505"/>
      <c r="Q143" s="505"/>
      <c r="R143" s="505"/>
      <c r="S143" s="167"/>
      <c r="T143" s="504" t="s">
        <v>56</v>
      </c>
      <c r="U143" s="505"/>
      <c r="V143" s="505"/>
      <c r="W143" s="505"/>
      <c r="X143" s="505"/>
      <c r="Y143" s="505"/>
      <c r="Z143" s="505"/>
      <c r="AA143" s="505"/>
      <c r="AB143" s="505"/>
      <c r="AC143" s="505"/>
      <c r="AD143" s="505"/>
      <c r="AE143" s="505"/>
      <c r="AF143" s="505"/>
      <c r="AG143" s="505"/>
      <c r="AH143" s="505"/>
      <c r="AI143" s="505"/>
      <c r="AJ143" s="505"/>
      <c r="AK143" s="505"/>
      <c r="AL143" s="167"/>
      <c r="AM143" s="506" t="s">
        <v>56</v>
      </c>
      <c r="AN143" s="507"/>
      <c r="AO143" s="507"/>
      <c r="AP143" s="507"/>
      <c r="AQ143" s="507"/>
      <c r="AR143" s="507"/>
      <c r="AS143" s="507"/>
      <c r="AT143" s="507"/>
      <c r="AU143" s="507"/>
      <c r="AV143" s="507"/>
      <c r="AW143" s="507"/>
      <c r="AX143" s="507"/>
      <c r="AY143" s="507"/>
      <c r="AZ143" s="507"/>
      <c r="BA143" s="507"/>
      <c r="BB143" s="507"/>
      <c r="BC143" s="507"/>
      <c r="BD143" s="507"/>
      <c r="BE143" s="168"/>
    </row>
    <row r="144" spans="1:57" ht="15" customHeight="1" x14ac:dyDescent="0.25">
      <c r="A144" s="529" t="s">
        <v>30</v>
      </c>
      <c r="B144" s="529"/>
      <c r="C144" s="529"/>
      <c r="D144" s="529"/>
      <c r="E144" s="529"/>
      <c r="F144" s="529"/>
      <c r="G144" s="529"/>
      <c r="H144" s="529"/>
      <c r="I144" s="529"/>
      <c r="J144" s="529"/>
      <c r="K144" s="529"/>
      <c r="L144" s="529"/>
      <c r="M144" s="529"/>
      <c r="N144" s="529"/>
      <c r="O144" s="529"/>
      <c r="P144" s="529"/>
      <c r="Q144" s="529"/>
      <c r="R144" s="529"/>
      <c r="S144" s="529"/>
      <c r="T144" s="529" t="s">
        <v>30</v>
      </c>
      <c r="U144" s="529"/>
      <c r="V144" s="529"/>
      <c r="W144" s="529"/>
      <c r="X144" s="529"/>
      <c r="Y144" s="529"/>
      <c r="Z144" s="529"/>
      <c r="AA144" s="529"/>
      <c r="AB144" s="529"/>
      <c r="AC144" s="529"/>
      <c r="AD144" s="529"/>
      <c r="AE144" s="529"/>
      <c r="AF144" s="529"/>
      <c r="AG144" s="529"/>
      <c r="AH144" s="529"/>
      <c r="AI144" s="529"/>
      <c r="AJ144" s="529"/>
      <c r="AK144" s="529"/>
      <c r="AL144" s="529"/>
      <c r="AM144" s="659"/>
      <c r="AN144" s="659"/>
      <c r="AO144" s="659"/>
      <c r="AP144" s="659"/>
      <c r="AQ144" s="659"/>
      <c r="AR144" s="659"/>
      <c r="AS144" s="659"/>
      <c r="AT144" s="659"/>
      <c r="AU144" s="659"/>
      <c r="AV144" s="659"/>
      <c r="AW144" s="659"/>
      <c r="AX144" s="659"/>
      <c r="AY144" s="659"/>
      <c r="AZ144" s="659"/>
      <c r="BA144" s="659"/>
      <c r="BB144" s="659"/>
      <c r="BC144" s="659"/>
      <c r="BD144" s="659"/>
      <c r="BE144" s="659"/>
    </row>
    <row r="145" spans="1:57" ht="15" customHeight="1" x14ac:dyDescent="0.25">
      <c r="A145" s="597"/>
      <c r="B145" s="597"/>
      <c r="C145" s="597"/>
      <c r="D145" s="597"/>
      <c r="E145" s="597"/>
      <c r="F145" s="597"/>
      <c r="G145" s="597"/>
      <c r="H145" s="597"/>
      <c r="I145" s="597"/>
      <c r="J145" s="597"/>
      <c r="K145" s="597"/>
      <c r="L145" s="597"/>
      <c r="M145" s="597"/>
      <c r="N145" s="597"/>
      <c r="O145" s="597"/>
      <c r="P145" s="597"/>
      <c r="Q145" s="597"/>
      <c r="R145" s="597"/>
      <c r="S145" s="597"/>
      <c r="T145" s="597"/>
      <c r="U145" s="597"/>
      <c r="V145" s="597"/>
      <c r="W145" s="597"/>
      <c r="X145" s="597"/>
      <c r="Y145" s="597"/>
      <c r="Z145" s="597"/>
      <c r="AA145" s="597"/>
      <c r="AB145" s="597"/>
      <c r="AC145" s="597"/>
      <c r="AD145" s="597"/>
      <c r="AE145" s="597"/>
      <c r="AF145" s="597"/>
      <c r="AG145" s="597"/>
      <c r="AH145" s="597"/>
      <c r="AI145" s="597"/>
      <c r="AJ145" s="597"/>
      <c r="AK145" s="597"/>
      <c r="AL145" s="597"/>
      <c r="AM145" s="659"/>
      <c r="AN145" s="659"/>
      <c r="AO145" s="659"/>
      <c r="AP145" s="659"/>
      <c r="AQ145" s="659"/>
      <c r="AR145" s="659"/>
      <c r="AS145" s="659"/>
      <c r="AT145" s="659"/>
      <c r="AU145" s="659"/>
      <c r="AV145" s="659"/>
      <c r="AW145" s="659"/>
      <c r="AX145" s="659"/>
      <c r="AY145" s="659"/>
      <c r="AZ145" s="659"/>
      <c r="BA145" s="659"/>
      <c r="BB145" s="659"/>
      <c r="BC145" s="659"/>
      <c r="BD145" s="659"/>
      <c r="BE145" s="659"/>
    </row>
    <row r="146" spans="1:57" ht="21.75" thickBot="1" x14ac:dyDescent="0.3">
      <c r="A146" s="169" t="s">
        <v>4</v>
      </c>
      <c r="B146" s="169"/>
      <c r="C146" s="169"/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915"/>
      <c r="Q146" s="915"/>
      <c r="R146" s="169"/>
      <c r="S146" s="169"/>
      <c r="T146" s="777" t="s">
        <v>4</v>
      </c>
      <c r="U146" s="777"/>
      <c r="V146" s="777"/>
      <c r="W146" s="777"/>
      <c r="X146" s="777"/>
      <c r="Y146" s="777"/>
      <c r="Z146" s="777"/>
      <c r="AA146" s="777"/>
      <c r="AB146" s="777"/>
      <c r="AC146" s="777"/>
      <c r="AD146" s="777"/>
      <c r="AE146" s="777"/>
      <c r="AF146" s="777"/>
      <c r="AG146" s="777"/>
      <c r="AH146" s="777"/>
      <c r="AI146" s="777"/>
      <c r="AJ146" s="777"/>
      <c r="AK146" s="777"/>
      <c r="AL146" s="777"/>
      <c r="AM146" s="887"/>
      <c r="AN146" s="887"/>
      <c r="AO146" s="887"/>
      <c r="AP146" s="887"/>
      <c r="AQ146" s="887"/>
      <c r="AR146" s="887"/>
      <c r="AS146" s="887"/>
      <c r="AT146" s="887"/>
      <c r="AU146" s="887"/>
      <c r="AV146" s="887"/>
      <c r="AW146" s="887"/>
      <c r="AX146" s="887"/>
      <c r="AY146" s="887"/>
      <c r="AZ146" s="887"/>
      <c r="BA146" s="887"/>
      <c r="BB146" s="887"/>
      <c r="BC146" s="887"/>
      <c r="BD146" s="887"/>
      <c r="BE146" s="887"/>
    </row>
    <row r="147" spans="1:57" ht="21" customHeight="1" thickBot="1" x14ac:dyDescent="0.3">
      <c r="A147" s="672" t="s">
        <v>5</v>
      </c>
      <c r="B147" s="675"/>
      <c r="C147" s="916" t="s">
        <v>142</v>
      </c>
      <c r="D147" s="916"/>
      <c r="E147" s="916"/>
      <c r="F147" s="916"/>
      <c r="G147" s="916"/>
      <c r="H147" s="917"/>
      <c r="I147" s="918" t="s">
        <v>12</v>
      </c>
      <c r="J147" s="916"/>
      <c r="K147" s="916"/>
      <c r="L147" s="916"/>
      <c r="M147" s="916"/>
      <c r="N147" s="916"/>
      <c r="O147" s="916"/>
      <c r="P147" s="774" t="s">
        <v>92</v>
      </c>
      <c r="Q147" s="664" t="s">
        <v>63</v>
      </c>
      <c r="T147" s="672" t="s">
        <v>5</v>
      </c>
      <c r="U147" s="675"/>
      <c r="V147" s="916" t="s">
        <v>142</v>
      </c>
      <c r="W147" s="916"/>
      <c r="X147" s="916"/>
      <c r="Y147" s="916"/>
      <c r="Z147" s="916"/>
      <c r="AA147" s="917"/>
      <c r="AB147" s="919" t="s">
        <v>12</v>
      </c>
      <c r="AC147" s="916"/>
      <c r="AD147" s="916"/>
      <c r="AE147" s="916"/>
      <c r="AF147" s="916"/>
      <c r="AG147" s="916"/>
      <c r="AH147" s="916"/>
      <c r="AI147" s="774" t="s">
        <v>92</v>
      </c>
      <c r="AJ147" s="664" t="s">
        <v>63</v>
      </c>
      <c r="AM147" s="676"/>
      <c r="AN147" s="676"/>
      <c r="AO147" s="676"/>
      <c r="AP147" s="676"/>
      <c r="AQ147" s="676"/>
      <c r="AR147" s="676"/>
      <c r="AS147" s="776"/>
      <c r="AT147" s="776"/>
      <c r="AU147" s="641"/>
      <c r="AV147" s="641"/>
      <c r="AW147" s="641"/>
      <c r="AX147" s="641"/>
      <c r="AY147" s="641"/>
      <c r="AZ147" s="170"/>
      <c r="BA147" s="776"/>
      <c r="BB147" s="641"/>
      <c r="BC147" s="776"/>
      <c r="BD147" s="171"/>
      <c r="BE147" s="171"/>
    </row>
    <row r="148" spans="1:57" ht="15.75" customHeight="1" thickBot="1" x14ac:dyDescent="0.3">
      <c r="A148" s="674"/>
      <c r="B148" s="773"/>
      <c r="C148" s="172">
        <v>10</v>
      </c>
      <c r="D148" s="172">
        <v>25</v>
      </c>
      <c r="E148" s="172">
        <v>50</v>
      </c>
      <c r="F148" s="173">
        <v>75</v>
      </c>
      <c r="G148" s="174">
        <v>1</v>
      </c>
      <c r="H148" s="175">
        <v>5</v>
      </c>
      <c r="I148" s="176">
        <v>10</v>
      </c>
      <c r="J148" s="177">
        <v>25</v>
      </c>
      <c r="K148" s="177">
        <v>50</v>
      </c>
      <c r="L148" s="177">
        <v>75</v>
      </c>
      <c r="M148" s="920">
        <v>1</v>
      </c>
      <c r="N148" s="920"/>
      <c r="O148" s="178">
        <v>5</v>
      </c>
      <c r="P148" s="775"/>
      <c r="Q148" s="666"/>
      <c r="T148" s="674"/>
      <c r="U148" s="773"/>
      <c r="V148" s="172">
        <v>10</v>
      </c>
      <c r="W148" s="172">
        <v>25</v>
      </c>
      <c r="X148" s="172">
        <v>50</v>
      </c>
      <c r="Y148" s="173">
        <v>75</v>
      </c>
      <c r="Z148" s="174">
        <v>1</v>
      </c>
      <c r="AA148" s="175">
        <v>5</v>
      </c>
      <c r="AB148" s="179">
        <v>10</v>
      </c>
      <c r="AC148" s="180">
        <v>25</v>
      </c>
      <c r="AD148" s="177">
        <v>50</v>
      </c>
      <c r="AE148" s="177">
        <v>75</v>
      </c>
      <c r="AF148" s="920">
        <v>1</v>
      </c>
      <c r="AG148" s="920"/>
      <c r="AH148" s="178">
        <v>5</v>
      </c>
      <c r="AI148" s="775"/>
      <c r="AJ148" s="666"/>
      <c r="AM148" s="676"/>
      <c r="AN148" s="676"/>
      <c r="AO148" s="181"/>
      <c r="AP148" s="181"/>
      <c r="AQ148" s="181"/>
      <c r="AR148" s="182"/>
      <c r="AS148" s="776"/>
      <c r="AT148" s="776"/>
      <c r="AU148" s="183"/>
      <c r="AV148" s="183"/>
      <c r="AW148" s="183"/>
      <c r="AX148" s="183"/>
      <c r="AY148" s="184"/>
      <c r="AZ148" s="184"/>
      <c r="BA148" s="776"/>
      <c r="BB148" s="641"/>
      <c r="BC148" s="776"/>
      <c r="BD148" s="171"/>
      <c r="BE148" s="171"/>
    </row>
    <row r="149" spans="1:57" ht="15.75" x14ac:dyDescent="0.25">
      <c r="A149" s="771" t="s">
        <v>7</v>
      </c>
      <c r="B149" s="772"/>
      <c r="C149" s="104">
        <f>IFERROR((VLOOKUP(A149,$C$6:$M$32,7,0)),0)+IFERROR((VLOOKUP(A149,$V$6:$AF$36,7,0)),0)+IFERROR((VLOOKUP(A149,$AO$6:$AY$36,7,0)),0)+IFERROR((VLOOKUP(A149,$BH$6:$BS$36,7,0)),0)</f>
        <v>0</v>
      </c>
      <c r="D149" s="104">
        <f>IFERROR((VLOOKUP(A149,$C$6:$M$32,8,0)),0)+IFERROR((VLOOKUP(A149,$V$6:$AF$36,8,0)),0)+IFERROR((VLOOKUP(A149,$AO$6:$AY$36,8,0)),0)+IFERROR((VLOOKUP(A149,$BH$6:$BS$36,8,0)),0)</f>
        <v>0</v>
      </c>
      <c r="E149" s="104">
        <f>IFERROR((VLOOKUP(A149,$C$6:$M$32,9,0)),0)+IFERROR((VLOOKUP(A149,$V$6:$AF$36,9,0)),0)+IFERROR((VLOOKUP(A149,$AO$6:$AY$36,9,0)),0)+IFERROR((VLOOKUP(A149,$BH$6:$BS$36,9,0)),0)</f>
        <v>0</v>
      </c>
      <c r="F149" s="104">
        <f>IFERROR((VLOOKUP(A149,$C$6:$M$32,10,0)),0)+IFERROR((VLOOKUP(A149,$V$6:$AF$36,10,0)),0)+IFERROR((VLOOKUP(A149,$AO$6:$AY$36,10,0)),0)+IFERROR((VLOOKUP(A149,$BH$6:$BS$36,10,0)),0)</f>
        <v>0</v>
      </c>
      <c r="G149" s="54">
        <f>IFERROR((VLOOKUP(A149,$C$6:$M$32,11,0)),0)+IFERROR((VLOOKUP(A149,$V$6:$AF$36,11,0)),0)+IFERROR((VLOOKUP(A149,$AO$6:$AY$36,11,0)),0)+IFERROR((VLOOKUP(A149,$BH$6:$BS$36,11,0)),0)</f>
        <v>0</v>
      </c>
      <c r="H149" s="75">
        <f>IFERROR((VLOOKUP(A149,$C$6:$N$32,12,0)),0)+IFERROR((VLOOKUP(A149,$V$6:$AG$36,12,0)),0)+IFERROR((VLOOKUP(A149,$AO$6:$AZ$36,12,0)),0)+IFERROR((VLOOKUP(A149,$BH$6:$BS$36,12,0)),0)</f>
        <v>0</v>
      </c>
      <c r="I149" s="186"/>
      <c r="J149" s="185"/>
      <c r="K149" s="185"/>
      <c r="L149" s="185"/>
      <c r="M149" s="705"/>
      <c r="N149" s="706"/>
      <c r="O149" s="28"/>
      <c r="P149" s="105">
        <f>IFERROR((VLOOKUP(A149,$C$6:$S$32,14,0)),0)+IFERROR((VLOOKUP(A149,$V$6:$AL$36,14,0)),0)+IFERROR((VLOOKUP(A149,$AO$6:$BE$36,14,0)),0)+IFERROR((VLOOKUP(A149,$BH$6:$BW$36,14,0)),0)</f>
        <v>0</v>
      </c>
      <c r="Q149" s="106">
        <f>IFERROR((VLOOKUP(A149,$C$6:$S$32,16,0)),0)+IFERROR((VLOOKUP(A149,$V$6:$AL$36,16,0)),0)+IFERROR((VLOOKUP(A149,$AO$6:$BE$36,16,0)),0)+IFERROR((VLOOKUP(A149,$BH$6:$BW$36,16,0)),0)</f>
        <v>0</v>
      </c>
      <c r="T149" s="771" t="s">
        <v>7</v>
      </c>
      <c r="U149" s="772"/>
      <c r="V149" s="104">
        <f>IFERROR((VLOOKUP(T149,$C$6:$M$32,7,0)),0)+IFERROR((VLOOKUP(T149,$V$6:$AF$36,7,0)),0)+IFERROR((VLOOKUP(T149,$AO$6:$AY$36,7,0)),0)+IFERROR((VLOOKUP(A149,$BH$6:$BS$36,7,0)),0)</f>
        <v>0</v>
      </c>
      <c r="W149" s="104">
        <f>IFERROR((VLOOKUP(T149,$C$6:$M$32,8,0)),0)+IFERROR((VLOOKUP(T149,$V$6:$AF$36,8,0)),0)+IFERROR((VLOOKUP(T149,$AO$6:$AY$36,8,0)),0)+IFERROR((VLOOKUP(A149,$BH$6:$BS$36,8,0)),0)</f>
        <v>0</v>
      </c>
      <c r="X149" s="104">
        <f>IFERROR((VLOOKUP(T149,$C$6:$M$32,9,0)),0)+IFERROR((VLOOKUP(T149,$V$6:$AF$36,9,0)),0)+IFERROR((VLOOKUP(T149,$AO$6:$AY$36,9,0)),0)+IFERROR((VLOOKUP(A149,$BH$6:$BS$36,9,0)),0)</f>
        <v>0</v>
      </c>
      <c r="Y149" s="104">
        <f>IFERROR((VLOOKUP(T149,$C$6:$M$32,10,0)),0)+IFERROR((VLOOKUP(T149,$V$6:$AF$36,10,0)),0)+IFERROR((VLOOKUP(T149,$AO$6:$AY$36,10,0)),0)+IFERROR((VLOOKUP(A149,$BH$6:$BS$36,10,0)),0)</f>
        <v>0</v>
      </c>
      <c r="Z149" s="54">
        <f>IFERROR((VLOOKUP(T149,$C$6:$M$32,11,0)),0)+IFERROR((VLOOKUP(T149,$V$6:$AF$36,11,0)),0)+IFERROR((VLOOKUP(T149,$AO$6:$AY$36,11,0)),0)+IFERROR((VLOOKUP(A149,$BH$6:$BS$36,11,0)),0)</f>
        <v>0</v>
      </c>
      <c r="AA149" s="75">
        <f>IFERROR((VLOOKUP(T149,$C$6:$N$32,12,0)),0)+IFERROR((VLOOKUP(T149,$V$6:$AG$36,12,0)),0)+IFERROR((VLOOKUP(T149,$AO$6:$AZ$36,12,0)),0)+IFERROR((VLOOKUP(T149,$BH$6:$BS$36,12,0)),0)</f>
        <v>0</v>
      </c>
      <c r="AB149" s="187"/>
      <c r="AC149" s="188"/>
      <c r="AD149" s="185"/>
      <c r="AE149" s="185"/>
      <c r="AF149" s="705"/>
      <c r="AG149" s="706"/>
      <c r="AH149" s="28"/>
      <c r="AI149" s="105">
        <f>IFERROR((VLOOKUP(T149,$C$6:$S$32,14,0)),0)+IFERROR((VLOOKUP(T149,$V$6:$AL$36,14,0)),0)+IFERROR((VLOOKUP(T149,$AO$6:$BE$36,14,0)),0)+IFERROR((VLOOKUP(T149,$BH$6:$BW$36,14,0)),0)</f>
        <v>0</v>
      </c>
      <c r="AJ149" s="106">
        <f>IFERROR((VLOOKUP(T149,$C$6:$S$32,16,0)),0)+IFERROR((VLOOKUP(T149,$V$6:$AL$36,16,0)),0)+IFERROR((VLOOKUP(T149,$AO$6:$BE$36,16,0)),0)+IFERROR((VLOOKUP(T149,$BH$6:$BW$36,16,0)),0)</f>
        <v>0</v>
      </c>
      <c r="AM149" s="768"/>
      <c r="AN149" s="768"/>
      <c r="AO149" s="181"/>
      <c r="AP149" s="181"/>
      <c r="AQ149" s="181"/>
      <c r="AR149" s="182"/>
      <c r="AS149" s="182"/>
      <c r="AT149" s="182"/>
      <c r="AU149" s="182"/>
      <c r="AV149" s="182"/>
      <c r="AW149" s="182"/>
      <c r="AX149" s="182"/>
      <c r="AY149" s="171"/>
      <c r="AZ149" s="171"/>
      <c r="BA149" s="171"/>
      <c r="BB149" s="171"/>
      <c r="BC149" s="171"/>
      <c r="BD149" s="171"/>
      <c r="BE149" s="171"/>
    </row>
    <row r="150" spans="1:57" ht="15.75" x14ac:dyDescent="0.25">
      <c r="A150" s="766" t="s">
        <v>147</v>
      </c>
      <c r="B150" s="767"/>
      <c r="C150" s="107">
        <f t="shared" ref="C150:C168" si="29">IFERROR((VLOOKUP(A150,$C$6:$M$32,7,0)),0)+IFERROR((VLOOKUP(A150,$V$6:$AF$36,7,0)),0)+IFERROR((VLOOKUP(A150,$AO$6:$AY$36,7,0)),0)+IFERROR((VLOOKUP(A150,$BH$6:$BS$36,7,0)),0)</f>
        <v>0</v>
      </c>
      <c r="D150" s="107">
        <f t="shared" ref="D150:D168" si="30">IFERROR((VLOOKUP(A150,$C$6:$M$32,8,0)),0)+IFERROR((VLOOKUP(A150,$V$6:$AF$36,8,0)),0)+IFERROR((VLOOKUP(A150,$AO$6:$AY$36,8,0)),0)+IFERROR((VLOOKUP(A150,$BH$6:$BS$36,8,0)),0)</f>
        <v>0</v>
      </c>
      <c r="E150" s="107">
        <f t="shared" ref="E150:E168" si="31">IFERROR((VLOOKUP(A150,$C$6:$M$32,9,0)),0)+IFERROR((VLOOKUP(A150,$V$6:$AF$36,9,0)),0)+IFERROR((VLOOKUP(A150,$AO$6:$AY$36,9,0)),0)+IFERROR((VLOOKUP(A150,$BH$6:$BS$36,9,0)),0)</f>
        <v>0</v>
      </c>
      <c r="F150" s="107">
        <f t="shared" ref="F150:F168" si="32">IFERROR((VLOOKUP(A150,$C$6:$M$32,10,0)),0)+IFERROR((VLOOKUP(A150,$V$6:$AF$36,10,0)),0)+IFERROR((VLOOKUP(A150,$AO$6:$AY$36,10,0)),0)+IFERROR((VLOOKUP(A150,$BH$6:$BS$36,10,0)),0)</f>
        <v>0</v>
      </c>
      <c r="G150" s="55">
        <f t="shared" ref="G150:G168" si="33">IFERROR((VLOOKUP(A150,$C$6:$M$32,11,0)),0)+IFERROR((VLOOKUP(A150,$V$6:$AF$36,11,0)),0)+IFERROR((VLOOKUP(A150,$AO$6:$AY$36,11,0)),0)+IFERROR((VLOOKUP(A150,$BH$6:$BS$36,11,0)),0)</f>
        <v>0</v>
      </c>
      <c r="H150" s="74">
        <f t="shared" ref="H150:H168" si="34">IFERROR((VLOOKUP(A150,$C$6:$N$32,12,0)),0)+IFERROR((VLOOKUP(A150,$V$6:$AG$36,12,0)),0)+IFERROR((VLOOKUP(A150,$AO$6:$AZ$36,12,0)),0)+IFERROR((VLOOKUP(A150,$BH$6:$BS$36,12,0)),0)</f>
        <v>0</v>
      </c>
      <c r="I150" s="190"/>
      <c r="J150" s="189"/>
      <c r="K150" s="189"/>
      <c r="L150" s="189"/>
      <c r="M150" s="585"/>
      <c r="N150" s="586"/>
      <c r="O150" s="29"/>
      <c r="P150" s="108">
        <f t="shared" ref="P150:P168" si="35">IFERROR((VLOOKUP(A150,$C$6:$S$32,14,0)),0)+IFERROR((VLOOKUP(A150,$V$6:$AL$36,14,0)),0)+IFERROR((VLOOKUP(A150,$AO$6:$BE$36,14,0)),0)</f>
        <v>0</v>
      </c>
      <c r="Q150" s="109">
        <f t="shared" ref="Q150:Q168" si="36">IFERROR((VLOOKUP(A150,$C$6:$S$32,16,0)),0)+IFERROR((VLOOKUP(A150,$V$6:$AL$36,16,0)),0)+IFERROR((VLOOKUP(A150,$AO$6:$BE$36,16,0)),0)</f>
        <v>0</v>
      </c>
      <c r="T150" s="766" t="s">
        <v>147</v>
      </c>
      <c r="U150" s="767"/>
      <c r="V150" s="107">
        <f t="shared" ref="V150:V168" si="37">IFERROR((VLOOKUP(T150,$C$6:$M$32,7,0)),0)+IFERROR((VLOOKUP(T150,$V$6:$AF$36,7,0)),0)+IFERROR((VLOOKUP(T150,$AO$6:$AY$36,7,0)),0)+IFERROR((VLOOKUP(A150,$BH$6:$BS$36,7,0)),0)</f>
        <v>0</v>
      </c>
      <c r="W150" s="107">
        <f t="shared" ref="W150:W168" si="38">IFERROR((VLOOKUP(T150,$C$6:$M$32,8,0)),0)+IFERROR((VLOOKUP(T150,$V$6:$AF$36,8,0)),0)+IFERROR((VLOOKUP(T150,$AO$6:$AY$36,8,0)),0)+IFERROR((VLOOKUP(A150,$BH$6:$BS$36,8,0)),0)</f>
        <v>0</v>
      </c>
      <c r="X150" s="107">
        <f t="shared" ref="X150:X168" si="39">IFERROR((VLOOKUP(T150,$C$6:$M$32,9,0)),0)+IFERROR((VLOOKUP(T150,$V$6:$AF$36,9,0)),0)+IFERROR((VLOOKUP(T150,$AO$6:$AY$36,9,0)),0)+IFERROR((VLOOKUP(A150,$BH$6:$BS$36,9,0)),0)</f>
        <v>0</v>
      </c>
      <c r="Y150" s="107">
        <f t="shared" ref="Y150:Y168" si="40">IFERROR((VLOOKUP(T150,$C$6:$M$32,10,0)),0)+IFERROR((VLOOKUP(T150,$V$6:$AF$36,10,0)),0)+IFERROR((VLOOKUP(T150,$AO$6:$AY$36,10,0)),0)+IFERROR((VLOOKUP(A150,$BH$6:$BS$36,10,0)),0)</f>
        <v>0</v>
      </c>
      <c r="Z150" s="55">
        <f t="shared" ref="Z150:Z168" si="41">IFERROR((VLOOKUP(T150,$C$6:$M$32,11,0)),0)+IFERROR((VLOOKUP(T150,$V$6:$AF$36,11,0)),0)+IFERROR((VLOOKUP(T150,$AO$6:$AY$36,11,0)),0)+IFERROR((VLOOKUP(A150,$BH$6:$BS$36,11,0)),0)</f>
        <v>0</v>
      </c>
      <c r="AA150" s="74">
        <f t="shared" ref="AA150:AA168" si="42">IFERROR((VLOOKUP(T150,$C$6:$N$32,12,0)),0)+IFERROR((VLOOKUP(T150,$V$6:$AG$36,12,0)),0)+IFERROR((VLOOKUP(T150,$AO$6:$AZ$36,12,0)),0)+IFERROR((VLOOKUP(T150,$BH$6:$BS$36,12,0)),0)</f>
        <v>0</v>
      </c>
      <c r="AB150" s="191"/>
      <c r="AC150" s="192"/>
      <c r="AD150" s="189"/>
      <c r="AE150" s="189"/>
      <c r="AF150" s="585"/>
      <c r="AG150" s="586"/>
      <c r="AH150" s="29"/>
      <c r="AI150" s="108">
        <f t="shared" ref="AI150:AI168" si="43">IFERROR((VLOOKUP(T150,$C$6:$S$32,14,0)),0)+IFERROR((VLOOKUP(T150,$V$6:$AL$36,14,0)),0)+IFERROR((VLOOKUP(T150,$AO$6:$BE$36,14,0)),0)</f>
        <v>0</v>
      </c>
      <c r="AJ150" s="109">
        <f t="shared" ref="AJ150:AJ168" si="44">IFERROR((VLOOKUP(T150,$C$6:$S$32,16,0)),0)+IFERROR((VLOOKUP(T150,$V$6:$AL$36,16,0)),0)+IFERROR((VLOOKUP(T150,$AO$6:$BE$36,16,0)),0)</f>
        <v>0</v>
      </c>
      <c r="AM150" s="768"/>
      <c r="AN150" s="768"/>
      <c r="AO150" s="181"/>
      <c r="AP150" s="181"/>
      <c r="AQ150" s="181"/>
      <c r="AR150" s="182"/>
      <c r="AS150" s="182"/>
      <c r="AT150" s="182"/>
      <c r="AU150" s="182"/>
      <c r="AV150" s="182"/>
      <c r="AW150" s="182"/>
      <c r="AX150" s="182"/>
      <c r="AY150" s="171"/>
      <c r="AZ150" s="171"/>
      <c r="BA150" s="171"/>
      <c r="BB150" s="171"/>
      <c r="BC150" s="171"/>
      <c r="BD150" s="171"/>
      <c r="BE150" s="171"/>
    </row>
    <row r="151" spans="1:57" ht="15.75" x14ac:dyDescent="0.25">
      <c r="A151" s="766" t="s">
        <v>8</v>
      </c>
      <c r="B151" s="767"/>
      <c r="C151" s="107">
        <f t="shared" si="29"/>
        <v>0</v>
      </c>
      <c r="D151" s="107">
        <f t="shared" si="30"/>
        <v>0</v>
      </c>
      <c r="E151" s="107">
        <f t="shared" si="31"/>
        <v>0</v>
      </c>
      <c r="F151" s="107">
        <f t="shared" si="32"/>
        <v>0</v>
      </c>
      <c r="G151" s="55">
        <f t="shared" si="33"/>
        <v>0</v>
      </c>
      <c r="H151" s="74">
        <f t="shared" si="34"/>
        <v>0</v>
      </c>
      <c r="I151" s="190"/>
      <c r="J151" s="189"/>
      <c r="K151" s="189"/>
      <c r="L151" s="189"/>
      <c r="M151" s="585"/>
      <c r="N151" s="586"/>
      <c r="O151" s="29"/>
      <c r="P151" s="108">
        <f t="shared" si="35"/>
        <v>0</v>
      </c>
      <c r="Q151" s="109">
        <f t="shared" si="36"/>
        <v>0</v>
      </c>
      <c r="T151" s="766" t="s">
        <v>8</v>
      </c>
      <c r="U151" s="767"/>
      <c r="V151" s="107">
        <f t="shared" si="37"/>
        <v>0</v>
      </c>
      <c r="W151" s="107">
        <f t="shared" si="38"/>
        <v>0</v>
      </c>
      <c r="X151" s="107">
        <f t="shared" si="39"/>
        <v>0</v>
      </c>
      <c r="Y151" s="107">
        <f t="shared" si="40"/>
        <v>0</v>
      </c>
      <c r="Z151" s="55">
        <f t="shared" si="41"/>
        <v>0</v>
      </c>
      <c r="AA151" s="74">
        <f t="shared" si="42"/>
        <v>0</v>
      </c>
      <c r="AB151" s="191"/>
      <c r="AC151" s="189"/>
      <c r="AD151" s="189"/>
      <c r="AE151" s="189"/>
      <c r="AF151" s="585"/>
      <c r="AG151" s="586"/>
      <c r="AH151" s="29"/>
      <c r="AI151" s="108">
        <f t="shared" si="43"/>
        <v>0</v>
      </c>
      <c r="AJ151" s="109">
        <f t="shared" si="44"/>
        <v>0</v>
      </c>
      <c r="AM151" s="768"/>
      <c r="AN151" s="768"/>
      <c r="AO151" s="181"/>
      <c r="AP151" s="181"/>
      <c r="AQ151" s="181"/>
      <c r="AR151" s="182"/>
      <c r="AS151" s="182"/>
      <c r="AT151" s="182"/>
      <c r="AU151" s="182"/>
      <c r="AV151" s="182"/>
      <c r="AW151" s="182"/>
      <c r="AX151" s="182"/>
      <c r="AY151" s="171"/>
      <c r="AZ151" s="171"/>
      <c r="BA151" s="171"/>
      <c r="BB151" s="171"/>
      <c r="BC151" s="171"/>
      <c r="BD151" s="171"/>
      <c r="BE151" s="171"/>
    </row>
    <row r="152" spans="1:57" ht="15.75" x14ac:dyDescent="0.25">
      <c r="A152" s="766" t="s">
        <v>9</v>
      </c>
      <c r="B152" s="767"/>
      <c r="C152" s="107">
        <f t="shared" si="29"/>
        <v>0</v>
      </c>
      <c r="D152" s="107">
        <f t="shared" si="30"/>
        <v>0</v>
      </c>
      <c r="E152" s="107">
        <f t="shared" si="31"/>
        <v>0</v>
      </c>
      <c r="F152" s="107">
        <f t="shared" si="32"/>
        <v>0</v>
      </c>
      <c r="G152" s="55">
        <f t="shared" si="33"/>
        <v>0</v>
      </c>
      <c r="H152" s="74">
        <f t="shared" si="34"/>
        <v>0</v>
      </c>
      <c r="I152" s="190"/>
      <c r="J152" s="189"/>
      <c r="K152" s="189"/>
      <c r="L152" s="189"/>
      <c r="M152" s="585"/>
      <c r="N152" s="586"/>
      <c r="O152" s="29"/>
      <c r="P152" s="108">
        <f t="shared" si="35"/>
        <v>0</v>
      </c>
      <c r="Q152" s="109">
        <f t="shared" si="36"/>
        <v>0</v>
      </c>
      <c r="T152" s="766" t="s">
        <v>9</v>
      </c>
      <c r="U152" s="767"/>
      <c r="V152" s="107">
        <f t="shared" si="37"/>
        <v>0</v>
      </c>
      <c r="W152" s="107">
        <f t="shared" si="38"/>
        <v>0</v>
      </c>
      <c r="X152" s="107">
        <f t="shared" si="39"/>
        <v>0</v>
      </c>
      <c r="Y152" s="107">
        <f t="shared" si="40"/>
        <v>0</v>
      </c>
      <c r="Z152" s="55">
        <f t="shared" si="41"/>
        <v>0</v>
      </c>
      <c r="AA152" s="74">
        <f t="shared" si="42"/>
        <v>0</v>
      </c>
      <c r="AB152" s="191"/>
      <c r="AC152" s="189"/>
      <c r="AD152" s="189"/>
      <c r="AE152" s="189"/>
      <c r="AF152" s="585"/>
      <c r="AG152" s="586"/>
      <c r="AH152" s="29"/>
      <c r="AI152" s="108">
        <f t="shared" si="43"/>
        <v>0</v>
      </c>
      <c r="AJ152" s="109">
        <f t="shared" si="44"/>
        <v>0</v>
      </c>
      <c r="AM152" s="768"/>
      <c r="AN152" s="768"/>
      <c r="AO152" s="181"/>
      <c r="AP152" s="181"/>
      <c r="AQ152" s="181"/>
      <c r="AR152" s="182"/>
      <c r="AS152" s="182"/>
      <c r="AT152" s="182"/>
      <c r="AU152" s="182"/>
      <c r="AV152" s="182"/>
      <c r="AW152" s="182"/>
      <c r="AX152" s="182"/>
      <c r="AY152" s="171"/>
      <c r="AZ152" s="171"/>
      <c r="BA152" s="171"/>
      <c r="BB152" s="171"/>
      <c r="BC152" s="171"/>
      <c r="BD152" s="171"/>
      <c r="BE152" s="171"/>
    </row>
    <row r="153" spans="1:57" ht="15.75" x14ac:dyDescent="0.25">
      <c r="A153" s="766" t="s">
        <v>10</v>
      </c>
      <c r="B153" s="767"/>
      <c r="C153" s="107">
        <f t="shared" si="29"/>
        <v>0</v>
      </c>
      <c r="D153" s="107">
        <f t="shared" si="30"/>
        <v>0</v>
      </c>
      <c r="E153" s="107">
        <f t="shared" si="31"/>
        <v>0</v>
      </c>
      <c r="F153" s="107">
        <f t="shared" si="32"/>
        <v>0</v>
      </c>
      <c r="G153" s="55">
        <f t="shared" si="33"/>
        <v>0</v>
      </c>
      <c r="H153" s="74">
        <f t="shared" si="34"/>
        <v>0</v>
      </c>
      <c r="I153" s="190"/>
      <c r="J153" s="189"/>
      <c r="K153" s="189"/>
      <c r="L153" s="189"/>
      <c r="M153" s="585"/>
      <c r="N153" s="586"/>
      <c r="O153" s="29"/>
      <c r="P153" s="108">
        <f t="shared" si="35"/>
        <v>0</v>
      </c>
      <c r="Q153" s="109">
        <f t="shared" si="36"/>
        <v>0</v>
      </c>
      <c r="T153" s="766" t="s">
        <v>10</v>
      </c>
      <c r="U153" s="767"/>
      <c r="V153" s="107">
        <f t="shared" si="37"/>
        <v>0</v>
      </c>
      <c r="W153" s="107">
        <f t="shared" si="38"/>
        <v>0</v>
      </c>
      <c r="X153" s="107">
        <f t="shared" si="39"/>
        <v>0</v>
      </c>
      <c r="Y153" s="107">
        <f t="shared" si="40"/>
        <v>0</v>
      </c>
      <c r="Z153" s="55">
        <f t="shared" si="41"/>
        <v>0</v>
      </c>
      <c r="AA153" s="74">
        <f t="shared" si="42"/>
        <v>0</v>
      </c>
      <c r="AB153" s="191"/>
      <c r="AC153" s="189"/>
      <c r="AD153" s="189"/>
      <c r="AE153" s="189"/>
      <c r="AF153" s="585"/>
      <c r="AG153" s="586"/>
      <c r="AH153" s="29"/>
      <c r="AI153" s="108">
        <f t="shared" si="43"/>
        <v>0</v>
      </c>
      <c r="AJ153" s="109">
        <f t="shared" si="44"/>
        <v>0</v>
      </c>
      <c r="AM153" s="768"/>
      <c r="AN153" s="768"/>
      <c r="AO153" s="181"/>
      <c r="AP153" s="181"/>
      <c r="AQ153" s="181"/>
      <c r="AR153" s="182"/>
      <c r="AS153" s="182"/>
      <c r="AT153" s="182"/>
      <c r="AU153" s="182"/>
      <c r="AV153" s="182"/>
      <c r="AW153" s="182"/>
      <c r="AX153" s="182"/>
      <c r="AY153" s="171"/>
      <c r="AZ153" s="171"/>
      <c r="BA153" s="171"/>
      <c r="BB153" s="171"/>
      <c r="BC153" s="171"/>
      <c r="BD153" s="171"/>
      <c r="BE153" s="171"/>
    </row>
    <row r="154" spans="1:57" ht="15.75" x14ac:dyDescent="0.25">
      <c r="A154" s="766" t="s">
        <v>148</v>
      </c>
      <c r="B154" s="767"/>
      <c r="C154" s="107">
        <f t="shared" si="29"/>
        <v>0</v>
      </c>
      <c r="D154" s="107">
        <f t="shared" si="30"/>
        <v>0</v>
      </c>
      <c r="E154" s="107">
        <f t="shared" si="31"/>
        <v>0</v>
      </c>
      <c r="F154" s="107">
        <f t="shared" si="32"/>
        <v>0</v>
      </c>
      <c r="G154" s="55">
        <f t="shared" si="33"/>
        <v>0</v>
      </c>
      <c r="H154" s="74">
        <f t="shared" si="34"/>
        <v>0</v>
      </c>
      <c r="I154" s="190"/>
      <c r="J154" s="189"/>
      <c r="K154" s="189"/>
      <c r="L154" s="189"/>
      <c r="M154" s="585"/>
      <c r="N154" s="586"/>
      <c r="O154" s="29"/>
      <c r="P154" s="108">
        <f t="shared" si="35"/>
        <v>0</v>
      </c>
      <c r="Q154" s="109">
        <f t="shared" si="36"/>
        <v>0</v>
      </c>
      <c r="T154" s="766" t="s">
        <v>148</v>
      </c>
      <c r="U154" s="767"/>
      <c r="V154" s="107">
        <f t="shared" si="37"/>
        <v>0</v>
      </c>
      <c r="W154" s="107">
        <f t="shared" si="38"/>
        <v>0</v>
      </c>
      <c r="X154" s="107">
        <f t="shared" si="39"/>
        <v>0</v>
      </c>
      <c r="Y154" s="107">
        <f t="shared" si="40"/>
        <v>0</v>
      </c>
      <c r="Z154" s="55">
        <f t="shared" si="41"/>
        <v>0</v>
      </c>
      <c r="AA154" s="74">
        <f t="shared" si="42"/>
        <v>0</v>
      </c>
      <c r="AB154" s="191"/>
      <c r="AC154" s="189"/>
      <c r="AD154" s="189"/>
      <c r="AE154" s="189"/>
      <c r="AF154" s="585"/>
      <c r="AG154" s="586"/>
      <c r="AH154" s="29"/>
      <c r="AI154" s="108">
        <f t="shared" si="43"/>
        <v>0</v>
      </c>
      <c r="AJ154" s="109">
        <f t="shared" si="44"/>
        <v>0</v>
      </c>
      <c r="AM154" s="768"/>
      <c r="AN154" s="768"/>
      <c r="AO154" s="181"/>
      <c r="AP154" s="181"/>
      <c r="AQ154" s="181"/>
      <c r="AR154" s="182"/>
      <c r="AS154" s="182"/>
      <c r="AT154" s="182"/>
      <c r="AU154" s="182"/>
      <c r="AV154" s="182"/>
      <c r="AW154" s="182"/>
      <c r="AX154" s="182"/>
      <c r="AY154" s="171"/>
      <c r="AZ154" s="171"/>
      <c r="BA154" s="171"/>
      <c r="BB154" s="171"/>
      <c r="BC154" s="171"/>
      <c r="BD154" s="171"/>
      <c r="BE154" s="171"/>
    </row>
    <row r="155" spans="1:57" ht="15.75" x14ac:dyDescent="0.25">
      <c r="A155" s="766" t="s">
        <v>29</v>
      </c>
      <c r="B155" s="767"/>
      <c r="C155" s="107">
        <f t="shared" si="29"/>
        <v>0</v>
      </c>
      <c r="D155" s="107">
        <f t="shared" si="30"/>
        <v>0</v>
      </c>
      <c r="E155" s="107">
        <f t="shared" si="31"/>
        <v>0</v>
      </c>
      <c r="F155" s="107">
        <f t="shared" si="32"/>
        <v>0</v>
      </c>
      <c r="G155" s="55">
        <f t="shared" si="33"/>
        <v>0</v>
      </c>
      <c r="H155" s="74">
        <f t="shared" si="34"/>
        <v>0</v>
      </c>
      <c r="I155" s="190"/>
      <c r="J155" s="189"/>
      <c r="K155" s="189"/>
      <c r="L155" s="189"/>
      <c r="M155" s="585"/>
      <c r="N155" s="586"/>
      <c r="O155" s="29"/>
      <c r="P155" s="108">
        <f t="shared" si="35"/>
        <v>0</v>
      </c>
      <c r="Q155" s="109">
        <f t="shared" si="36"/>
        <v>0</v>
      </c>
      <c r="T155" s="766" t="s">
        <v>29</v>
      </c>
      <c r="U155" s="767"/>
      <c r="V155" s="107">
        <f t="shared" si="37"/>
        <v>0</v>
      </c>
      <c r="W155" s="107">
        <f t="shared" si="38"/>
        <v>0</v>
      </c>
      <c r="X155" s="107">
        <f t="shared" si="39"/>
        <v>0</v>
      </c>
      <c r="Y155" s="107">
        <f t="shared" si="40"/>
        <v>0</v>
      </c>
      <c r="Z155" s="55">
        <f t="shared" si="41"/>
        <v>0</v>
      </c>
      <c r="AA155" s="74">
        <f t="shared" si="42"/>
        <v>0</v>
      </c>
      <c r="AB155" s="191"/>
      <c r="AC155" s="189"/>
      <c r="AD155" s="189"/>
      <c r="AE155" s="189"/>
      <c r="AF155" s="585"/>
      <c r="AG155" s="586"/>
      <c r="AH155" s="29"/>
      <c r="AI155" s="108">
        <f t="shared" si="43"/>
        <v>0</v>
      </c>
      <c r="AJ155" s="109">
        <f t="shared" si="44"/>
        <v>0</v>
      </c>
      <c r="AM155" s="768"/>
      <c r="AN155" s="768"/>
      <c r="AO155" s="181"/>
      <c r="AP155" s="181"/>
      <c r="AQ155" s="181"/>
      <c r="AR155" s="182"/>
      <c r="AS155" s="182"/>
      <c r="AT155" s="182"/>
      <c r="AU155" s="182"/>
      <c r="AV155" s="182"/>
      <c r="AW155" s="182"/>
      <c r="AX155" s="182"/>
      <c r="AY155" s="171"/>
      <c r="AZ155" s="171"/>
      <c r="BA155" s="171"/>
      <c r="BB155" s="171"/>
      <c r="BC155" s="171"/>
      <c r="BD155" s="171"/>
      <c r="BE155" s="171"/>
    </row>
    <row r="156" spans="1:57" ht="15.75" x14ac:dyDescent="0.25">
      <c r="A156" s="766" t="s">
        <v>149</v>
      </c>
      <c r="B156" s="767"/>
      <c r="C156" s="107">
        <f t="shared" si="29"/>
        <v>0</v>
      </c>
      <c r="D156" s="107">
        <f t="shared" si="30"/>
        <v>0</v>
      </c>
      <c r="E156" s="107">
        <f t="shared" si="31"/>
        <v>0</v>
      </c>
      <c r="F156" s="107">
        <f t="shared" si="32"/>
        <v>0</v>
      </c>
      <c r="G156" s="55">
        <f t="shared" si="33"/>
        <v>0</v>
      </c>
      <c r="H156" s="74">
        <f t="shared" si="34"/>
        <v>0</v>
      </c>
      <c r="I156" s="190"/>
      <c r="J156" s="189"/>
      <c r="K156" s="189"/>
      <c r="L156" s="189"/>
      <c r="M156" s="585"/>
      <c r="N156" s="586"/>
      <c r="O156" s="29"/>
      <c r="P156" s="108">
        <f t="shared" si="35"/>
        <v>0</v>
      </c>
      <c r="Q156" s="109">
        <f t="shared" si="36"/>
        <v>0</v>
      </c>
      <c r="T156" s="766" t="s">
        <v>149</v>
      </c>
      <c r="U156" s="767"/>
      <c r="V156" s="107">
        <f t="shared" si="37"/>
        <v>0</v>
      </c>
      <c r="W156" s="107">
        <f t="shared" si="38"/>
        <v>0</v>
      </c>
      <c r="X156" s="107">
        <f t="shared" si="39"/>
        <v>0</v>
      </c>
      <c r="Y156" s="107">
        <f t="shared" si="40"/>
        <v>0</v>
      </c>
      <c r="Z156" s="55">
        <f t="shared" si="41"/>
        <v>0</v>
      </c>
      <c r="AA156" s="74">
        <f t="shared" si="42"/>
        <v>0</v>
      </c>
      <c r="AB156" s="191"/>
      <c r="AC156" s="189"/>
      <c r="AD156" s="189"/>
      <c r="AE156" s="189"/>
      <c r="AF156" s="585"/>
      <c r="AG156" s="586"/>
      <c r="AH156" s="29"/>
      <c r="AI156" s="108">
        <f t="shared" si="43"/>
        <v>0</v>
      </c>
      <c r="AJ156" s="109">
        <f t="shared" si="44"/>
        <v>0</v>
      </c>
      <c r="AM156" s="768"/>
      <c r="AN156" s="768"/>
      <c r="AO156" s="181"/>
      <c r="AP156" s="181"/>
      <c r="AQ156" s="181"/>
      <c r="AR156" s="182"/>
      <c r="AS156" s="182"/>
      <c r="AT156" s="182"/>
      <c r="AU156" s="182"/>
      <c r="AV156" s="182"/>
      <c r="AW156" s="182"/>
      <c r="AX156" s="182"/>
      <c r="AY156" s="171"/>
      <c r="AZ156" s="171"/>
      <c r="BA156" s="171"/>
      <c r="BB156" s="171"/>
      <c r="BC156" s="171"/>
      <c r="BD156" s="171"/>
      <c r="BE156" s="171"/>
    </row>
    <row r="157" spans="1:57" ht="15.75" x14ac:dyDescent="0.25">
      <c r="A157" s="766" t="s">
        <v>11</v>
      </c>
      <c r="B157" s="767"/>
      <c r="C157" s="107">
        <f t="shared" si="29"/>
        <v>0</v>
      </c>
      <c r="D157" s="107">
        <f t="shared" si="30"/>
        <v>0</v>
      </c>
      <c r="E157" s="107">
        <f t="shared" si="31"/>
        <v>0</v>
      </c>
      <c r="F157" s="107">
        <f t="shared" si="32"/>
        <v>0</v>
      </c>
      <c r="G157" s="55">
        <f t="shared" si="33"/>
        <v>0</v>
      </c>
      <c r="H157" s="74">
        <f t="shared" si="34"/>
        <v>0</v>
      </c>
      <c r="I157" s="190"/>
      <c r="J157" s="189"/>
      <c r="K157" s="189"/>
      <c r="L157" s="189"/>
      <c r="M157" s="585"/>
      <c r="N157" s="586"/>
      <c r="O157" s="29"/>
      <c r="P157" s="108">
        <f t="shared" si="35"/>
        <v>0</v>
      </c>
      <c r="Q157" s="109">
        <f t="shared" si="36"/>
        <v>0</v>
      </c>
      <c r="T157" s="766" t="s">
        <v>11</v>
      </c>
      <c r="U157" s="767"/>
      <c r="V157" s="107">
        <f t="shared" si="37"/>
        <v>0</v>
      </c>
      <c r="W157" s="107">
        <f t="shared" si="38"/>
        <v>0</v>
      </c>
      <c r="X157" s="107">
        <f t="shared" si="39"/>
        <v>0</v>
      </c>
      <c r="Y157" s="107">
        <f t="shared" si="40"/>
        <v>0</v>
      </c>
      <c r="Z157" s="55">
        <f t="shared" si="41"/>
        <v>0</v>
      </c>
      <c r="AA157" s="74">
        <f t="shared" si="42"/>
        <v>0</v>
      </c>
      <c r="AB157" s="191"/>
      <c r="AC157" s="189"/>
      <c r="AD157" s="189"/>
      <c r="AE157" s="189"/>
      <c r="AF157" s="585"/>
      <c r="AG157" s="586"/>
      <c r="AH157" s="29"/>
      <c r="AI157" s="108">
        <f t="shared" si="43"/>
        <v>0</v>
      </c>
      <c r="AJ157" s="109">
        <f t="shared" si="44"/>
        <v>0</v>
      </c>
      <c r="AM157" s="768"/>
      <c r="AN157" s="768"/>
      <c r="AO157" s="181"/>
      <c r="AP157" s="181"/>
      <c r="AQ157" s="181"/>
      <c r="AR157" s="182"/>
      <c r="AS157" s="182"/>
      <c r="AT157" s="182"/>
      <c r="AU157" s="182"/>
      <c r="AV157" s="182"/>
      <c r="AW157" s="182"/>
      <c r="AX157" s="182"/>
      <c r="AY157" s="171"/>
      <c r="AZ157" s="171"/>
      <c r="BA157" s="171"/>
      <c r="BB157" s="171"/>
      <c r="BC157" s="171"/>
      <c r="BD157" s="171"/>
      <c r="BE157" s="171"/>
    </row>
    <row r="158" spans="1:57" ht="15.75" x14ac:dyDescent="0.25">
      <c r="A158" s="766"/>
      <c r="B158" s="767"/>
      <c r="C158" s="107">
        <f t="shared" si="29"/>
        <v>0</v>
      </c>
      <c r="D158" s="107">
        <f t="shared" si="30"/>
        <v>0</v>
      </c>
      <c r="E158" s="107">
        <f t="shared" si="31"/>
        <v>0</v>
      </c>
      <c r="F158" s="107">
        <f t="shared" si="32"/>
        <v>0</v>
      </c>
      <c r="G158" s="55">
        <f t="shared" si="33"/>
        <v>0</v>
      </c>
      <c r="H158" s="74">
        <f t="shared" si="34"/>
        <v>0</v>
      </c>
      <c r="I158" s="190"/>
      <c r="J158" s="189"/>
      <c r="K158" s="189"/>
      <c r="L158" s="189"/>
      <c r="M158" s="585"/>
      <c r="N158" s="586"/>
      <c r="O158" s="29"/>
      <c r="P158" s="108">
        <f t="shared" si="35"/>
        <v>0</v>
      </c>
      <c r="Q158" s="109">
        <f t="shared" si="36"/>
        <v>0</v>
      </c>
      <c r="T158" s="766"/>
      <c r="U158" s="767"/>
      <c r="V158" s="107">
        <f t="shared" si="37"/>
        <v>0</v>
      </c>
      <c r="W158" s="107">
        <f t="shared" si="38"/>
        <v>0</v>
      </c>
      <c r="X158" s="107">
        <f t="shared" si="39"/>
        <v>0</v>
      </c>
      <c r="Y158" s="107">
        <f t="shared" si="40"/>
        <v>0</v>
      </c>
      <c r="Z158" s="55">
        <f t="shared" si="41"/>
        <v>0</v>
      </c>
      <c r="AA158" s="74">
        <f t="shared" si="42"/>
        <v>0</v>
      </c>
      <c r="AB158" s="191"/>
      <c r="AC158" s="189"/>
      <c r="AD158" s="189"/>
      <c r="AE158" s="189"/>
      <c r="AF158" s="585"/>
      <c r="AG158" s="586"/>
      <c r="AH158" s="29"/>
      <c r="AI158" s="108">
        <f t="shared" si="43"/>
        <v>0</v>
      </c>
      <c r="AJ158" s="109">
        <f t="shared" si="44"/>
        <v>0</v>
      </c>
      <c r="AM158" s="768"/>
      <c r="AN158" s="768"/>
      <c r="AO158" s="181"/>
      <c r="AP158" s="181"/>
      <c r="AQ158" s="181"/>
      <c r="AR158" s="182"/>
      <c r="AS158" s="182"/>
      <c r="AT158" s="182"/>
      <c r="AU158" s="182"/>
      <c r="AV158" s="182"/>
      <c r="AW158" s="182"/>
      <c r="AX158" s="182"/>
      <c r="AY158" s="171"/>
      <c r="AZ158" s="171"/>
      <c r="BA158" s="171"/>
      <c r="BB158" s="171"/>
      <c r="BC158" s="171"/>
      <c r="BD158" s="171"/>
      <c r="BE158" s="171"/>
    </row>
    <row r="159" spans="1:57" ht="15.75" x14ac:dyDescent="0.25">
      <c r="A159" s="760"/>
      <c r="B159" s="761"/>
      <c r="C159" s="107">
        <f t="shared" si="29"/>
        <v>0</v>
      </c>
      <c r="D159" s="107">
        <f t="shared" si="30"/>
        <v>0</v>
      </c>
      <c r="E159" s="107">
        <f t="shared" si="31"/>
        <v>0</v>
      </c>
      <c r="F159" s="107">
        <f t="shared" si="32"/>
        <v>0</v>
      </c>
      <c r="G159" s="55">
        <f t="shared" si="33"/>
        <v>0</v>
      </c>
      <c r="H159" s="74">
        <f t="shared" si="34"/>
        <v>0</v>
      </c>
      <c r="I159" s="190"/>
      <c r="J159" s="189"/>
      <c r="K159" s="189"/>
      <c r="L159" s="189"/>
      <c r="M159" s="585"/>
      <c r="N159" s="586"/>
      <c r="O159" s="29"/>
      <c r="P159" s="108">
        <f t="shared" si="35"/>
        <v>0</v>
      </c>
      <c r="Q159" s="109">
        <f t="shared" si="36"/>
        <v>0</v>
      </c>
      <c r="T159" s="760"/>
      <c r="U159" s="761"/>
      <c r="V159" s="107">
        <f t="shared" si="37"/>
        <v>0</v>
      </c>
      <c r="W159" s="107">
        <f t="shared" si="38"/>
        <v>0</v>
      </c>
      <c r="X159" s="107">
        <f t="shared" si="39"/>
        <v>0</v>
      </c>
      <c r="Y159" s="107">
        <f t="shared" si="40"/>
        <v>0</v>
      </c>
      <c r="Z159" s="55">
        <f t="shared" si="41"/>
        <v>0</v>
      </c>
      <c r="AA159" s="74">
        <f t="shared" si="42"/>
        <v>0</v>
      </c>
      <c r="AB159" s="191"/>
      <c r="AC159" s="189"/>
      <c r="AD159" s="189"/>
      <c r="AE159" s="189"/>
      <c r="AF159" s="585"/>
      <c r="AG159" s="586"/>
      <c r="AH159" s="29"/>
      <c r="AI159" s="108">
        <f t="shared" si="43"/>
        <v>0</v>
      </c>
      <c r="AJ159" s="109">
        <f t="shared" si="44"/>
        <v>0</v>
      </c>
      <c r="AM159" s="170"/>
      <c r="AN159" s="181"/>
      <c r="AO159" s="181"/>
      <c r="AP159" s="181"/>
      <c r="AQ159" s="181"/>
      <c r="AR159" s="182"/>
      <c r="AS159" s="182"/>
      <c r="AT159" s="182"/>
      <c r="AU159" s="182"/>
      <c r="AV159" s="182"/>
      <c r="AW159" s="182"/>
      <c r="AX159" s="182"/>
      <c r="AY159" s="171"/>
      <c r="AZ159" s="171"/>
      <c r="BA159" s="171"/>
      <c r="BB159" s="171"/>
      <c r="BC159" s="171"/>
      <c r="BD159" s="171"/>
      <c r="BE159" s="171"/>
    </row>
    <row r="160" spans="1:57" ht="15.75" x14ac:dyDescent="0.25">
      <c r="A160" s="760"/>
      <c r="B160" s="761"/>
      <c r="C160" s="107">
        <f t="shared" si="29"/>
        <v>0</v>
      </c>
      <c r="D160" s="107">
        <f t="shared" si="30"/>
        <v>0</v>
      </c>
      <c r="E160" s="107">
        <f t="shared" si="31"/>
        <v>0</v>
      </c>
      <c r="F160" s="107">
        <f t="shared" si="32"/>
        <v>0</v>
      </c>
      <c r="G160" s="55">
        <f t="shared" si="33"/>
        <v>0</v>
      </c>
      <c r="H160" s="74">
        <f t="shared" si="34"/>
        <v>0</v>
      </c>
      <c r="I160" s="190"/>
      <c r="J160" s="189"/>
      <c r="K160" s="189"/>
      <c r="L160" s="189"/>
      <c r="M160" s="585"/>
      <c r="N160" s="586"/>
      <c r="O160" s="29"/>
      <c r="P160" s="108">
        <f t="shared" si="35"/>
        <v>0</v>
      </c>
      <c r="Q160" s="109">
        <f t="shared" si="36"/>
        <v>0</v>
      </c>
      <c r="T160" s="760"/>
      <c r="U160" s="761"/>
      <c r="V160" s="107">
        <f t="shared" si="37"/>
        <v>0</v>
      </c>
      <c r="W160" s="107">
        <f t="shared" si="38"/>
        <v>0</v>
      </c>
      <c r="X160" s="107">
        <f t="shared" si="39"/>
        <v>0</v>
      </c>
      <c r="Y160" s="107">
        <f t="shared" si="40"/>
        <v>0</v>
      </c>
      <c r="Z160" s="55">
        <f t="shared" si="41"/>
        <v>0</v>
      </c>
      <c r="AA160" s="74">
        <f t="shared" si="42"/>
        <v>0</v>
      </c>
      <c r="AB160" s="191"/>
      <c r="AC160" s="189"/>
      <c r="AD160" s="189"/>
      <c r="AE160" s="189"/>
      <c r="AF160" s="585"/>
      <c r="AG160" s="586"/>
      <c r="AH160" s="29"/>
      <c r="AI160" s="108">
        <f t="shared" si="43"/>
        <v>0</v>
      </c>
      <c r="AJ160" s="109">
        <f t="shared" si="44"/>
        <v>0</v>
      </c>
      <c r="AM160" s="171"/>
      <c r="AN160" s="181"/>
      <c r="AO160" s="181"/>
      <c r="AP160" s="181"/>
      <c r="AQ160" s="181"/>
      <c r="AR160" s="182"/>
      <c r="AS160" s="182"/>
      <c r="AT160" s="182"/>
      <c r="AU160" s="182"/>
      <c r="AV160" s="182"/>
      <c r="AW160" s="182"/>
      <c r="AX160" s="182"/>
      <c r="AY160" s="171"/>
      <c r="AZ160" s="171"/>
      <c r="BA160" s="171"/>
      <c r="BB160" s="171"/>
      <c r="BC160" s="171"/>
      <c r="BD160" s="171"/>
      <c r="BE160" s="171"/>
    </row>
    <row r="161" spans="1:57" ht="21" x14ac:dyDescent="0.35">
      <c r="A161" s="760"/>
      <c r="B161" s="761"/>
      <c r="C161" s="107">
        <f t="shared" si="29"/>
        <v>0</v>
      </c>
      <c r="D161" s="107">
        <f t="shared" si="30"/>
        <v>0</v>
      </c>
      <c r="E161" s="107">
        <f t="shared" si="31"/>
        <v>0</v>
      </c>
      <c r="F161" s="107">
        <f t="shared" si="32"/>
        <v>0</v>
      </c>
      <c r="G161" s="55">
        <f t="shared" si="33"/>
        <v>0</v>
      </c>
      <c r="H161" s="74">
        <f t="shared" si="34"/>
        <v>0</v>
      </c>
      <c r="I161" s="190"/>
      <c r="J161" s="189"/>
      <c r="K161" s="189"/>
      <c r="L161" s="189"/>
      <c r="M161" s="585"/>
      <c r="N161" s="586"/>
      <c r="O161" s="29"/>
      <c r="P161" s="108">
        <f t="shared" si="35"/>
        <v>0</v>
      </c>
      <c r="Q161" s="109">
        <f t="shared" si="36"/>
        <v>0</v>
      </c>
      <c r="T161" s="760"/>
      <c r="U161" s="761"/>
      <c r="V161" s="107">
        <f t="shared" si="37"/>
        <v>0</v>
      </c>
      <c r="W161" s="107">
        <f t="shared" si="38"/>
        <v>0</v>
      </c>
      <c r="X161" s="107">
        <f t="shared" si="39"/>
        <v>0</v>
      </c>
      <c r="Y161" s="107">
        <f t="shared" si="40"/>
        <v>0</v>
      </c>
      <c r="Z161" s="55">
        <f t="shared" si="41"/>
        <v>0</v>
      </c>
      <c r="AA161" s="74">
        <f t="shared" si="42"/>
        <v>0</v>
      </c>
      <c r="AB161" s="191"/>
      <c r="AC161" s="189"/>
      <c r="AD161" s="189"/>
      <c r="AE161" s="189"/>
      <c r="AF161" s="585"/>
      <c r="AG161" s="586"/>
      <c r="AH161" s="29"/>
      <c r="AI161" s="108">
        <f t="shared" si="43"/>
        <v>0</v>
      </c>
      <c r="AJ161" s="109">
        <f t="shared" si="44"/>
        <v>0</v>
      </c>
      <c r="AM161" s="193"/>
      <c r="AN161" s="194"/>
      <c r="AO161" s="194"/>
      <c r="AP161" s="194"/>
      <c r="AQ161" s="194"/>
      <c r="AR161" s="195"/>
      <c r="AS161" s="195"/>
      <c r="AT161" s="195"/>
      <c r="AU161" s="195"/>
      <c r="AV161" s="195"/>
      <c r="AW161" s="195"/>
      <c r="AX161" s="195"/>
      <c r="AY161" s="171"/>
      <c r="AZ161" s="171"/>
      <c r="BA161" s="171"/>
      <c r="BB161" s="171"/>
      <c r="BC161" s="171"/>
      <c r="BD161" s="171"/>
      <c r="BE161" s="171"/>
    </row>
    <row r="162" spans="1:57" ht="15.75" x14ac:dyDescent="0.25">
      <c r="A162" s="760"/>
      <c r="B162" s="761"/>
      <c r="C162" s="107">
        <f t="shared" si="29"/>
        <v>0</v>
      </c>
      <c r="D162" s="107">
        <f t="shared" si="30"/>
        <v>0</v>
      </c>
      <c r="E162" s="107">
        <f t="shared" si="31"/>
        <v>0</v>
      </c>
      <c r="F162" s="107">
        <f t="shared" si="32"/>
        <v>0</v>
      </c>
      <c r="G162" s="55">
        <f t="shared" si="33"/>
        <v>0</v>
      </c>
      <c r="H162" s="74">
        <f t="shared" si="34"/>
        <v>0</v>
      </c>
      <c r="I162" s="190"/>
      <c r="J162" s="189"/>
      <c r="K162" s="189"/>
      <c r="L162" s="189"/>
      <c r="M162" s="585"/>
      <c r="N162" s="586"/>
      <c r="O162" s="29"/>
      <c r="P162" s="108">
        <f t="shared" si="35"/>
        <v>0</v>
      </c>
      <c r="Q162" s="109">
        <f t="shared" si="36"/>
        <v>0</v>
      </c>
      <c r="T162" s="760"/>
      <c r="U162" s="761"/>
      <c r="V162" s="107">
        <f t="shared" si="37"/>
        <v>0</v>
      </c>
      <c r="W162" s="107">
        <f t="shared" si="38"/>
        <v>0</v>
      </c>
      <c r="X162" s="107">
        <f t="shared" si="39"/>
        <v>0</v>
      </c>
      <c r="Y162" s="107">
        <f t="shared" si="40"/>
        <v>0</v>
      </c>
      <c r="Z162" s="55">
        <f t="shared" si="41"/>
        <v>0</v>
      </c>
      <c r="AA162" s="74">
        <f t="shared" si="42"/>
        <v>0</v>
      </c>
      <c r="AB162" s="191"/>
      <c r="AC162" s="189"/>
      <c r="AD162" s="189"/>
      <c r="AE162" s="189"/>
      <c r="AF162" s="585"/>
      <c r="AG162" s="586"/>
      <c r="AH162" s="29"/>
      <c r="AI162" s="108">
        <f t="shared" si="43"/>
        <v>0</v>
      </c>
      <c r="AJ162" s="109">
        <f t="shared" si="44"/>
        <v>0</v>
      </c>
      <c r="AM162" s="171"/>
      <c r="AN162" s="181"/>
      <c r="AO162" s="181"/>
      <c r="AP162" s="181"/>
      <c r="AQ162" s="181"/>
      <c r="AR162" s="182"/>
      <c r="AS162" s="182"/>
      <c r="AT162" s="182"/>
      <c r="AU162" s="182"/>
      <c r="AV162" s="182"/>
      <c r="AW162" s="182"/>
      <c r="AX162" s="182"/>
      <c r="AY162" s="171"/>
      <c r="AZ162" s="171"/>
      <c r="BA162" s="171"/>
      <c r="BB162" s="171"/>
      <c r="BC162" s="171"/>
      <c r="BD162" s="171"/>
      <c r="BE162" s="171"/>
    </row>
    <row r="163" spans="1:57" ht="21" x14ac:dyDescent="0.25">
      <c r="A163" s="760"/>
      <c r="B163" s="761"/>
      <c r="C163" s="107">
        <f t="shared" si="29"/>
        <v>0</v>
      </c>
      <c r="D163" s="107">
        <f t="shared" si="30"/>
        <v>0</v>
      </c>
      <c r="E163" s="107">
        <f t="shared" si="31"/>
        <v>0</v>
      </c>
      <c r="F163" s="107">
        <f t="shared" si="32"/>
        <v>0</v>
      </c>
      <c r="G163" s="55">
        <f t="shared" si="33"/>
        <v>0</v>
      </c>
      <c r="H163" s="74">
        <f t="shared" si="34"/>
        <v>0</v>
      </c>
      <c r="I163" s="190"/>
      <c r="J163" s="189"/>
      <c r="K163" s="189"/>
      <c r="L163" s="189"/>
      <c r="M163" s="585"/>
      <c r="N163" s="586"/>
      <c r="O163" s="29"/>
      <c r="P163" s="108">
        <f t="shared" si="35"/>
        <v>0</v>
      </c>
      <c r="Q163" s="109">
        <f t="shared" si="36"/>
        <v>0</v>
      </c>
      <c r="T163" s="760"/>
      <c r="U163" s="761"/>
      <c r="V163" s="107">
        <f t="shared" si="37"/>
        <v>0</v>
      </c>
      <c r="W163" s="107">
        <f t="shared" si="38"/>
        <v>0</v>
      </c>
      <c r="X163" s="107">
        <f t="shared" si="39"/>
        <v>0</v>
      </c>
      <c r="Y163" s="107">
        <f t="shared" si="40"/>
        <v>0</v>
      </c>
      <c r="Z163" s="55">
        <f t="shared" si="41"/>
        <v>0</v>
      </c>
      <c r="AA163" s="74">
        <f t="shared" si="42"/>
        <v>0</v>
      </c>
      <c r="AB163" s="191"/>
      <c r="AC163" s="189"/>
      <c r="AD163" s="189"/>
      <c r="AE163" s="189"/>
      <c r="AF163" s="585"/>
      <c r="AG163" s="586"/>
      <c r="AH163" s="29"/>
      <c r="AI163" s="108">
        <f t="shared" si="43"/>
        <v>0</v>
      </c>
      <c r="AJ163" s="109">
        <f t="shared" si="44"/>
        <v>0</v>
      </c>
      <c r="AM163" s="195"/>
      <c r="AN163" s="194"/>
      <c r="AO163" s="194"/>
      <c r="AP163" s="194"/>
      <c r="AQ163" s="194"/>
      <c r="AR163" s="195"/>
      <c r="AS163" s="195"/>
      <c r="AT163" s="195"/>
      <c r="AU163" s="195"/>
      <c r="AV163" s="195"/>
      <c r="AW163" s="195"/>
      <c r="AX163" s="195"/>
      <c r="AY163" s="171"/>
      <c r="AZ163" s="171"/>
      <c r="BA163" s="171"/>
      <c r="BB163" s="171"/>
      <c r="BC163" s="171"/>
      <c r="BD163" s="171"/>
      <c r="BE163" s="171"/>
    </row>
    <row r="164" spans="1:57" ht="15.75" x14ac:dyDescent="0.25">
      <c r="A164" s="760"/>
      <c r="B164" s="761"/>
      <c r="C164" s="107">
        <f t="shared" si="29"/>
        <v>0</v>
      </c>
      <c r="D164" s="107">
        <f t="shared" si="30"/>
        <v>0</v>
      </c>
      <c r="E164" s="107">
        <f t="shared" si="31"/>
        <v>0</v>
      </c>
      <c r="F164" s="107">
        <f t="shared" si="32"/>
        <v>0</v>
      </c>
      <c r="G164" s="55">
        <f t="shared" si="33"/>
        <v>0</v>
      </c>
      <c r="H164" s="74">
        <f t="shared" si="34"/>
        <v>0</v>
      </c>
      <c r="I164" s="190"/>
      <c r="J164" s="189"/>
      <c r="K164" s="189"/>
      <c r="L164" s="189"/>
      <c r="M164" s="585"/>
      <c r="N164" s="586"/>
      <c r="O164" s="29"/>
      <c r="P164" s="108">
        <f t="shared" si="35"/>
        <v>0</v>
      </c>
      <c r="Q164" s="109">
        <f t="shared" si="36"/>
        <v>0</v>
      </c>
      <c r="T164" s="760"/>
      <c r="U164" s="761"/>
      <c r="V164" s="107">
        <f t="shared" si="37"/>
        <v>0</v>
      </c>
      <c r="W164" s="107">
        <f t="shared" si="38"/>
        <v>0</v>
      </c>
      <c r="X164" s="107">
        <f t="shared" si="39"/>
        <v>0</v>
      </c>
      <c r="Y164" s="107">
        <f t="shared" si="40"/>
        <v>0</v>
      </c>
      <c r="Z164" s="55">
        <f t="shared" si="41"/>
        <v>0</v>
      </c>
      <c r="AA164" s="74">
        <f t="shared" si="42"/>
        <v>0</v>
      </c>
      <c r="AB164" s="191"/>
      <c r="AC164" s="189"/>
      <c r="AD164" s="189"/>
      <c r="AE164" s="189"/>
      <c r="AF164" s="585"/>
      <c r="AG164" s="586"/>
      <c r="AH164" s="29"/>
      <c r="AI164" s="108">
        <f t="shared" si="43"/>
        <v>0</v>
      </c>
      <c r="AJ164" s="109">
        <f t="shared" si="44"/>
        <v>0</v>
      </c>
      <c r="AM164" s="196"/>
      <c r="AN164" s="181"/>
      <c r="AO164" s="181"/>
      <c r="AP164" s="181"/>
      <c r="AQ164" s="181"/>
      <c r="AR164" s="182"/>
      <c r="AS164" s="182"/>
      <c r="AT164" s="182"/>
      <c r="AU164" s="182"/>
      <c r="AV164" s="182"/>
      <c r="AW164" s="182"/>
      <c r="AX164" s="182"/>
      <c r="AY164" s="171"/>
      <c r="AZ164" s="171"/>
      <c r="BA164" s="171"/>
      <c r="BB164" s="171"/>
      <c r="BC164" s="171"/>
      <c r="BD164" s="171"/>
      <c r="BE164" s="171"/>
    </row>
    <row r="165" spans="1:57" ht="15.75" x14ac:dyDescent="0.25">
      <c r="A165" s="760"/>
      <c r="B165" s="761"/>
      <c r="C165" s="107">
        <f t="shared" si="29"/>
        <v>0</v>
      </c>
      <c r="D165" s="107">
        <f t="shared" si="30"/>
        <v>0</v>
      </c>
      <c r="E165" s="107">
        <f t="shared" si="31"/>
        <v>0</v>
      </c>
      <c r="F165" s="107">
        <f t="shared" si="32"/>
        <v>0</v>
      </c>
      <c r="G165" s="55">
        <f t="shared" si="33"/>
        <v>0</v>
      </c>
      <c r="H165" s="74">
        <f t="shared" si="34"/>
        <v>0</v>
      </c>
      <c r="I165" s="190"/>
      <c r="J165" s="189"/>
      <c r="K165" s="189"/>
      <c r="L165" s="189"/>
      <c r="M165" s="585"/>
      <c r="N165" s="586"/>
      <c r="O165" s="29"/>
      <c r="P165" s="108">
        <f t="shared" si="35"/>
        <v>0</v>
      </c>
      <c r="Q165" s="109">
        <f t="shared" si="36"/>
        <v>0</v>
      </c>
      <c r="T165" s="760"/>
      <c r="U165" s="761"/>
      <c r="V165" s="107">
        <f t="shared" si="37"/>
        <v>0</v>
      </c>
      <c r="W165" s="107">
        <f t="shared" si="38"/>
        <v>0</v>
      </c>
      <c r="X165" s="107">
        <f t="shared" si="39"/>
        <v>0</v>
      </c>
      <c r="Y165" s="107">
        <f t="shared" si="40"/>
        <v>0</v>
      </c>
      <c r="Z165" s="55">
        <f t="shared" si="41"/>
        <v>0</v>
      </c>
      <c r="AA165" s="74">
        <f t="shared" si="42"/>
        <v>0</v>
      </c>
      <c r="AB165" s="191"/>
      <c r="AC165" s="189"/>
      <c r="AD165" s="189"/>
      <c r="AE165" s="189"/>
      <c r="AF165" s="585"/>
      <c r="AG165" s="586"/>
      <c r="AH165" s="29"/>
      <c r="AI165" s="108">
        <f t="shared" si="43"/>
        <v>0</v>
      </c>
      <c r="AJ165" s="109">
        <f t="shared" si="44"/>
        <v>0</v>
      </c>
      <c r="AM165" s="196"/>
      <c r="AN165" s="181"/>
      <c r="AO165" s="181"/>
      <c r="AP165" s="181"/>
      <c r="AQ165" s="181"/>
      <c r="AR165" s="182"/>
      <c r="AS165" s="182"/>
      <c r="AT165" s="182"/>
      <c r="AU165" s="182"/>
      <c r="AV165" s="182"/>
      <c r="AW165" s="182"/>
      <c r="AX165" s="182"/>
      <c r="AY165" s="171"/>
      <c r="AZ165" s="171"/>
      <c r="BA165" s="171"/>
      <c r="BB165" s="171"/>
      <c r="BC165" s="171"/>
      <c r="BD165" s="171"/>
      <c r="BE165" s="171"/>
    </row>
    <row r="166" spans="1:57" ht="15.75" x14ac:dyDescent="0.25">
      <c r="A166" s="760"/>
      <c r="B166" s="761"/>
      <c r="C166" s="107">
        <f t="shared" si="29"/>
        <v>0</v>
      </c>
      <c r="D166" s="107">
        <f t="shared" si="30"/>
        <v>0</v>
      </c>
      <c r="E166" s="107">
        <f t="shared" si="31"/>
        <v>0</v>
      </c>
      <c r="F166" s="107">
        <f t="shared" si="32"/>
        <v>0</v>
      </c>
      <c r="G166" s="55">
        <f t="shared" si="33"/>
        <v>0</v>
      </c>
      <c r="H166" s="74">
        <f t="shared" si="34"/>
        <v>0</v>
      </c>
      <c r="I166" s="190"/>
      <c r="J166" s="189"/>
      <c r="K166" s="189"/>
      <c r="L166" s="189"/>
      <c r="M166" s="585"/>
      <c r="N166" s="586"/>
      <c r="O166" s="29"/>
      <c r="P166" s="108">
        <f t="shared" si="35"/>
        <v>0</v>
      </c>
      <c r="Q166" s="109">
        <f t="shared" si="36"/>
        <v>0</v>
      </c>
      <c r="T166" s="760"/>
      <c r="U166" s="761"/>
      <c r="V166" s="107">
        <f t="shared" si="37"/>
        <v>0</v>
      </c>
      <c r="W166" s="107">
        <f t="shared" si="38"/>
        <v>0</v>
      </c>
      <c r="X166" s="107">
        <f t="shared" si="39"/>
        <v>0</v>
      </c>
      <c r="Y166" s="107">
        <f t="shared" si="40"/>
        <v>0</v>
      </c>
      <c r="Z166" s="55">
        <f t="shared" si="41"/>
        <v>0</v>
      </c>
      <c r="AA166" s="74">
        <f t="shared" si="42"/>
        <v>0</v>
      </c>
      <c r="AB166" s="191"/>
      <c r="AC166" s="189"/>
      <c r="AD166" s="189"/>
      <c r="AE166" s="189"/>
      <c r="AF166" s="585"/>
      <c r="AG166" s="586"/>
      <c r="AH166" s="29"/>
      <c r="AI166" s="108">
        <f t="shared" si="43"/>
        <v>0</v>
      </c>
      <c r="AJ166" s="109">
        <f t="shared" si="44"/>
        <v>0</v>
      </c>
      <c r="AM166" s="196"/>
      <c r="AN166" s="181"/>
      <c r="AO166" s="181"/>
      <c r="AP166" s="181"/>
      <c r="AQ166" s="181"/>
      <c r="AR166" s="182"/>
      <c r="AS166" s="182"/>
      <c r="AT166" s="182"/>
      <c r="AU166" s="182"/>
      <c r="AV166" s="182"/>
      <c r="AW166" s="182"/>
      <c r="AX166" s="182"/>
      <c r="AY166" s="171"/>
      <c r="AZ166" s="171"/>
      <c r="BA166" s="171"/>
      <c r="BB166" s="171"/>
      <c r="BC166" s="171"/>
      <c r="BD166" s="171"/>
      <c r="BE166" s="171"/>
    </row>
    <row r="167" spans="1:57" ht="15.75" x14ac:dyDescent="0.25">
      <c r="A167" s="760"/>
      <c r="B167" s="761"/>
      <c r="C167" s="107">
        <f t="shared" si="29"/>
        <v>0</v>
      </c>
      <c r="D167" s="107">
        <f t="shared" si="30"/>
        <v>0</v>
      </c>
      <c r="E167" s="107">
        <f t="shared" si="31"/>
        <v>0</v>
      </c>
      <c r="F167" s="107">
        <f t="shared" si="32"/>
        <v>0</v>
      </c>
      <c r="G167" s="55">
        <f t="shared" si="33"/>
        <v>0</v>
      </c>
      <c r="H167" s="74">
        <f t="shared" si="34"/>
        <v>0</v>
      </c>
      <c r="I167" s="190"/>
      <c r="J167" s="189"/>
      <c r="K167" s="189"/>
      <c r="L167" s="189"/>
      <c r="M167" s="585"/>
      <c r="N167" s="586"/>
      <c r="O167" s="29"/>
      <c r="P167" s="108">
        <f t="shared" si="35"/>
        <v>0</v>
      </c>
      <c r="Q167" s="109">
        <f t="shared" si="36"/>
        <v>0</v>
      </c>
      <c r="T167" s="760"/>
      <c r="U167" s="761"/>
      <c r="V167" s="107">
        <f t="shared" si="37"/>
        <v>0</v>
      </c>
      <c r="W167" s="107">
        <f t="shared" si="38"/>
        <v>0</v>
      </c>
      <c r="X167" s="107">
        <f t="shared" si="39"/>
        <v>0</v>
      </c>
      <c r="Y167" s="107">
        <f t="shared" si="40"/>
        <v>0</v>
      </c>
      <c r="Z167" s="55">
        <f t="shared" si="41"/>
        <v>0</v>
      </c>
      <c r="AA167" s="74">
        <f t="shared" si="42"/>
        <v>0</v>
      </c>
      <c r="AB167" s="191"/>
      <c r="AC167" s="189"/>
      <c r="AD167" s="189"/>
      <c r="AE167" s="189"/>
      <c r="AF167" s="585"/>
      <c r="AG167" s="586"/>
      <c r="AH167" s="29"/>
      <c r="AI167" s="108">
        <f t="shared" si="43"/>
        <v>0</v>
      </c>
      <c r="AJ167" s="109">
        <f t="shared" si="44"/>
        <v>0</v>
      </c>
      <c r="AM167" s="196"/>
      <c r="AN167" s="181"/>
      <c r="AO167" s="181"/>
      <c r="AP167" s="181"/>
      <c r="AQ167" s="181"/>
      <c r="AR167" s="182"/>
      <c r="AS167" s="182"/>
      <c r="AT167" s="182"/>
      <c r="AU167" s="182"/>
      <c r="AV167" s="182"/>
      <c r="AW167" s="182"/>
      <c r="AX167" s="182"/>
      <c r="AY167" s="171"/>
      <c r="AZ167" s="171"/>
      <c r="BA167" s="171"/>
      <c r="BB167" s="171"/>
      <c r="BC167" s="171"/>
      <c r="BD167" s="171"/>
      <c r="BE167" s="171"/>
    </row>
    <row r="168" spans="1:57" ht="16.5" thickBot="1" x14ac:dyDescent="0.3">
      <c r="A168" s="764"/>
      <c r="B168" s="765"/>
      <c r="C168" s="110">
        <f t="shared" si="29"/>
        <v>0</v>
      </c>
      <c r="D168" s="110">
        <f t="shared" si="30"/>
        <v>0</v>
      </c>
      <c r="E168" s="110">
        <f t="shared" si="31"/>
        <v>0</v>
      </c>
      <c r="F168" s="110">
        <f t="shared" si="32"/>
        <v>0</v>
      </c>
      <c r="G168" s="111">
        <f t="shared" si="33"/>
        <v>0</v>
      </c>
      <c r="H168" s="112">
        <f t="shared" si="34"/>
        <v>0</v>
      </c>
      <c r="I168" s="197"/>
      <c r="J168" s="198"/>
      <c r="K168" s="198"/>
      <c r="L168" s="198"/>
      <c r="M168" s="699"/>
      <c r="N168" s="700"/>
      <c r="O168" s="30"/>
      <c r="P168" s="113">
        <f t="shared" si="35"/>
        <v>0</v>
      </c>
      <c r="Q168" s="114">
        <f t="shared" si="36"/>
        <v>0</v>
      </c>
      <c r="T168" s="762"/>
      <c r="U168" s="763"/>
      <c r="V168" s="115">
        <f t="shared" si="37"/>
        <v>0</v>
      </c>
      <c r="W168" s="115">
        <f t="shared" si="38"/>
        <v>0</v>
      </c>
      <c r="X168" s="115">
        <f t="shared" si="39"/>
        <v>0</v>
      </c>
      <c r="Y168" s="115">
        <f t="shared" si="40"/>
        <v>0</v>
      </c>
      <c r="Z168" s="116">
        <f t="shared" si="41"/>
        <v>0</v>
      </c>
      <c r="AA168" s="117">
        <f t="shared" si="42"/>
        <v>0</v>
      </c>
      <c r="AB168" s="200"/>
      <c r="AC168" s="199"/>
      <c r="AD168" s="199"/>
      <c r="AE168" s="199"/>
      <c r="AF168" s="699"/>
      <c r="AG168" s="700"/>
      <c r="AH168" s="60"/>
      <c r="AI168" s="118">
        <f t="shared" si="43"/>
        <v>0</v>
      </c>
      <c r="AJ168" s="119">
        <f t="shared" si="44"/>
        <v>0</v>
      </c>
      <c r="AM168" s="196"/>
      <c r="AN168" s="181"/>
      <c r="AO168" s="181"/>
      <c r="AP168" s="181"/>
      <c r="AQ168" s="181"/>
      <c r="AR168" s="182"/>
      <c r="AS168" s="182"/>
      <c r="AT168" s="182"/>
      <c r="AU168" s="182"/>
      <c r="AV168" s="182"/>
      <c r="AW168" s="182"/>
      <c r="AX168" s="182"/>
      <c r="AY168" s="171"/>
      <c r="AZ168" s="171"/>
      <c r="BA168" s="171"/>
      <c r="BB168" s="171"/>
      <c r="BC168" s="171"/>
      <c r="BD168" s="171"/>
      <c r="BE168" s="171"/>
    </row>
    <row r="169" spans="1:57" ht="17.25" customHeight="1" thickTop="1" thickBot="1" x14ac:dyDescent="0.3">
      <c r="A169" s="750" t="s">
        <v>87</v>
      </c>
      <c r="B169" s="750"/>
      <c r="C169" s="752">
        <f t="shared" ref="C169:H169" si="45">SUMIF(C149:C168,"&lt;&gt;#N/A")+SUMIF(V149:V172,"&lt;&gt;#N/A")</f>
        <v>0</v>
      </c>
      <c r="D169" s="752">
        <f t="shared" si="45"/>
        <v>0</v>
      </c>
      <c r="E169" s="752">
        <f t="shared" si="45"/>
        <v>0</v>
      </c>
      <c r="F169" s="752">
        <f t="shared" si="45"/>
        <v>0</v>
      </c>
      <c r="G169" s="752">
        <f t="shared" si="45"/>
        <v>0</v>
      </c>
      <c r="H169" s="921">
        <f t="shared" si="45"/>
        <v>0</v>
      </c>
      <c r="I169" s="923">
        <f>SUM(I149:I168)+SUM(AB149:AB168)</f>
        <v>0</v>
      </c>
      <c r="J169" s="754">
        <f>SUM(J149:J168)+SUM(AC149:AC168)</f>
        <v>0</v>
      </c>
      <c r="K169" s="754">
        <f>SUM(K149:K168)+SUM(AD149:AD168)</f>
        <v>0</v>
      </c>
      <c r="L169" s="754">
        <f>SUM(L149:L168)+SUM(AE149:AE168)</f>
        <v>0</v>
      </c>
      <c r="M169" s="925">
        <f>SUM(M149:N168)+SUM(AF149:AG168)</f>
        <v>0</v>
      </c>
      <c r="N169" s="926"/>
      <c r="O169" s="754">
        <f>SUM(O149:O168)+SUM(AH149:AH168)</f>
        <v>0</v>
      </c>
      <c r="P169" s="929">
        <f>SUMIF(P149:P168,"&lt;&gt;#N/A")+SUMIF(Z149:Z172,"&lt;&gt;#N/A")</f>
        <v>0</v>
      </c>
      <c r="Q169" s="929">
        <f>SUMIF(H149:I168,"&lt;&gt;#N/A")+SUMIF(AA149:AB172,"&lt;&gt;#N/A")</f>
        <v>0</v>
      </c>
      <c r="T169" s="776"/>
      <c r="U169" s="776"/>
      <c r="V169" s="930"/>
      <c r="W169" s="930"/>
      <c r="X169" s="930"/>
      <c r="Y169" s="930"/>
      <c r="Z169" s="931"/>
      <c r="AA169" s="931"/>
      <c r="AB169" s="201"/>
      <c r="AC169" s="932"/>
      <c r="AD169" s="932"/>
      <c r="AE169" s="932"/>
      <c r="AF169" s="932"/>
      <c r="AG169" s="932"/>
      <c r="AH169" s="931"/>
      <c r="AI169" s="933"/>
      <c r="AJ169" s="933"/>
      <c r="AK169" s="171"/>
      <c r="AM169" s="196"/>
      <c r="AN169" s="181"/>
      <c r="AO169" s="181"/>
      <c r="AP169" s="181"/>
      <c r="AQ169" s="181"/>
      <c r="AR169" s="182"/>
      <c r="AS169" s="182"/>
      <c r="AT169" s="182"/>
      <c r="AU169" s="182"/>
      <c r="AV169" s="182"/>
      <c r="AW169" s="182"/>
      <c r="AX169" s="182"/>
      <c r="AY169" s="171"/>
      <c r="AZ169" s="171"/>
      <c r="BA169" s="171"/>
      <c r="BB169" s="171"/>
      <c r="BC169" s="171"/>
      <c r="BD169" s="171"/>
      <c r="BE169" s="171"/>
    </row>
    <row r="170" spans="1:57" ht="16.5" thickBot="1" x14ac:dyDescent="0.3">
      <c r="A170" s="751"/>
      <c r="B170" s="751"/>
      <c r="C170" s="753"/>
      <c r="D170" s="753"/>
      <c r="E170" s="753"/>
      <c r="F170" s="753"/>
      <c r="G170" s="753"/>
      <c r="H170" s="922"/>
      <c r="I170" s="924"/>
      <c r="J170" s="755"/>
      <c r="K170" s="755"/>
      <c r="L170" s="755"/>
      <c r="M170" s="927"/>
      <c r="N170" s="928"/>
      <c r="O170" s="755"/>
      <c r="P170" s="671"/>
      <c r="Q170" s="671"/>
      <c r="T170" s="776"/>
      <c r="U170" s="776"/>
      <c r="V170" s="930"/>
      <c r="W170" s="930"/>
      <c r="X170" s="930"/>
      <c r="Y170" s="930"/>
      <c r="Z170" s="931"/>
      <c r="AA170" s="931"/>
      <c r="AB170" s="201"/>
      <c r="AC170" s="932"/>
      <c r="AD170" s="932"/>
      <c r="AE170" s="932"/>
      <c r="AF170" s="932"/>
      <c r="AG170" s="932"/>
      <c r="AH170" s="931"/>
      <c r="AI170" s="932"/>
      <c r="AJ170" s="933"/>
      <c r="AK170" s="171"/>
      <c r="AM170" s="196"/>
      <c r="AN170" s="181"/>
      <c r="AO170" s="181"/>
      <c r="AP170" s="181"/>
      <c r="AQ170" s="181"/>
      <c r="AR170" s="182"/>
      <c r="AS170" s="182"/>
      <c r="AT170" s="182"/>
      <c r="AU170" s="182"/>
      <c r="AV170" s="182"/>
      <c r="AW170" s="182"/>
      <c r="AX170" s="182"/>
      <c r="AY170" s="171"/>
      <c r="AZ170" s="171"/>
      <c r="BA170" s="171"/>
      <c r="BB170" s="171"/>
      <c r="BC170" s="171"/>
      <c r="BD170" s="171"/>
      <c r="BE170" s="171"/>
    </row>
    <row r="171" spans="1:57" ht="16.5" thickBot="1" x14ac:dyDescent="0.3">
      <c r="A171" s="843" t="s">
        <v>88</v>
      </c>
      <c r="B171" s="843"/>
      <c r="C171" s="843"/>
      <c r="D171" s="843"/>
      <c r="E171" s="843"/>
      <c r="F171" s="843"/>
      <c r="G171" s="870">
        <f>Q169</f>
        <v>0</v>
      </c>
      <c r="H171" s="870"/>
      <c r="I171" s="870"/>
      <c r="J171" s="870"/>
      <c r="K171" s="870"/>
      <c r="L171" s="870"/>
      <c r="M171" s="870"/>
      <c r="N171" s="202"/>
      <c r="T171" s="641"/>
      <c r="U171" s="641"/>
      <c r="V171" s="641"/>
      <c r="W171" s="641"/>
      <c r="X171" s="641"/>
      <c r="Y171" s="641"/>
      <c r="Z171" s="934"/>
      <c r="AA171" s="934"/>
      <c r="AB171" s="934"/>
      <c r="AC171" s="934"/>
      <c r="AD171" s="934"/>
      <c r="AE171" s="934"/>
      <c r="AF171" s="934"/>
      <c r="AG171" s="202"/>
      <c r="AH171" s="171"/>
      <c r="AI171" s="171"/>
      <c r="AJ171" s="171"/>
      <c r="AK171" s="171"/>
      <c r="AM171" s="170"/>
      <c r="AN171" s="181"/>
      <c r="AO171" s="181"/>
      <c r="AP171" s="181"/>
      <c r="AQ171" s="181"/>
      <c r="AR171" s="182"/>
      <c r="AS171" s="182"/>
      <c r="AT171" s="182"/>
      <c r="AU171" s="182"/>
      <c r="AV171" s="182"/>
      <c r="AW171" s="182"/>
      <c r="AX171" s="182"/>
      <c r="AY171" s="171"/>
      <c r="AZ171" s="171"/>
      <c r="BA171" s="171"/>
      <c r="BB171" s="171"/>
      <c r="BC171" s="171"/>
      <c r="BD171" s="171"/>
      <c r="BE171" s="171"/>
    </row>
    <row r="172" spans="1:57" ht="15.75" customHeight="1" thickBot="1" x14ac:dyDescent="0.3">
      <c r="A172" s="843"/>
      <c r="B172" s="843"/>
      <c r="C172" s="843"/>
      <c r="D172" s="843"/>
      <c r="E172" s="843"/>
      <c r="F172" s="843"/>
      <c r="G172" s="871"/>
      <c r="H172" s="871"/>
      <c r="I172" s="871"/>
      <c r="J172" s="871"/>
      <c r="K172" s="871"/>
      <c r="L172" s="871"/>
      <c r="M172" s="871"/>
      <c r="N172" s="202"/>
      <c r="T172" s="641"/>
      <c r="U172" s="641"/>
      <c r="V172" s="641"/>
      <c r="W172" s="641"/>
      <c r="X172" s="641"/>
      <c r="Y172" s="641"/>
      <c r="Z172" s="934"/>
      <c r="AA172" s="934"/>
      <c r="AB172" s="934"/>
      <c r="AC172" s="934"/>
      <c r="AD172" s="934"/>
      <c r="AE172" s="934"/>
      <c r="AF172" s="934"/>
      <c r="AG172" s="202"/>
      <c r="AH172" s="171"/>
      <c r="AI172" s="171"/>
      <c r="AJ172" s="171"/>
      <c r="AK172" s="171"/>
      <c r="AM172" s="171"/>
      <c r="AN172" s="171"/>
      <c r="AO172" s="171"/>
      <c r="AP172" s="171"/>
      <c r="AQ172" s="171"/>
      <c r="AR172" s="171"/>
      <c r="AS172" s="171"/>
      <c r="AT172" s="171"/>
      <c r="AU172" s="171"/>
      <c r="AV172" s="171"/>
      <c r="AW172" s="171"/>
      <c r="AX172" s="171"/>
      <c r="AY172" s="171"/>
      <c r="AZ172" s="171"/>
      <c r="BA172" s="171"/>
      <c r="BB172" s="171"/>
      <c r="BC172" s="171"/>
      <c r="BD172" s="171"/>
      <c r="BE172" s="171"/>
    </row>
    <row r="174" spans="1:57" ht="15.75" customHeight="1" x14ac:dyDescent="0.25">
      <c r="A174" s="170"/>
      <c r="B174" s="170"/>
      <c r="C174" s="170"/>
      <c r="D174" s="170"/>
      <c r="E174" s="170"/>
      <c r="F174" s="170"/>
      <c r="G174" s="202"/>
      <c r="H174" s="202"/>
      <c r="I174" s="202"/>
      <c r="J174" s="202"/>
      <c r="K174" s="202"/>
      <c r="L174" s="202"/>
      <c r="M174" s="202"/>
      <c r="N174" s="202"/>
      <c r="T174" s="170"/>
      <c r="U174" s="170"/>
      <c r="V174" s="170"/>
      <c r="W174" s="170"/>
      <c r="X174" s="170"/>
      <c r="Y174" s="170"/>
      <c r="Z174" s="202"/>
      <c r="AA174" s="202"/>
      <c r="AB174" s="202"/>
      <c r="AC174" s="202"/>
      <c r="AD174" s="202"/>
      <c r="AE174" s="202"/>
      <c r="AF174" s="202"/>
      <c r="AG174" s="202"/>
      <c r="AH174" s="171"/>
      <c r="AI174" s="171"/>
      <c r="AJ174" s="171"/>
      <c r="AK174" s="171"/>
      <c r="AM174" s="171"/>
      <c r="AN174" s="171"/>
      <c r="AO174" s="171"/>
      <c r="AP174" s="171"/>
      <c r="AQ174" s="171"/>
      <c r="AR174" s="171"/>
      <c r="AS174" s="171"/>
      <c r="AT174" s="171"/>
      <c r="AU174" s="171"/>
      <c r="AV174" s="171"/>
      <c r="AW174" s="171"/>
      <c r="AX174" s="171"/>
      <c r="AY174" s="171"/>
      <c r="AZ174" s="171"/>
      <c r="BA174" s="171"/>
      <c r="BB174" s="171"/>
      <c r="BC174" s="171"/>
      <c r="BD174" s="171"/>
      <c r="BE174" s="171"/>
    </row>
    <row r="175" spans="1:57" ht="15.75" customHeight="1" x14ac:dyDescent="0.25">
      <c r="A175" s="170"/>
      <c r="B175" s="170"/>
      <c r="C175" s="170"/>
      <c r="D175" s="170"/>
      <c r="E175" s="170"/>
      <c r="F175" s="170"/>
      <c r="G175" s="202"/>
      <c r="H175" s="202"/>
      <c r="I175" s="202"/>
      <c r="J175" s="202"/>
      <c r="K175" s="202"/>
      <c r="L175" s="202"/>
      <c r="M175" s="202"/>
      <c r="N175" s="202"/>
      <c r="T175" s="170"/>
      <c r="U175" s="170"/>
      <c r="V175" s="170"/>
      <c r="W175" s="170"/>
      <c r="X175" s="170"/>
      <c r="Y175" s="170"/>
      <c r="Z175" s="202"/>
      <c r="AA175" s="202"/>
      <c r="AB175" s="202"/>
      <c r="AC175" s="202"/>
      <c r="AD175" s="202"/>
      <c r="AE175" s="202"/>
      <c r="AF175" s="202"/>
      <c r="AG175" s="202"/>
      <c r="AH175" s="171"/>
      <c r="AI175" s="171"/>
      <c r="AJ175" s="171"/>
      <c r="AK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  <c r="AW175" s="171"/>
      <c r="AX175" s="171"/>
      <c r="AY175" s="171"/>
      <c r="AZ175" s="171"/>
      <c r="BA175" s="171"/>
      <c r="BB175" s="171"/>
      <c r="BC175" s="171"/>
      <c r="BD175" s="171"/>
      <c r="BE175" s="171"/>
    </row>
    <row r="176" spans="1:57" x14ac:dyDescent="0.25">
      <c r="A176" s="589" t="s">
        <v>33</v>
      </c>
      <c r="B176" s="589"/>
      <c r="C176" s="589"/>
      <c r="D176" s="589"/>
      <c r="E176" s="589"/>
      <c r="F176" s="589"/>
      <c r="G176" s="589"/>
      <c r="H176" s="589"/>
      <c r="I176" s="589"/>
      <c r="J176" s="589"/>
      <c r="K176" s="589"/>
      <c r="L176" s="589"/>
      <c r="M176" s="589"/>
      <c r="N176" s="589"/>
      <c r="O176" s="589"/>
      <c r="P176" s="589"/>
      <c r="Q176" s="589"/>
      <c r="R176" s="589"/>
      <c r="S176" s="589"/>
      <c r="T176" s="589"/>
      <c r="U176" s="589"/>
      <c r="AM176" s="171"/>
      <c r="AN176" s="171"/>
      <c r="AO176" s="171"/>
      <c r="AP176" s="171"/>
      <c r="AQ176" s="171"/>
      <c r="AR176" s="171"/>
      <c r="AS176" s="171"/>
      <c r="AT176" s="171"/>
      <c r="AU176" s="171"/>
      <c r="AV176" s="171"/>
      <c r="AW176" s="171"/>
      <c r="AX176" s="171"/>
      <c r="AY176" s="171"/>
      <c r="AZ176" s="171"/>
      <c r="BA176" s="171"/>
      <c r="BB176" s="171"/>
      <c r="BC176" s="171"/>
      <c r="BD176" s="171"/>
      <c r="BE176" s="171"/>
    </row>
    <row r="177" spans="1:55" x14ac:dyDescent="0.25">
      <c r="A177" s="589"/>
      <c r="B177" s="589"/>
      <c r="C177" s="589"/>
      <c r="D177" s="589"/>
      <c r="E177" s="589"/>
      <c r="F177" s="589"/>
      <c r="G177" s="589"/>
      <c r="H177" s="589"/>
      <c r="I177" s="589"/>
      <c r="J177" s="589"/>
      <c r="K177" s="589"/>
      <c r="L177" s="589"/>
      <c r="M177" s="589"/>
      <c r="N177" s="589"/>
      <c r="O177" s="589"/>
      <c r="P177" s="589"/>
      <c r="Q177" s="589"/>
      <c r="R177" s="589"/>
      <c r="S177" s="589"/>
      <c r="T177" s="589"/>
      <c r="U177" s="589"/>
    </row>
    <row r="178" spans="1:55" ht="21.75" thickBot="1" x14ac:dyDescent="0.4">
      <c r="A178" s="203"/>
      <c r="B178" s="204" t="s">
        <v>66</v>
      </c>
      <c r="C178" s="204"/>
      <c r="D178" s="204"/>
      <c r="E178" s="204"/>
      <c r="F178" s="203"/>
      <c r="G178" s="203"/>
      <c r="H178" s="203"/>
      <c r="I178" s="203"/>
      <c r="J178" s="203"/>
      <c r="K178" s="203"/>
      <c r="L178" s="203"/>
      <c r="M178" s="205"/>
      <c r="N178" s="205"/>
      <c r="O178" s="203"/>
      <c r="P178" s="203"/>
      <c r="T178" s="203"/>
      <c r="U178" s="204" t="s">
        <v>66</v>
      </c>
      <c r="V178" s="204"/>
      <c r="W178" s="204"/>
      <c r="X178" s="204"/>
      <c r="Y178" s="203"/>
      <c r="Z178" s="203"/>
      <c r="AA178" s="203"/>
      <c r="AB178" s="203"/>
      <c r="AC178" s="203"/>
      <c r="AD178" s="203"/>
      <c r="AE178" s="203"/>
      <c r="AF178" s="205"/>
      <c r="AG178" s="205"/>
      <c r="AH178" s="203"/>
      <c r="AI178" s="203"/>
      <c r="AM178" s="203"/>
      <c r="AN178" s="204" t="s">
        <v>66</v>
      </c>
      <c r="AO178" s="204"/>
      <c r="AP178" s="204"/>
      <c r="AQ178" s="204"/>
      <c r="AR178" s="203"/>
      <c r="AS178" s="203"/>
      <c r="AT178" s="203"/>
      <c r="AU178" s="203"/>
      <c r="AV178" s="203"/>
      <c r="AW178" s="203"/>
      <c r="AX178" s="203"/>
      <c r="AY178" s="205"/>
      <c r="AZ178" s="205"/>
      <c r="BA178" s="203"/>
      <c r="BB178" s="203"/>
    </row>
    <row r="179" spans="1:55" ht="15" customHeight="1" x14ac:dyDescent="0.25">
      <c r="A179" s="590" t="s">
        <v>14</v>
      </c>
      <c r="B179" s="747"/>
      <c r="C179" s="590" t="s">
        <v>6</v>
      </c>
      <c r="D179" s="749"/>
      <c r="E179" s="747"/>
      <c r="F179" s="590" t="s">
        <v>65</v>
      </c>
      <c r="G179" s="747"/>
      <c r="H179" s="590" t="s">
        <v>64</v>
      </c>
      <c r="I179" s="747"/>
      <c r="J179" s="206"/>
      <c r="K179" s="601"/>
      <c r="L179" s="607"/>
      <c r="M179" s="601" t="s">
        <v>12</v>
      </c>
      <c r="N179" s="607"/>
      <c r="O179" s="608"/>
      <c r="P179" s="607" t="s">
        <v>36</v>
      </c>
      <c r="Q179" s="608"/>
      <c r="T179" s="590" t="s">
        <v>14</v>
      </c>
      <c r="U179" s="747"/>
      <c r="V179" s="590" t="s">
        <v>6</v>
      </c>
      <c r="W179" s="749"/>
      <c r="X179" s="747"/>
      <c r="Y179" s="590" t="s">
        <v>65</v>
      </c>
      <c r="Z179" s="747"/>
      <c r="AA179" s="590" t="s">
        <v>64</v>
      </c>
      <c r="AB179" s="749"/>
      <c r="AC179" s="207"/>
      <c r="AD179" s="601"/>
      <c r="AE179" s="607"/>
      <c r="AF179" s="601" t="s">
        <v>12</v>
      </c>
      <c r="AG179" s="607"/>
      <c r="AH179" s="608"/>
      <c r="AI179" s="607" t="s">
        <v>36</v>
      </c>
      <c r="AJ179" s="608"/>
      <c r="AM179" s="590" t="s">
        <v>14</v>
      </c>
      <c r="AN179" s="747"/>
      <c r="AO179" s="590" t="s">
        <v>6</v>
      </c>
      <c r="AP179" s="749"/>
      <c r="AQ179" s="747"/>
      <c r="AR179" s="590" t="s">
        <v>65</v>
      </c>
      <c r="AS179" s="747"/>
      <c r="AT179" s="590" t="s">
        <v>64</v>
      </c>
      <c r="AU179" s="749"/>
      <c r="AV179" s="206"/>
      <c r="AW179" s="601"/>
      <c r="AX179" s="607"/>
      <c r="AY179" s="601" t="s">
        <v>12</v>
      </c>
      <c r="AZ179" s="607"/>
      <c r="BA179" s="608"/>
      <c r="BB179" s="607" t="s">
        <v>36</v>
      </c>
      <c r="BC179" s="608"/>
    </row>
    <row r="180" spans="1:55" ht="15.75" thickBot="1" x14ac:dyDescent="0.3">
      <c r="A180" s="591"/>
      <c r="B180" s="748"/>
      <c r="C180" s="591"/>
      <c r="D180" s="736"/>
      <c r="E180" s="748"/>
      <c r="F180" s="591"/>
      <c r="G180" s="748"/>
      <c r="H180" s="591"/>
      <c r="I180" s="748"/>
      <c r="J180" s="206"/>
      <c r="K180" s="603"/>
      <c r="L180" s="609"/>
      <c r="M180" s="603"/>
      <c r="N180" s="609"/>
      <c r="O180" s="610"/>
      <c r="P180" s="609"/>
      <c r="Q180" s="610"/>
      <c r="T180" s="591"/>
      <c r="U180" s="748"/>
      <c r="V180" s="591"/>
      <c r="W180" s="736"/>
      <c r="X180" s="748"/>
      <c r="Y180" s="591"/>
      <c r="Z180" s="748"/>
      <c r="AA180" s="591"/>
      <c r="AB180" s="736"/>
      <c r="AC180" s="207"/>
      <c r="AD180" s="603"/>
      <c r="AE180" s="609"/>
      <c r="AF180" s="603"/>
      <c r="AG180" s="609"/>
      <c r="AH180" s="610"/>
      <c r="AI180" s="609"/>
      <c r="AJ180" s="610"/>
      <c r="AM180" s="591"/>
      <c r="AN180" s="748"/>
      <c r="AO180" s="591"/>
      <c r="AP180" s="736"/>
      <c r="AQ180" s="748"/>
      <c r="AR180" s="591"/>
      <c r="AS180" s="748"/>
      <c r="AT180" s="591"/>
      <c r="AU180" s="736"/>
      <c r="AV180" s="206"/>
      <c r="AW180" s="603"/>
      <c r="AX180" s="609"/>
      <c r="AY180" s="603"/>
      <c r="AZ180" s="609"/>
      <c r="BA180" s="610"/>
      <c r="BB180" s="609"/>
      <c r="BC180" s="610"/>
    </row>
    <row r="181" spans="1:55" x14ac:dyDescent="0.25">
      <c r="A181" s="585" t="s">
        <v>15</v>
      </c>
      <c r="B181" s="586"/>
      <c r="C181" s="585">
        <v>520</v>
      </c>
      <c r="D181" s="704"/>
      <c r="E181" s="586"/>
      <c r="F181" s="737">
        <v>69</v>
      </c>
      <c r="G181" s="738"/>
      <c r="H181" s="739">
        <f t="shared" ref="H181:H188" si="46">F181*C181</f>
        <v>35880</v>
      </c>
      <c r="I181" s="740"/>
      <c r="J181" s="208"/>
      <c r="M181" s="741"/>
      <c r="N181" s="741"/>
      <c r="O181" s="741"/>
      <c r="T181" s="585" t="s">
        <v>15</v>
      </c>
      <c r="U181" s="586"/>
      <c r="V181" s="585"/>
      <c r="W181" s="704"/>
      <c r="X181" s="586"/>
      <c r="Y181" s="737">
        <v>69</v>
      </c>
      <c r="Z181" s="738"/>
      <c r="AA181" s="737">
        <f t="shared" ref="AA181:AA189" si="47">Y181*V181</f>
        <v>0</v>
      </c>
      <c r="AB181" s="738"/>
      <c r="AC181" s="209"/>
      <c r="AF181" s="756"/>
      <c r="AG181" s="757"/>
      <c r="AH181" s="758"/>
      <c r="AI181" s="705"/>
      <c r="AJ181" s="759"/>
      <c r="AM181" s="585" t="s">
        <v>15</v>
      </c>
      <c r="AN181" s="586"/>
      <c r="AO181" s="585"/>
      <c r="AP181" s="704"/>
      <c r="AQ181" s="586"/>
      <c r="AR181" s="737">
        <v>69</v>
      </c>
      <c r="AS181" s="738"/>
      <c r="AT181" s="737">
        <f t="shared" ref="AT181:AT189" si="48">AR181*AO181</f>
        <v>0</v>
      </c>
      <c r="AU181" s="738"/>
      <c r="AV181" s="208"/>
      <c r="AY181" s="741"/>
      <c r="AZ181" s="741"/>
      <c r="BA181" s="741"/>
    </row>
    <row r="182" spans="1:55" x14ac:dyDescent="0.25">
      <c r="A182" s="585" t="s">
        <v>139</v>
      </c>
      <c r="B182" s="586"/>
      <c r="C182" s="585">
        <v>0</v>
      </c>
      <c r="D182" s="704"/>
      <c r="E182" s="586"/>
      <c r="F182" s="737">
        <v>184</v>
      </c>
      <c r="G182" s="738"/>
      <c r="H182" s="739">
        <f t="shared" si="46"/>
        <v>0</v>
      </c>
      <c r="I182" s="740"/>
      <c r="J182" s="208"/>
      <c r="M182" s="741"/>
      <c r="N182" s="741"/>
      <c r="O182" s="741"/>
      <c r="T182" s="585" t="s">
        <v>16</v>
      </c>
      <c r="U182" s="586"/>
      <c r="V182" s="585"/>
      <c r="W182" s="704"/>
      <c r="X182" s="586"/>
      <c r="Y182" s="737">
        <v>34</v>
      </c>
      <c r="Z182" s="738"/>
      <c r="AA182" s="737">
        <f t="shared" si="47"/>
        <v>0</v>
      </c>
      <c r="AB182" s="738"/>
      <c r="AC182" s="209"/>
      <c r="AF182" s="744"/>
      <c r="AG182" s="745"/>
      <c r="AH182" s="588"/>
      <c r="AI182" s="585"/>
      <c r="AJ182" s="746"/>
      <c r="AM182" s="585" t="s">
        <v>16</v>
      </c>
      <c r="AN182" s="586"/>
      <c r="AO182" s="585"/>
      <c r="AP182" s="704"/>
      <c r="AQ182" s="586"/>
      <c r="AR182" s="737">
        <v>34</v>
      </c>
      <c r="AS182" s="738"/>
      <c r="AT182" s="737">
        <f t="shared" si="48"/>
        <v>0</v>
      </c>
      <c r="AU182" s="738"/>
      <c r="AV182" s="208"/>
      <c r="AY182" s="741"/>
      <c r="AZ182" s="741"/>
      <c r="BA182" s="741"/>
    </row>
    <row r="183" spans="1:55" x14ac:dyDescent="0.25">
      <c r="A183" s="585" t="s">
        <v>16</v>
      </c>
      <c r="B183" s="586"/>
      <c r="C183" s="585">
        <v>125</v>
      </c>
      <c r="D183" s="704"/>
      <c r="E183" s="586"/>
      <c r="F183" s="737">
        <v>34</v>
      </c>
      <c r="G183" s="738"/>
      <c r="H183" s="739">
        <f t="shared" si="46"/>
        <v>4250</v>
      </c>
      <c r="I183" s="740"/>
      <c r="J183" s="208"/>
      <c r="M183" s="249"/>
      <c r="N183" s="249"/>
      <c r="O183" s="249"/>
      <c r="T183" s="240"/>
      <c r="U183" s="241"/>
      <c r="V183" s="240"/>
      <c r="W183" s="242"/>
      <c r="X183" s="241"/>
      <c r="Y183" s="244"/>
      <c r="Z183" s="245"/>
      <c r="AA183" s="244"/>
      <c r="AB183" s="245"/>
      <c r="AC183" s="209"/>
      <c r="AF183" s="251"/>
      <c r="AG183" s="252"/>
      <c r="AH183" s="253"/>
      <c r="AI183" s="240"/>
      <c r="AJ183" s="254"/>
      <c r="AM183" s="63"/>
      <c r="AN183" s="65"/>
      <c r="AO183" s="63"/>
      <c r="AP183" s="64"/>
      <c r="AQ183" s="65"/>
      <c r="AR183" s="211"/>
      <c r="AS183" s="212"/>
      <c r="AT183" s="211"/>
      <c r="AU183" s="212"/>
      <c r="AV183" s="208"/>
      <c r="AY183" s="210"/>
      <c r="AZ183" s="210"/>
      <c r="BA183" s="210"/>
    </row>
    <row r="184" spans="1:55" x14ac:dyDescent="0.25">
      <c r="A184" s="585" t="s">
        <v>17</v>
      </c>
      <c r="B184" s="586"/>
      <c r="C184" s="585">
        <v>100</v>
      </c>
      <c r="D184" s="704"/>
      <c r="E184" s="586"/>
      <c r="F184" s="737">
        <v>39</v>
      </c>
      <c r="G184" s="738"/>
      <c r="H184" s="739">
        <f t="shared" si="46"/>
        <v>3900</v>
      </c>
      <c r="I184" s="740"/>
      <c r="J184" s="208"/>
      <c r="M184" s="249"/>
      <c r="N184" s="249"/>
      <c r="O184" s="249"/>
      <c r="T184" s="240"/>
      <c r="U184" s="241"/>
      <c r="V184" s="240"/>
      <c r="W184" s="242"/>
      <c r="X184" s="241"/>
      <c r="Y184" s="244"/>
      <c r="Z184" s="245"/>
      <c r="AA184" s="244"/>
      <c r="AB184" s="245"/>
      <c r="AC184" s="209"/>
      <c r="AF184" s="251"/>
      <c r="AG184" s="252"/>
      <c r="AH184" s="253"/>
      <c r="AI184" s="240"/>
      <c r="AJ184" s="254"/>
      <c r="AM184" s="63"/>
      <c r="AN184" s="65"/>
      <c r="AO184" s="63"/>
      <c r="AP184" s="64"/>
      <c r="AQ184" s="65"/>
      <c r="AR184" s="211"/>
      <c r="AS184" s="212"/>
      <c r="AT184" s="211"/>
      <c r="AU184" s="212"/>
      <c r="AV184" s="208"/>
      <c r="AY184" s="210"/>
      <c r="AZ184" s="210"/>
      <c r="BA184" s="210"/>
    </row>
    <row r="185" spans="1:55" x14ac:dyDescent="0.25">
      <c r="A185" s="585" t="s">
        <v>140</v>
      </c>
      <c r="B185" s="586"/>
      <c r="C185" s="585"/>
      <c r="D185" s="704"/>
      <c r="E185" s="586"/>
      <c r="F185" s="737"/>
      <c r="G185" s="738"/>
      <c r="H185" s="739">
        <f t="shared" si="46"/>
        <v>0</v>
      </c>
      <c r="I185" s="740"/>
      <c r="J185" s="208"/>
      <c r="M185" s="249"/>
      <c r="N185" s="249"/>
      <c r="O185" s="249"/>
      <c r="T185" s="240"/>
      <c r="U185" s="241"/>
      <c r="V185" s="240"/>
      <c r="W185" s="242"/>
      <c r="X185" s="241"/>
      <c r="Y185" s="244"/>
      <c r="Z185" s="245"/>
      <c r="AA185" s="244"/>
      <c r="AB185" s="245"/>
      <c r="AC185" s="209"/>
      <c r="AF185" s="251"/>
      <c r="AG185" s="252"/>
      <c r="AH185" s="253"/>
      <c r="AI185" s="240"/>
      <c r="AJ185" s="254"/>
      <c r="AM185" s="63"/>
      <c r="AN185" s="65"/>
      <c r="AO185" s="63"/>
      <c r="AP185" s="64"/>
      <c r="AQ185" s="65"/>
      <c r="AR185" s="211"/>
      <c r="AS185" s="212"/>
      <c r="AT185" s="211"/>
      <c r="AU185" s="212"/>
      <c r="AV185" s="208"/>
      <c r="AY185" s="210"/>
      <c r="AZ185" s="210"/>
      <c r="BA185" s="210"/>
    </row>
    <row r="186" spans="1:55" x14ac:dyDescent="0.25">
      <c r="A186" s="585" t="s">
        <v>141</v>
      </c>
      <c r="B186" s="586"/>
      <c r="C186" s="585"/>
      <c r="D186" s="704"/>
      <c r="E186" s="586"/>
      <c r="F186" s="585"/>
      <c r="G186" s="586"/>
      <c r="H186" s="739">
        <f t="shared" si="46"/>
        <v>0</v>
      </c>
      <c r="I186" s="740"/>
      <c r="J186" s="208"/>
      <c r="M186" s="741"/>
      <c r="N186" s="741"/>
      <c r="O186" s="741"/>
      <c r="T186" s="585" t="s">
        <v>17</v>
      </c>
      <c r="U186" s="586"/>
      <c r="V186" s="585"/>
      <c r="W186" s="704"/>
      <c r="X186" s="586"/>
      <c r="Y186" s="737">
        <v>39</v>
      </c>
      <c r="Z186" s="738"/>
      <c r="AA186" s="737">
        <f t="shared" si="47"/>
        <v>0</v>
      </c>
      <c r="AB186" s="738"/>
      <c r="AC186" s="209"/>
      <c r="AF186" s="744"/>
      <c r="AG186" s="745"/>
      <c r="AH186" s="588"/>
      <c r="AI186" s="585"/>
      <c r="AJ186" s="746"/>
      <c r="AM186" s="585" t="s">
        <v>17</v>
      </c>
      <c r="AN186" s="586"/>
      <c r="AO186" s="585"/>
      <c r="AP186" s="704"/>
      <c r="AQ186" s="586"/>
      <c r="AR186" s="737">
        <v>39</v>
      </c>
      <c r="AS186" s="738"/>
      <c r="AT186" s="737">
        <f t="shared" si="48"/>
        <v>0</v>
      </c>
      <c r="AU186" s="738"/>
      <c r="AV186" s="208"/>
      <c r="AY186" s="741"/>
      <c r="AZ186" s="741"/>
      <c r="BA186" s="741"/>
    </row>
    <row r="187" spans="1:55" x14ac:dyDescent="0.25">
      <c r="A187" s="585" t="s">
        <v>18</v>
      </c>
      <c r="B187" s="586"/>
      <c r="C187" s="585">
        <v>400</v>
      </c>
      <c r="D187" s="704"/>
      <c r="E187" s="586"/>
      <c r="F187" s="737">
        <v>4.016</v>
      </c>
      <c r="G187" s="738"/>
      <c r="H187" s="739">
        <f t="shared" si="46"/>
        <v>1606.4</v>
      </c>
      <c r="I187" s="740"/>
      <c r="J187" s="208"/>
      <c r="M187" s="741"/>
      <c r="N187" s="741"/>
      <c r="O187" s="741"/>
      <c r="T187" s="585" t="s">
        <v>18</v>
      </c>
      <c r="U187" s="586"/>
      <c r="V187" s="585"/>
      <c r="W187" s="704"/>
      <c r="X187" s="586"/>
      <c r="Y187" s="737">
        <v>4.016</v>
      </c>
      <c r="Z187" s="738"/>
      <c r="AA187" s="737">
        <f t="shared" si="47"/>
        <v>0</v>
      </c>
      <c r="AB187" s="738"/>
      <c r="AC187" s="209"/>
      <c r="AF187" s="744"/>
      <c r="AG187" s="745"/>
      <c r="AH187" s="588"/>
      <c r="AI187" s="585"/>
      <c r="AJ187" s="746"/>
      <c r="AM187" s="585" t="s">
        <v>18</v>
      </c>
      <c r="AN187" s="586"/>
      <c r="AO187" s="585"/>
      <c r="AP187" s="704"/>
      <c r="AQ187" s="586"/>
      <c r="AR187" s="737">
        <v>4.016</v>
      </c>
      <c r="AS187" s="738"/>
      <c r="AT187" s="737">
        <f t="shared" si="48"/>
        <v>0</v>
      </c>
      <c r="AU187" s="738"/>
      <c r="AV187" s="208"/>
      <c r="AY187" s="741"/>
      <c r="AZ187" s="741"/>
      <c r="BA187" s="741"/>
    </row>
    <row r="188" spans="1:55" x14ac:dyDescent="0.25">
      <c r="A188" s="585" t="s">
        <v>19</v>
      </c>
      <c r="B188" s="586"/>
      <c r="C188" s="585">
        <v>3</v>
      </c>
      <c r="D188" s="704"/>
      <c r="E188" s="586"/>
      <c r="F188" s="737">
        <v>215</v>
      </c>
      <c r="G188" s="738"/>
      <c r="H188" s="739">
        <f t="shared" si="46"/>
        <v>645</v>
      </c>
      <c r="I188" s="740"/>
      <c r="J188" s="208"/>
      <c r="M188" s="741"/>
      <c r="N188" s="741"/>
      <c r="O188" s="741"/>
      <c r="T188" s="585" t="s">
        <v>19</v>
      </c>
      <c r="U188" s="586"/>
      <c r="V188" s="585"/>
      <c r="W188" s="704"/>
      <c r="X188" s="586"/>
      <c r="Y188" s="737">
        <v>215</v>
      </c>
      <c r="Z188" s="738"/>
      <c r="AA188" s="737">
        <f t="shared" si="47"/>
        <v>0</v>
      </c>
      <c r="AB188" s="738"/>
      <c r="AC188" s="209"/>
      <c r="AF188" s="744"/>
      <c r="AG188" s="745"/>
      <c r="AH188" s="588"/>
      <c r="AI188" s="585"/>
      <c r="AJ188" s="746"/>
      <c r="AM188" s="585" t="s">
        <v>19</v>
      </c>
      <c r="AN188" s="586"/>
      <c r="AO188" s="585"/>
      <c r="AP188" s="704"/>
      <c r="AQ188" s="586"/>
      <c r="AR188" s="737">
        <v>215</v>
      </c>
      <c r="AS188" s="738"/>
      <c r="AT188" s="737">
        <f t="shared" si="48"/>
        <v>0</v>
      </c>
      <c r="AU188" s="738"/>
      <c r="AV188" s="208"/>
      <c r="AY188" s="741"/>
      <c r="AZ188" s="741"/>
      <c r="BA188" s="741"/>
    </row>
    <row r="189" spans="1:55" ht="15.75" thickBot="1" x14ac:dyDescent="0.3">
      <c r="A189" s="585" t="s">
        <v>138</v>
      </c>
      <c r="B189" s="586"/>
      <c r="C189" s="585"/>
      <c r="D189" s="704"/>
      <c r="E189" s="586"/>
      <c r="F189" s="737"/>
      <c r="G189" s="738"/>
      <c r="H189" s="739">
        <f>SUM(H181:I188)</f>
        <v>46281.4</v>
      </c>
      <c r="I189" s="740"/>
      <c r="J189" s="208"/>
      <c r="M189" s="741"/>
      <c r="N189" s="741"/>
      <c r="O189" s="741"/>
      <c r="T189" s="585"/>
      <c r="U189" s="586"/>
      <c r="V189" s="585"/>
      <c r="W189" s="704"/>
      <c r="X189" s="586"/>
      <c r="Y189" s="585"/>
      <c r="Z189" s="586"/>
      <c r="AA189" s="737">
        <f t="shared" si="47"/>
        <v>0</v>
      </c>
      <c r="AB189" s="738"/>
      <c r="AC189" s="209"/>
      <c r="AF189" s="897"/>
      <c r="AG189" s="898"/>
      <c r="AH189" s="899"/>
      <c r="AI189" s="699"/>
      <c r="AJ189" s="900"/>
      <c r="AM189" s="585"/>
      <c r="AN189" s="586"/>
      <c r="AO189" s="585"/>
      <c r="AP189" s="704"/>
      <c r="AQ189" s="586"/>
      <c r="AR189" s="585"/>
      <c r="AS189" s="586"/>
      <c r="AT189" s="737">
        <f t="shared" si="48"/>
        <v>0</v>
      </c>
      <c r="AU189" s="738"/>
      <c r="AV189" s="208"/>
      <c r="AY189" s="741"/>
      <c r="AZ189" s="741"/>
      <c r="BA189" s="741"/>
    </row>
    <row r="190" spans="1:55" x14ac:dyDescent="0.25">
      <c r="M190" s="213"/>
      <c r="N190" s="213"/>
      <c r="AF190" s="213"/>
      <c r="AG190" s="213"/>
      <c r="AY190" s="213"/>
      <c r="AZ190" s="213"/>
    </row>
    <row r="191" spans="1:55" x14ac:dyDescent="0.25">
      <c r="M191" s="213"/>
      <c r="N191" s="213"/>
      <c r="AF191" s="213"/>
      <c r="AG191" s="213"/>
      <c r="AY191" s="213"/>
      <c r="AZ191" s="213"/>
    </row>
    <row r="192" spans="1:55" x14ac:dyDescent="0.25">
      <c r="M192" s="213"/>
      <c r="N192" s="213"/>
      <c r="AF192" s="213"/>
      <c r="AG192" s="213"/>
      <c r="AY192" s="213"/>
      <c r="AZ192" s="213"/>
    </row>
    <row r="193" spans="1:54" x14ac:dyDescent="0.25">
      <c r="M193" s="213"/>
      <c r="N193" s="213"/>
      <c r="AF193" s="213"/>
      <c r="AG193" s="213"/>
      <c r="AY193" s="213"/>
      <c r="AZ193" s="213"/>
    </row>
    <row r="194" spans="1:54" ht="21" x14ac:dyDescent="0.35">
      <c r="A194" s="203"/>
      <c r="B194" s="204" t="s">
        <v>20</v>
      </c>
      <c r="C194" s="204"/>
      <c r="D194" s="204"/>
      <c r="E194" s="204"/>
      <c r="F194" s="203"/>
      <c r="G194" s="203"/>
      <c r="H194" s="203"/>
      <c r="I194" s="901" t="s">
        <v>142</v>
      </c>
      <c r="J194" s="901"/>
      <c r="K194" s="901"/>
      <c r="L194" s="203"/>
      <c r="M194" s="205"/>
      <c r="N194" s="205"/>
      <c r="O194" s="203"/>
      <c r="P194" s="203"/>
      <c r="T194" s="203"/>
      <c r="U194" s="204" t="s">
        <v>20</v>
      </c>
      <c r="V194" s="204"/>
      <c r="W194" s="204"/>
      <c r="X194" s="204"/>
      <c r="Y194" s="203"/>
      <c r="Z194" s="203"/>
      <c r="AA194" s="203"/>
      <c r="AB194" s="203"/>
      <c r="AC194" s="203"/>
      <c r="AD194" s="203"/>
      <c r="AE194" s="203"/>
      <c r="AF194" s="205"/>
      <c r="AG194" s="205"/>
      <c r="AH194" s="203" t="s">
        <v>13</v>
      </c>
      <c r="AI194" s="203"/>
      <c r="AM194" s="203"/>
      <c r="AN194" s="204" t="s">
        <v>20</v>
      </c>
      <c r="AO194" s="204"/>
      <c r="AP194" s="204"/>
      <c r="AQ194" s="204"/>
      <c r="AR194" s="203"/>
      <c r="AS194" s="203"/>
      <c r="AT194" s="203"/>
      <c r="AU194" s="203"/>
      <c r="AV194" s="203"/>
      <c r="AW194" s="203"/>
      <c r="AX194" s="203"/>
      <c r="AY194" s="205"/>
      <c r="AZ194" s="205"/>
      <c r="BA194" s="203" t="s">
        <v>13</v>
      </c>
      <c r="BB194" s="203"/>
    </row>
    <row r="195" spans="1:54" x14ac:dyDescent="0.25">
      <c r="A195" s="29" t="s">
        <v>14</v>
      </c>
      <c r="B195" s="29" t="s">
        <v>6</v>
      </c>
      <c r="C195" s="29"/>
      <c r="D195" s="29"/>
      <c r="E195" s="29"/>
      <c r="F195" s="29" t="s">
        <v>27</v>
      </c>
      <c r="G195" s="144"/>
      <c r="H195" s="144"/>
      <c r="I195" s="144"/>
      <c r="J195" s="144"/>
      <c r="K195" s="144"/>
      <c r="L195" s="585" t="s">
        <v>21</v>
      </c>
      <c r="M195" s="704"/>
      <c r="N195" s="586"/>
      <c r="O195" s="742" t="s">
        <v>143</v>
      </c>
      <c r="P195" s="743"/>
      <c r="Q195" s="214" t="s">
        <v>144</v>
      </c>
      <c r="R195" s="189" t="s">
        <v>23</v>
      </c>
      <c r="T195" s="29" t="s">
        <v>14</v>
      </c>
      <c r="U195" s="29" t="s">
        <v>6</v>
      </c>
      <c r="V195" s="29"/>
      <c r="W195" s="29"/>
      <c r="X195" s="29"/>
      <c r="Y195" s="29" t="s">
        <v>27</v>
      </c>
      <c r="Z195" s="144"/>
      <c r="AA195" s="144"/>
      <c r="AB195" s="144"/>
      <c r="AC195" s="144"/>
      <c r="AD195" s="144"/>
      <c r="AE195" s="144"/>
      <c r="AF195" s="144" t="s">
        <v>21</v>
      </c>
      <c r="AG195" s="144"/>
      <c r="AH195" s="215" t="s">
        <v>22</v>
      </c>
      <c r="AI195" s="189" t="s">
        <v>23</v>
      </c>
      <c r="AM195" s="29" t="s">
        <v>14</v>
      </c>
      <c r="AN195" s="29" t="s">
        <v>6</v>
      </c>
      <c r="AO195" s="29"/>
      <c r="AP195" s="29"/>
      <c r="AQ195" s="29"/>
      <c r="AR195" s="29" t="s">
        <v>27</v>
      </c>
      <c r="AS195" s="144"/>
      <c r="AT195" s="144"/>
      <c r="AU195" s="144"/>
      <c r="AV195" s="144"/>
      <c r="AW195" s="144"/>
      <c r="AX195" s="144"/>
      <c r="AY195" s="144" t="s">
        <v>21</v>
      </c>
      <c r="AZ195" s="144"/>
      <c r="BA195" s="215" t="s">
        <v>22</v>
      </c>
      <c r="BB195" s="189" t="s">
        <v>23</v>
      </c>
    </row>
    <row r="196" spans="1:54" x14ac:dyDescent="0.25">
      <c r="A196" s="29">
        <v>0.1</v>
      </c>
      <c r="B196" s="44">
        <f>I241</f>
        <v>0</v>
      </c>
      <c r="C196" s="44"/>
      <c r="D196" s="29"/>
      <c r="E196" s="29"/>
      <c r="F196" s="585"/>
      <c r="G196" s="704"/>
      <c r="H196" s="586"/>
      <c r="I196" s="56">
        <f>I33</f>
        <v>0</v>
      </c>
      <c r="J196" s="29"/>
      <c r="K196" s="29"/>
      <c r="L196" s="585">
        <v>800</v>
      </c>
      <c r="M196" s="704"/>
      <c r="N196" s="586"/>
      <c r="O196" s="733">
        <f t="shared" ref="O196:O201" si="49">SUM(B196*L196)</f>
        <v>0</v>
      </c>
      <c r="P196" s="734"/>
      <c r="Q196" s="44">
        <f t="shared" ref="Q196:Q201" si="50">L196*I196</f>
        <v>0</v>
      </c>
      <c r="R196" s="44">
        <f t="shared" ref="R196:R201" si="51">SUM(A196*B196)</f>
        <v>0</v>
      </c>
      <c r="T196" s="29">
        <v>0.25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>
        <v>1000</v>
      </c>
      <c r="AG196" s="29"/>
      <c r="AH196" s="216">
        <f>SUM(U196*AF196)</f>
        <v>0</v>
      </c>
      <c r="AI196" s="29">
        <f>SUM(T196*U196)</f>
        <v>0</v>
      </c>
      <c r="AM196" s="29">
        <v>0.25</v>
      </c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>
        <v>1000</v>
      </c>
      <c r="AZ196" s="29"/>
      <c r="BA196" s="216">
        <f>SUM(AN196*AY196)</f>
        <v>0</v>
      </c>
      <c r="BB196" s="29">
        <f>SUM(AM196*AN196)</f>
        <v>0</v>
      </c>
    </row>
    <row r="197" spans="1:54" x14ac:dyDescent="0.25">
      <c r="A197" s="29">
        <v>0.25</v>
      </c>
      <c r="B197" s="44">
        <f>J242</f>
        <v>70</v>
      </c>
      <c r="C197" s="29"/>
      <c r="D197" s="29"/>
      <c r="E197" s="29"/>
      <c r="F197" s="585"/>
      <c r="G197" s="704"/>
      <c r="H197" s="586"/>
      <c r="I197" s="56">
        <f>J33</f>
        <v>0</v>
      </c>
      <c r="J197" s="29"/>
      <c r="K197" s="29"/>
      <c r="L197" s="585">
        <v>1000</v>
      </c>
      <c r="M197" s="704"/>
      <c r="N197" s="586"/>
      <c r="O197" s="733">
        <f t="shared" si="49"/>
        <v>70000</v>
      </c>
      <c r="P197" s="734"/>
      <c r="Q197" s="44">
        <f t="shared" si="50"/>
        <v>0</v>
      </c>
      <c r="R197" s="44">
        <f t="shared" si="51"/>
        <v>17.5</v>
      </c>
      <c r="T197" s="29">
        <v>0.33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>
        <v>1300</v>
      </c>
      <c r="AG197" s="29"/>
      <c r="AH197" s="216">
        <f>SUM(U197*AF197)</f>
        <v>0</v>
      </c>
      <c r="AI197" s="29">
        <f>SUM(T197*U197)</f>
        <v>0</v>
      </c>
      <c r="AM197" s="29">
        <v>0.33</v>
      </c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>
        <v>1300</v>
      </c>
      <c r="AZ197" s="29"/>
      <c r="BA197" s="216">
        <f>SUM(AN197*AY197)</f>
        <v>0</v>
      </c>
      <c r="BB197" s="29">
        <f>SUM(AM197*AN197)</f>
        <v>0</v>
      </c>
    </row>
    <row r="198" spans="1:54" x14ac:dyDescent="0.25">
      <c r="A198" s="29">
        <v>0.5</v>
      </c>
      <c r="B198" s="44">
        <f>K243</f>
        <v>12</v>
      </c>
      <c r="C198" s="29"/>
      <c r="D198" s="29"/>
      <c r="E198" s="29"/>
      <c r="F198" s="585"/>
      <c r="G198" s="704"/>
      <c r="H198" s="586"/>
      <c r="I198" s="56">
        <f>K33</f>
        <v>0</v>
      </c>
      <c r="J198" s="29"/>
      <c r="K198" s="29"/>
      <c r="L198" s="585">
        <v>2000</v>
      </c>
      <c r="M198" s="704"/>
      <c r="N198" s="586"/>
      <c r="O198" s="733">
        <f t="shared" si="49"/>
        <v>24000</v>
      </c>
      <c r="P198" s="734"/>
      <c r="Q198" s="44">
        <f t="shared" si="50"/>
        <v>0</v>
      </c>
      <c r="R198" s="44">
        <f t="shared" si="51"/>
        <v>6</v>
      </c>
      <c r="T198" s="29">
        <v>0.5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>
        <v>2000</v>
      </c>
      <c r="AG198" s="29"/>
      <c r="AH198" s="216">
        <f>SUM(U198*AF198)</f>
        <v>0</v>
      </c>
      <c r="AI198" s="29">
        <f>SUM(T198*U198)</f>
        <v>0</v>
      </c>
      <c r="AM198" s="29">
        <v>0.5</v>
      </c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>
        <v>2000</v>
      </c>
      <c r="AZ198" s="29"/>
      <c r="BA198" s="216">
        <f>SUM(AN198*AY198)</f>
        <v>0</v>
      </c>
      <c r="BB198" s="29">
        <f>SUM(AM198*AN198)</f>
        <v>0</v>
      </c>
    </row>
    <row r="199" spans="1:54" x14ac:dyDescent="0.25">
      <c r="A199" s="29">
        <v>0.75</v>
      </c>
      <c r="B199" s="44">
        <f>L244</f>
        <v>11</v>
      </c>
      <c r="C199" s="29"/>
      <c r="D199" s="29"/>
      <c r="E199" s="29"/>
      <c r="F199" s="585"/>
      <c r="G199" s="704"/>
      <c r="H199" s="586"/>
      <c r="I199" s="56">
        <f>L33</f>
        <v>0</v>
      </c>
      <c r="J199" s="29"/>
      <c r="K199" s="29"/>
      <c r="L199" s="585">
        <v>3000</v>
      </c>
      <c r="M199" s="704"/>
      <c r="N199" s="586"/>
      <c r="O199" s="733">
        <f t="shared" si="49"/>
        <v>33000</v>
      </c>
      <c r="P199" s="734"/>
      <c r="Q199" s="44">
        <f t="shared" si="50"/>
        <v>0</v>
      </c>
      <c r="R199" s="44">
        <f t="shared" si="51"/>
        <v>8.25</v>
      </c>
      <c r="T199" s="29">
        <v>0.75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>
        <v>3000</v>
      </c>
      <c r="AG199" s="29"/>
      <c r="AH199" s="216">
        <f>SUM(U199*AF199)</f>
        <v>0</v>
      </c>
      <c r="AI199" s="29">
        <f>SUM(T199*U199)</f>
        <v>0</v>
      </c>
      <c r="AM199" s="29">
        <v>0.75</v>
      </c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>
        <v>3000</v>
      </c>
      <c r="AZ199" s="29"/>
      <c r="BA199" s="216">
        <f>SUM(AN199*AY199)</f>
        <v>0</v>
      </c>
      <c r="BB199" s="29">
        <f>SUM(AM199*AN199)</f>
        <v>0</v>
      </c>
    </row>
    <row r="200" spans="1:54" x14ac:dyDescent="0.25">
      <c r="A200" s="29">
        <v>1</v>
      </c>
      <c r="B200" s="44">
        <f>M245</f>
        <v>0</v>
      </c>
      <c r="C200" s="29"/>
      <c r="D200" s="29"/>
      <c r="E200" s="29"/>
      <c r="F200" s="585"/>
      <c r="G200" s="704"/>
      <c r="H200" s="586"/>
      <c r="I200" s="56">
        <f>M33</f>
        <v>0</v>
      </c>
      <c r="J200" s="29"/>
      <c r="K200" s="29"/>
      <c r="L200" s="585">
        <v>3500</v>
      </c>
      <c r="M200" s="704"/>
      <c r="N200" s="586"/>
      <c r="O200" s="733">
        <f t="shared" si="49"/>
        <v>0</v>
      </c>
      <c r="P200" s="734"/>
      <c r="Q200" s="44">
        <f t="shared" si="50"/>
        <v>0</v>
      </c>
      <c r="R200" s="44">
        <f t="shared" si="51"/>
        <v>0</v>
      </c>
      <c r="T200" s="29">
        <v>1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>
        <v>3500</v>
      </c>
      <c r="AG200" s="29"/>
      <c r="AH200" s="216">
        <f>SUM(U200*AF200)</f>
        <v>0</v>
      </c>
      <c r="AI200" s="29">
        <f>SUM(T200*U200)</f>
        <v>0</v>
      </c>
      <c r="AM200" s="29">
        <v>1</v>
      </c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>
        <v>3500</v>
      </c>
      <c r="AZ200" s="29"/>
      <c r="BA200" s="216">
        <f>SUM(AN200*AY200)</f>
        <v>0</v>
      </c>
      <c r="BB200" s="29">
        <f>SUM(AM200*AN200)</f>
        <v>0</v>
      </c>
    </row>
    <row r="201" spans="1:54" x14ac:dyDescent="0.25">
      <c r="A201" s="29">
        <v>5</v>
      </c>
      <c r="B201" s="44">
        <f>N246</f>
        <v>0</v>
      </c>
      <c r="C201" s="29"/>
      <c r="D201" s="29"/>
      <c r="E201" s="29"/>
      <c r="F201" s="585"/>
      <c r="G201" s="704"/>
      <c r="H201" s="586"/>
      <c r="I201" s="56">
        <f>M34</f>
        <v>0</v>
      </c>
      <c r="J201" s="29"/>
      <c r="K201" s="29"/>
      <c r="L201" s="585"/>
      <c r="M201" s="704"/>
      <c r="N201" s="586"/>
      <c r="O201" s="733">
        <f t="shared" si="49"/>
        <v>0</v>
      </c>
      <c r="P201" s="734"/>
      <c r="Q201" s="44">
        <f t="shared" si="50"/>
        <v>0</v>
      </c>
      <c r="R201" s="44">
        <f t="shared" si="51"/>
        <v>0</v>
      </c>
      <c r="T201" s="171"/>
      <c r="U201" s="171"/>
      <c r="V201" s="171"/>
      <c r="W201" s="171"/>
      <c r="X201" s="171"/>
      <c r="Y201" s="29"/>
      <c r="Z201" s="171"/>
      <c r="AA201" s="171"/>
      <c r="AB201" s="171"/>
      <c r="AC201" s="171"/>
      <c r="AD201" s="171"/>
      <c r="AE201" s="171"/>
      <c r="AF201" s="171"/>
      <c r="AG201" s="171"/>
      <c r="AH201" s="216"/>
      <c r="AI201" s="29"/>
      <c r="AR201" s="217">
        <f>SUM(AR196:AR200)</f>
        <v>0</v>
      </c>
      <c r="AS201" s="213"/>
      <c r="AT201" s="213"/>
      <c r="AU201" s="213"/>
      <c r="AV201" s="213"/>
      <c r="AW201" s="213"/>
      <c r="AX201" s="213"/>
      <c r="BA201" s="216">
        <f>SUM(BA196:BA200)</f>
        <v>0</v>
      </c>
      <c r="BB201" s="29">
        <f>SUM(BB196:BB200)</f>
        <v>0</v>
      </c>
    </row>
    <row r="202" spans="1:54" x14ac:dyDescent="0.25">
      <c r="A202" s="587" t="s">
        <v>138</v>
      </c>
      <c r="B202" s="587"/>
      <c r="C202" s="587"/>
      <c r="D202" s="587"/>
      <c r="E202" s="703"/>
      <c r="F202" s="588">
        <f>SUM(F196:F200)</f>
        <v>0</v>
      </c>
      <c r="G202" s="588"/>
      <c r="H202" s="588"/>
      <c r="I202" s="57">
        <f>SUM(I196:I201)</f>
        <v>0</v>
      </c>
      <c r="J202" s="217"/>
      <c r="K202" s="217"/>
      <c r="L202" s="588"/>
      <c r="M202" s="588"/>
      <c r="N202" s="588"/>
      <c r="O202" s="902">
        <f>SUM(O196:P201)</f>
        <v>127000</v>
      </c>
      <c r="P202" s="902"/>
      <c r="Q202" s="44">
        <f>SUM(Q196:Q201)</f>
        <v>0</v>
      </c>
      <c r="R202" s="44">
        <f>SUM(R196:R201)</f>
        <v>31.75</v>
      </c>
      <c r="Y202" s="217">
        <f>SUM(Y196:Y200)</f>
        <v>0</v>
      </c>
      <c r="Z202" s="213"/>
      <c r="AA202" s="213"/>
      <c r="AB202" s="213"/>
      <c r="AC202" s="213"/>
      <c r="AD202" s="213"/>
      <c r="AE202" s="213"/>
      <c r="AH202" s="216">
        <f>SUM(AH196:AH200)</f>
        <v>0</v>
      </c>
      <c r="AI202" s="29">
        <f>SUM(AI196:AI200)</f>
        <v>0</v>
      </c>
    </row>
    <row r="203" spans="1:54" x14ac:dyDescent="0.25">
      <c r="AY203" s="213"/>
      <c r="AZ203" s="213"/>
    </row>
    <row r="204" spans="1:54" x14ac:dyDescent="0.25">
      <c r="M204" s="213"/>
      <c r="N204" s="213"/>
      <c r="AF204" s="213"/>
      <c r="AG204" s="213"/>
      <c r="AY204" s="40" t="s">
        <v>28</v>
      </c>
      <c r="BB204" s="213"/>
    </row>
    <row r="205" spans="1:54" x14ac:dyDescent="0.25">
      <c r="P205" s="213"/>
      <c r="AF205" s="40" t="s">
        <v>28</v>
      </c>
      <c r="AI205" s="213"/>
    </row>
    <row r="214" spans="1:56" x14ac:dyDescent="0.25">
      <c r="A214" s="597" t="s">
        <v>72</v>
      </c>
      <c r="B214" s="597"/>
      <c r="C214" s="597"/>
      <c r="D214" s="597"/>
      <c r="E214" s="597"/>
      <c r="F214" s="597"/>
      <c r="G214" s="597"/>
      <c r="H214" s="597"/>
      <c r="I214" s="597"/>
      <c r="J214" s="597"/>
      <c r="K214" s="597"/>
      <c r="L214" s="597"/>
      <c r="M214" s="597"/>
      <c r="N214" s="597"/>
      <c r="O214" s="597"/>
      <c r="P214" s="597"/>
      <c r="Q214" s="597"/>
      <c r="R214" s="597"/>
      <c r="S214" s="597"/>
      <c r="T214" s="597" t="s">
        <v>72</v>
      </c>
      <c r="U214" s="597"/>
      <c r="V214" s="597"/>
      <c r="W214" s="597"/>
      <c r="X214" s="597"/>
      <c r="Y214" s="597"/>
      <c r="Z214" s="597"/>
      <c r="AA214" s="597"/>
      <c r="AB214" s="597"/>
      <c r="AC214" s="597"/>
      <c r="AD214" s="597"/>
      <c r="AE214" s="597"/>
      <c r="AF214" s="597"/>
      <c r="AG214" s="597"/>
      <c r="AH214" s="597"/>
      <c r="AI214" s="597"/>
      <c r="AJ214" s="597"/>
      <c r="AK214" s="597"/>
      <c r="AL214" s="597"/>
    </row>
    <row r="215" spans="1:56" ht="15" customHeight="1" thickBot="1" x14ac:dyDescent="0.3">
      <c r="A215" s="597"/>
      <c r="B215" s="597"/>
      <c r="C215" s="597"/>
      <c r="D215" s="597"/>
      <c r="E215" s="597"/>
      <c r="F215" s="597"/>
      <c r="G215" s="597"/>
      <c r="H215" s="597"/>
      <c r="I215" s="597"/>
      <c r="J215" s="597"/>
      <c r="K215" s="597"/>
      <c r="L215" s="597"/>
      <c r="M215" s="597"/>
      <c r="N215" s="597"/>
      <c r="O215" s="597"/>
      <c r="P215" s="597"/>
      <c r="Q215" s="597"/>
      <c r="R215" s="597"/>
      <c r="S215" s="597"/>
      <c r="T215" s="597"/>
      <c r="U215" s="597"/>
      <c r="V215" s="597"/>
      <c r="W215" s="597"/>
      <c r="X215" s="597"/>
      <c r="Y215" s="597"/>
      <c r="Z215" s="597"/>
      <c r="AA215" s="597"/>
      <c r="AB215" s="597"/>
      <c r="AC215" s="597"/>
      <c r="AD215" s="597"/>
      <c r="AE215" s="597"/>
      <c r="AF215" s="597"/>
      <c r="AG215" s="597"/>
      <c r="AH215" s="597"/>
      <c r="AI215" s="597"/>
      <c r="AJ215" s="597"/>
      <c r="AK215" s="597"/>
      <c r="AL215" s="597"/>
    </row>
    <row r="216" spans="1:56" ht="15.75" customHeight="1" x14ac:dyDescent="0.25">
      <c r="A216" s="598" t="s">
        <v>0</v>
      </c>
      <c r="B216" s="604" t="s">
        <v>74</v>
      </c>
      <c r="C216" s="604"/>
      <c r="D216" s="604" t="s">
        <v>73</v>
      </c>
      <c r="E216" s="604"/>
      <c r="F216" s="604"/>
      <c r="G216" s="604" t="s">
        <v>75</v>
      </c>
      <c r="H216" s="604"/>
      <c r="I216" s="601" t="s">
        <v>76</v>
      </c>
      <c r="J216" s="607"/>
      <c r="K216" s="607"/>
      <c r="L216" s="607"/>
      <c r="M216" s="607"/>
      <c r="N216" s="607"/>
      <c r="O216" s="604" t="s">
        <v>77</v>
      </c>
      <c r="P216" s="604"/>
      <c r="Q216" s="598" t="s">
        <v>78</v>
      </c>
      <c r="R216" s="598"/>
      <c r="T216" s="598" t="s">
        <v>0</v>
      </c>
      <c r="U216" s="604" t="s">
        <v>74</v>
      </c>
      <c r="V216" s="604"/>
      <c r="W216" s="604" t="s">
        <v>73</v>
      </c>
      <c r="X216" s="604"/>
      <c r="Y216" s="604"/>
      <c r="Z216" s="604" t="s">
        <v>75</v>
      </c>
      <c r="AA216" s="604"/>
      <c r="AB216" s="601" t="s">
        <v>76</v>
      </c>
      <c r="AC216" s="607"/>
      <c r="AD216" s="607"/>
      <c r="AE216" s="607"/>
      <c r="AF216" s="607"/>
      <c r="AG216" s="607"/>
      <c r="AH216" s="604" t="s">
        <v>77</v>
      </c>
      <c r="AI216" s="604"/>
      <c r="AJ216" s="598" t="s">
        <v>78</v>
      </c>
      <c r="AK216" s="598"/>
    </row>
    <row r="217" spans="1:56" ht="15" customHeight="1" x14ac:dyDescent="0.25">
      <c r="A217" s="599"/>
      <c r="B217" s="605"/>
      <c r="C217" s="605"/>
      <c r="D217" s="605"/>
      <c r="E217" s="605"/>
      <c r="F217" s="605"/>
      <c r="G217" s="605"/>
      <c r="H217" s="605"/>
      <c r="I217" s="735"/>
      <c r="J217" s="736"/>
      <c r="K217" s="736"/>
      <c r="L217" s="736"/>
      <c r="M217" s="736"/>
      <c r="N217" s="736"/>
      <c r="O217" s="605"/>
      <c r="P217" s="605"/>
      <c r="Q217" s="599"/>
      <c r="R217" s="599"/>
      <c r="T217" s="599"/>
      <c r="U217" s="605"/>
      <c r="V217" s="605"/>
      <c r="W217" s="605"/>
      <c r="X217" s="605"/>
      <c r="Y217" s="605"/>
      <c r="Z217" s="605"/>
      <c r="AA217" s="605"/>
      <c r="AB217" s="735"/>
      <c r="AC217" s="736"/>
      <c r="AD217" s="736"/>
      <c r="AE217" s="736"/>
      <c r="AF217" s="736"/>
      <c r="AG217" s="736"/>
      <c r="AH217" s="605"/>
      <c r="AI217" s="605"/>
      <c r="AJ217" s="599"/>
      <c r="AK217" s="599"/>
    </row>
    <row r="218" spans="1:56" ht="15.75" thickBot="1" x14ac:dyDescent="0.3">
      <c r="A218" s="600"/>
      <c r="B218" s="606"/>
      <c r="C218" s="606"/>
      <c r="D218" s="606"/>
      <c r="E218" s="606"/>
      <c r="F218" s="606"/>
      <c r="G218" s="606"/>
      <c r="H218" s="606"/>
      <c r="I218" s="218">
        <v>10</v>
      </c>
      <c r="J218" s="218">
        <v>25</v>
      </c>
      <c r="K218" s="218">
        <v>50</v>
      </c>
      <c r="L218" s="218">
        <v>75</v>
      </c>
      <c r="M218" s="218">
        <v>1</v>
      </c>
      <c r="N218" s="250">
        <v>5</v>
      </c>
      <c r="O218" s="606"/>
      <c r="P218" s="606"/>
      <c r="Q218" s="600"/>
      <c r="R218" s="600"/>
      <c r="T218" s="600"/>
      <c r="U218" s="606"/>
      <c r="V218" s="606"/>
      <c r="W218" s="606"/>
      <c r="X218" s="606"/>
      <c r="Y218" s="606"/>
      <c r="Z218" s="606"/>
      <c r="AA218" s="606"/>
      <c r="AB218" s="218">
        <v>10</v>
      </c>
      <c r="AC218" s="218">
        <v>25</v>
      </c>
      <c r="AD218" s="218">
        <v>50</v>
      </c>
      <c r="AE218" s="218">
        <v>75</v>
      </c>
      <c r="AF218" s="218">
        <v>1</v>
      </c>
      <c r="AG218" s="250">
        <v>5</v>
      </c>
      <c r="AH218" s="606"/>
      <c r="AI218" s="606"/>
      <c r="AJ218" s="600"/>
      <c r="AK218" s="600"/>
    </row>
    <row r="219" spans="1:56" x14ac:dyDescent="0.25">
      <c r="A219" s="25"/>
      <c r="B219" s="705"/>
      <c r="C219" s="706"/>
      <c r="D219" s="707"/>
      <c r="E219" s="708"/>
      <c r="F219" s="709"/>
      <c r="G219" s="705"/>
      <c r="H219" s="706"/>
      <c r="I219" s="28"/>
      <c r="J219" s="28">
        <v>70</v>
      </c>
      <c r="K219" s="28">
        <v>12</v>
      </c>
      <c r="L219" s="28">
        <v>11</v>
      </c>
      <c r="M219" s="28"/>
      <c r="N219" s="28"/>
      <c r="O219" s="710">
        <f>(I219*0.1)+(J219*0.25)+(K219*0.5)+(L219*0.75)+(M219*1)+(N219*5)</f>
        <v>31.75</v>
      </c>
      <c r="P219" s="710"/>
      <c r="Q219" s="711"/>
      <c r="R219" s="712"/>
      <c r="T219" s="25"/>
      <c r="U219" s="705"/>
      <c r="V219" s="706"/>
      <c r="W219" s="707"/>
      <c r="X219" s="708"/>
      <c r="Y219" s="709"/>
      <c r="Z219" s="705"/>
      <c r="AA219" s="706"/>
      <c r="AB219" s="28"/>
      <c r="AC219" s="28"/>
      <c r="AD219" s="28"/>
      <c r="AE219" s="28"/>
      <c r="AF219" s="28"/>
      <c r="AG219" s="28"/>
      <c r="AH219" s="710">
        <f>(AB219*0.1)+(AC219*0.25)+(AD219*0.5)+(AE219*0.75)+(AF219*1)+(AG219*5)</f>
        <v>0</v>
      </c>
      <c r="AI219" s="710"/>
      <c r="AJ219" s="711"/>
      <c r="AK219" s="712"/>
    </row>
    <row r="220" spans="1:56" x14ac:dyDescent="0.25">
      <c r="A220" s="26"/>
      <c r="B220" s="585"/>
      <c r="C220" s="586"/>
      <c r="D220" s="585"/>
      <c r="E220" s="704"/>
      <c r="F220" s="586"/>
      <c r="G220" s="585"/>
      <c r="H220" s="586"/>
      <c r="I220" s="29"/>
      <c r="J220" s="29"/>
      <c r="K220" s="29"/>
      <c r="L220" s="29"/>
      <c r="M220" s="29"/>
      <c r="N220" s="29"/>
      <c r="O220" s="687">
        <f t="shared" ref="O220:O237" si="52">(I220*0.1)+(J220*0.25)+(K220*0.5)+(L220*0.75)+(M220*1)+(N220*5)</f>
        <v>0</v>
      </c>
      <c r="P220" s="687"/>
      <c r="Q220" s="688"/>
      <c r="R220" s="689"/>
      <c r="T220" s="26"/>
      <c r="U220" s="585"/>
      <c r="V220" s="586"/>
      <c r="W220" s="585"/>
      <c r="X220" s="704"/>
      <c r="Y220" s="586"/>
      <c r="Z220" s="585"/>
      <c r="AA220" s="586"/>
      <c r="AB220" s="29"/>
      <c r="AC220" s="29"/>
      <c r="AD220" s="29"/>
      <c r="AE220" s="29"/>
      <c r="AF220" s="29"/>
      <c r="AG220" s="29"/>
      <c r="AH220" s="687">
        <f t="shared" ref="AH220:AH247" si="53">(AB220*0.1)+(AC220*0.25)+(AD220*0.5)+(AE220*0.75)+(AF220*1)+(AG220*5)</f>
        <v>0</v>
      </c>
      <c r="AI220" s="687"/>
      <c r="AJ220" s="688"/>
      <c r="AK220" s="689"/>
    </row>
    <row r="221" spans="1:56" x14ac:dyDescent="0.25">
      <c r="A221" s="26"/>
      <c r="B221" s="585"/>
      <c r="C221" s="586"/>
      <c r="D221" s="585"/>
      <c r="E221" s="704"/>
      <c r="F221" s="586"/>
      <c r="G221" s="585"/>
      <c r="H221" s="586"/>
      <c r="I221" s="29"/>
      <c r="J221" s="29"/>
      <c r="K221" s="29"/>
      <c r="L221" s="29"/>
      <c r="M221" s="29"/>
      <c r="N221" s="29"/>
      <c r="O221" s="687">
        <f t="shared" si="52"/>
        <v>0</v>
      </c>
      <c r="P221" s="687"/>
      <c r="Q221" s="688"/>
      <c r="R221" s="689"/>
      <c r="T221" s="26"/>
      <c r="U221" s="585"/>
      <c r="V221" s="586"/>
      <c r="W221" s="585"/>
      <c r="X221" s="704"/>
      <c r="Y221" s="586"/>
      <c r="Z221" s="585"/>
      <c r="AA221" s="586"/>
      <c r="AB221" s="29"/>
      <c r="AC221" s="29"/>
      <c r="AD221" s="29"/>
      <c r="AE221" s="29"/>
      <c r="AF221" s="29"/>
      <c r="AG221" s="29"/>
      <c r="AH221" s="687">
        <f t="shared" si="53"/>
        <v>0</v>
      </c>
      <c r="AI221" s="687"/>
      <c r="AJ221" s="688"/>
      <c r="AK221" s="689"/>
    </row>
    <row r="222" spans="1:56" x14ac:dyDescent="0.25">
      <c r="A222" s="26"/>
      <c r="B222" s="585"/>
      <c r="C222" s="586"/>
      <c r="D222" s="585"/>
      <c r="E222" s="704"/>
      <c r="F222" s="586"/>
      <c r="G222" s="585"/>
      <c r="H222" s="586"/>
      <c r="I222" s="29"/>
      <c r="J222" s="29"/>
      <c r="K222" s="29"/>
      <c r="L222" s="29"/>
      <c r="M222" s="29"/>
      <c r="N222" s="29"/>
      <c r="O222" s="687">
        <f t="shared" si="52"/>
        <v>0</v>
      </c>
      <c r="P222" s="687"/>
      <c r="Q222" s="688"/>
      <c r="R222" s="689"/>
      <c r="T222" s="26"/>
      <c r="U222" s="585"/>
      <c r="V222" s="586"/>
      <c r="W222" s="585"/>
      <c r="X222" s="704"/>
      <c r="Y222" s="586"/>
      <c r="Z222" s="585"/>
      <c r="AA222" s="586"/>
      <c r="AB222" s="29"/>
      <c r="AC222" s="29"/>
      <c r="AD222" s="29"/>
      <c r="AE222" s="29"/>
      <c r="AF222" s="29"/>
      <c r="AG222" s="29"/>
      <c r="AH222" s="687">
        <f t="shared" si="53"/>
        <v>0</v>
      </c>
      <c r="AI222" s="687"/>
      <c r="AJ222" s="688"/>
      <c r="AK222" s="689"/>
    </row>
    <row r="223" spans="1:56" x14ac:dyDescent="0.25">
      <c r="A223" s="26"/>
      <c r="B223" s="585"/>
      <c r="C223" s="586"/>
      <c r="D223" s="585"/>
      <c r="E223" s="704"/>
      <c r="F223" s="586"/>
      <c r="G223" s="585"/>
      <c r="H223" s="586"/>
      <c r="I223" s="29"/>
      <c r="J223" s="29"/>
      <c r="K223" s="29"/>
      <c r="L223" s="29"/>
      <c r="M223" s="29"/>
      <c r="N223" s="29"/>
      <c r="O223" s="687">
        <f t="shared" si="52"/>
        <v>0</v>
      </c>
      <c r="P223" s="687"/>
      <c r="Q223" s="688"/>
      <c r="R223" s="689"/>
      <c r="T223" s="26"/>
      <c r="U223" s="585"/>
      <c r="V223" s="586"/>
      <c r="W223" s="585"/>
      <c r="X223" s="704"/>
      <c r="Y223" s="586"/>
      <c r="Z223" s="585"/>
      <c r="AA223" s="586"/>
      <c r="AB223" s="29"/>
      <c r="AC223" s="29"/>
      <c r="AD223" s="29"/>
      <c r="AE223" s="29"/>
      <c r="AF223" s="29"/>
      <c r="AG223" s="29"/>
      <c r="AH223" s="687">
        <f t="shared" si="53"/>
        <v>0</v>
      </c>
      <c r="AI223" s="687"/>
      <c r="AJ223" s="688"/>
      <c r="AK223" s="689"/>
      <c r="BD223" s="219"/>
    </row>
    <row r="224" spans="1:56" x14ac:dyDescent="0.25">
      <c r="A224" s="26"/>
      <c r="B224" s="585"/>
      <c r="C224" s="586"/>
      <c r="D224" s="585"/>
      <c r="E224" s="704"/>
      <c r="F224" s="586"/>
      <c r="G224" s="585"/>
      <c r="H224" s="586"/>
      <c r="I224" s="29"/>
      <c r="J224" s="29"/>
      <c r="K224" s="29"/>
      <c r="L224" s="29"/>
      <c r="M224" s="29"/>
      <c r="N224" s="29"/>
      <c r="O224" s="687">
        <f t="shared" si="52"/>
        <v>0</v>
      </c>
      <c r="P224" s="687"/>
      <c r="Q224" s="688"/>
      <c r="R224" s="689"/>
      <c r="T224" s="26"/>
      <c r="U224" s="585"/>
      <c r="V224" s="586"/>
      <c r="W224" s="585"/>
      <c r="X224" s="704"/>
      <c r="Y224" s="586"/>
      <c r="Z224" s="585"/>
      <c r="AA224" s="586"/>
      <c r="AB224" s="29"/>
      <c r="AC224" s="29"/>
      <c r="AD224" s="29"/>
      <c r="AE224" s="29"/>
      <c r="AF224" s="29"/>
      <c r="AG224" s="29"/>
      <c r="AH224" s="687">
        <f t="shared" si="53"/>
        <v>0</v>
      </c>
      <c r="AI224" s="687"/>
      <c r="AJ224" s="688"/>
      <c r="AK224" s="689"/>
      <c r="BD224" s="220"/>
    </row>
    <row r="225" spans="1:56" x14ac:dyDescent="0.25">
      <c r="A225" s="26"/>
      <c r="B225" s="585"/>
      <c r="C225" s="586"/>
      <c r="D225" s="585"/>
      <c r="E225" s="704"/>
      <c r="F225" s="586"/>
      <c r="G225" s="585"/>
      <c r="H225" s="586"/>
      <c r="I225" s="29"/>
      <c r="J225" s="29"/>
      <c r="K225" s="29"/>
      <c r="L225" s="29"/>
      <c r="M225" s="29"/>
      <c r="N225" s="29"/>
      <c r="O225" s="687">
        <f t="shared" si="52"/>
        <v>0</v>
      </c>
      <c r="P225" s="687"/>
      <c r="Q225" s="688"/>
      <c r="R225" s="689"/>
      <c r="T225" s="26"/>
      <c r="U225" s="585"/>
      <c r="V225" s="586"/>
      <c r="W225" s="585"/>
      <c r="X225" s="704"/>
      <c r="Y225" s="586"/>
      <c r="Z225" s="585"/>
      <c r="AA225" s="586"/>
      <c r="AB225" s="29"/>
      <c r="AC225" s="29"/>
      <c r="AD225" s="29"/>
      <c r="AE225" s="29"/>
      <c r="AF225" s="29"/>
      <c r="AG225" s="29"/>
      <c r="AH225" s="687">
        <f t="shared" si="53"/>
        <v>0</v>
      </c>
      <c r="AI225" s="687"/>
      <c r="AJ225" s="688"/>
      <c r="AK225" s="689"/>
      <c r="BD225" s="219"/>
    </row>
    <row r="226" spans="1:56" x14ac:dyDescent="0.25">
      <c r="A226" s="26"/>
      <c r="B226" s="585"/>
      <c r="C226" s="586"/>
      <c r="D226" s="585"/>
      <c r="E226" s="704"/>
      <c r="F226" s="586"/>
      <c r="G226" s="585"/>
      <c r="H226" s="586"/>
      <c r="I226" s="29"/>
      <c r="J226" s="29"/>
      <c r="K226" s="29"/>
      <c r="L226" s="29"/>
      <c r="M226" s="29"/>
      <c r="N226" s="29"/>
      <c r="O226" s="687">
        <f t="shared" si="52"/>
        <v>0</v>
      </c>
      <c r="P226" s="687"/>
      <c r="Q226" s="688"/>
      <c r="R226" s="689"/>
      <c r="T226" s="26"/>
      <c r="U226" s="240"/>
      <c r="V226" s="241"/>
      <c r="W226" s="240"/>
      <c r="X226" s="242"/>
      <c r="Y226" s="241"/>
      <c r="Z226" s="240"/>
      <c r="AA226" s="241"/>
      <c r="AB226" s="29"/>
      <c r="AC226" s="29"/>
      <c r="AD226" s="29"/>
      <c r="AE226" s="29"/>
      <c r="AF226" s="29"/>
      <c r="AG226" s="29"/>
      <c r="AH226" s="257"/>
      <c r="AI226" s="257"/>
      <c r="AJ226" s="248"/>
      <c r="AK226" s="255"/>
      <c r="BD226" s="219"/>
    </row>
    <row r="227" spans="1:56" x14ac:dyDescent="0.25">
      <c r="A227" s="26"/>
      <c r="B227" s="585"/>
      <c r="C227" s="586"/>
      <c r="D227" s="585"/>
      <c r="E227" s="704"/>
      <c r="F227" s="586"/>
      <c r="G227" s="585"/>
      <c r="H227" s="586"/>
      <c r="I227" s="29"/>
      <c r="J227" s="29"/>
      <c r="K227" s="29"/>
      <c r="L227" s="29"/>
      <c r="M227" s="29"/>
      <c r="N227" s="29"/>
      <c r="O227" s="687">
        <f t="shared" si="52"/>
        <v>0</v>
      </c>
      <c r="P227" s="687"/>
      <c r="Q227" s="688"/>
      <c r="R227" s="689"/>
      <c r="T227" s="26"/>
      <c r="U227" s="585"/>
      <c r="V227" s="586"/>
      <c r="W227" s="585"/>
      <c r="X227" s="704"/>
      <c r="Y227" s="586"/>
      <c r="Z227" s="585"/>
      <c r="AA227" s="586"/>
      <c r="AB227" s="29"/>
      <c r="AC227" s="29"/>
      <c r="AD227" s="29"/>
      <c r="AE227" s="29"/>
      <c r="AF227" s="29"/>
      <c r="AG227" s="29"/>
      <c r="AH227" s="687">
        <f t="shared" si="53"/>
        <v>0</v>
      </c>
      <c r="AI227" s="687"/>
      <c r="AJ227" s="688"/>
      <c r="AK227" s="689"/>
      <c r="BD227" s="219"/>
    </row>
    <row r="228" spans="1:56" x14ac:dyDescent="0.25">
      <c r="A228" s="26"/>
      <c r="B228" s="585"/>
      <c r="C228" s="586"/>
      <c r="D228" s="585"/>
      <c r="E228" s="704"/>
      <c r="F228" s="586"/>
      <c r="G228" s="585"/>
      <c r="H228" s="586"/>
      <c r="I228" s="29"/>
      <c r="J228" s="29"/>
      <c r="K228" s="29"/>
      <c r="L228" s="29"/>
      <c r="M228" s="29"/>
      <c r="N228" s="29"/>
      <c r="O228" s="687">
        <f t="shared" si="52"/>
        <v>0</v>
      </c>
      <c r="P228" s="687"/>
      <c r="Q228" s="688"/>
      <c r="R228" s="689"/>
      <c r="T228" s="26"/>
      <c r="U228" s="585"/>
      <c r="V228" s="586"/>
      <c r="W228" s="585"/>
      <c r="X228" s="704"/>
      <c r="Y228" s="586"/>
      <c r="Z228" s="585"/>
      <c r="AA228" s="586"/>
      <c r="AB228" s="29"/>
      <c r="AC228" s="29"/>
      <c r="AD228" s="29"/>
      <c r="AE228" s="29"/>
      <c r="AF228" s="29"/>
      <c r="AG228" s="29"/>
      <c r="AH228" s="687">
        <f t="shared" si="53"/>
        <v>0</v>
      </c>
      <c r="AI228" s="687"/>
      <c r="AJ228" s="688"/>
      <c r="AK228" s="689"/>
      <c r="BD228" s="219"/>
    </row>
    <row r="229" spans="1:56" x14ac:dyDescent="0.25">
      <c r="A229" s="26"/>
      <c r="B229" s="585"/>
      <c r="C229" s="586"/>
      <c r="D229" s="585"/>
      <c r="E229" s="704"/>
      <c r="F229" s="586"/>
      <c r="G229" s="585"/>
      <c r="H229" s="586"/>
      <c r="I229" s="29"/>
      <c r="J229" s="29"/>
      <c r="K229" s="29"/>
      <c r="L229" s="29"/>
      <c r="M229" s="29"/>
      <c r="N229" s="29"/>
      <c r="O229" s="687">
        <f t="shared" si="52"/>
        <v>0</v>
      </c>
      <c r="P229" s="687"/>
      <c r="Q229" s="688"/>
      <c r="R229" s="689"/>
      <c r="T229" s="26"/>
      <c r="U229" s="585"/>
      <c r="V229" s="586"/>
      <c r="W229" s="585"/>
      <c r="X229" s="704"/>
      <c r="Y229" s="586"/>
      <c r="Z229" s="585"/>
      <c r="AA229" s="586"/>
      <c r="AB229" s="29"/>
      <c r="AC229" s="29"/>
      <c r="AD229" s="29"/>
      <c r="AE229" s="29"/>
      <c r="AF229" s="29"/>
      <c r="AG229" s="29"/>
      <c r="AH229" s="687">
        <f t="shared" si="53"/>
        <v>0</v>
      </c>
      <c r="AI229" s="687"/>
      <c r="AJ229" s="688"/>
      <c r="AK229" s="689"/>
      <c r="BD229" s="221"/>
    </row>
    <row r="230" spans="1:56" x14ac:dyDescent="0.25">
      <c r="A230" s="26"/>
      <c r="B230" s="585"/>
      <c r="C230" s="586"/>
      <c r="D230" s="585"/>
      <c r="E230" s="704"/>
      <c r="F230" s="586"/>
      <c r="G230" s="585"/>
      <c r="H230" s="586"/>
      <c r="I230" s="29"/>
      <c r="J230" s="29"/>
      <c r="K230" s="29"/>
      <c r="L230" s="29"/>
      <c r="M230" s="29"/>
      <c r="N230" s="29"/>
      <c r="O230" s="687">
        <f t="shared" si="52"/>
        <v>0</v>
      </c>
      <c r="P230" s="687"/>
      <c r="Q230" s="688"/>
      <c r="R230" s="689"/>
      <c r="T230" s="26"/>
      <c r="U230" s="585"/>
      <c r="V230" s="586"/>
      <c r="W230" s="585"/>
      <c r="X230" s="704"/>
      <c r="Y230" s="586"/>
      <c r="Z230" s="585"/>
      <c r="AA230" s="586"/>
      <c r="AB230" s="29"/>
      <c r="AC230" s="29"/>
      <c r="AD230" s="29"/>
      <c r="AE230" s="29"/>
      <c r="AF230" s="29"/>
      <c r="AG230" s="29"/>
      <c r="AH230" s="687">
        <f t="shared" si="53"/>
        <v>0</v>
      </c>
      <c r="AI230" s="687"/>
      <c r="AJ230" s="688"/>
      <c r="AK230" s="689"/>
      <c r="BD230" s="221"/>
    </row>
    <row r="231" spans="1:56" x14ac:dyDescent="0.25">
      <c r="A231" s="26"/>
      <c r="B231" s="585"/>
      <c r="C231" s="586"/>
      <c r="D231" s="585"/>
      <c r="E231" s="704"/>
      <c r="F231" s="586"/>
      <c r="G231" s="585"/>
      <c r="H231" s="586"/>
      <c r="I231" s="29"/>
      <c r="J231" s="29"/>
      <c r="K231" s="29"/>
      <c r="L231" s="29"/>
      <c r="M231" s="29"/>
      <c r="N231" s="29"/>
      <c r="O231" s="687">
        <f t="shared" si="52"/>
        <v>0</v>
      </c>
      <c r="P231" s="687"/>
      <c r="Q231" s="688"/>
      <c r="R231" s="689"/>
      <c r="T231" s="26"/>
      <c r="U231" s="585"/>
      <c r="V231" s="586"/>
      <c r="W231" s="585"/>
      <c r="X231" s="704"/>
      <c r="Y231" s="586"/>
      <c r="Z231" s="585"/>
      <c r="AA231" s="586"/>
      <c r="AB231" s="29"/>
      <c r="AC231" s="29"/>
      <c r="AD231" s="29"/>
      <c r="AE231" s="29"/>
      <c r="AF231" s="29"/>
      <c r="AG231" s="29"/>
      <c r="AH231" s="687">
        <f t="shared" si="53"/>
        <v>0</v>
      </c>
      <c r="AI231" s="687"/>
      <c r="AJ231" s="688"/>
      <c r="AK231" s="689"/>
      <c r="BD231" s="221"/>
    </row>
    <row r="232" spans="1:56" x14ac:dyDescent="0.25">
      <c r="A232" s="26"/>
      <c r="B232" s="585"/>
      <c r="C232" s="586"/>
      <c r="D232" s="585"/>
      <c r="E232" s="704"/>
      <c r="F232" s="586"/>
      <c r="G232" s="585"/>
      <c r="H232" s="586"/>
      <c r="I232" s="29"/>
      <c r="J232" s="29"/>
      <c r="K232" s="29"/>
      <c r="L232" s="29"/>
      <c r="M232" s="29"/>
      <c r="N232" s="29"/>
      <c r="O232" s="687">
        <f t="shared" si="52"/>
        <v>0</v>
      </c>
      <c r="P232" s="687"/>
      <c r="Q232" s="688"/>
      <c r="R232" s="689"/>
      <c r="T232" s="26"/>
      <c r="U232" s="585"/>
      <c r="V232" s="586"/>
      <c r="W232" s="585"/>
      <c r="X232" s="704"/>
      <c r="Y232" s="586"/>
      <c r="Z232" s="585"/>
      <c r="AA232" s="586"/>
      <c r="AB232" s="29"/>
      <c r="AC232" s="29"/>
      <c r="AD232" s="29"/>
      <c r="AE232" s="29"/>
      <c r="AF232" s="29"/>
      <c r="AG232" s="29"/>
      <c r="AH232" s="687">
        <f t="shared" si="53"/>
        <v>0</v>
      </c>
      <c r="AI232" s="687"/>
      <c r="AJ232" s="688"/>
      <c r="AK232" s="689"/>
      <c r="BD232" s="221"/>
    </row>
    <row r="233" spans="1:56" x14ac:dyDescent="0.25">
      <c r="A233" s="26"/>
      <c r="B233" s="585"/>
      <c r="C233" s="586"/>
      <c r="D233" s="585"/>
      <c r="E233" s="704"/>
      <c r="F233" s="586"/>
      <c r="G233" s="585"/>
      <c r="H233" s="586"/>
      <c r="I233" s="29"/>
      <c r="J233" s="29"/>
      <c r="K233" s="29"/>
      <c r="L233" s="29"/>
      <c r="M233" s="29"/>
      <c r="N233" s="29"/>
      <c r="O233" s="687">
        <f t="shared" si="52"/>
        <v>0</v>
      </c>
      <c r="P233" s="687"/>
      <c r="Q233" s="688"/>
      <c r="R233" s="689"/>
      <c r="T233" s="26"/>
      <c r="U233" s="585"/>
      <c r="V233" s="586"/>
      <c r="W233" s="585"/>
      <c r="X233" s="704"/>
      <c r="Y233" s="586"/>
      <c r="Z233" s="585"/>
      <c r="AA233" s="586"/>
      <c r="AB233" s="29"/>
      <c r="AC233" s="29"/>
      <c r="AD233" s="29"/>
      <c r="AE233" s="29"/>
      <c r="AF233" s="29"/>
      <c r="AG233" s="29"/>
      <c r="AH233" s="687">
        <f t="shared" si="53"/>
        <v>0</v>
      </c>
      <c r="AI233" s="687"/>
      <c r="AJ233" s="688"/>
      <c r="AK233" s="689"/>
      <c r="BD233" s="221"/>
    </row>
    <row r="234" spans="1:56" x14ac:dyDescent="0.25">
      <c r="A234" s="26"/>
      <c r="B234" s="585"/>
      <c r="C234" s="586"/>
      <c r="D234" s="585"/>
      <c r="E234" s="704"/>
      <c r="F234" s="586"/>
      <c r="G234" s="585"/>
      <c r="H234" s="586"/>
      <c r="I234" s="29"/>
      <c r="J234" s="29"/>
      <c r="K234" s="29"/>
      <c r="L234" s="29"/>
      <c r="M234" s="29"/>
      <c r="N234" s="29"/>
      <c r="O234" s="687">
        <f t="shared" si="52"/>
        <v>0</v>
      </c>
      <c r="P234" s="687"/>
      <c r="Q234" s="688"/>
      <c r="R234" s="689"/>
      <c r="T234" s="26"/>
      <c r="U234" s="585"/>
      <c r="V234" s="586"/>
      <c r="W234" s="585"/>
      <c r="X234" s="704"/>
      <c r="Y234" s="586"/>
      <c r="Z234" s="585"/>
      <c r="AA234" s="586"/>
      <c r="AB234" s="29"/>
      <c r="AC234" s="29"/>
      <c r="AD234" s="29"/>
      <c r="AE234" s="29"/>
      <c r="AF234" s="29"/>
      <c r="AG234" s="29"/>
      <c r="AH234" s="687">
        <f t="shared" si="53"/>
        <v>0</v>
      </c>
      <c r="AI234" s="687"/>
      <c r="AJ234" s="688"/>
      <c r="AK234" s="689"/>
      <c r="BD234" s="221"/>
    </row>
    <row r="235" spans="1:56" x14ac:dyDescent="0.25">
      <c r="A235" s="26"/>
      <c r="B235" s="585"/>
      <c r="C235" s="586"/>
      <c r="D235" s="585"/>
      <c r="E235" s="704"/>
      <c r="F235" s="586"/>
      <c r="G235" s="585"/>
      <c r="H235" s="586"/>
      <c r="I235" s="29"/>
      <c r="J235" s="29"/>
      <c r="K235" s="29"/>
      <c r="L235" s="29"/>
      <c r="M235" s="29"/>
      <c r="N235" s="29"/>
      <c r="O235" s="687">
        <f t="shared" si="52"/>
        <v>0</v>
      </c>
      <c r="P235" s="687"/>
      <c r="Q235" s="688"/>
      <c r="R235" s="689"/>
      <c r="T235" s="26"/>
      <c r="U235" s="585"/>
      <c r="V235" s="586"/>
      <c r="W235" s="585"/>
      <c r="X235" s="704"/>
      <c r="Y235" s="586"/>
      <c r="Z235" s="585"/>
      <c r="AA235" s="586"/>
      <c r="AB235" s="29"/>
      <c r="AC235" s="29"/>
      <c r="AD235" s="29"/>
      <c r="AE235" s="29"/>
      <c r="AF235" s="29"/>
      <c r="AG235" s="29"/>
      <c r="AH235" s="687">
        <f t="shared" si="53"/>
        <v>0</v>
      </c>
      <c r="AI235" s="687"/>
      <c r="AJ235" s="688"/>
      <c r="AK235" s="689"/>
      <c r="BD235" s="221"/>
    </row>
    <row r="236" spans="1:56" x14ac:dyDescent="0.25">
      <c r="A236" s="26"/>
      <c r="B236" s="585"/>
      <c r="C236" s="586"/>
      <c r="D236" s="585"/>
      <c r="E236" s="704"/>
      <c r="F236" s="586"/>
      <c r="G236" s="585"/>
      <c r="H236" s="586"/>
      <c r="I236" s="29"/>
      <c r="J236" s="29"/>
      <c r="K236" s="29"/>
      <c r="L236" s="29"/>
      <c r="M236" s="29"/>
      <c r="N236" s="29"/>
      <c r="O236" s="687">
        <f t="shared" si="52"/>
        <v>0</v>
      </c>
      <c r="P236" s="687"/>
      <c r="Q236" s="688"/>
      <c r="R236" s="689"/>
      <c r="T236" s="26"/>
      <c r="U236" s="585"/>
      <c r="V236" s="586"/>
      <c r="W236" s="585"/>
      <c r="X236" s="704"/>
      <c r="Y236" s="586"/>
      <c r="Z236" s="585"/>
      <c r="AA236" s="586"/>
      <c r="AB236" s="29"/>
      <c r="AC236" s="29"/>
      <c r="AD236" s="29"/>
      <c r="AE236" s="29"/>
      <c r="AF236" s="29"/>
      <c r="AG236" s="29"/>
      <c r="AH236" s="687">
        <f t="shared" si="53"/>
        <v>0</v>
      </c>
      <c r="AI236" s="687"/>
      <c r="AJ236" s="688"/>
      <c r="AK236" s="689"/>
      <c r="BD236" s="221"/>
    </row>
    <row r="237" spans="1:56" ht="15.75" thickBot="1" x14ac:dyDescent="0.3">
      <c r="A237" s="27"/>
      <c r="B237" s="702"/>
      <c r="C237" s="703"/>
      <c r="D237" s="702"/>
      <c r="E237" s="587"/>
      <c r="F237" s="703"/>
      <c r="G237" s="702"/>
      <c r="H237" s="703"/>
      <c r="I237" s="30"/>
      <c r="J237" s="30"/>
      <c r="K237" s="30"/>
      <c r="L237" s="30"/>
      <c r="M237" s="30"/>
      <c r="N237" s="30"/>
      <c r="O237" s="727">
        <f t="shared" si="52"/>
        <v>0</v>
      </c>
      <c r="P237" s="727"/>
      <c r="Q237" s="728"/>
      <c r="R237" s="729"/>
      <c r="T237" s="27"/>
      <c r="U237" s="702"/>
      <c r="V237" s="703"/>
      <c r="W237" s="702"/>
      <c r="X237" s="587"/>
      <c r="Y237" s="703"/>
      <c r="Z237" s="702"/>
      <c r="AA237" s="703"/>
      <c r="AB237" s="30"/>
      <c r="AC237" s="30"/>
      <c r="AD237" s="30"/>
      <c r="AE237" s="30"/>
      <c r="AF237" s="30"/>
      <c r="AG237" s="30"/>
      <c r="AH237" s="730">
        <f t="shared" si="53"/>
        <v>0</v>
      </c>
      <c r="AI237" s="730"/>
      <c r="AJ237" s="731"/>
      <c r="AK237" s="732"/>
      <c r="BD237" s="221"/>
    </row>
    <row r="238" spans="1:56" ht="16.5" thickTop="1" thickBot="1" x14ac:dyDescent="0.3">
      <c r="A238" s="58" t="s">
        <v>86</v>
      </c>
      <c r="B238" s="596">
        <f>SUM(B219:C237)</f>
        <v>0</v>
      </c>
      <c r="C238" s="596"/>
      <c r="D238" s="596"/>
      <c r="E238" s="596"/>
      <c r="F238" s="596"/>
      <c r="G238" s="596"/>
      <c r="H238" s="596"/>
      <c r="I238" s="596"/>
      <c r="J238" s="596"/>
      <c r="K238" s="596"/>
      <c r="L238" s="596"/>
      <c r="M238" s="596"/>
      <c r="N238" s="596"/>
      <c r="O238" s="596"/>
      <c r="P238" s="596"/>
      <c r="Q238" s="596"/>
      <c r="R238" s="596"/>
      <c r="T238" s="27"/>
      <c r="U238" s="702"/>
      <c r="V238" s="703"/>
      <c r="W238" s="702"/>
      <c r="X238" s="587"/>
      <c r="Y238" s="703"/>
      <c r="Z238" s="702"/>
      <c r="AA238" s="703"/>
      <c r="AB238" s="30"/>
      <c r="AC238" s="30"/>
      <c r="AD238" s="30"/>
      <c r="AE238" s="30"/>
      <c r="AF238" s="30"/>
      <c r="AG238" s="30"/>
      <c r="AH238" s="687">
        <f t="shared" si="53"/>
        <v>0</v>
      </c>
      <c r="AI238" s="687"/>
      <c r="AJ238" s="688"/>
      <c r="AK238" s="689"/>
    </row>
    <row r="239" spans="1:56" ht="15.75" thickBot="1" x14ac:dyDescent="0.3">
      <c r="A239" s="498" t="s">
        <v>85</v>
      </c>
      <c r="B239" s="498"/>
      <c r="C239" s="498"/>
      <c r="D239" s="498">
        <f>SUM(D219:F237)</f>
        <v>0</v>
      </c>
      <c r="E239" s="498"/>
      <c r="F239" s="498"/>
      <c r="G239" s="498"/>
      <c r="H239" s="498"/>
      <c r="I239" s="498"/>
      <c r="J239" s="498"/>
      <c r="K239" s="498"/>
      <c r="L239" s="498"/>
      <c r="M239" s="498"/>
      <c r="N239" s="498"/>
      <c r="O239" s="498"/>
      <c r="P239" s="498"/>
      <c r="Q239" s="498"/>
      <c r="R239" s="498"/>
      <c r="T239" s="27"/>
      <c r="U239" s="702"/>
      <c r="V239" s="703"/>
      <c r="W239" s="702"/>
      <c r="X239" s="587"/>
      <c r="Y239" s="703"/>
      <c r="Z239" s="702"/>
      <c r="AA239" s="703"/>
      <c r="AB239" s="30"/>
      <c r="AC239" s="30"/>
      <c r="AD239" s="30"/>
      <c r="AE239" s="30"/>
      <c r="AF239" s="30"/>
      <c r="AG239" s="30"/>
      <c r="AH239" s="687">
        <f t="shared" si="53"/>
        <v>0</v>
      </c>
      <c r="AI239" s="687"/>
      <c r="AJ239" s="688"/>
      <c r="AK239" s="689"/>
    </row>
    <row r="240" spans="1:56" ht="15.75" thickBot="1" x14ac:dyDescent="0.3">
      <c r="A240" s="498" t="s">
        <v>84</v>
      </c>
      <c r="B240" s="498"/>
      <c r="C240" s="498"/>
      <c r="D240" s="498"/>
      <c r="E240" s="498"/>
      <c r="F240" s="498"/>
      <c r="G240" s="498">
        <f>SUM(G219:H237)</f>
        <v>0</v>
      </c>
      <c r="H240" s="498"/>
      <c r="I240" s="498"/>
      <c r="J240" s="498"/>
      <c r="K240" s="498"/>
      <c r="L240" s="498"/>
      <c r="M240" s="498"/>
      <c r="N240" s="498"/>
      <c r="O240" s="498"/>
      <c r="P240" s="498"/>
      <c r="Q240" s="498"/>
      <c r="R240" s="498"/>
      <c r="T240" s="27"/>
      <c r="U240" s="702"/>
      <c r="V240" s="703"/>
      <c r="W240" s="702"/>
      <c r="X240" s="587"/>
      <c r="Y240" s="703"/>
      <c r="Z240" s="702"/>
      <c r="AA240" s="703"/>
      <c r="AB240" s="30"/>
      <c r="AC240" s="30"/>
      <c r="AD240" s="30"/>
      <c r="AE240" s="30"/>
      <c r="AF240" s="30"/>
      <c r="AG240" s="30"/>
      <c r="AH240" s="687">
        <f t="shared" si="53"/>
        <v>0</v>
      </c>
      <c r="AI240" s="687"/>
      <c r="AJ240" s="688"/>
      <c r="AK240" s="689"/>
    </row>
    <row r="241" spans="1:37" ht="15.75" thickBot="1" x14ac:dyDescent="0.3">
      <c r="A241" s="592" t="s">
        <v>137</v>
      </c>
      <c r="B241" s="592"/>
      <c r="C241" s="592"/>
      <c r="D241" s="592"/>
      <c r="E241" s="592"/>
      <c r="F241" s="592"/>
      <c r="G241" s="592"/>
      <c r="H241" s="592"/>
      <c r="I241" s="498">
        <f>SUM(I219:I237)+SUM(AB219:AB247)</f>
        <v>0</v>
      </c>
      <c r="J241" s="498"/>
      <c r="K241" s="498"/>
      <c r="L241" s="498"/>
      <c r="M241" s="498"/>
      <c r="N241" s="498"/>
      <c r="O241" s="498"/>
      <c r="P241" s="498"/>
      <c r="Q241" s="498"/>
      <c r="R241" s="498"/>
      <c r="T241" s="27"/>
      <c r="U241" s="702"/>
      <c r="V241" s="703"/>
      <c r="W241" s="702"/>
      <c r="X241" s="587"/>
      <c r="Y241" s="703"/>
      <c r="Z241" s="702"/>
      <c r="AA241" s="703"/>
      <c r="AB241" s="30"/>
      <c r="AC241" s="30"/>
      <c r="AD241" s="30"/>
      <c r="AE241" s="30"/>
      <c r="AF241" s="30"/>
      <c r="AG241" s="30"/>
      <c r="AH241" s="687">
        <f t="shared" si="53"/>
        <v>0</v>
      </c>
      <c r="AI241" s="687"/>
      <c r="AJ241" s="688"/>
      <c r="AK241" s="689"/>
    </row>
    <row r="242" spans="1:37" ht="15.75" thickBot="1" x14ac:dyDescent="0.3">
      <c r="A242" s="498" t="s">
        <v>83</v>
      </c>
      <c r="B242" s="498"/>
      <c r="C242" s="498"/>
      <c r="D242" s="498"/>
      <c r="E242" s="498"/>
      <c r="F242" s="498"/>
      <c r="G242" s="498"/>
      <c r="H242" s="498"/>
      <c r="I242" s="498"/>
      <c r="J242" s="498">
        <f>SUM(J219:J237)+SUM(AC219:AC247)</f>
        <v>70</v>
      </c>
      <c r="K242" s="498"/>
      <c r="L242" s="498"/>
      <c r="M242" s="498"/>
      <c r="N242" s="498"/>
      <c r="O242" s="498"/>
      <c r="P242" s="498"/>
      <c r="Q242" s="498"/>
      <c r="R242" s="498"/>
      <c r="T242" s="27"/>
      <c r="U242" s="702"/>
      <c r="V242" s="703"/>
      <c r="W242" s="702"/>
      <c r="X242" s="587"/>
      <c r="Y242" s="703"/>
      <c r="Z242" s="702"/>
      <c r="AA242" s="703"/>
      <c r="AB242" s="30"/>
      <c r="AC242" s="30"/>
      <c r="AD242" s="30"/>
      <c r="AE242" s="30"/>
      <c r="AF242" s="30"/>
      <c r="AG242" s="30"/>
      <c r="AH242" s="687">
        <f t="shared" si="53"/>
        <v>0</v>
      </c>
      <c r="AI242" s="687"/>
      <c r="AJ242" s="688"/>
      <c r="AK242" s="689"/>
    </row>
    <row r="243" spans="1:37" ht="15.75" thickBot="1" x14ac:dyDescent="0.3">
      <c r="A243" s="498" t="s">
        <v>82</v>
      </c>
      <c r="B243" s="498"/>
      <c r="C243" s="498"/>
      <c r="D243" s="498"/>
      <c r="E243" s="498"/>
      <c r="F243" s="498"/>
      <c r="G243" s="498"/>
      <c r="H243" s="498"/>
      <c r="I243" s="498"/>
      <c r="J243" s="498"/>
      <c r="K243" s="498">
        <f>SUM(K219:K237)+SUM(AD219:AD247)</f>
        <v>12</v>
      </c>
      <c r="L243" s="498"/>
      <c r="M243" s="498"/>
      <c r="N243" s="498"/>
      <c r="O243" s="498"/>
      <c r="P243" s="498"/>
      <c r="Q243" s="498"/>
      <c r="R243" s="498"/>
      <c r="T243" s="27"/>
      <c r="U243" s="702"/>
      <c r="V243" s="703"/>
      <c r="W243" s="702"/>
      <c r="X243" s="587"/>
      <c r="Y243" s="703"/>
      <c r="Z243" s="702"/>
      <c r="AA243" s="703"/>
      <c r="AB243" s="30"/>
      <c r="AC243" s="30"/>
      <c r="AD243" s="30"/>
      <c r="AE243" s="30"/>
      <c r="AF243" s="30"/>
      <c r="AG243" s="30"/>
      <c r="AH243" s="687">
        <f t="shared" si="53"/>
        <v>0</v>
      </c>
      <c r="AI243" s="687"/>
      <c r="AJ243" s="688"/>
      <c r="AK243" s="689"/>
    </row>
    <row r="244" spans="1:37" ht="15.75" thickBot="1" x14ac:dyDescent="0.3">
      <c r="A244" s="498" t="s">
        <v>81</v>
      </c>
      <c r="B244" s="498"/>
      <c r="C244" s="498"/>
      <c r="D244" s="498"/>
      <c r="E244" s="498"/>
      <c r="F244" s="498"/>
      <c r="G244" s="498"/>
      <c r="H244" s="498"/>
      <c r="I244" s="498"/>
      <c r="J244" s="498"/>
      <c r="K244" s="498"/>
      <c r="L244" s="498">
        <f>SUM(L219:L237)+SUM(AE219:AE247)</f>
        <v>11</v>
      </c>
      <c r="M244" s="498"/>
      <c r="N244" s="498"/>
      <c r="O244" s="498"/>
      <c r="P244" s="498"/>
      <c r="Q244" s="498"/>
      <c r="R244" s="498"/>
      <c r="T244" s="27"/>
      <c r="U244" s="702"/>
      <c r="V244" s="703"/>
      <c r="W244" s="702"/>
      <c r="X244" s="587"/>
      <c r="Y244" s="703"/>
      <c r="Z244" s="702"/>
      <c r="AA244" s="703"/>
      <c r="AB244" s="30"/>
      <c r="AC244" s="30"/>
      <c r="AD244" s="30"/>
      <c r="AE244" s="30"/>
      <c r="AF244" s="30"/>
      <c r="AG244" s="30"/>
      <c r="AH244" s="687">
        <f t="shared" si="53"/>
        <v>0</v>
      </c>
      <c r="AI244" s="687"/>
      <c r="AJ244" s="688"/>
      <c r="AK244" s="689"/>
    </row>
    <row r="245" spans="1:37" ht="15.75" thickBot="1" x14ac:dyDescent="0.3">
      <c r="A245" s="498" t="s">
        <v>170</v>
      </c>
      <c r="B245" s="498"/>
      <c r="C245" s="498"/>
      <c r="D245" s="498"/>
      <c r="E245" s="498"/>
      <c r="F245" s="498"/>
      <c r="G245" s="498"/>
      <c r="H245" s="498"/>
      <c r="I245" s="498"/>
      <c r="J245" s="498"/>
      <c r="K245" s="498"/>
      <c r="L245" s="498"/>
      <c r="M245" s="498">
        <f>SUM(M219:M237)+SUM(AF219:AF247)</f>
        <v>0</v>
      </c>
      <c r="N245" s="498"/>
      <c r="O245" s="498"/>
      <c r="P245" s="498"/>
      <c r="Q245" s="498"/>
      <c r="R245" s="498"/>
      <c r="T245" s="27"/>
      <c r="U245" s="702"/>
      <c r="V245" s="703"/>
      <c r="W245" s="702"/>
      <c r="X245" s="587"/>
      <c r="Y245" s="703"/>
      <c r="Z245" s="702"/>
      <c r="AA245" s="703"/>
      <c r="AB245" s="30"/>
      <c r="AC245" s="30"/>
      <c r="AD245" s="30"/>
      <c r="AE245" s="30"/>
      <c r="AF245" s="30"/>
      <c r="AG245" s="30"/>
      <c r="AH245" s="687">
        <f t="shared" si="53"/>
        <v>0</v>
      </c>
      <c r="AI245" s="687"/>
      <c r="AJ245" s="688"/>
      <c r="AK245" s="689"/>
    </row>
    <row r="246" spans="1:37" ht="15.75" thickBot="1" x14ac:dyDescent="0.3">
      <c r="A246" s="690" t="s">
        <v>80</v>
      </c>
      <c r="B246" s="691"/>
      <c r="C246" s="691"/>
      <c r="D246" s="691"/>
      <c r="E246" s="691"/>
      <c r="F246" s="691"/>
      <c r="G246" s="691"/>
      <c r="H246" s="691"/>
      <c r="I246" s="691"/>
      <c r="J246" s="691"/>
      <c r="K246" s="691"/>
      <c r="L246" s="691"/>
      <c r="M246" s="692"/>
      <c r="N246" s="497">
        <f>SUM(N219:N237)+SUM(AG219:AG247)</f>
        <v>0</v>
      </c>
      <c r="O246" s="497"/>
      <c r="P246" s="497"/>
      <c r="Q246" s="497"/>
      <c r="R246" s="497"/>
      <c r="T246" s="27"/>
      <c r="U246" s="702"/>
      <c r="V246" s="703"/>
      <c r="W246" s="702"/>
      <c r="X246" s="587"/>
      <c r="Y246" s="703"/>
      <c r="Z246" s="702"/>
      <c r="AA246" s="703"/>
      <c r="AB246" s="30"/>
      <c r="AC246" s="30"/>
      <c r="AD246" s="30"/>
      <c r="AE246" s="30"/>
      <c r="AF246" s="30"/>
      <c r="AG246" s="30"/>
      <c r="AH246" s="687">
        <f t="shared" si="53"/>
        <v>0</v>
      </c>
      <c r="AI246" s="687"/>
      <c r="AJ246" s="688"/>
      <c r="AK246" s="689"/>
    </row>
    <row r="247" spans="1:37" ht="15.75" thickBot="1" x14ac:dyDescent="0.3">
      <c r="A247" s="693" t="s">
        <v>79</v>
      </c>
      <c r="B247" s="694"/>
      <c r="C247" s="694"/>
      <c r="D247" s="694"/>
      <c r="E247" s="694"/>
      <c r="F247" s="694"/>
      <c r="G247" s="694"/>
      <c r="H247" s="694"/>
      <c r="I247" s="694"/>
      <c r="J247" s="694"/>
      <c r="K247" s="694"/>
      <c r="L247" s="694"/>
      <c r="M247" s="694"/>
      <c r="N247" s="695"/>
      <c r="O247" s="693">
        <f>SUM(O219:P237)+SUM(AH219:AI247)</f>
        <v>31.75</v>
      </c>
      <c r="P247" s="694"/>
      <c r="Q247" s="694"/>
      <c r="R247" s="695"/>
      <c r="T247" s="59"/>
      <c r="U247" s="699"/>
      <c r="V247" s="700"/>
      <c r="W247" s="699"/>
      <c r="X247" s="701"/>
      <c r="Y247" s="700"/>
      <c r="Z247" s="699"/>
      <c r="AA247" s="700"/>
      <c r="AB247" s="60"/>
      <c r="AC247" s="60"/>
      <c r="AD247" s="60"/>
      <c r="AE247" s="60"/>
      <c r="AF247" s="60"/>
      <c r="AG247" s="60"/>
      <c r="AH247" s="696">
        <f t="shared" si="53"/>
        <v>0</v>
      </c>
      <c r="AI247" s="696"/>
      <c r="AJ247" s="697"/>
      <c r="AK247" s="698"/>
    </row>
    <row r="248" spans="1:37" x14ac:dyDescent="0.25">
      <c r="T248" s="221"/>
      <c r="U248" s="589"/>
      <c r="V248" s="589"/>
      <c r="W248" s="589"/>
      <c r="X248" s="589"/>
      <c r="Y248" s="589"/>
      <c r="Z248" s="589"/>
      <c r="AA248" s="589"/>
      <c r="AI248" s="589"/>
      <c r="AJ248" s="589"/>
    </row>
    <row r="249" spans="1:37" x14ac:dyDescent="0.25">
      <c r="T249" s="221"/>
      <c r="U249" s="589"/>
      <c r="V249" s="589"/>
      <c r="W249" s="589"/>
      <c r="X249" s="589"/>
      <c r="Y249" s="589"/>
      <c r="Z249" s="589"/>
      <c r="AA249" s="589"/>
      <c r="AI249" s="589"/>
      <c r="AJ249" s="589"/>
    </row>
    <row r="250" spans="1:37" x14ac:dyDescent="0.25">
      <c r="T250" s="221"/>
      <c r="U250" s="589"/>
      <c r="V250" s="589"/>
      <c r="W250" s="589"/>
      <c r="X250" s="589"/>
      <c r="Y250" s="589"/>
      <c r="Z250" s="589"/>
      <c r="AA250" s="589"/>
      <c r="AI250" s="589"/>
      <c r="AJ250" s="589"/>
    </row>
    <row r="251" spans="1:37" x14ac:dyDescent="0.25">
      <c r="T251" s="221"/>
      <c r="U251" s="589"/>
      <c r="V251" s="589"/>
      <c r="W251" s="589"/>
      <c r="X251" s="589"/>
      <c r="Y251" s="589"/>
      <c r="Z251" s="589"/>
      <c r="AA251" s="589"/>
      <c r="AI251" s="589"/>
      <c r="AJ251" s="589"/>
    </row>
    <row r="252" spans="1:37" x14ac:dyDescent="0.25">
      <c r="T252" s="221"/>
      <c r="U252" s="589"/>
      <c r="V252" s="589"/>
      <c r="W252" s="589"/>
      <c r="X252" s="589"/>
      <c r="Y252" s="589"/>
      <c r="Z252" s="589"/>
      <c r="AA252" s="589"/>
      <c r="AI252" s="589"/>
      <c r="AJ252" s="589"/>
    </row>
    <row r="253" spans="1:37" x14ac:dyDescent="0.25">
      <c r="T253" s="221"/>
      <c r="U253" s="589"/>
      <c r="V253" s="589"/>
      <c r="W253" s="589"/>
      <c r="X253" s="589"/>
      <c r="Y253" s="589"/>
      <c r="Z253" s="589"/>
      <c r="AA253" s="589"/>
      <c r="AI253" s="589"/>
      <c r="AJ253" s="589"/>
    </row>
    <row r="389" spans="1:41" x14ac:dyDescent="0.25">
      <c r="F389" s="222"/>
      <c r="G389" s="222"/>
      <c r="H389" s="222"/>
      <c r="I389" s="222"/>
      <c r="L389" s="40" t="s">
        <v>110</v>
      </c>
      <c r="M389" s="222">
        <v>0.05</v>
      </c>
      <c r="N389" s="222"/>
      <c r="AE389" s="589"/>
      <c r="AF389" s="589"/>
      <c r="AG389" s="223"/>
      <c r="AN389" s="589"/>
      <c r="AO389" s="589"/>
    </row>
    <row r="390" spans="1:41" x14ac:dyDescent="0.25">
      <c r="A390" s="224"/>
      <c r="K390" s="40">
        <v>25</v>
      </c>
      <c r="L390" s="40">
        <v>952</v>
      </c>
      <c r="M390" s="40">
        <v>48</v>
      </c>
      <c r="AC390" s="589"/>
      <c r="AD390" s="589"/>
      <c r="AE390" s="589"/>
      <c r="AF390" s="589"/>
      <c r="AG390" s="223"/>
      <c r="AN390" s="589"/>
      <c r="AO390" s="589"/>
    </row>
    <row r="391" spans="1:41" x14ac:dyDescent="0.25">
      <c r="A391" s="225"/>
      <c r="K391" s="40">
        <v>50</v>
      </c>
      <c r="L391" s="40">
        <v>1905</v>
      </c>
      <c r="M391" s="40">
        <v>95</v>
      </c>
      <c r="AC391" s="589"/>
      <c r="AD391" s="589"/>
      <c r="AE391" s="589"/>
      <c r="AF391" s="589"/>
      <c r="AG391" s="223"/>
      <c r="AN391" s="589"/>
      <c r="AO391" s="589"/>
    </row>
    <row r="392" spans="1:41" x14ac:dyDescent="0.25">
      <c r="A392" s="224"/>
      <c r="K392" s="40">
        <v>75</v>
      </c>
      <c r="L392" s="40">
        <v>2857</v>
      </c>
      <c r="M392" s="40">
        <v>143</v>
      </c>
      <c r="AC392" s="589"/>
      <c r="AD392" s="589"/>
      <c r="AE392" s="589"/>
      <c r="AF392" s="589"/>
      <c r="AG392" s="223"/>
      <c r="AN392" s="589"/>
      <c r="AO392" s="589"/>
    </row>
    <row r="393" spans="1:41" x14ac:dyDescent="0.25">
      <c r="A393" s="224"/>
      <c r="K393" s="40">
        <v>1</v>
      </c>
      <c r="L393" s="40">
        <v>3333</v>
      </c>
      <c r="M393" s="40">
        <v>167</v>
      </c>
      <c r="AC393" s="589"/>
      <c r="AD393" s="589"/>
      <c r="AE393" s="589"/>
      <c r="AF393" s="589"/>
      <c r="AG393" s="223"/>
      <c r="AN393" s="589"/>
      <c r="AO393" s="589"/>
    </row>
    <row r="394" spans="1:41" x14ac:dyDescent="0.25">
      <c r="A394" s="224"/>
      <c r="AC394" s="589"/>
      <c r="AD394" s="589"/>
      <c r="AE394" s="589"/>
      <c r="AF394" s="589"/>
      <c r="AG394" s="223"/>
      <c r="AN394" s="589"/>
      <c r="AO394" s="589"/>
    </row>
    <row r="395" spans="1:41" x14ac:dyDescent="0.25">
      <c r="A395" s="224"/>
      <c r="AC395" s="589"/>
      <c r="AD395" s="589"/>
      <c r="AE395" s="589"/>
      <c r="AF395" s="589"/>
      <c r="AG395" s="223"/>
      <c r="AN395" s="589"/>
      <c r="AO395" s="589"/>
    </row>
    <row r="396" spans="1:41" x14ac:dyDescent="0.25">
      <c r="A396" s="221"/>
      <c r="AC396" s="589"/>
      <c r="AD396" s="589"/>
      <c r="AE396" s="589"/>
      <c r="AF396" s="589"/>
      <c r="AG396" s="223"/>
      <c r="AN396" s="589"/>
      <c r="AO396" s="589"/>
    </row>
    <row r="397" spans="1:41" x14ac:dyDescent="0.25">
      <c r="A397" s="221"/>
      <c r="F397" s="222"/>
      <c r="AC397" s="589"/>
      <c r="AD397" s="589"/>
      <c r="AE397" s="589"/>
      <c r="AF397" s="589"/>
      <c r="AG397" s="223"/>
      <c r="AN397" s="589"/>
      <c r="AO397" s="589"/>
    </row>
    <row r="398" spans="1:41" x14ac:dyDescent="0.25">
      <c r="A398" s="221"/>
      <c r="AC398" s="589"/>
      <c r="AD398" s="589"/>
      <c r="AE398" s="589"/>
      <c r="AF398" s="589"/>
      <c r="AG398" s="223"/>
      <c r="AN398" s="589"/>
      <c r="AO398" s="589"/>
    </row>
    <row r="399" spans="1:41" x14ac:dyDescent="0.25">
      <c r="A399" s="221"/>
      <c r="AC399" s="589"/>
      <c r="AD399" s="589"/>
      <c r="AE399" s="589"/>
      <c r="AF399" s="589"/>
      <c r="AG399" s="223"/>
      <c r="AN399" s="589"/>
      <c r="AO399" s="589"/>
    </row>
    <row r="400" spans="1:41" x14ac:dyDescent="0.25">
      <c r="A400" s="221"/>
      <c r="AC400" s="589"/>
      <c r="AD400" s="589"/>
      <c r="AE400" s="589"/>
      <c r="AF400" s="589"/>
      <c r="AG400" s="223"/>
      <c r="AN400" s="589"/>
      <c r="AO400" s="589"/>
    </row>
    <row r="401" spans="1:41" x14ac:dyDescent="0.25">
      <c r="A401" s="221"/>
      <c r="B401" s="221"/>
      <c r="C401" s="221"/>
      <c r="AC401" s="589"/>
      <c r="AD401" s="589"/>
      <c r="AE401" s="589"/>
      <c r="AF401" s="589"/>
      <c r="AG401" s="223"/>
      <c r="AN401" s="589"/>
      <c r="AO401" s="589"/>
    </row>
    <row r="402" spans="1:41" x14ac:dyDescent="0.25">
      <c r="A402" s="221"/>
      <c r="B402" s="221"/>
      <c r="C402" s="221"/>
      <c r="AC402" s="589"/>
      <c r="AD402" s="589"/>
      <c r="AE402" s="589"/>
      <c r="AF402" s="589"/>
      <c r="AG402" s="223"/>
      <c r="AN402" s="589"/>
      <c r="AO402" s="589"/>
    </row>
    <row r="403" spans="1:41" x14ac:dyDescent="0.25">
      <c r="A403" s="221"/>
      <c r="B403" s="221"/>
      <c r="C403" s="221"/>
      <c r="AC403" s="589"/>
      <c r="AD403" s="589"/>
      <c r="AE403" s="589"/>
      <c r="AF403" s="589"/>
      <c r="AG403" s="223"/>
      <c r="AN403" s="589"/>
      <c r="AO403" s="589"/>
    </row>
    <row r="404" spans="1:41" x14ac:dyDescent="0.25">
      <c r="A404" s="221"/>
      <c r="B404" s="221"/>
      <c r="C404" s="221"/>
      <c r="AC404" s="589"/>
      <c r="AD404" s="589"/>
      <c r="AE404" s="589"/>
      <c r="AF404" s="589"/>
      <c r="AG404" s="223"/>
      <c r="AN404" s="589"/>
      <c r="AO404" s="589"/>
    </row>
    <row r="405" spans="1:41" x14ac:dyDescent="0.25">
      <c r="A405" s="221"/>
      <c r="B405" s="221"/>
      <c r="C405" s="221"/>
      <c r="AC405" s="589"/>
      <c r="AD405" s="589"/>
      <c r="AE405" s="589"/>
      <c r="AF405" s="589"/>
      <c r="AG405" s="223"/>
      <c r="AN405" s="589"/>
      <c r="AO405" s="589"/>
    </row>
    <row r="406" spans="1:41" x14ac:dyDescent="0.25">
      <c r="A406" s="221"/>
      <c r="B406" s="221"/>
      <c r="C406" s="221"/>
      <c r="AC406" s="589"/>
      <c r="AD406" s="589"/>
      <c r="AE406" s="589"/>
      <c r="AF406" s="589"/>
      <c r="AG406" s="223"/>
      <c r="AN406" s="589"/>
      <c r="AO406" s="589"/>
    </row>
    <row r="407" spans="1:41" x14ac:dyDescent="0.25">
      <c r="B407" s="221"/>
      <c r="C407" s="221"/>
      <c r="Z407" s="226">
        <v>7</v>
      </c>
      <c r="AC407" s="589"/>
      <c r="AD407" s="589"/>
      <c r="AE407" s="589"/>
      <c r="AF407" s="589"/>
      <c r="AG407" s="223"/>
      <c r="AN407" s="589"/>
      <c r="AO407" s="589"/>
    </row>
    <row r="408" spans="1:41" x14ac:dyDescent="0.25">
      <c r="B408" s="221"/>
      <c r="C408" s="221"/>
      <c r="Z408" s="226">
        <v>7.5</v>
      </c>
      <c r="AC408" s="589"/>
      <c r="AD408" s="589"/>
      <c r="AE408" s="589"/>
      <c r="AF408" s="589"/>
      <c r="AG408" s="223"/>
      <c r="AN408" s="589"/>
      <c r="AO408" s="589"/>
    </row>
    <row r="409" spans="1:41" x14ac:dyDescent="0.25">
      <c r="B409" s="221"/>
      <c r="C409" s="221"/>
      <c r="AC409" s="589"/>
      <c r="AD409" s="589"/>
      <c r="AE409" s="589"/>
      <c r="AF409" s="589"/>
      <c r="AG409" s="223"/>
      <c r="AN409" s="589"/>
      <c r="AO409" s="589"/>
    </row>
    <row r="410" spans="1:41" x14ac:dyDescent="0.25">
      <c r="B410" s="221"/>
      <c r="C410" s="221"/>
      <c r="AC410" s="589"/>
      <c r="AD410" s="589"/>
    </row>
    <row r="411" spans="1:41" x14ac:dyDescent="0.25">
      <c r="B411" s="221"/>
      <c r="C411" s="221"/>
      <c r="AC411" s="589"/>
      <c r="AD411" s="589"/>
    </row>
    <row r="412" spans="1:41" x14ac:dyDescent="0.25">
      <c r="B412" s="221"/>
      <c r="C412" s="221"/>
      <c r="AC412" s="589"/>
      <c r="AD412" s="589"/>
    </row>
    <row r="413" spans="1:41" x14ac:dyDescent="0.25">
      <c r="B413" s="221"/>
      <c r="C413" s="221"/>
      <c r="AC413" s="589"/>
      <c r="AD413" s="589"/>
    </row>
    <row r="414" spans="1:41" x14ac:dyDescent="0.25">
      <c r="B414" s="221"/>
      <c r="C414" s="221"/>
      <c r="AC414" s="589"/>
      <c r="AD414" s="589"/>
    </row>
    <row r="415" spans="1:41" x14ac:dyDescent="0.25">
      <c r="B415" s="221"/>
      <c r="C415" s="221"/>
      <c r="AC415" s="589"/>
      <c r="AD415" s="589"/>
    </row>
    <row r="416" spans="1:41" x14ac:dyDescent="0.25">
      <c r="B416" s="221"/>
      <c r="C416" s="221"/>
      <c r="AC416" s="589"/>
      <c r="AD416" s="589"/>
    </row>
    <row r="417" spans="2:30" x14ac:dyDescent="0.25">
      <c r="B417" s="221"/>
      <c r="C417" s="221"/>
      <c r="AC417" s="589"/>
      <c r="AD417" s="589"/>
    </row>
    <row r="418" spans="2:30" x14ac:dyDescent="0.25">
      <c r="B418" s="221"/>
      <c r="C418" s="221"/>
      <c r="AC418" s="589"/>
      <c r="AD418" s="589"/>
    </row>
    <row r="419" spans="2:30" x14ac:dyDescent="0.25">
      <c r="B419" s="221"/>
      <c r="C419" s="221"/>
      <c r="AC419" s="589"/>
      <c r="AD419" s="589"/>
    </row>
    <row r="420" spans="2:30" x14ac:dyDescent="0.25">
      <c r="B420" s="221"/>
      <c r="C420" s="221"/>
      <c r="AC420" s="589"/>
      <c r="AD420" s="589"/>
    </row>
    <row r="421" spans="2:30" x14ac:dyDescent="0.25">
      <c r="B421" s="221"/>
      <c r="C421" s="221"/>
      <c r="AC421" s="589"/>
      <c r="AD421" s="589"/>
    </row>
    <row r="422" spans="2:30" x14ac:dyDescent="0.25">
      <c r="B422" s="221"/>
      <c r="C422" s="221"/>
      <c r="AC422" s="589"/>
      <c r="AD422" s="589"/>
    </row>
    <row r="423" spans="2:30" x14ac:dyDescent="0.25">
      <c r="B423" s="221"/>
      <c r="C423" s="221"/>
      <c r="AC423" s="589"/>
      <c r="AD423" s="589"/>
    </row>
    <row r="424" spans="2:30" x14ac:dyDescent="0.25">
      <c r="AC424" s="589"/>
      <c r="AD424" s="589"/>
    </row>
    <row r="425" spans="2:30" x14ac:dyDescent="0.25">
      <c r="AC425" s="589"/>
      <c r="AD425" s="589"/>
    </row>
    <row r="426" spans="2:30" x14ac:dyDescent="0.25">
      <c r="AC426" s="589"/>
      <c r="AD426" s="589"/>
    </row>
    <row r="427" spans="2:30" x14ac:dyDescent="0.25">
      <c r="AC427" s="589"/>
      <c r="AD427" s="589"/>
    </row>
    <row r="428" spans="2:30" x14ac:dyDescent="0.25">
      <c r="AC428" s="589"/>
      <c r="AD428" s="589"/>
    </row>
    <row r="429" spans="2:30" x14ac:dyDescent="0.25">
      <c r="AC429" s="589"/>
      <c r="AD429" s="589"/>
    </row>
  </sheetData>
  <sheetProtection sheet="1" objects="1" scenarios="1" selectLockedCells="1"/>
  <mergeCells count="2149">
    <mergeCell ref="AH169:AH170"/>
    <mergeCell ref="AI169:AI170"/>
    <mergeCell ref="AJ169:AJ170"/>
    <mergeCell ref="T171:Y172"/>
    <mergeCell ref="Z171:AF172"/>
    <mergeCell ref="AF161:AG161"/>
    <mergeCell ref="M162:N162"/>
    <mergeCell ref="AF162:AG162"/>
    <mergeCell ref="M163:N163"/>
    <mergeCell ref="AF163:AG163"/>
    <mergeCell ref="M164:N164"/>
    <mergeCell ref="AF164:AG164"/>
    <mergeCell ref="M165:N165"/>
    <mergeCell ref="AF165:AG165"/>
    <mergeCell ref="M166:N166"/>
    <mergeCell ref="AF166:AG166"/>
    <mergeCell ref="M167:N167"/>
    <mergeCell ref="AF167:AG167"/>
    <mergeCell ref="M168:N168"/>
    <mergeCell ref="AF168:AG168"/>
    <mergeCell ref="H169:H170"/>
    <mergeCell ref="I169:I170"/>
    <mergeCell ref="M169:N170"/>
    <mergeCell ref="O169:O170"/>
    <mergeCell ref="P169:P170"/>
    <mergeCell ref="Q169:Q170"/>
    <mergeCell ref="T169:U170"/>
    <mergeCell ref="V169:V170"/>
    <mergeCell ref="W169:W170"/>
    <mergeCell ref="X169:X170"/>
    <mergeCell ref="Y169:Y170"/>
    <mergeCell ref="Z169:Z170"/>
    <mergeCell ref="AA169:AA170"/>
    <mergeCell ref="AC169:AC170"/>
    <mergeCell ref="AD169:AD170"/>
    <mergeCell ref="AE169:AE170"/>
    <mergeCell ref="AF169:AG170"/>
    <mergeCell ref="BS103:BT103"/>
    <mergeCell ref="BS104:BT104"/>
    <mergeCell ref="BS105:BT105"/>
    <mergeCell ref="BS106:BT106"/>
    <mergeCell ref="BF107:BX107"/>
    <mergeCell ref="P146:Q146"/>
    <mergeCell ref="C147:H147"/>
    <mergeCell ref="I147:O147"/>
    <mergeCell ref="V147:AA147"/>
    <mergeCell ref="AB147:AH147"/>
    <mergeCell ref="M148:N148"/>
    <mergeCell ref="AF148:AG148"/>
    <mergeCell ref="M149:N149"/>
    <mergeCell ref="AF149:AG149"/>
    <mergeCell ref="M150:N150"/>
    <mergeCell ref="AF150:AG150"/>
    <mergeCell ref="M151:N151"/>
    <mergeCell ref="AF151:AG151"/>
    <mergeCell ref="AM141:BB141"/>
    <mergeCell ref="BC141:BE141"/>
    <mergeCell ref="A142:Q142"/>
    <mergeCell ref="R142:S142"/>
    <mergeCell ref="T142:AJ142"/>
    <mergeCell ref="AK142:AL142"/>
    <mergeCell ref="AM142:BC142"/>
    <mergeCell ref="BD142:BE142"/>
    <mergeCell ref="A143:R143"/>
    <mergeCell ref="T143:AK143"/>
    <mergeCell ref="AM143:BD143"/>
    <mergeCell ref="A144:S145"/>
    <mergeCell ref="T144:AL145"/>
    <mergeCell ref="AM144:BE145"/>
    <mergeCell ref="BH36:BJ36"/>
    <mergeCell ref="BF73:BX74"/>
    <mergeCell ref="BS75:BT76"/>
    <mergeCell ref="BX75:BX76"/>
    <mergeCell ref="BS77:BT77"/>
    <mergeCell ref="BS78:BT78"/>
    <mergeCell ref="BS79:BT79"/>
    <mergeCell ref="BS80:BT80"/>
    <mergeCell ref="BS81:BT81"/>
    <mergeCell ref="BS82:BT82"/>
    <mergeCell ref="BS83:BT83"/>
    <mergeCell ref="BS84:BT84"/>
    <mergeCell ref="BS85:BT85"/>
    <mergeCell ref="BS86:BT86"/>
    <mergeCell ref="BS87:BT87"/>
    <mergeCell ref="BS88:BT88"/>
    <mergeCell ref="BS89:BT89"/>
    <mergeCell ref="BU75:BU76"/>
    <mergeCell ref="BV75:BV76"/>
    <mergeCell ref="BW75:BW76"/>
    <mergeCell ref="BH79:BJ79"/>
    <mergeCell ref="BK79:BL79"/>
    <mergeCell ref="BM79:BN79"/>
    <mergeCell ref="BO79:BQ79"/>
    <mergeCell ref="BH85:BJ85"/>
    <mergeCell ref="BK85:BL85"/>
    <mergeCell ref="BM85:BN85"/>
    <mergeCell ref="BO85:BQ85"/>
    <mergeCell ref="BH80:BJ80"/>
    <mergeCell ref="BK80:BL80"/>
    <mergeCell ref="BM80:BN80"/>
    <mergeCell ref="BO80:BQ80"/>
    <mergeCell ref="C31:E31"/>
    <mergeCell ref="V31:X31"/>
    <mergeCell ref="AO31:AQ31"/>
    <mergeCell ref="BH31:BJ31"/>
    <mergeCell ref="C32:E32"/>
    <mergeCell ref="V32:X32"/>
    <mergeCell ref="AO32:AQ32"/>
    <mergeCell ref="BH32:BJ32"/>
    <mergeCell ref="V33:X33"/>
    <mergeCell ref="AO33:AQ33"/>
    <mergeCell ref="BH33:BJ33"/>
    <mergeCell ref="V34:X34"/>
    <mergeCell ref="AO34:AQ34"/>
    <mergeCell ref="BH34:BJ34"/>
    <mergeCell ref="V35:X35"/>
    <mergeCell ref="AO35:AQ35"/>
    <mergeCell ref="BH35:BJ35"/>
    <mergeCell ref="A33:H33"/>
    <mergeCell ref="P33:S33"/>
    <mergeCell ref="O34:S34"/>
    <mergeCell ref="P35:S35"/>
    <mergeCell ref="A35:O35"/>
    <mergeCell ref="C26:E26"/>
    <mergeCell ref="V26:X26"/>
    <mergeCell ref="AO26:AQ26"/>
    <mergeCell ref="BH26:BJ26"/>
    <mergeCell ref="C27:E27"/>
    <mergeCell ref="V27:X27"/>
    <mergeCell ref="AO27:AQ27"/>
    <mergeCell ref="BH27:BJ27"/>
    <mergeCell ref="C28:E28"/>
    <mergeCell ref="V28:X28"/>
    <mergeCell ref="AO28:AQ28"/>
    <mergeCell ref="BH28:BJ28"/>
    <mergeCell ref="C29:E29"/>
    <mergeCell ref="V29:X29"/>
    <mergeCell ref="AO29:AQ29"/>
    <mergeCell ref="BH29:BJ29"/>
    <mergeCell ref="C30:E30"/>
    <mergeCell ref="V30:X30"/>
    <mergeCell ref="AO30:AQ30"/>
    <mergeCell ref="BH30:BJ30"/>
    <mergeCell ref="AO21:AQ21"/>
    <mergeCell ref="BH21:BJ21"/>
    <mergeCell ref="C22:E22"/>
    <mergeCell ref="V22:X22"/>
    <mergeCell ref="AO22:AQ22"/>
    <mergeCell ref="BH22:BJ22"/>
    <mergeCell ref="C23:E23"/>
    <mergeCell ref="V23:X23"/>
    <mergeCell ref="AO23:AQ23"/>
    <mergeCell ref="BH23:BJ23"/>
    <mergeCell ref="C24:E24"/>
    <mergeCell ref="V24:X24"/>
    <mergeCell ref="AO24:AQ24"/>
    <mergeCell ref="BH24:BJ24"/>
    <mergeCell ref="C25:E25"/>
    <mergeCell ref="V25:X25"/>
    <mergeCell ref="AO25:AQ25"/>
    <mergeCell ref="BH25:BJ25"/>
    <mergeCell ref="C21:E21"/>
    <mergeCell ref="V21:X21"/>
    <mergeCell ref="C16:E16"/>
    <mergeCell ref="V16:X16"/>
    <mergeCell ref="AO16:AQ16"/>
    <mergeCell ref="BH16:BJ16"/>
    <mergeCell ref="C17:E17"/>
    <mergeCell ref="V17:X17"/>
    <mergeCell ref="AO17:AQ17"/>
    <mergeCell ref="BH17:BJ17"/>
    <mergeCell ref="C18:E18"/>
    <mergeCell ref="V18:X18"/>
    <mergeCell ref="AO18:AQ18"/>
    <mergeCell ref="BH18:BJ18"/>
    <mergeCell ref="C19:E19"/>
    <mergeCell ref="V19:X19"/>
    <mergeCell ref="AO19:AQ19"/>
    <mergeCell ref="BH19:BJ19"/>
    <mergeCell ref="C20:E20"/>
    <mergeCell ref="V20:X20"/>
    <mergeCell ref="AO20:AQ20"/>
    <mergeCell ref="BH20:BJ20"/>
    <mergeCell ref="C11:E11"/>
    <mergeCell ref="V11:X11"/>
    <mergeCell ref="AO11:AQ11"/>
    <mergeCell ref="BH11:BJ11"/>
    <mergeCell ref="C12:E12"/>
    <mergeCell ref="V12:X12"/>
    <mergeCell ref="AO12:AQ12"/>
    <mergeCell ref="BH12:BJ12"/>
    <mergeCell ref="C13:E13"/>
    <mergeCell ref="V13:X13"/>
    <mergeCell ref="AO13:AQ13"/>
    <mergeCell ref="BH13:BJ13"/>
    <mergeCell ref="C14:E14"/>
    <mergeCell ref="V14:X14"/>
    <mergeCell ref="AO14:AQ14"/>
    <mergeCell ref="BH14:BJ14"/>
    <mergeCell ref="C15:E15"/>
    <mergeCell ref="V15:X15"/>
    <mergeCell ref="AO15:AQ15"/>
    <mergeCell ref="BH15:BJ15"/>
    <mergeCell ref="C6:E6"/>
    <mergeCell ref="V6:X6"/>
    <mergeCell ref="AO6:AQ6"/>
    <mergeCell ref="BH6:BJ6"/>
    <mergeCell ref="C7:E7"/>
    <mergeCell ref="V7:X7"/>
    <mergeCell ref="AO7:AQ7"/>
    <mergeCell ref="BH7:BJ7"/>
    <mergeCell ref="C8:E8"/>
    <mergeCell ref="V8:X8"/>
    <mergeCell ref="AO8:AQ8"/>
    <mergeCell ref="BH8:BJ8"/>
    <mergeCell ref="C9:E9"/>
    <mergeCell ref="V9:X9"/>
    <mergeCell ref="AO9:AQ9"/>
    <mergeCell ref="BH9:BJ9"/>
    <mergeCell ref="C10:E10"/>
    <mergeCell ref="V10:X10"/>
    <mergeCell ref="AO10:AQ10"/>
    <mergeCell ref="BH10:BJ10"/>
    <mergeCell ref="BF1:BX2"/>
    <mergeCell ref="I3:N4"/>
    <mergeCell ref="O3:O5"/>
    <mergeCell ref="AB3:AG4"/>
    <mergeCell ref="AH3:AH5"/>
    <mergeCell ref="AU3:AZ4"/>
    <mergeCell ref="BA3:BA5"/>
    <mergeCell ref="BF3:BF5"/>
    <mergeCell ref="BG3:BG5"/>
    <mergeCell ref="BH3:BK5"/>
    <mergeCell ref="BL3:BL5"/>
    <mergeCell ref="BM3:BM5"/>
    <mergeCell ref="BN3:BS4"/>
    <mergeCell ref="BT3:BT5"/>
    <mergeCell ref="BU3:BU5"/>
    <mergeCell ref="BV3:BV5"/>
    <mergeCell ref="BW3:BW5"/>
    <mergeCell ref="BX3:BX5"/>
    <mergeCell ref="B222:C222"/>
    <mergeCell ref="D222:F222"/>
    <mergeCell ref="G222:H222"/>
    <mergeCell ref="U222:V222"/>
    <mergeCell ref="W222:Y222"/>
    <mergeCell ref="Z222:AA222"/>
    <mergeCell ref="B223:C223"/>
    <mergeCell ref="D223:F223"/>
    <mergeCell ref="G223:H223"/>
    <mergeCell ref="U223:V223"/>
    <mergeCell ref="W223:Y223"/>
    <mergeCell ref="Z223:AA223"/>
    <mergeCell ref="B224:C224"/>
    <mergeCell ref="D224:F224"/>
    <mergeCell ref="G224:H224"/>
    <mergeCell ref="U224:V224"/>
    <mergeCell ref="W224:Y224"/>
    <mergeCell ref="O222:P222"/>
    <mergeCell ref="Q222:R222"/>
    <mergeCell ref="AI189:AJ189"/>
    <mergeCell ref="AM189:AN189"/>
    <mergeCell ref="AO189:AQ189"/>
    <mergeCell ref="AR189:AS189"/>
    <mergeCell ref="AT189:AU189"/>
    <mergeCell ref="AY189:BA189"/>
    <mergeCell ref="I194:K194"/>
    <mergeCell ref="B220:C220"/>
    <mergeCell ref="D220:F220"/>
    <mergeCell ref="G220:H220"/>
    <mergeCell ref="U220:V220"/>
    <mergeCell ref="W220:Y220"/>
    <mergeCell ref="Z220:AA220"/>
    <mergeCell ref="T214:AL215"/>
    <mergeCell ref="Q216:R218"/>
    <mergeCell ref="T216:T218"/>
    <mergeCell ref="U216:V218"/>
    <mergeCell ref="W216:Y218"/>
    <mergeCell ref="Z216:AA218"/>
    <mergeCell ref="AB216:AG217"/>
    <mergeCell ref="AH216:AI218"/>
    <mergeCell ref="AJ216:AK218"/>
    <mergeCell ref="O201:P201"/>
    <mergeCell ref="A202:E202"/>
    <mergeCell ref="F202:H202"/>
    <mergeCell ref="L202:N202"/>
    <mergeCell ref="O202:P202"/>
    <mergeCell ref="B219:C219"/>
    <mergeCell ref="D219:F219"/>
    <mergeCell ref="G219:H219"/>
    <mergeCell ref="O219:P219"/>
    <mergeCell ref="Q219:R219"/>
    <mergeCell ref="AM146:BE146"/>
    <mergeCell ref="AZ130:BA130"/>
    <mergeCell ref="AZ131:BA131"/>
    <mergeCell ref="AZ132:BA132"/>
    <mergeCell ref="AZ133:BA133"/>
    <mergeCell ref="AZ134:BA134"/>
    <mergeCell ref="AZ135:BA135"/>
    <mergeCell ref="AZ136:BA136"/>
    <mergeCell ref="A137:B137"/>
    <mergeCell ref="C137:E137"/>
    <mergeCell ref="F137:G137"/>
    <mergeCell ref="H137:J137"/>
    <mergeCell ref="K137:M137"/>
    <mergeCell ref="N137:O137"/>
    <mergeCell ref="T137:U137"/>
    <mergeCell ref="V137:X137"/>
    <mergeCell ref="Y137:Z137"/>
    <mergeCell ref="AA137:AC137"/>
    <mergeCell ref="AD137:AF137"/>
    <mergeCell ref="AM137:AN137"/>
    <mergeCell ref="AO137:AQ137"/>
    <mergeCell ref="AR137:AS137"/>
    <mergeCell ref="AT137:AV137"/>
    <mergeCell ref="AW137:AY137"/>
    <mergeCell ref="AZ137:BA137"/>
    <mergeCell ref="N130:O130"/>
    <mergeCell ref="A131:B131"/>
    <mergeCell ref="H131:J131"/>
    <mergeCell ref="C133:E133"/>
    <mergeCell ref="F133:G133"/>
    <mergeCell ref="H133:J133"/>
    <mergeCell ref="K133:M133"/>
    <mergeCell ref="AZ128:BA128"/>
    <mergeCell ref="A129:B129"/>
    <mergeCell ref="C129:E129"/>
    <mergeCell ref="F129:G129"/>
    <mergeCell ref="H129:J129"/>
    <mergeCell ref="K129:M129"/>
    <mergeCell ref="T129:U129"/>
    <mergeCell ref="V129:X129"/>
    <mergeCell ref="Y129:Z129"/>
    <mergeCell ref="AA129:AC129"/>
    <mergeCell ref="AD129:AF129"/>
    <mergeCell ref="AM129:AN129"/>
    <mergeCell ref="AO129:AQ129"/>
    <mergeCell ref="AR129:AS129"/>
    <mergeCell ref="AT129:AV129"/>
    <mergeCell ref="AW129:AY129"/>
    <mergeCell ref="AZ129:BA129"/>
    <mergeCell ref="N129:O129"/>
    <mergeCell ref="AM128:AN128"/>
    <mergeCell ref="AO128:AQ128"/>
    <mergeCell ref="AR128:AS128"/>
    <mergeCell ref="AT128:AV128"/>
    <mergeCell ref="AW128:AY128"/>
    <mergeCell ref="AZ125:BA125"/>
    <mergeCell ref="AZ126:BA126"/>
    <mergeCell ref="AZ127:BA127"/>
    <mergeCell ref="C123:E123"/>
    <mergeCell ref="F123:G123"/>
    <mergeCell ref="H123:J123"/>
    <mergeCell ref="K123:M123"/>
    <mergeCell ref="N123:O123"/>
    <mergeCell ref="T123:U123"/>
    <mergeCell ref="V123:X123"/>
    <mergeCell ref="Y123:Z123"/>
    <mergeCell ref="AA123:AC123"/>
    <mergeCell ref="AD123:AF123"/>
    <mergeCell ref="AM123:AN123"/>
    <mergeCell ref="AO123:AQ123"/>
    <mergeCell ref="AR123:AS123"/>
    <mergeCell ref="AT123:AV123"/>
    <mergeCell ref="AW123:AY123"/>
    <mergeCell ref="V127:X127"/>
    <mergeCell ref="Y127:Z127"/>
    <mergeCell ref="AA127:AC127"/>
    <mergeCell ref="AD127:AF127"/>
    <mergeCell ref="AM127:AN127"/>
    <mergeCell ref="AO127:AQ127"/>
    <mergeCell ref="AR127:AS127"/>
    <mergeCell ref="AT127:AV127"/>
    <mergeCell ref="AW127:AY127"/>
    <mergeCell ref="C126:E126"/>
    <mergeCell ref="F126:G126"/>
    <mergeCell ref="H126:J126"/>
    <mergeCell ref="K126:M126"/>
    <mergeCell ref="N126:O126"/>
    <mergeCell ref="AZ120:BA120"/>
    <mergeCell ref="AZ121:BA121"/>
    <mergeCell ref="AZ122:BA122"/>
    <mergeCell ref="AZ123:BA123"/>
    <mergeCell ref="C124:E124"/>
    <mergeCell ref="F124:G124"/>
    <mergeCell ref="K124:M124"/>
    <mergeCell ref="V124:X124"/>
    <mergeCell ref="Y124:Z124"/>
    <mergeCell ref="AD124:AF124"/>
    <mergeCell ref="AO124:AQ124"/>
    <mergeCell ref="AR124:AS124"/>
    <mergeCell ref="AW124:AY124"/>
    <mergeCell ref="AZ124:BA124"/>
    <mergeCell ref="A118:B118"/>
    <mergeCell ref="K118:M118"/>
    <mergeCell ref="N118:O118"/>
    <mergeCell ref="T118:U118"/>
    <mergeCell ref="V118:X118"/>
    <mergeCell ref="Y118:Z118"/>
    <mergeCell ref="AA118:AC118"/>
    <mergeCell ref="AD118:AF118"/>
    <mergeCell ref="AM118:AN118"/>
    <mergeCell ref="AO118:AQ118"/>
    <mergeCell ref="AR118:AS118"/>
    <mergeCell ref="AT118:AV118"/>
    <mergeCell ref="AW118:AY118"/>
    <mergeCell ref="N119:O119"/>
    <mergeCell ref="N120:O120"/>
    <mergeCell ref="Y122:Z122"/>
    <mergeCell ref="N121:O121"/>
    <mergeCell ref="AD122:AF122"/>
    <mergeCell ref="AZ116:BA116"/>
    <mergeCell ref="AZ117:BA117"/>
    <mergeCell ref="AZ118:BA118"/>
    <mergeCell ref="A119:B119"/>
    <mergeCell ref="C119:E119"/>
    <mergeCell ref="F119:G119"/>
    <mergeCell ref="H119:J119"/>
    <mergeCell ref="K119:M119"/>
    <mergeCell ref="T119:U119"/>
    <mergeCell ref="V119:X119"/>
    <mergeCell ref="Y119:Z119"/>
    <mergeCell ref="AA119:AC119"/>
    <mergeCell ref="AD119:AF119"/>
    <mergeCell ref="AM119:AN119"/>
    <mergeCell ref="AO119:AQ119"/>
    <mergeCell ref="AR119:AS119"/>
    <mergeCell ref="AT119:AV119"/>
    <mergeCell ref="AW119:AY119"/>
    <mergeCell ref="AZ119:BA119"/>
    <mergeCell ref="K116:M116"/>
    <mergeCell ref="N116:O116"/>
    <mergeCell ref="T116:U116"/>
    <mergeCell ref="V116:X116"/>
    <mergeCell ref="Y116:Z116"/>
    <mergeCell ref="AA116:AC116"/>
    <mergeCell ref="C118:E118"/>
    <mergeCell ref="F118:G118"/>
    <mergeCell ref="H118:J118"/>
    <mergeCell ref="A117:B117"/>
    <mergeCell ref="AD116:AF116"/>
    <mergeCell ref="AM116:AN116"/>
    <mergeCell ref="AO116:AQ116"/>
    <mergeCell ref="AZ113:BA113"/>
    <mergeCell ref="AZ114:BA114"/>
    <mergeCell ref="AZ115:BA115"/>
    <mergeCell ref="AD115:AF115"/>
    <mergeCell ref="V110:X111"/>
    <mergeCell ref="Y110:Z111"/>
    <mergeCell ref="AA110:AC111"/>
    <mergeCell ref="AD110:AF111"/>
    <mergeCell ref="AO104:AQ104"/>
    <mergeCell ref="AR104:AS104"/>
    <mergeCell ref="AA98:AB98"/>
    <mergeCell ref="V100:X100"/>
    <mergeCell ref="Y100:Z100"/>
    <mergeCell ref="AA100:AB100"/>
    <mergeCell ref="AT104:AU104"/>
    <mergeCell ref="AV104:AX104"/>
    <mergeCell ref="AO106:AQ106"/>
    <mergeCell ref="AR106:AS106"/>
    <mergeCell ref="AT106:AU106"/>
    <mergeCell ref="AV106:AX106"/>
    <mergeCell ref="AM113:AN113"/>
    <mergeCell ref="AO113:AQ113"/>
    <mergeCell ref="AR113:AS113"/>
    <mergeCell ref="AT113:AV113"/>
    <mergeCell ref="AW113:AY113"/>
    <mergeCell ref="AM115:AN115"/>
    <mergeCell ref="AO115:AQ115"/>
    <mergeCell ref="AR115:AS115"/>
    <mergeCell ref="AT115:AV115"/>
    <mergeCell ref="AW115:AY115"/>
    <mergeCell ref="AK110:AK111"/>
    <mergeCell ref="AL110:AL111"/>
    <mergeCell ref="AQ69:AR69"/>
    <mergeCell ref="A70:N70"/>
    <mergeCell ref="U70:W70"/>
    <mergeCell ref="X70:Y70"/>
    <mergeCell ref="AN70:AP70"/>
    <mergeCell ref="AQ70:AR70"/>
    <mergeCell ref="O70:S70"/>
    <mergeCell ref="A102:N102"/>
    <mergeCell ref="T107:AL107"/>
    <mergeCell ref="AM107:BE107"/>
    <mergeCell ref="A108:S109"/>
    <mergeCell ref="T108:AL109"/>
    <mergeCell ref="AM108:BE109"/>
    <mergeCell ref="A105:Q105"/>
    <mergeCell ref="C96:E96"/>
    <mergeCell ref="F96:G96"/>
    <mergeCell ref="AC96:AE96"/>
    <mergeCell ref="C97:E97"/>
    <mergeCell ref="F97:G97"/>
    <mergeCell ref="C90:E90"/>
    <mergeCell ref="F90:G90"/>
    <mergeCell ref="AC89:AE89"/>
    <mergeCell ref="C94:E94"/>
    <mergeCell ref="F94:G94"/>
    <mergeCell ref="AC93:AE93"/>
    <mergeCell ref="AC91:AE91"/>
    <mergeCell ref="H91:I91"/>
    <mergeCell ref="V95:X95"/>
    <mergeCell ref="AO95:AQ95"/>
    <mergeCell ref="AR98:AS98"/>
    <mergeCell ref="AT98:AU98"/>
    <mergeCell ref="AV98:AX98"/>
    <mergeCell ref="BS90:BT90"/>
    <mergeCell ref="BS91:BT91"/>
    <mergeCell ref="BS92:BT92"/>
    <mergeCell ref="BS93:BT93"/>
    <mergeCell ref="BS94:BT94"/>
    <mergeCell ref="BS95:BT95"/>
    <mergeCell ref="BS96:BT96"/>
    <mergeCell ref="BS97:BT97"/>
    <mergeCell ref="BS98:BT98"/>
    <mergeCell ref="BS99:BT99"/>
    <mergeCell ref="BS100:BT100"/>
    <mergeCell ref="BS101:BT101"/>
    <mergeCell ref="BS102:BT102"/>
    <mergeCell ref="AN65:AP65"/>
    <mergeCell ref="AQ65:AR65"/>
    <mergeCell ref="B66:D66"/>
    <mergeCell ref="E66:F66"/>
    <mergeCell ref="U66:W66"/>
    <mergeCell ref="X66:Y66"/>
    <mergeCell ref="AN66:AP66"/>
    <mergeCell ref="AQ66:AR66"/>
    <mergeCell ref="B67:D67"/>
    <mergeCell ref="E67:F67"/>
    <mergeCell ref="U67:W67"/>
    <mergeCell ref="X67:Y67"/>
    <mergeCell ref="AN67:AP67"/>
    <mergeCell ref="AQ67:AR67"/>
    <mergeCell ref="B68:D68"/>
    <mergeCell ref="E68:F68"/>
    <mergeCell ref="U68:W68"/>
    <mergeCell ref="X68:Y68"/>
    <mergeCell ref="AN68:AP68"/>
    <mergeCell ref="AQ56:AR56"/>
    <mergeCell ref="AQ68:AR68"/>
    <mergeCell ref="AQ57:AR57"/>
    <mergeCell ref="B58:D58"/>
    <mergeCell ref="E58:F58"/>
    <mergeCell ref="U58:W58"/>
    <mergeCell ref="X58:Y58"/>
    <mergeCell ref="AN58:AP58"/>
    <mergeCell ref="AQ58:AR58"/>
    <mergeCell ref="B59:D59"/>
    <mergeCell ref="E59:F59"/>
    <mergeCell ref="U59:W59"/>
    <mergeCell ref="X59:Y59"/>
    <mergeCell ref="AN59:AP59"/>
    <mergeCell ref="AQ59:AR59"/>
    <mergeCell ref="E62:F62"/>
    <mergeCell ref="U62:W62"/>
    <mergeCell ref="X62:Y62"/>
    <mergeCell ref="AN62:AP62"/>
    <mergeCell ref="AQ62:AR62"/>
    <mergeCell ref="E61:F61"/>
    <mergeCell ref="U61:W61"/>
    <mergeCell ref="X61:Y61"/>
    <mergeCell ref="AN61:AP61"/>
    <mergeCell ref="AQ61:AR61"/>
    <mergeCell ref="B62:D62"/>
    <mergeCell ref="B65:D65"/>
    <mergeCell ref="E65:F65"/>
    <mergeCell ref="U65:W65"/>
    <mergeCell ref="X65:Y65"/>
    <mergeCell ref="AQ46:AR46"/>
    <mergeCell ref="B47:D47"/>
    <mergeCell ref="E47:F47"/>
    <mergeCell ref="U47:W47"/>
    <mergeCell ref="X47:Y47"/>
    <mergeCell ref="AN47:AP47"/>
    <mergeCell ref="AQ47:AR47"/>
    <mergeCell ref="B48:D48"/>
    <mergeCell ref="E48:F48"/>
    <mergeCell ref="U48:W48"/>
    <mergeCell ref="X48:Y48"/>
    <mergeCell ref="AN48:AP48"/>
    <mergeCell ref="AQ48:AR48"/>
    <mergeCell ref="B49:D49"/>
    <mergeCell ref="E49:F49"/>
    <mergeCell ref="U49:W49"/>
    <mergeCell ref="X49:Y49"/>
    <mergeCell ref="AN49:AP49"/>
    <mergeCell ref="AQ49:AR49"/>
    <mergeCell ref="AQ53:AR53"/>
    <mergeCell ref="B54:D54"/>
    <mergeCell ref="E54:F54"/>
    <mergeCell ref="U54:W54"/>
    <mergeCell ref="X54:Y54"/>
    <mergeCell ref="AN54:AP54"/>
    <mergeCell ref="AQ54:AR54"/>
    <mergeCell ref="B55:D55"/>
    <mergeCell ref="E55:F55"/>
    <mergeCell ref="U55:W55"/>
    <mergeCell ref="A115:B115"/>
    <mergeCell ref="C116:E116"/>
    <mergeCell ref="F116:G116"/>
    <mergeCell ref="H116:J116"/>
    <mergeCell ref="AM151:AN151"/>
    <mergeCell ref="A152:B152"/>
    <mergeCell ref="T152:U152"/>
    <mergeCell ref="A132:B132"/>
    <mergeCell ref="C132:E132"/>
    <mergeCell ref="F132:G132"/>
    <mergeCell ref="H132:J132"/>
    <mergeCell ref="K132:M132"/>
    <mergeCell ref="N132:O132"/>
    <mergeCell ref="T132:U132"/>
    <mergeCell ref="V132:X132"/>
    <mergeCell ref="Y132:Z132"/>
    <mergeCell ref="AA132:AC132"/>
    <mergeCell ref="AA131:AC131"/>
    <mergeCell ref="AD131:AF131"/>
    <mergeCell ref="K131:M131"/>
    <mergeCell ref="N131:O131"/>
    <mergeCell ref="U56:W56"/>
    <mergeCell ref="AN39:AP41"/>
    <mergeCell ref="B42:D42"/>
    <mergeCell ref="E42:F42"/>
    <mergeCell ref="U42:W42"/>
    <mergeCell ref="X42:Y42"/>
    <mergeCell ref="AN42:AP42"/>
    <mergeCell ref="X53:Y53"/>
    <mergeCell ref="AN53:AP53"/>
    <mergeCell ref="B57:D57"/>
    <mergeCell ref="E57:F57"/>
    <mergeCell ref="U57:W57"/>
    <mergeCell ref="X57:Y57"/>
    <mergeCell ref="AN57:AP57"/>
    <mergeCell ref="A126:B126"/>
    <mergeCell ref="A127:B127"/>
    <mergeCell ref="A128:B128"/>
    <mergeCell ref="A151:B151"/>
    <mergeCell ref="Y128:Z128"/>
    <mergeCell ref="AA128:AC128"/>
    <mergeCell ref="P147:P148"/>
    <mergeCell ref="Q147:Q148"/>
    <mergeCell ref="T147:U148"/>
    <mergeCell ref="A133:B133"/>
    <mergeCell ref="AD128:AF128"/>
    <mergeCell ref="U53:W53"/>
    <mergeCell ref="X56:Y56"/>
    <mergeCell ref="AN56:AP56"/>
    <mergeCell ref="A69:H69"/>
    <mergeCell ref="O69:S69"/>
    <mergeCell ref="U69:W69"/>
    <mergeCell ref="X69:Y69"/>
    <mergeCell ref="AN69:AP69"/>
    <mergeCell ref="AK39:AK41"/>
    <mergeCell ref="AL39:AL41"/>
    <mergeCell ref="AM39:AM41"/>
    <mergeCell ref="AS39:AS41"/>
    <mergeCell ref="AT39:AT41"/>
    <mergeCell ref="C88:E88"/>
    <mergeCell ref="F88:G88"/>
    <mergeCell ref="C95:E95"/>
    <mergeCell ref="AC94:AE94"/>
    <mergeCell ref="AC97:AE97"/>
    <mergeCell ref="C98:E98"/>
    <mergeCell ref="F98:G98"/>
    <mergeCell ref="AC98:AE98"/>
    <mergeCell ref="H98:I98"/>
    <mergeCell ref="J98:L98"/>
    <mergeCell ref="V98:X98"/>
    <mergeCell ref="Y98:Z98"/>
    <mergeCell ref="AQ42:AR42"/>
    <mergeCell ref="B43:D43"/>
    <mergeCell ref="E43:F43"/>
    <mergeCell ref="U43:W43"/>
    <mergeCell ref="X43:Y43"/>
    <mergeCell ref="AN43:AP43"/>
    <mergeCell ref="AQ43:AR43"/>
    <mergeCell ref="B44:D44"/>
    <mergeCell ref="E44:F44"/>
    <mergeCell ref="U44:W44"/>
    <mergeCell ref="X55:Y55"/>
    <mergeCell ref="AN55:AP55"/>
    <mergeCell ref="AQ55:AR55"/>
    <mergeCell ref="B56:D56"/>
    <mergeCell ref="B39:D41"/>
    <mergeCell ref="AI39:AI41"/>
    <mergeCell ref="A171:F172"/>
    <mergeCell ref="AD179:AE180"/>
    <mergeCell ref="AF179:AH180"/>
    <mergeCell ref="G171:M172"/>
    <mergeCell ref="A176:U177"/>
    <mergeCell ref="A179:B180"/>
    <mergeCell ref="C179:E180"/>
    <mergeCell ref="F179:G180"/>
    <mergeCell ref="H179:I180"/>
    <mergeCell ref="K179:L180"/>
    <mergeCell ref="H122:J122"/>
    <mergeCell ref="K122:M122"/>
    <mergeCell ref="N122:O122"/>
    <mergeCell ref="T122:U122"/>
    <mergeCell ref="V122:X122"/>
    <mergeCell ref="T131:U131"/>
    <mergeCell ref="E39:F41"/>
    <mergeCell ref="U39:W41"/>
    <mergeCell ref="X39:Y41"/>
    <mergeCell ref="AG39:AH41"/>
    <mergeCell ref="A110:B111"/>
    <mergeCell ref="C110:E111"/>
    <mergeCell ref="F110:G111"/>
    <mergeCell ref="H110:J111"/>
    <mergeCell ref="K110:M111"/>
    <mergeCell ref="A106:R106"/>
    <mergeCell ref="V106:X106"/>
    <mergeCell ref="C93:E93"/>
    <mergeCell ref="F93:G93"/>
    <mergeCell ref="H93:I93"/>
    <mergeCell ref="A125:B125"/>
    <mergeCell ref="A123:B123"/>
    <mergeCell ref="A124:B124"/>
    <mergeCell ref="A122:B122"/>
    <mergeCell ref="C122:E122"/>
    <mergeCell ref="F122:G122"/>
    <mergeCell ref="E56:F56"/>
    <mergeCell ref="H124:J124"/>
    <mergeCell ref="N124:O124"/>
    <mergeCell ref="T124:U124"/>
    <mergeCell ref="C127:E127"/>
    <mergeCell ref="F127:G127"/>
    <mergeCell ref="H127:J127"/>
    <mergeCell ref="K127:M127"/>
    <mergeCell ref="N127:O127"/>
    <mergeCell ref="T127:U127"/>
    <mergeCell ref="N110:O111"/>
    <mergeCell ref="P110:P111"/>
    <mergeCell ref="Q110:Q111"/>
    <mergeCell ref="R110:R111"/>
    <mergeCell ref="S110:S111"/>
    <mergeCell ref="T110:U111"/>
    <mergeCell ref="K112:M112"/>
    <mergeCell ref="N112:O112"/>
    <mergeCell ref="T112:U112"/>
    <mergeCell ref="C100:E100"/>
    <mergeCell ref="F100:G100"/>
    <mergeCell ref="H100:I100"/>
    <mergeCell ref="J100:L100"/>
    <mergeCell ref="A103:O103"/>
    <mergeCell ref="A104:P104"/>
    <mergeCell ref="C113:E113"/>
    <mergeCell ref="C89:E89"/>
    <mergeCell ref="AJ39:AJ41"/>
    <mergeCell ref="C128:E128"/>
    <mergeCell ref="F128:G128"/>
    <mergeCell ref="H128:J128"/>
    <mergeCell ref="K128:M128"/>
    <mergeCell ref="N128:O128"/>
    <mergeCell ref="T128:U128"/>
    <mergeCell ref="V128:X128"/>
    <mergeCell ref="T151:U151"/>
    <mergeCell ref="A138:J138"/>
    <mergeCell ref="K138:S138"/>
    <mergeCell ref="T138:AB138"/>
    <mergeCell ref="AD138:AL138"/>
    <mergeCell ref="A139:N139"/>
    <mergeCell ref="O139:S139"/>
    <mergeCell ref="T139:AF139"/>
    <mergeCell ref="T115:U115"/>
    <mergeCell ref="V115:X115"/>
    <mergeCell ref="Y115:Z115"/>
    <mergeCell ref="C99:E99"/>
    <mergeCell ref="F99:G99"/>
    <mergeCell ref="AC99:AE99"/>
    <mergeCell ref="AC100:AE100"/>
    <mergeCell ref="AC104:AE104"/>
    <mergeCell ref="AD113:AF113"/>
    <mergeCell ref="A116:B116"/>
    <mergeCell ref="A113:B113"/>
    <mergeCell ref="A114:B114"/>
    <mergeCell ref="A112:B112"/>
    <mergeCell ref="C112:E112"/>
    <mergeCell ref="F112:G112"/>
    <mergeCell ref="H112:J112"/>
    <mergeCell ref="F89:G89"/>
    <mergeCell ref="AC88:AE88"/>
    <mergeCell ref="Y87:Z87"/>
    <mergeCell ref="AA87:AB87"/>
    <mergeCell ref="AC87:AE87"/>
    <mergeCell ref="AO87:AQ87"/>
    <mergeCell ref="AR87:AS87"/>
    <mergeCell ref="AT87:AU87"/>
    <mergeCell ref="AV87:AX87"/>
    <mergeCell ref="H89:I89"/>
    <mergeCell ref="J89:L89"/>
    <mergeCell ref="V89:X89"/>
    <mergeCell ref="Y89:Z89"/>
    <mergeCell ref="AA89:AB89"/>
    <mergeCell ref="AO89:AQ89"/>
    <mergeCell ref="AR89:AS89"/>
    <mergeCell ref="AT89:AU89"/>
    <mergeCell ref="AV89:AX89"/>
    <mergeCell ref="H88:I88"/>
    <mergeCell ref="J88:L88"/>
    <mergeCell ref="V88:X88"/>
    <mergeCell ref="Y88:Z88"/>
    <mergeCell ref="AA88:AB88"/>
    <mergeCell ref="AO88:AQ88"/>
    <mergeCell ref="AR88:AS88"/>
    <mergeCell ref="AT88:AU88"/>
    <mergeCell ref="C86:E86"/>
    <mergeCell ref="F86:G86"/>
    <mergeCell ref="AC85:AE85"/>
    <mergeCell ref="C83:E83"/>
    <mergeCell ref="F83:G83"/>
    <mergeCell ref="H83:I83"/>
    <mergeCell ref="J83:L83"/>
    <mergeCell ref="V83:X83"/>
    <mergeCell ref="Y83:Z83"/>
    <mergeCell ref="AA83:AB83"/>
    <mergeCell ref="AC83:AE83"/>
    <mergeCell ref="AO83:AQ83"/>
    <mergeCell ref="AR83:AS83"/>
    <mergeCell ref="AT83:AU83"/>
    <mergeCell ref="AV83:AX83"/>
    <mergeCell ref="C87:E87"/>
    <mergeCell ref="F87:G87"/>
    <mergeCell ref="H87:I87"/>
    <mergeCell ref="J87:L87"/>
    <mergeCell ref="V87:X87"/>
    <mergeCell ref="H86:I86"/>
    <mergeCell ref="J86:L86"/>
    <mergeCell ref="V86:X86"/>
    <mergeCell ref="Y86:Z86"/>
    <mergeCell ref="AA86:AB86"/>
    <mergeCell ref="AO86:AQ86"/>
    <mergeCell ref="AR86:AS86"/>
    <mergeCell ref="AT86:AU86"/>
    <mergeCell ref="AV86:AX86"/>
    <mergeCell ref="H80:I80"/>
    <mergeCell ref="J80:L80"/>
    <mergeCell ref="V80:X80"/>
    <mergeCell ref="Y80:Z80"/>
    <mergeCell ref="AA80:AB80"/>
    <mergeCell ref="AO80:AQ80"/>
    <mergeCell ref="AT81:AU81"/>
    <mergeCell ref="AV81:AX81"/>
    <mergeCell ref="C85:E85"/>
    <mergeCell ref="F85:G85"/>
    <mergeCell ref="AC84:AE84"/>
    <mergeCell ref="C84:E84"/>
    <mergeCell ref="F84:G84"/>
    <mergeCell ref="H85:I85"/>
    <mergeCell ref="J85:L85"/>
    <mergeCell ref="V85:X85"/>
    <mergeCell ref="Y85:Z85"/>
    <mergeCell ref="AA85:AB85"/>
    <mergeCell ref="AO85:AQ85"/>
    <mergeCell ref="AR85:AS85"/>
    <mergeCell ref="AT85:AU85"/>
    <mergeCell ref="AV85:AX85"/>
    <mergeCell ref="AR80:AS80"/>
    <mergeCell ref="AT80:AU80"/>
    <mergeCell ref="AV80:AX80"/>
    <mergeCell ref="V81:X81"/>
    <mergeCell ref="Y81:Z81"/>
    <mergeCell ref="AA81:AB81"/>
    <mergeCell ref="AO81:AQ81"/>
    <mergeCell ref="AR81:AS81"/>
    <mergeCell ref="AQ52:AR52"/>
    <mergeCell ref="B53:D53"/>
    <mergeCell ref="E53:F53"/>
    <mergeCell ref="B60:D60"/>
    <mergeCell ref="E60:F60"/>
    <mergeCell ref="U60:W60"/>
    <mergeCell ref="X60:Y60"/>
    <mergeCell ref="AN60:AP60"/>
    <mergeCell ref="AQ60:AR60"/>
    <mergeCell ref="B61:D61"/>
    <mergeCell ref="C77:E77"/>
    <mergeCell ref="F77:G77"/>
    <mergeCell ref="AC78:AE78"/>
    <mergeCell ref="C78:E78"/>
    <mergeCell ref="F78:G78"/>
    <mergeCell ref="AC77:AE77"/>
    <mergeCell ref="C80:E80"/>
    <mergeCell ref="F80:G80"/>
    <mergeCell ref="AC79:AE79"/>
    <mergeCell ref="C79:E79"/>
    <mergeCell ref="F79:G79"/>
    <mergeCell ref="H79:I79"/>
    <mergeCell ref="J79:L79"/>
    <mergeCell ref="V79:X79"/>
    <mergeCell ref="Y79:Z79"/>
    <mergeCell ref="AA79:AB79"/>
    <mergeCell ref="AO79:AQ79"/>
    <mergeCell ref="AC80:AE80"/>
    <mergeCell ref="H77:I77"/>
    <mergeCell ref="J77:L77"/>
    <mergeCell ref="V77:X77"/>
    <mergeCell ref="Y77:Z77"/>
    <mergeCell ref="Z39:Z41"/>
    <mergeCell ref="AA39:AA41"/>
    <mergeCell ref="AB39:AF40"/>
    <mergeCell ref="AU39:AY40"/>
    <mergeCell ref="BB39:BB41"/>
    <mergeCell ref="BC39:BC41"/>
    <mergeCell ref="BD39:BD41"/>
    <mergeCell ref="BE39:BE41"/>
    <mergeCell ref="AZ39:BA41"/>
    <mergeCell ref="AQ39:AR41"/>
    <mergeCell ref="A75:A76"/>
    <mergeCell ref="B75:B76"/>
    <mergeCell ref="C75:E76"/>
    <mergeCell ref="F75:G76"/>
    <mergeCell ref="H75:I76"/>
    <mergeCell ref="J75:L76"/>
    <mergeCell ref="M75:M76"/>
    <mergeCell ref="P75:P76"/>
    <mergeCell ref="Q75:Q76"/>
    <mergeCell ref="R75:R76"/>
    <mergeCell ref="B50:D50"/>
    <mergeCell ref="E50:F50"/>
    <mergeCell ref="U50:W50"/>
    <mergeCell ref="X50:Y50"/>
    <mergeCell ref="AN50:AP50"/>
    <mergeCell ref="AQ50:AR50"/>
    <mergeCell ref="B51:D51"/>
    <mergeCell ref="B52:D52"/>
    <mergeCell ref="E52:F52"/>
    <mergeCell ref="U52:W52"/>
    <mergeCell ref="X52:Y52"/>
    <mergeCell ref="AN52:AP52"/>
    <mergeCell ref="A3:A5"/>
    <mergeCell ref="B3:B5"/>
    <mergeCell ref="C3:F5"/>
    <mergeCell ref="G3:G5"/>
    <mergeCell ref="H3:H5"/>
    <mergeCell ref="BB3:BB5"/>
    <mergeCell ref="Z3:Z5"/>
    <mergeCell ref="P3:P5"/>
    <mergeCell ref="Q3:Q5"/>
    <mergeCell ref="R3:R5"/>
    <mergeCell ref="S3:S5"/>
    <mergeCell ref="T3:T5"/>
    <mergeCell ref="A1:S2"/>
    <mergeCell ref="T1:AL2"/>
    <mergeCell ref="AM1:BE2"/>
    <mergeCell ref="U3:U5"/>
    <mergeCell ref="V3:Y5"/>
    <mergeCell ref="AA3:AA5"/>
    <mergeCell ref="AM3:AM5"/>
    <mergeCell ref="AN3:AN5"/>
    <mergeCell ref="AO3:AR5"/>
    <mergeCell ref="AS3:AS5"/>
    <mergeCell ref="AT3:AT5"/>
    <mergeCell ref="BC3:BC5"/>
    <mergeCell ref="BD3:BD5"/>
    <mergeCell ref="BE3:BE5"/>
    <mergeCell ref="AI3:AI5"/>
    <mergeCell ref="AJ3:AJ5"/>
    <mergeCell ref="AK3:AK5"/>
    <mergeCell ref="AL3:AL5"/>
    <mergeCell ref="A36:P36"/>
    <mergeCell ref="Q36:S36"/>
    <mergeCell ref="A34:N34"/>
    <mergeCell ref="V36:X36"/>
    <mergeCell ref="AO36:AQ36"/>
    <mergeCell ref="X44:Y44"/>
    <mergeCell ref="AN44:AP44"/>
    <mergeCell ref="AQ44:AR44"/>
    <mergeCell ref="B45:D45"/>
    <mergeCell ref="E45:F45"/>
    <mergeCell ref="U45:W45"/>
    <mergeCell ref="X45:Y45"/>
    <mergeCell ref="AN45:AP45"/>
    <mergeCell ref="AQ45:AR45"/>
    <mergeCell ref="B46:D46"/>
    <mergeCell ref="E46:F46"/>
    <mergeCell ref="U46:W46"/>
    <mergeCell ref="X46:Y46"/>
    <mergeCell ref="AN46:AP46"/>
    <mergeCell ref="A37:S38"/>
    <mergeCell ref="T37:AL38"/>
    <mergeCell ref="AM37:BE38"/>
    <mergeCell ref="A39:A41"/>
    <mergeCell ref="G39:G41"/>
    <mergeCell ref="H39:H41"/>
    <mergeCell ref="I39:M40"/>
    <mergeCell ref="N39:O41"/>
    <mergeCell ref="P39:P41"/>
    <mergeCell ref="Q39:Q41"/>
    <mergeCell ref="R39:R41"/>
    <mergeCell ref="S39:S41"/>
    <mergeCell ref="T39:T41"/>
    <mergeCell ref="E51:F51"/>
    <mergeCell ref="U51:W51"/>
    <mergeCell ref="X51:Y51"/>
    <mergeCell ref="AN51:AP51"/>
    <mergeCell ref="AQ51:AR51"/>
    <mergeCell ref="A73:S74"/>
    <mergeCell ref="T73:AL74"/>
    <mergeCell ref="AM73:BE74"/>
    <mergeCell ref="A71:O71"/>
    <mergeCell ref="P71:S71"/>
    <mergeCell ref="U71:W71"/>
    <mergeCell ref="X71:Y71"/>
    <mergeCell ref="AN71:AP71"/>
    <mergeCell ref="AQ71:AR71"/>
    <mergeCell ref="A72:Q72"/>
    <mergeCell ref="R72:S72"/>
    <mergeCell ref="U72:W72"/>
    <mergeCell ref="X72:Y72"/>
    <mergeCell ref="AN72:AP72"/>
    <mergeCell ref="AQ72:AR72"/>
    <mergeCell ref="B63:D63"/>
    <mergeCell ref="E63:F63"/>
    <mergeCell ref="U63:W63"/>
    <mergeCell ref="X63:Y63"/>
    <mergeCell ref="AN63:AP63"/>
    <mergeCell ref="AQ63:AR63"/>
    <mergeCell ref="B64:D64"/>
    <mergeCell ref="E64:F64"/>
    <mergeCell ref="U64:W64"/>
    <mergeCell ref="X64:Y64"/>
    <mergeCell ref="AN64:AP64"/>
    <mergeCell ref="AQ64:AR64"/>
    <mergeCell ref="AT75:AU76"/>
    <mergeCell ref="AV75:AX76"/>
    <mergeCell ref="AY75:AY76"/>
    <mergeCell ref="BB75:BB76"/>
    <mergeCell ref="BC75:BC76"/>
    <mergeCell ref="BD75:BD76"/>
    <mergeCell ref="BE75:BE76"/>
    <mergeCell ref="BF75:BF76"/>
    <mergeCell ref="BG75:BG76"/>
    <mergeCell ref="BH75:BJ76"/>
    <mergeCell ref="BK75:BL76"/>
    <mergeCell ref="BM75:BN76"/>
    <mergeCell ref="BO75:BQ76"/>
    <mergeCell ref="BR75:BR76"/>
    <mergeCell ref="S75:S76"/>
    <mergeCell ref="T75:T76"/>
    <mergeCell ref="U75:U76"/>
    <mergeCell ref="V75:X76"/>
    <mergeCell ref="Y75:Z76"/>
    <mergeCell ref="AA75:AB76"/>
    <mergeCell ref="AC75:AE76"/>
    <mergeCell ref="AF75:AF76"/>
    <mergeCell ref="AI75:AI76"/>
    <mergeCell ref="AJ75:AJ76"/>
    <mergeCell ref="AK75:AK76"/>
    <mergeCell ref="AL75:AL76"/>
    <mergeCell ref="AM75:AM76"/>
    <mergeCell ref="AN75:AN76"/>
    <mergeCell ref="AO75:AQ76"/>
    <mergeCell ref="AR75:AS76"/>
    <mergeCell ref="AG75:AH76"/>
    <mergeCell ref="AR77:AS77"/>
    <mergeCell ref="AT77:AU77"/>
    <mergeCell ref="AV77:AX77"/>
    <mergeCell ref="BH77:BJ77"/>
    <mergeCell ref="BK77:BL77"/>
    <mergeCell ref="BM77:BN77"/>
    <mergeCell ref="BO77:BQ77"/>
    <mergeCell ref="H78:I78"/>
    <mergeCell ref="J78:L78"/>
    <mergeCell ref="V78:X78"/>
    <mergeCell ref="Y78:Z78"/>
    <mergeCell ref="AA78:AB78"/>
    <mergeCell ref="AO78:AQ78"/>
    <mergeCell ref="AR78:AS78"/>
    <mergeCell ref="AT78:AU78"/>
    <mergeCell ref="AV78:AX78"/>
    <mergeCell ref="BH78:BJ78"/>
    <mergeCell ref="BK78:BL78"/>
    <mergeCell ref="BM78:BN78"/>
    <mergeCell ref="BO78:BQ78"/>
    <mergeCell ref="AG77:AH77"/>
    <mergeCell ref="AG78:AH78"/>
    <mergeCell ref="AA77:AB77"/>
    <mergeCell ref="AO77:AQ77"/>
    <mergeCell ref="AG79:AH79"/>
    <mergeCell ref="AG80:AH80"/>
    <mergeCell ref="AR79:AS79"/>
    <mergeCell ref="AT79:AU79"/>
    <mergeCell ref="AV79:AX79"/>
    <mergeCell ref="BH81:BJ81"/>
    <mergeCell ref="BK81:BL81"/>
    <mergeCell ref="BM81:BN81"/>
    <mergeCell ref="BO81:BQ81"/>
    <mergeCell ref="C82:E82"/>
    <mergeCell ref="F82:G82"/>
    <mergeCell ref="H82:I82"/>
    <mergeCell ref="J82:L82"/>
    <mergeCell ref="V82:X82"/>
    <mergeCell ref="Y82:Z82"/>
    <mergeCell ref="AA82:AB82"/>
    <mergeCell ref="AC82:AE82"/>
    <mergeCell ref="AO82:AQ82"/>
    <mergeCell ref="AR82:AS82"/>
    <mergeCell ref="AT82:AU82"/>
    <mergeCell ref="AV82:AX82"/>
    <mergeCell ref="BH82:BJ82"/>
    <mergeCell ref="BK82:BL82"/>
    <mergeCell ref="BM82:BN82"/>
    <mergeCell ref="BO82:BQ82"/>
    <mergeCell ref="AG81:AH81"/>
    <mergeCell ref="AG82:AH82"/>
    <mergeCell ref="AC81:AE81"/>
    <mergeCell ref="C81:E81"/>
    <mergeCell ref="F81:G81"/>
    <mergeCell ref="H81:I81"/>
    <mergeCell ref="J81:L81"/>
    <mergeCell ref="BH83:BJ83"/>
    <mergeCell ref="BK83:BL83"/>
    <mergeCell ref="BM83:BN83"/>
    <mergeCell ref="BO83:BQ83"/>
    <mergeCell ref="H84:I84"/>
    <mergeCell ref="J84:L84"/>
    <mergeCell ref="V84:X84"/>
    <mergeCell ref="Y84:Z84"/>
    <mergeCell ref="AA84:AB84"/>
    <mergeCell ref="AO84:AQ84"/>
    <mergeCell ref="AR84:AS84"/>
    <mergeCell ref="AT84:AU84"/>
    <mergeCell ref="AV84:AX84"/>
    <mergeCell ref="BH84:BJ84"/>
    <mergeCell ref="BK84:BL84"/>
    <mergeCell ref="BM84:BN84"/>
    <mergeCell ref="BO84:BQ84"/>
    <mergeCell ref="AG83:AH83"/>
    <mergeCell ref="AG84:AH84"/>
    <mergeCell ref="BH86:BJ86"/>
    <mergeCell ref="BK86:BL86"/>
    <mergeCell ref="BM86:BN86"/>
    <mergeCell ref="BO86:BQ86"/>
    <mergeCell ref="AG85:AH85"/>
    <mergeCell ref="AG86:AH86"/>
    <mergeCell ref="BH87:BJ87"/>
    <mergeCell ref="BK87:BL87"/>
    <mergeCell ref="BM87:BN87"/>
    <mergeCell ref="BO87:BQ87"/>
    <mergeCell ref="AC86:AE86"/>
    <mergeCell ref="AV88:AX88"/>
    <mergeCell ref="BH88:BJ88"/>
    <mergeCell ref="BK88:BL88"/>
    <mergeCell ref="BM88:BN88"/>
    <mergeCell ref="BO88:BQ88"/>
    <mergeCell ref="AG87:AH87"/>
    <mergeCell ref="AG88:AH88"/>
    <mergeCell ref="BH89:BJ89"/>
    <mergeCell ref="BK89:BL89"/>
    <mergeCell ref="BM89:BN89"/>
    <mergeCell ref="BO89:BQ89"/>
    <mergeCell ref="H90:I90"/>
    <mergeCell ref="J90:L90"/>
    <mergeCell ref="V90:X90"/>
    <mergeCell ref="Y90:Z90"/>
    <mergeCell ref="AA90:AB90"/>
    <mergeCell ref="AO90:AQ90"/>
    <mergeCell ref="AR90:AS90"/>
    <mergeCell ref="AT90:AU90"/>
    <mergeCell ref="AV90:AX90"/>
    <mergeCell ref="BH90:BJ90"/>
    <mergeCell ref="BK90:BL90"/>
    <mergeCell ref="BM90:BN90"/>
    <mergeCell ref="BO90:BQ90"/>
    <mergeCell ref="AG89:AH89"/>
    <mergeCell ref="AG90:AH90"/>
    <mergeCell ref="AC90:AE90"/>
    <mergeCell ref="BH91:BJ91"/>
    <mergeCell ref="BK91:BL91"/>
    <mergeCell ref="BM91:BN91"/>
    <mergeCell ref="BO91:BQ91"/>
    <mergeCell ref="C92:E92"/>
    <mergeCell ref="F92:G92"/>
    <mergeCell ref="H92:I92"/>
    <mergeCell ref="J92:L92"/>
    <mergeCell ref="V92:X92"/>
    <mergeCell ref="Y92:Z92"/>
    <mergeCell ref="AA92:AB92"/>
    <mergeCell ref="AC92:AE92"/>
    <mergeCell ref="AO92:AQ92"/>
    <mergeCell ref="AR92:AS92"/>
    <mergeCell ref="AT92:AU92"/>
    <mergeCell ref="AV92:AX92"/>
    <mergeCell ref="BH92:BJ92"/>
    <mergeCell ref="BK92:BL92"/>
    <mergeCell ref="BM92:BN92"/>
    <mergeCell ref="BO92:BQ92"/>
    <mergeCell ref="AG91:AH91"/>
    <mergeCell ref="AG92:AH92"/>
    <mergeCell ref="C91:E91"/>
    <mergeCell ref="F91:G91"/>
    <mergeCell ref="J91:L91"/>
    <mergeCell ref="V91:X91"/>
    <mergeCell ref="Y91:Z91"/>
    <mergeCell ref="AA91:AB91"/>
    <mergeCell ref="AO91:AQ91"/>
    <mergeCell ref="AR91:AS91"/>
    <mergeCell ref="AT91:AU91"/>
    <mergeCell ref="AV91:AX91"/>
    <mergeCell ref="BH93:BJ93"/>
    <mergeCell ref="BK93:BL93"/>
    <mergeCell ref="BM93:BN93"/>
    <mergeCell ref="BO93:BQ93"/>
    <mergeCell ref="H94:I94"/>
    <mergeCell ref="J94:L94"/>
    <mergeCell ref="V94:X94"/>
    <mergeCell ref="Y94:Z94"/>
    <mergeCell ref="AA94:AB94"/>
    <mergeCell ref="AO94:AQ94"/>
    <mergeCell ref="AR94:AS94"/>
    <mergeCell ref="AT94:AU94"/>
    <mergeCell ref="AV94:AX94"/>
    <mergeCell ref="BH94:BJ94"/>
    <mergeCell ref="BK94:BL94"/>
    <mergeCell ref="BM94:BN94"/>
    <mergeCell ref="BO94:BQ94"/>
    <mergeCell ref="AG93:AH93"/>
    <mergeCell ref="AG94:AH94"/>
    <mergeCell ref="AZ93:BA93"/>
    <mergeCell ref="AZ94:BA94"/>
    <mergeCell ref="AO93:AQ93"/>
    <mergeCell ref="AR93:AS93"/>
    <mergeCell ref="AT93:AU93"/>
    <mergeCell ref="AV93:AX93"/>
    <mergeCell ref="J93:L93"/>
    <mergeCell ref="V93:X93"/>
    <mergeCell ref="Y93:Z93"/>
    <mergeCell ref="AA93:AB93"/>
    <mergeCell ref="BH95:BJ95"/>
    <mergeCell ref="H96:I96"/>
    <mergeCell ref="J96:L96"/>
    <mergeCell ref="V96:X96"/>
    <mergeCell ref="Y96:Z96"/>
    <mergeCell ref="AA96:AB96"/>
    <mergeCell ref="AO96:AQ96"/>
    <mergeCell ref="AR96:AS96"/>
    <mergeCell ref="AT96:AU96"/>
    <mergeCell ref="AV96:AX96"/>
    <mergeCell ref="BH96:BJ96"/>
    <mergeCell ref="BK96:BL96"/>
    <mergeCell ref="BM96:BN96"/>
    <mergeCell ref="BO96:BQ96"/>
    <mergeCell ref="H97:I97"/>
    <mergeCell ref="J97:L97"/>
    <mergeCell ref="V97:X97"/>
    <mergeCell ref="Y97:Z97"/>
    <mergeCell ref="AA97:AB97"/>
    <mergeCell ref="AO97:AQ97"/>
    <mergeCell ref="AR97:AS97"/>
    <mergeCell ref="AT97:AU97"/>
    <mergeCell ref="AV97:AX97"/>
    <mergeCell ref="BH97:BJ97"/>
    <mergeCell ref="BK97:BL97"/>
    <mergeCell ref="BM97:BN97"/>
    <mergeCell ref="BO97:BQ97"/>
    <mergeCell ref="AG95:AH95"/>
    <mergeCell ref="AG96:AH96"/>
    <mergeCell ref="AG97:AH97"/>
    <mergeCell ref="AZ95:BA95"/>
    <mergeCell ref="AZ96:BA96"/>
    <mergeCell ref="BH98:BJ98"/>
    <mergeCell ref="BK98:BL98"/>
    <mergeCell ref="BM98:BN98"/>
    <mergeCell ref="BO98:BQ98"/>
    <mergeCell ref="H99:I99"/>
    <mergeCell ref="J99:L99"/>
    <mergeCell ref="V99:X99"/>
    <mergeCell ref="Y99:Z99"/>
    <mergeCell ref="AA99:AB99"/>
    <mergeCell ref="AO99:AQ99"/>
    <mergeCell ref="AR99:AS99"/>
    <mergeCell ref="AT99:AU99"/>
    <mergeCell ref="AV99:AX99"/>
    <mergeCell ref="BH99:BJ99"/>
    <mergeCell ref="BK99:BL99"/>
    <mergeCell ref="BM99:BN99"/>
    <mergeCell ref="BO99:BQ99"/>
    <mergeCell ref="AG98:AH98"/>
    <mergeCell ref="AG99:AH99"/>
    <mergeCell ref="AO98:AQ98"/>
    <mergeCell ref="BH100:BJ100"/>
    <mergeCell ref="BK100:BL100"/>
    <mergeCell ref="BM100:BN100"/>
    <mergeCell ref="BO100:BQ100"/>
    <mergeCell ref="A101:I101"/>
    <mergeCell ref="J101:S101"/>
    <mergeCell ref="V101:X101"/>
    <mergeCell ref="Y101:Z101"/>
    <mergeCell ref="AA101:AB101"/>
    <mergeCell ref="AC101:AE101"/>
    <mergeCell ref="AO101:AQ101"/>
    <mergeCell ref="AR101:AS101"/>
    <mergeCell ref="AT101:AU101"/>
    <mergeCell ref="AV101:AX101"/>
    <mergeCell ref="BH101:BJ101"/>
    <mergeCell ref="BK101:BL101"/>
    <mergeCell ref="BM101:BN101"/>
    <mergeCell ref="BO101:BQ101"/>
    <mergeCell ref="AG100:AH100"/>
    <mergeCell ref="AG101:AH101"/>
    <mergeCell ref="AO100:AQ100"/>
    <mergeCell ref="AR100:AS100"/>
    <mergeCell ref="AT100:AU100"/>
    <mergeCell ref="AV100:AX100"/>
    <mergeCell ref="BH102:BJ102"/>
    <mergeCell ref="BK102:BL102"/>
    <mergeCell ref="BM102:BN102"/>
    <mergeCell ref="BO102:BQ102"/>
    <mergeCell ref="P103:S103"/>
    <mergeCell ref="V103:X103"/>
    <mergeCell ref="Y103:Z103"/>
    <mergeCell ref="AA103:AB103"/>
    <mergeCell ref="AC103:AE103"/>
    <mergeCell ref="AO103:AQ103"/>
    <mergeCell ref="AR103:AS103"/>
    <mergeCell ref="AT103:AU103"/>
    <mergeCell ref="AV103:AX103"/>
    <mergeCell ref="BH103:BJ103"/>
    <mergeCell ref="BK103:BL103"/>
    <mergeCell ref="BM103:BN103"/>
    <mergeCell ref="BO103:BQ103"/>
    <mergeCell ref="AG102:AH102"/>
    <mergeCell ref="AG103:AH103"/>
    <mergeCell ref="O102:S102"/>
    <mergeCell ref="V102:X102"/>
    <mergeCell ref="Y102:Z102"/>
    <mergeCell ref="AA102:AB102"/>
    <mergeCell ref="AC102:AE102"/>
    <mergeCell ref="AO102:AQ102"/>
    <mergeCell ref="AR102:AS102"/>
    <mergeCell ref="AT102:AU102"/>
    <mergeCell ref="AV102:AX102"/>
    <mergeCell ref="AM110:AN111"/>
    <mergeCell ref="AO110:AQ111"/>
    <mergeCell ref="AH110:AH111"/>
    <mergeCell ref="AI110:AI111"/>
    <mergeCell ref="AR110:AS111"/>
    <mergeCell ref="BH104:BJ104"/>
    <mergeCell ref="BK104:BL104"/>
    <mergeCell ref="BM104:BN104"/>
    <mergeCell ref="BO104:BQ104"/>
    <mergeCell ref="R105:S105"/>
    <mergeCell ref="V105:X105"/>
    <mergeCell ref="Y105:Z105"/>
    <mergeCell ref="AA105:AB105"/>
    <mergeCell ref="AC105:AE105"/>
    <mergeCell ref="AO105:AQ105"/>
    <mergeCell ref="AR105:AS105"/>
    <mergeCell ref="AT105:AU105"/>
    <mergeCell ref="AV105:AX105"/>
    <mergeCell ref="BH105:BJ105"/>
    <mergeCell ref="BK105:BL105"/>
    <mergeCell ref="BM105:BN105"/>
    <mergeCell ref="BO105:BQ105"/>
    <mergeCell ref="AG104:AH104"/>
    <mergeCell ref="AG105:AH105"/>
    <mergeCell ref="Q104:S104"/>
    <mergeCell ref="V104:X104"/>
    <mergeCell ref="Y104:Z104"/>
    <mergeCell ref="AA104:AB104"/>
    <mergeCell ref="AT110:AV111"/>
    <mergeCell ref="AW110:AY111"/>
    <mergeCell ref="F113:G113"/>
    <mergeCell ref="H113:J113"/>
    <mergeCell ref="K113:M113"/>
    <mergeCell ref="N113:O113"/>
    <mergeCell ref="T113:U113"/>
    <mergeCell ref="V113:X113"/>
    <mergeCell ref="Y113:Z113"/>
    <mergeCell ref="AA113:AC113"/>
    <mergeCell ref="BH106:BJ106"/>
    <mergeCell ref="BK106:BL106"/>
    <mergeCell ref="BM106:BN106"/>
    <mergeCell ref="BO106:BQ106"/>
    <mergeCell ref="AZ110:BA111"/>
    <mergeCell ref="BB110:BB111"/>
    <mergeCell ref="BC110:BC111"/>
    <mergeCell ref="BD110:BD111"/>
    <mergeCell ref="BE110:BE111"/>
    <mergeCell ref="V112:X112"/>
    <mergeCell ref="Y112:Z112"/>
    <mergeCell ref="AA112:AC112"/>
    <mergeCell ref="AD112:AF112"/>
    <mergeCell ref="AM112:AN112"/>
    <mergeCell ref="AO112:AQ112"/>
    <mergeCell ref="AR112:AS112"/>
    <mergeCell ref="AT112:AV112"/>
    <mergeCell ref="AW112:AY112"/>
    <mergeCell ref="AG106:AH106"/>
    <mergeCell ref="Y106:Z106"/>
    <mergeCell ref="AA106:AB106"/>
    <mergeCell ref="AC106:AE106"/>
    <mergeCell ref="AZ112:BA112"/>
    <mergeCell ref="AJ110:AJ111"/>
    <mergeCell ref="C114:E114"/>
    <mergeCell ref="F114:G114"/>
    <mergeCell ref="H114:J114"/>
    <mergeCell ref="K114:M114"/>
    <mergeCell ref="N114:O114"/>
    <mergeCell ref="T114:U114"/>
    <mergeCell ref="V114:X114"/>
    <mergeCell ref="Y114:Z114"/>
    <mergeCell ref="AA114:AC114"/>
    <mergeCell ref="AD114:AF114"/>
    <mergeCell ref="AM114:AN114"/>
    <mergeCell ref="AO114:AQ114"/>
    <mergeCell ref="AR114:AS114"/>
    <mergeCell ref="AT114:AV114"/>
    <mergeCell ref="AW114:AY114"/>
    <mergeCell ref="AA115:AC115"/>
    <mergeCell ref="C115:E115"/>
    <mergeCell ref="F115:G115"/>
    <mergeCell ref="H115:J115"/>
    <mergeCell ref="K115:M115"/>
    <mergeCell ref="N115:O115"/>
    <mergeCell ref="H125:J125"/>
    <mergeCell ref="N125:O125"/>
    <mergeCell ref="T125:U125"/>
    <mergeCell ref="AA125:AC125"/>
    <mergeCell ref="AM125:AN125"/>
    <mergeCell ref="AT125:AV125"/>
    <mergeCell ref="AR116:AS116"/>
    <mergeCell ref="AT116:AV116"/>
    <mergeCell ref="AW116:AY116"/>
    <mergeCell ref="C117:E117"/>
    <mergeCell ref="F117:G117"/>
    <mergeCell ref="H117:J117"/>
    <mergeCell ref="K117:M117"/>
    <mergeCell ref="N117:O117"/>
    <mergeCell ref="T117:U117"/>
    <mergeCell ref="V117:X117"/>
    <mergeCell ref="Y117:Z117"/>
    <mergeCell ref="AA117:AC117"/>
    <mergeCell ref="AD117:AF117"/>
    <mergeCell ref="AM117:AN117"/>
    <mergeCell ref="AO117:AQ117"/>
    <mergeCell ref="AR117:AS117"/>
    <mergeCell ref="AT117:AV117"/>
    <mergeCell ref="AW117:AY117"/>
    <mergeCell ref="T126:U126"/>
    <mergeCell ref="V126:X126"/>
    <mergeCell ref="Y126:Z126"/>
    <mergeCell ref="AA126:AC126"/>
    <mergeCell ref="AD126:AF126"/>
    <mergeCell ref="AM126:AN126"/>
    <mergeCell ref="AO126:AQ126"/>
    <mergeCell ref="AR126:AS126"/>
    <mergeCell ref="AT126:AV126"/>
    <mergeCell ref="AW126:AY126"/>
    <mergeCell ref="AA122:AC122"/>
    <mergeCell ref="AM122:AN122"/>
    <mergeCell ref="AD132:AF132"/>
    <mergeCell ref="AM132:AN132"/>
    <mergeCell ref="AO132:AQ132"/>
    <mergeCell ref="AR132:AS132"/>
    <mergeCell ref="AT132:AV132"/>
    <mergeCell ref="AW132:AY132"/>
    <mergeCell ref="AM131:AN131"/>
    <mergeCell ref="AT131:AV131"/>
    <mergeCell ref="AW131:AY131"/>
    <mergeCell ref="AO122:AQ122"/>
    <mergeCell ref="AR122:AS122"/>
    <mergeCell ref="AT122:AV122"/>
    <mergeCell ref="AW122:AY122"/>
    <mergeCell ref="AA124:AC124"/>
    <mergeCell ref="AM124:AN124"/>
    <mergeCell ref="AT124:AV124"/>
    <mergeCell ref="N133:O133"/>
    <mergeCell ref="T133:U133"/>
    <mergeCell ref="V133:X133"/>
    <mergeCell ref="Y133:Z133"/>
    <mergeCell ref="AA133:AC133"/>
    <mergeCell ref="AD133:AF133"/>
    <mergeCell ref="AM133:AN133"/>
    <mergeCell ref="AO133:AQ133"/>
    <mergeCell ref="AR133:AS133"/>
    <mergeCell ref="AT133:AV133"/>
    <mergeCell ref="AW133:AY133"/>
    <mergeCell ref="A134:B134"/>
    <mergeCell ref="C134:E134"/>
    <mergeCell ref="F134:G134"/>
    <mergeCell ref="H134:J134"/>
    <mergeCell ref="K134:M134"/>
    <mergeCell ref="N134:O134"/>
    <mergeCell ref="T134:U134"/>
    <mergeCell ref="V134:X134"/>
    <mergeCell ref="Y134:Z134"/>
    <mergeCell ref="AA134:AC134"/>
    <mergeCell ref="AD134:AF134"/>
    <mergeCell ref="AM134:AN134"/>
    <mergeCell ref="AO134:AQ134"/>
    <mergeCell ref="AR134:AS134"/>
    <mergeCell ref="AT134:AV134"/>
    <mergeCell ref="AW134:AY134"/>
    <mergeCell ref="A135:B135"/>
    <mergeCell ref="C135:E135"/>
    <mergeCell ref="F135:G135"/>
    <mergeCell ref="H135:J135"/>
    <mergeCell ref="K135:M135"/>
    <mergeCell ref="N135:O135"/>
    <mergeCell ref="T135:U135"/>
    <mergeCell ref="V135:X135"/>
    <mergeCell ref="Y135:Z135"/>
    <mergeCell ref="AA135:AC135"/>
    <mergeCell ref="AD135:AF135"/>
    <mergeCell ref="AM135:AN135"/>
    <mergeCell ref="AO135:AQ135"/>
    <mergeCell ref="AR135:AS135"/>
    <mergeCell ref="AT135:AV135"/>
    <mergeCell ref="AW135:AY135"/>
    <mergeCell ref="A136:B136"/>
    <mergeCell ref="C136:E136"/>
    <mergeCell ref="F136:G136"/>
    <mergeCell ref="H136:J136"/>
    <mergeCell ref="K136:M136"/>
    <mergeCell ref="N136:O136"/>
    <mergeCell ref="T136:U136"/>
    <mergeCell ref="V136:X136"/>
    <mergeCell ref="Y136:Z136"/>
    <mergeCell ref="AA136:AC136"/>
    <mergeCell ref="AD136:AF136"/>
    <mergeCell ref="AM136:AN136"/>
    <mergeCell ref="AO136:AQ136"/>
    <mergeCell ref="AR136:AS136"/>
    <mergeCell ref="AT136:AV136"/>
    <mergeCell ref="AW136:AY136"/>
    <mergeCell ref="AM138:AV138"/>
    <mergeCell ref="AW138:BE138"/>
    <mergeCell ref="AM139:AZ139"/>
    <mergeCell ref="BA139:BE139"/>
    <mergeCell ref="AM140:BA140"/>
    <mergeCell ref="BB140:BE140"/>
    <mergeCell ref="A149:B149"/>
    <mergeCell ref="T149:U149"/>
    <mergeCell ref="AM149:AN149"/>
    <mergeCell ref="A150:B150"/>
    <mergeCell ref="T150:U150"/>
    <mergeCell ref="AM150:AN150"/>
    <mergeCell ref="A147:B148"/>
    <mergeCell ref="AI147:AI148"/>
    <mergeCell ref="AJ147:AJ148"/>
    <mergeCell ref="AM147:AN148"/>
    <mergeCell ref="AO147:AR147"/>
    <mergeCell ref="AS147:AT148"/>
    <mergeCell ref="AU147:AY147"/>
    <mergeCell ref="BA147:BA148"/>
    <mergeCell ref="BB147:BB148"/>
    <mergeCell ref="BC147:BC148"/>
    <mergeCell ref="T141:AI141"/>
    <mergeCell ref="AJ141:AL141"/>
    <mergeCell ref="AH139:AL139"/>
    <mergeCell ref="A140:O140"/>
    <mergeCell ref="P140:S140"/>
    <mergeCell ref="T140:AH140"/>
    <mergeCell ref="AI140:AL140"/>
    <mergeCell ref="A141:P141"/>
    <mergeCell ref="Q141:S141"/>
    <mergeCell ref="T146:AL146"/>
    <mergeCell ref="AM152:AN152"/>
    <mergeCell ref="A153:B153"/>
    <mergeCell ref="T153:U153"/>
    <mergeCell ref="AM153:AN153"/>
    <mergeCell ref="A154:B154"/>
    <mergeCell ref="T154:U154"/>
    <mergeCell ref="AM154:AN154"/>
    <mergeCell ref="A155:B155"/>
    <mergeCell ref="T155:U155"/>
    <mergeCell ref="AM155:AN155"/>
    <mergeCell ref="A156:B156"/>
    <mergeCell ref="T156:U156"/>
    <mergeCell ref="AM156:AN156"/>
    <mergeCell ref="M152:N152"/>
    <mergeCell ref="AF152:AG152"/>
    <mergeCell ref="M153:N153"/>
    <mergeCell ref="AF153:AG153"/>
    <mergeCell ref="M154:N154"/>
    <mergeCell ref="AF154:AG154"/>
    <mergeCell ref="M155:N155"/>
    <mergeCell ref="AF155:AG155"/>
    <mergeCell ref="M156:N156"/>
    <mergeCell ref="AF156:AG156"/>
    <mergeCell ref="A157:B157"/>
    <mergeCell ref="T157:U157"/>
    <mergeCell ref="AM157:AN157"/>
    <mergeCell ref="A158:B158"/>
    <mergeCell ref="T158:U158"/>
    <mergeCell ref="A159:B159"/>
    <mergeCell ref="T159:U159"/>
    <mergeCell ref="A160:B160"/>
    <mergeCell ref="T160:U160"/>
    <mergeCell ref="AM158:AN158"/>
    <mergeCell ref="M157:N157"/>
    <mergeCell ref="AF157:AG157"/>
    <mergeCell ref="M158:N158"/>
    <mergeCell ref="AF158:AG158"/>
    <mergeCell ref="M159:N159"/>
    <mergeCell ref="AF159:AG159"/>
    <mergeCell ref="M160:N160"/>
    <mergeCell ref="AF160:AG160"/>
    <mergeCell ref="A161:B161"/>
    <mergeCell ref="T161:U161"/>
    <mergeCell ref="A162:B162"/>
    <mergeCell ref="T162:U162"/>
    <mergeCell ref="A163:B163"/>
    <mergeCell ref="T163:U163"/>
    <mergeCell ref="A164:B164"/>
    <mergeCell ref="T164:U164"/>
    <mergeCell ref="A165:B165"/>
    <mergeCell ref="T165:U165"/>
    <mergeCell ref="M161:N161"/>
    <mergeCell ref="A166:B166"/>
    <mergeCell ref="T166:U166"/>
    <mergeCell ref="A167:B167"/>
    <mergeCell ref="T167:U167"/>
    <mergeCell ref="T168:U168"/>
    <mergeCell ref="A168:B168"/>
    <mergeCell ref="A169:B170"/>
    <mergeCell ref="C169:C170"/>
    <mergeCell ref="D169:D170"/>
    <mergeCell ref="E169:E170"/>
    <mergeCell ref="F169:F170"/>
    <mergeCell ref="G169:G170"/>
    <mergeCell ref="J169:J170"/>
    <mergeCell ref="K169:K170"/>
    <mergeCell ref="L169:L170"/>
    <mergeCell ref="AM179:AN180"/>
    <mergeCell ref="AO179:AQ180"/>
    <mergeCell ref="AR179:AS180"/>
    <mergeCell ref="AT179:AU180"/>
    <mergeCell ref="AW179:AX180"/>
    <mergeCell ref="AY179:BA180"/>
    <mergeCell ref="BB179:BC180"/>
    <mergeCell ref="A181:B181"/>
    <mergeCell ref="C181:E181"/>
    <mergeCell ref="F181:G181"/>
    <mergeCell ref="H181:I181"/>
    <mergeCell ref="M181:O181"/>
    <mergeCell ref="AA181:AB181"/>
    <mergeCell ref="AF181:AH181"/>
    <mergeCell ref="AI181:AJ181"/>
    <mergeCell ref="AM181:AN181"/>
    <mergeCell ref="AO181:AQ181"/>
    <mergeCell ref="AR181:AS181"/>
    <mergeCell ref="AT181:AU181"/>
    <mergeCell ref="AY181:BA181"/>
    <mergeCell ref="T181:U181"/>
    <mergeCell ref="V181:X181"/>
    <mergeCell ref="Y181:Z181"/>
    <mergeCell ref="AI179:AJ180"/>
    <mergeCell ref="M179:O180"/>
    <mergeCell ref="P179:Q180"/>
    <mergeCell ref="T179:U180"/>
    <mergeCell ref="V179:X180"/>
    <mergeCell ref="Y179:Z180"/>
    <mergeCell ref="AA179:AB180"/>
    <mergeCell ref="A182:B182"/>
    <mergeCell ref="C182:E182"/>
    <mergeCell ref="F182:G182"/>
    <mergeCell ref="H182:I182"/>
    <mergeCell ref="M182:O182"/>
    <mergeCell ref="T182:U182"/>
    <mergeCell ref="V182:X182"/>
    <mergeCell ref="Y182:Z182"/>
    <mergeCell ref="AA182:AB182"/>
    <mergeCell ref="AF182:AH182"/>
    <mergeCell ref="AI182:AJ182"/>
    <mergeCell ref="M187:O187"/>
    <mergeCell ref="AA187:AB187"/>
    <mergeCell ref="AF187:AH187"/>
    <mergeCell ref="AI187:AJ187"/>
    <mergeCell ref="AM187:AN187"/>
    <mergeCell ref="AO187:AQ187"/>
    <mergeCell ref="AR187:AS187"/>
    <mergeCell ref="AT187:AU187"/>
    <mergeCell ref="AY187:BA187"/>
    <mergeCell ref="AM182:AN182"/>
    <mergeCell ref="AO182:AQ182"/>
    <mergeCell ref="AR182:AS182"/>
    <mergeCell ref="AT182:AU182"/>
    <mergeCell ref="AY182:BA182"/>
    <mergeCell ref="A183:B183"/>
    <mergeCell ref="C183:E183"/>
    <mergeCell ref="F183:G183"/>
    <mergeCell ref="H183:I183"/>
    <mergeCell ref="A184:B184"/>
    <mergeCell ref="C184:E184"/>
    <mergeCell ref="F184:G184"/>
    <mergeCell ref="H184:I184"/>
    <mergeCell ref="A185:B185"/>
    <mergeCell ref="C185:E185"/>
    <mergeCell ref="F185:G185"/>
    <mergeCell ref="H185:I185"/>
    <mergeCell ref="AI188:AJ188"/>
    <mergeCell ref="AM188:AN188"/>
    <mergeCell ref="AO188:AQ188"/>
    <mergeCell ref="AR188:AS188"/>
    <mergeCell ref="AT188:AU188"/>
    <mergeCell ref="AY188:BA188"/>
    <mergeCell ref="T187:U187"/>
    <mergeCell ref="V187:X187"/>
    <mergeCell ref="Y187:Z187"/>
    <mergeCell ref="Y188:Z188"/>
    <mergeCell ref="T188:U188"/>
    <mergeCell ref="V188:X188"/>
    <mergeCell ref="A186:B186"/>
    <mergeCell ref="C186:E186"/>
    <mergeCell ref="F186:G186"/>
    <mergeCell ref="H186:I186"/>
    <mergeCell ref="M186:O186"/>
    <mergeCell ref="AA186:AB186"/>
    <mergeCell ref="AF186:AH186"/>
    <mergeCell ref="AI186:AJ186"/>
    <mergeCell ref="AM186:AN186"/>
    <mergeCell ref="AO186:AQ186"/>
    <mergeCell ref="AR186:AS186"/>
    <mergeCell ref="AT186:AU186"/>
    <mergeCell ref="AY186:BA186"/>
    <mergeCell ref="Y186:Z186"/>
    <mergeCell ref="T186:U186"/>
    <mergeCell ref="V186:X186"/>
    <mergeCell ref="A187:B187"/>
    <mergeCell ref="C187:E187"/>
    <mergeCell ref="F187:G187"/>
    <mergeCell ref="H187:I187"/>
    <mergeCell ref="A188:B188"/>
    <mergeCell ref="C188:E188"/>
    <mergeCell ref="F188:G188"/>
    <mergeCell ref="H188:I188"/>
    <mergeCell ref="M188:O188"/>
    <mergeCell ref="O195:P195"/>
    <mergeCell ref="O196:P196"/>
    <mergeCell ref="O197:P197"/>
    <mergeCell ref="L195:N195"/>
    <mergeCell ref="F196:H196"/>
    <mergeCell ref="A189:B189"/>
    <mergeCell ref="C189:E189"/>
    <mergeCell ref="F189:G189"/>
    <mergeCell ref="H189:I189"/>
    <mergeCell ref="M189:O189"/>
    <mergeCell ref="AA188:AB188"/>
    <mergeCell ref="AF188:AH188"/>
    <mergeCell ref="T189:U189"/>
    <mergeCell ref="V189:X189"/>
    <mergeCell ref="Y189:Z189"/>
    <mergeCell ref="AA189:AB189"/>
    <mergeCell ref="AF189:AH189"/>
    <mergeCell ref="B225:C225"/>
    <mergeCell ref="D225:F225"/>
    <mergeCell ref="G225:H225"/>
    <mergeCell ref="U225:V225"/>
    <mergeCell ref="W225:Y225"/>
    <mergeCell ref="Z225:AA225"/>
    <mergeCell ref="B226:C226"/>
    <mergeCell ref="D226:F226"/>
    <mergeCell ref="G226:H226"/>
    <mergeCell ref="L196:N196"/>
    <mergeCell ref="F197:H197"/>
    <mergeCell ref="L197:N197"/>
    <mergeCell ref="F198:H198"/>
    <mergeCell ref="L198:N198"/>
    <mergeCell ref="O198:P198"/>
    <mergeCell ref="F199:H199"/>
    <mergeCell ref="L199:N199"/>
    <mergeCell ref="O199:P199"/>
    <mergeCell ref="F200:H200"/>
    <mergeCell ref="L200:N200"/>
    <mergeCell ref="O200:P200"/>
    <mergeCell ref="F201:H201"/>
    <mergeCell ref="L201:N201"/>
    <mergeCell ref="B221:C221"/>
    <mergeCell ref="D221:F221"/>
    <mergeCell ref="A214:S215"/>
    <mergeCell ref="A216:A218"/>
    <mergeCell ref="B216:C218"/>
    <mergeCell ref="D216:F218"/>
    <mergeCell ref="G216:H218"/>
    <mergeCell ref="I216:N217"/>
    <mergeCell ref="O216:P218"/>
    <mergeCell ref="O232:P232"/>
    <mergeCell ref="Q232:R232"/>
    <mergeCell ref="AH232:AI232"/>
    <mergeCell ref="AJ232:AK232"/>
    <mergeCell ref="B227:C227"/>
    <mergeCell ref="D227:F227"/>
    <mergeCell ref="G227:H227"/>
    <mergeCell ref="U227:V227"/>
    <mergeCell ref="W227:Y227"/>
    <mergeCell ref="Z227:AA227"/>
    <mergeCell ref="B228:C228"/>
    <mergeCell ref="D228:F228"/>
    <mergeCell ref="G228:H228"/>
    <mergeCell ref="U228:V228"/>
    <mergeCell ref="W228:Y228"/>
    <mergeCell ref="Z228:AA228"/>
    <mergeCell ref="B229:C229"/>
    <mergeCell ref="D229:F229"/>
    <mergeCell ref="G229:H229"/>
    <mergeCell ref="U229:V229"/>
    <mergeCell ref="W229:Y229"/>
    <mergeCell ref="Z229:AA229"/>
    <mergeCell ref="O227:P227"/>
    <mergeCell ref="Q227:R227"/>
    <mergeCell ref="O228:P228"/>
    <mergeCell ref="Q228:R228"/>
    <mergeCell ref="AH234:AI234"/>
    <mergeCell ref="AJ234:AK234"/>
    <mergeCell ref="O235:P235"/>
    <mergeCell ref="Q235:R235"/>
    <mergeCell ref="AH235:AI235"/>
    <mergeCell ref="AJ235:AK235"/>
    <mergeCell ref="B230:C230"/>
    <mergeCell ref="D230:F230"/>
    <mergeCell ref="G230:H230"/>
    <mergeCell ref="U230:V230"/>
    <mergeCell ref="W230:Y230"/>
    <mergeCell ref="Z230:AA230"/>
    <mergeCell ref="B231:C231"/>
    <mergeCell ref="D231:F231"/>
    <mergeCell ref="G231:H231"/>
    <mergeCell ref="U231:V231"/>
    <mergeCell ref="W231:Y231"/>
    <mergeCell ref="Z231:AA231"/>
    <mergeCell ref="B232:C232"/>
    <mergeCell ref="D232:F232"/>
    <mergeCell ref="G232:H232"/>
    <mergeCell ref="U232:V232"/>
    <mergeCell ref="W232:Y232"/>
    <mergeCell ref="Z232:AA232"/>
    <mergeCell ref="O230:P230"/>
    <mergeCell ref="Q230:R230"/>
    <mergeCell ref="AH230:AI230"/>
    <mergeCell ref="AJ230:AK230"/>
    <mergeCell ref="O231:P231"/>
    <mergeCell ref="Q231:R231"/>
    <mergeCell ref="AH231:AI231"/>
    <mergeCell ref="AJ231:AK231"/>
    <mergeCell ref="W233:Y233"/>
    <mergeCell ref="Z233:AA233"/>
    <mergeCell ref="B234:C234"/>
    <mergeCell ref="D234:F234"/>
    <mergeCell ref="G234:H234"/>
    <mergeCell ref="U234:V234"/>
    <mergeCell ref="W234:Y234"/>
    <mergeCell ref="Z234:AA234"/>
    <mergeCell ref="B235:C235"/>
    <mergeCell ref="D235:F235"/>
    <mergeCell ref="G235:H235"/>
    <mergeCell ref="U235:V235"/>
    <mergeCell ref="W235:Y235"/>
    <mergeCell ref="Z235:AA235"/>
    <mergeCell ref="O234:P234"/>
    <mergeCell ref="Q234:R234"/>
    <mergeCell ref="O233:P233"/>
    <mergeCell ref="Q233:R233"/>
    <mergeCell ref="U248:V248"/>
    <mergeCell ref="W248:Y248"/>
    <mergeCell ref="Z248:AA248"/>
    <mergeCell ref="AI248:AJ248"/>
    <mergeCell ref="U249:V249"/>
    <mergeCell ref="W249:Y249"/>
    <mergeCell ref="Z249:AA249"/>
    <mergeCell ref="AI249:AJ249"/>
    <mergeCell ref="U242:V242"/>
    <mergeCell ref="W242:Y242"/>
    <mergeCell ref="Z242:AA242"/>
    <mergeCell ref="U243:V243"/>
    <mergeCell ref="W243:Y243"/>
    <mergeCell ref="Z243:AA243"/>
    <mergeCell ref="U244:V244"/>
    <mergeCell ref="W244:Y244"/>
    <mergeCell ref="Z244:AA244"/>
    <mergeCell ref="U245:V245"/>
    <mergeCell ref="W245:Y245"/>
    <mergeCell ref="Z245:AA245"/>
    <mergeCell ref="U246:V246"/>
    <mergeCell ref="W246:Y246"/>
    <mergeCell ref="Z246:AA246"/>
    <mergeCell ref="U250:V250"/>
    <mergeCell ref="W250:Y250"/>
    <mergeCell ref="Z250:AA250"/>
    <mergeCell ref="AI250:AJ250"/>
    <mergeCell ref="U251:V251"/>
    <mergeCell ref="W251:Y251"/>
    <mergeCell ref="Z251:AA251"/>
    <mergeCell ref="AI251:AJ251"/>
    <mergeCell ref="AI252:AJ252"/>
    <mergeCell ref="U253:V253"/>
    <mergeCell ref="W253:Y253"/>
    <mergeCell ref="Z253:AA253"/>
    <mergeCell ref="AI253:AJ253"/>
    <mergeCell ref="AE390:AF390"/>
    <mergeCell ref="AN390:AO390"/>
    <mergeCell ref="U252:V252"/>
    <mergeCell ref="W252:Y252"/>
    <mergeCell ref="Z252:AA252"/>
    <mergeCell ref="AC391:AD391"/>
    <mergeCell ref="AE391:AF391"/>
    <mergeCell ref="AN391:AO391"/>
    <mergeCell ref="AC392:AD392"/>
    <mergeCell ref="AE392:AF392"/>
    <mergeCell ref="AN392:AO392"/>
    <mergeCell ref="AE389:AF389"/>
    <mergeCell ref="AN389:AO389"/>
    <mergeCell ref="AC390:AD390"/>
    <mergeCell ref="AC393:AD393"/>
    <mergeCell ref="AE393:AF393"/>
    <mergeCell ref="AN393:AO393"/>
    <mergeCell ref="AC394:AD394"/>
    <mergeCell ref="AE394:AF394"/>
    <mergeCell ref="AN394:AO394"/>
    <mergeCell ref="AC395:AD395"/>
    <mergeCell ref="AE395:AF395"/>
    <mergeCell ref="AN395:AO395"/>
    <mergeCell ref="AC396:AD396"/>
    <mergeCell ref="AE396:AF396"/>
    <mergeCell ref="AN396:AO396"/>
    <mergeCell ref="AC397:AD397"/>
    <mergeCell ref="AE397:AF397"/>
    <mergeCell ref="AN397:AO397"/>
    <mergeCell ref="AC398:AD398"/>
    <mergeCell ref="AE398:AF398"/>
    <mergeCell ref="AN398:AO398"/>
    <mergeCell ref="AC399:AD399"/>
    <mergeCell ref="AE399:AF399"/>
    <mergeCell ref="AN399:AO399"/>
    <mergeCell ref="AC400:AD400"/>
    <mergeCell ref="AE400:AF400"/>
    <mergeCell ref="AN400:AO400"/>
    <mergeCell ref="AC401:AD401"/>
    <mergeCell ref="AE401:AF401"/>
    <mergeCell ref="AN401:AO401"/>
    <mergeCell ref="AC402:AD402"/>
    <mergeCell ref="AE402:AF402"/>
    <mergeCell ref="AN402:AO402"/>
    <mergeCell ref="AC403:AD403"/>
    <mergeCell ref="AE403:AF403"/>
    <mergeCell ref="AN403:AO403"/>
    <mergeCell ref="AC404:AD404"/>
    <mergeCell ref="AE404:AF404"/>
    <mergeCell ref="AN404:AO404"/>
    <mergeCell ref="AC415:AD415"/>
    <mergeCell ref="AC416:AD416"/>
    <mergeCell ref="AC417:AD417"/>
    <mergeCell ref="AC418:AD418"/>
    <mergeCell ref="AC419:AD419"/>
    <mergeCell ref="AC421:AD421"/>
    <mergeCell ref="AC422:AD422"/>
    <mergeCell ref="AC423:AD423"/>
    <mergeCell ref="AC424:AD424"/>
    <mergeCell ref="AC425:AD425"/>
    <mergeCell ref="AC426:AD426"/>
    <mergeCell ref="AC427:AD427"/>
    <mergeCell ref="AC405:AD405"/>
    <mergeCell ref="AE405:AF405"/>
    <mergeCell ref="AN405:AO405"/>
    <mergeCell ref="AC406:AD406"/>
    <mergeCell ref="AE406:AF406"/>
    <mergeCell ref="AN406:AO406"/>
    <mergeCell ref="AC407:AD407"/>
    <mergeCell ref="AE407:AF407"/>
    <mergeCell ref="AN407:AO407"/>
    <mergeCell ref="AC408:AD408"/>
    <mergeCell ref="AE408:AF408"/>
    <mergeCell ref="AN408:AO408"/>
    <mergeCell ref="AC409:AD409"/>
    <mergeCell ref="AE409:AF409"/>
    <mergeCell ref="AN409:AO409"/>
    <mergeCell ref="AC410:AD410"/>
    <mergeCell ref="AC428:AD428"/>
    <mergeCell ref="AC429:AD429"/>
    <mergeCell ref="N75:O76"/>
    <mergeCell ref="N77:O77"/>
    <mergeCell ref="N78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AC411:AD411"/>
    <mergeCell ref="AC412:AD412"/>
    <mergeCell ref="AC413:AD413"/>
    <mergeCell ref="AC414:AD414"/>
    <mergeCell ref="AC420:AD420"/>
    <mergeCell ref="AZ97:BA97"/>
    <mergeCell ref="AZ98:BA98"/>
    <mergeCell ref="AZ99:BA99"/>
    <mergeCell ref="AZ100:BA100"/>
    <mergeCell ref="AZ101:BA101"/>
    <mergeCell ref="AZ102:BA102"/>
    <mergeCell ref="AZ103:BA103"/>
    <mergeCell ref="AZ104:BA104"/>
    <mergeCell ref="AZ105:BA105"/>
    <mergeCell ref="AZ106:BA106"/>
    <mergeCell ref="AZ75:BA76"/>
    <mergeCell ref="AZ77:BA77"/>
    <mergeCell ref="AZ78:BA78"/>
    <mergeCell ref="AZ79:BA79"/>
    <mergeCell ref="AZ80:BA80"/>
    <mergeCell ref="AZ81:BA81"/>
    <mergeCell ref="AZ82:BA82"/>
    <mergeCell ref="AZ83:BA83"/>
    <mergeCell ref="AZ84:BA84"/>
    <mergeCell ref="AZ85:BA85"/>
    <mergeCell ref="AZ86:BA86"/>
    <mergeCell ref="AZ87:BA87"/>
    <mergeCell ref="AZ88:BA88"/>
    <mergeCell ref="AZ89:BA89"/>
    <mergeCell ref="AZ90:BA90"/>
    <mergeCell ref="AZ91:BA91"/>
    <mergeCell ref="AZ92:BA92"/>
    <mergeCell ref="U219:V219"/>
    <mergeCell ref="W219:Y219"/>
    <mergeCell ref="Z219:AA219"/>
    <mergeCell ref="AH219:AI219"/>
    <mergeCell ref="AJ219:AK219"/>
    <mergeCell ref="O220:P220"/>
    <mergeCell ref="Q220:R220"/>
    <mergeCell ref="AH220:AI220"/>
    <mergeCell ref="AJ220:AK220"/>
    <mergeCell ref="O221:P221"/>
    <mergeCell ref="Q221:R221"/>
    <mergeCell ref="AH221:AI221"/>
    <mergeCell ref="AJ221:AK221"/>
    <mergeCell ref="G221:H221"/>
    <mergeCell ref="U221:V221"/>
    <mergeCell ref="W221:Y221"/>
    <mergeCell ref="Z221:AA221"/>
    <mergeCell ref="AH222:AI222"/>
    <mergeCell ref="AJ222:AK222"/>
    <mergeCell ref="O223:P223"/>
    <mergeCell ref="Q223:R223"/>
    <mergeCell ref="AH223:AI223"/>
    <mergeCell ref="AJ223:AK223"/>
    <mergeCell ref="O224:P224"/>
    <mergeCell ref="Q224:R224"/>
    <mergeCell ref="AH224:AI224"/>
    <mergeCell ref="AJ224:AK224"/>
    <mergeCell ref="O225:P225"/>
    <mergeCell ref="Q225:R225"/>
    <mergeCell ref="AH225:AI225"/>
    <mergeCell ref="AJ225:AK225"/>
    <mergeCell ref="O226:P226"/>
    <mergeCell ref="Q226:R226"/>
    <mergeCell ref="O229:P229"/>
    <mergeCell ref="Q229:R229"/>
    <mergeCell ref="AH229:AI229"/>
    <mergeCell ref="AJ229:AK229"/>
    <mergeCell ref="AH227:AI227"/>
    <mergeCell ref="AJ227:AK227"/>
    <mergeCell ref="AH228:AI228"/>
    <mergeCell ref="AJ228:AK228"/>
    <mergeCell ref="Z224:AA224"/>
    <mergeCell ref="AH233:AI233"/>
    <mergeCell ref="AJ233:AK233"/>
    <mergeCell ref="B238:R238"/>
    <mergeCell ref="AH238:AI238"/>
    <mergeCell ref="AJ238:AK238"/>
    <mergeCell ref="B236:C236"/>
    <mergeCell ref="D236:F236"/>
    <mergeCell ref="G236:H236"/>
    <mergeCell ref="U236:V236"/>
    <mergeCell ref="W236:Y236"/>
    <mergeCell ref="Z236:AA236"/>
    <mergeCell ref="B237:C237"/>
    <mergeCell ref="D237:F237"/>
    <mergeCell ref="G237:H237"/>
    <mergeCell ref="U237:V237"/>
    <mergeCell ref="W237:Y237"/>
    <mergeCell ref="Z237:AA237"/>
    <mergeCell ref="U238:V238"/>
    <mergeCell ref="W238:Y238"/>
    <mergeCell ref="Z238:AA238"/>
    <mergeCell ref="O236:P236"/>
    <mergeCell ref="Q236:R236"/>
    <mergeCell ref="AH236:AI236"/>
    <mergeCell ref="AJ236:AK236"/>
    <mergeCell ref="O237:P237"/>
    <mergeCell ref="Q237:R237"/>
    <mergeCell ref="AH237:AI237"/>
    <mergeCell ref="AJ237:AK237"/>
    <mergeCell ref="B233:C233"/>
    <mergeCell ref="D233:F233"/>
    <mergeCell ref="G233:H233"/>
    <mergeCell ref="U233:V233"/>
    <mergeCell ref="A239:C239"/>
    <mergeCell ref="D239:R239"/>
    <mergeCell ref="AH239:AI239"/>
    <mergeCell ref="AJ239:AK239"/>
    <mergeCell ref="A240:F240"/>
    <mergeCell ref="G240:R240"/>
    <mergeCell ref="AH240:AI240"/>
    <mergeCell ref="AJ240:AK240"/>
    <mergeCell ref="A241:H241"/>
    <mergeCell ref="I241:R241"/>
    <mergeCell ref="AH241:AI241"/>
    <mergeCell ref="AJ241:AK241"/>
    <mergeCell ref="A242:I242"/>
    <mergeCell ref="J242:R242"/>
    <mergeCell ref="AH242:AI242"/>
    <mergeCell ref="AJ242:AK242"/>
    <mergeCell ref="U239:V239"/>
    <mergeCell ref="W239:Y239"/>
    <mergeCell ref="Z239:AA239"/>
    <mergeCell ref="U240:V240"/>
    <mergeCell ref="W240:Y240"/>
    <mergeCell ref="Z240:AA240"/>
    <mergeCell ref="U241:V241"/>
    <mergeCell ref="W241:Y241"/>
    <mergeCell ref="Z241:AA241"/>
    <mergeCell ref="A243:J243"/>
    <mergeCell ref="K243:R243"/>
    <mergeCell ref="AH243:AI243"/>
    <mergeCell ref="AJ243:AK243"/>
    <mergeCell ref="A244:K244"/>
    <mergeCell ref="L244:R244"/>
    <mergeCell ref="AH244:AI244"/>
    <mergeCell ref="AJ244:AK244"/>
    <mergeCell ref="A245:L245"/>
    <mergeCell ref="M245:R245"/>
    <mergeCell ref="AH245:AI245"/>
    <mergeCell ref="AJ245:AK245"/>
    <mergeCell ref="A246:M246"/>
    <mergeCell ref="N246:R246"/>
    <mergeCell ref="AH246:AI246"/>
    <mergeCell ref="AJ246:AK246"/>
    <mergeCell ref="A247:N247"/>
    <mergeCell ref="O247:R247"/>
    <mergeCell ref="AH247:AI247"/>
    <mergeCell ref="AJ247:AK247"/>
    <mergeCell ref="U247:V247"/>
    <mergeCell ref="W247:Y247"/>
    <mergeCell ref="Z247:AA247"/>
  </mergeCells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776E0E1-1E37-4464-AE31-F14D1EE7DA8A}">
          <x14:formula1>
            <xm:f>'BASE DE DONNEE'!$R$111:$R$119</xm:f>
          </x14:formula1>
          <xm:sqref>Z6:Z36 BL73 BL6:BL36 AS73 Z73 AS6:AS36</xm:sqref>
        </x14:dataValidation>
        <x14:dataValidation type="list" allowBlank="1" showInputMessage="1" showErrorMessage="1" xr:uid="{ED854224-E02A-4B91-9DBB-2AE82DEFB5D7}">
          <x14:formula1>
            <xm:f>'BASE DE DONNEE'!$R$111:$R$122</xm:f>
          </x14:formula1>
          <xm:sqref>G6:G32</xm:sqref>
        </x14:dataValidation>
        <x14:dataValidation type="list" allowBlank="1" showInputMessage="1" showErrorMessage="1" xr:uid="{EF582E0E-ABF5-4568-A69A-16B4372A2AB9}">
          <x14:formula1>
            <xm:f>'BASE DE DONNEE'!$R$112:$R$120</xm:f>
          </x14:formula1>
          <xm:sqref>E42:F68 AQ42:AR72 X42:Y72</xm:sqref>
        </x14:dataValidation>
        <x14:dataValidation type="list" allowBlank="1" showInputMessage="1" showErrorMessage="1" xr:uid="{E9427A2D-06BE-47A6-9D66-E3DFEA4034B8}">
          <x14:formula1>
            <xm:f>'BASE DE DONNEE'!$A$5:$A$148</xm:f>
          </x14:formula1>
          <xm:sqref>B77:B100 BG77:BG106 AN77:AN106 U77:U106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0E319-AB64-42F0-9371-D43A7275F801}">
  <sheetPr codeName="Feuil10"/>
  <dimension ref="A1:BX429"/>
  <sheetViews>
    <sheetView view="pageLayout" zoomScaleNormal="100" workbookViewId="0">
      <selection activeCell="S6" sqref="S6"/>
    </sheetView>
  </sheetViews>
  <sheetFormatPr baseColWidth="10" defaultColWidth="11.42578125" defaultRowHeight="15" x14ac:dyDescent="0.25"/>
  <cols>
    <col min="1" max="2" width="11.42578125" style="40"/>
    <col min="3" max="6" width="4.85546875" style="40" customWidth="1"/>
    <col min="7" max="7" width="10" style="40" customWidth="1"/>
    <col min="8" max="8" width="7.42578125" style="40" customWidth="1"/>
    <col min="9" max="15" width="4.85546875" style="40" customWidth="1"/>
    <col min="16" max="16" width="12.7109375" style="40" bestFit="1" customWidth="1"/>
    <col min="17" max="17" width="11.7109375" style="40" bestFit="1" customWidth="1"/>
    <col min="18" max="18" width="11.42578125" style="40"/>
    <col min="19" max="19" width="12.5703125" style="40" customWidth="1"/>
    <col min="20" max="21" width="11.42578125" style="40"/>
    <col min="22" max="25" width="4.85546875" style="40" customWidth="1"/>
    <col min="26" max="26" width="10" style="40" customWidth="1"/>
    <col min="27" max="27" width="7.42578125" style="40" customWidth="1"/>
    <col min="28" max="34" width="4.85546875" style="40" customWidth="1"/>
    <col min="35" max="35" width="11.5703125" style="40" bestFit="1" customWidth="1"/>
    <col min="36" max="36" width="11.7109375" style="40" bestFit="1" customWidth="1"/>
    <col min="37" max="37" width="11.42578125" style="40"/>
    <col min="38" max="38" width="12.5703125" style="40" customWidth="1"/>
    <col min="39" max="40" width="11.42578125" style="40"/>
    <col min="41" max="44" width="4.85546875" style="40" customWidth="1"/>
    <col min="45" max="45" width="10" style="40" customWidth="1"/>
    <col min="46" max="46" width="7.42578125" style="40" customWidth="1"/>
    <col min="47" max="53" width="4.85546875" style="40" customWidth="1"/>
    <col min="54" max="54" width="11.5703125" style="40" bestFit="1" customWidth="1"/>
    <col min="55" max="55" width="11.7109375" style="40" bestFit="1" customWidth="1"/>
    <col min="56" max="56" width="11.42578125" style="40"/>
    <col min="57" max="57" width="12.5703125" style="40" customWidth="1"/>
    <col min="58" max="59" width="11.42578125" style="40"/>
    <col min="60" max="63" width="4.85546875" style="40" customWidth="1"/>
    <col min="64" max="64" width="10" style="40" customWidth="1"/>
    <col min="65" max="65" width="7.42578125" style="40" customWidth="1"/>
    <col min="66" max="72" width="4.85546875" style="40" customWidth="1"/>
    <col min="73" max="73" width="11.7109375" style="40" bestFit="1" customWidth="1"/>
    <col min="74" max="74" width="11.42578125" style="40"/>
    <col min="75" max="76" width="12.5703125" style="40" customWidth="1"/>
    <col min="77" max="16384" width="11.42578125" style="40"/>
  </cols>
  <sheetData>
    <row r="1" spans="1:76" ht="16.5" customHeight="1" thickTop="1" x14ac:dyDescent="0.25">
      <c r="A1" s="576" t="s">
        <v>37</v>
      </c>
      <c r="B1" s="577"/>
      <c r="C1" s="577"/>
      <c r="D1" s="577"/>
      <c r="E1" s="577"/>
      <c r="F1" s="577"/>
      <c r="G1" s="577"/>
      <c r="H1" s="577"/>
      <c r="I1" s="577"/>
      <c r="J1" s="577"/>
      <c r="K1" s="577"/>
      <c r="L1" s="577"/>
      <c r="M1" s="577"/>
      <c r="N1" s="577"/>
      <c r="O1" s="577"/>
      <c r="P1" s="577"/>
      <c r="Q1" s="577"/>
      <c r="R1" s="577"/>
      <c r="S1" s="578"/>
      <c r="T1" s="576" t="s">
        <v>37</v>
      </c>
      <c r="U1" s="577"/>
      <c r="V1" s="577"/>
      <c r="W1" s="577"/>
      <c r="X1" s="577"/>
      <c r="Y1" s="577"/>
      <c r="Z1" s="577"/>
      <c r="AA1" s="577"/>
      <c r="AB1" s="577"/>
      <c r="AC1" s="577"/>
      <c r="AD1" s="577"/>
      <c r="AE1" s="577"/>
      <c r="AF1" s="577"/>
      <c r="AG1" s="577"/>
      <c r="AH1" s="577"/>
      <c r="AI1" s="577"/>
      <c r="AJ1" s="577"/>
      <c r="AK1" s="577"/>
      <c r="AL1" s="578"/>
      <c r="AM1" s="576" t="s">
        <v>37</v>
      </c>
      <c r="AN1" s="577"/>
      <c r="AO1" s="577"/>
      <c r="AP1" s="577"/>
      <c r="AQ1" s="577"/>
      <c r="AR1" s="577"/>
      <c r="AS1" s="577"/>
      <c r="AT1" s="577"/>
      <c r="AU1" s="577"/>
      <c r="AV1" s="577"/>
      <c r="AW1" s="577"/>
      <c r="AX1" s="577"/>
      <c r="AY1" s="577"/>
      <c r="AZ1" s="577"/>
      <c r="BA1" s="577"/>
      <c r="BB1" s="577"/>
      <c r="BC1" s="577"/>
      <c r="BD1" s="577"/>
      <c r="BE1" s="578"/>
      <c r="BF1" s="576" t="s">
        <v>37</v>
      </c>
      <c r="BG1" s="577"/>
      <c r="BH1" s="577"/>
      <c r="BI1" s="577"/>
      <c r="BJ1" s="577"/>
      <c r="BK1" s="577"/>
      <c r="BL1" s="577"/>
      <c r="BM1" s="577"/>
      <c r="BN1" s="577"/>
      <c r="BO1" s="577"/>
      <c r="BP1" s="577"/>
      <c r="BQ1" s="577"/>
      <c r="BR1" s="577"/>
      <c r="BS1" s="577"/>
      <c r="BT1" s="577"/>
      <c r="BU1" s="577"/>
      <c r="BV1" s="577"/>
      <c r="BW1" s="577"/>
      <c r="BX1" s="578"/>
    </row>
    <row r="2" spans="1:76" ht="16.5" customHeight="1" thickBot="1" x14ac:dyDescent="0.3">
      <c r="A2" s="531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  <c r="N2" s="532"/>
      <c r="O2" s="532"/>
      <c r="P2" s="532"/>
      <c r="Q2" s="532"/>
      <c r="R2" s="532"/>
      <c r="S2" s="533"/>
      <c r="T2" s="531"/>
      <c r="U2" s="532"/>
      <c r="V2" s="532"/>
      <c r="W2" s="532"/>
      <c r="X2" s="532"/>
      <c r="Y2" s="532"/>
      <c r="Z2" s="532"/>
      <c r="AA2" s="532"/>
      <c r="AB2" s="532"/>
      <c r="AC2" s="532"/>
      <c r="AD2" s="532"/>
      <c r="AE2" s="532"/>
      <c r="AF2" s="532"/>
      <c r="AG2" s="532"/>
      <c r="AH2" s="532"/>
      <c r="AI2" s="532"/>
      <c r="AJ2" s="532"/>
      <c r="AK2" s="532"/>
      <c r="AL2" s="533"/>
      <c r="AM2" s="531"/>
      <c r="AN2" s="532"/>
      <c r="AO2" s="532"/>
      <c r="AP2" s="532"/>
      <c r="AQ2" s="532"/>
      <c r="AR2" s="532"/>
      <c r="AS2" s="532"/>
      <c r="AT2" s="532"/>
      <c r="AU2" s="532"/>
      <c r="AV2" s="532"/>
      <c r="AW2" s="532"/>
      <c r="AX2" s="532"/>
      <c r="AY2" s="532"/>
      <c r="AZ2" s="532"/>
      <c r="BA2" s="532"/>
      <c r="BB2" s="532"/>
      <c r="BC2" s="532"/>
      <c r="BD2" s="532"/>
      <c r="BE2" s="533"/>
      <c r="BF2" s="531"/>
      <c r="BG2" s="532"/>
      <c r="BH2" s="532"/>
      <c r="BI2" s="532"/>
      <c r="BJ2" s="532"/>
      <c r="BK2" s="532"/>
      <c r="BL2" s="532"/>
      <c r="BM2" s="532"/>
      <c r="BN2" s="532"/>
      <c r="BO2" s="532"/>
      <c r="BP2" s="532"/>
      <c r="BQ2" s="532"/>
      <c r="BR2" s="532"/>
      <c r="BS2" s="532"/>
      <c r="BT2" s="532"/>
      <c r="BU2" s="532"/>
      <c r="BV2" s="532"/>
      <c r="BW2" s="532"/>
      <c r="BX2" s="533"/>
    </row>
    <row r="3" spans="1:76" ht="15.75" customHeight="1" thickBot="1" x14ac:dyDescent="0.3">
      <c r="A3" s="580" t="s">
        <v>0</v>
      </c>
      <c r="B3" s="580" t="s">
        <v>1</v>
      </c>
      <c r="C3" s="547" t="s">
        <v>2</v>
      </c>
      <c r="D3" s="548"/>
      <c r="E3" s="548"/>
      <c r="F3" s="618"/>
      <c r="G3" s="580" t="s">
        <v>34</v>
      </c>
      <c r="H3" s="857" t="s">
        <v>35</v>
      </c>
      <c r="I3" s="547" t="s">
        <v>3</v>
      </c>
      <c r="J3" s="548"/>
      <c r="K3" s="548"/>
      <c r="L3" s="548"/>
      <c r="M3" s="548"/>
      <c r="N3" s="618"/>
      <c r="O3" s="623" t="s">
        <v>136</v>
      </c>
      <c r="P3" s="582" t="s">
        <v>92</v>
      </c>
      <c r="Q3" s="583" t="s">
        <v>108</v>
      </c>
      <c r="R3" s="580" t="s">
        <v>63</v>
      </c>
      <c r="S3" s="569" t="s">
        <v>107</v>
      </c>
      <c r="T3" s="580" t="s">
        <v>0</v>
      </c>
      <c r="U3" s="580" t="s">
        <v>1</v>
      </c>
      <c r="V3" s="547" t="s">
        <v>2</v>
      </c>
      <c r="W3" s="548"/>
      <c r="X3" s="548"/>
      <c r="Y3" s="618"/>
      <c r="Z3" s="580" t="s">
        <v>34</v>
      </c>
      <c r="AA3" s="857" t="s">
        <v>35</v>
      </c>
      <c r="AB3" s="547" t="s">
        <v>3</v>
      </c>
      <c r="AC3" s="548"/>
      <c r="AD3" s="548"/>
      <c r="AE3" s="548"/>
      <c r="AF3" s="548"/>
      <c r="AG3" s="548"/>
      <c r="AH3" s="551" t="s">
        <v>136</v>
      </c>
      <c r="AI3" s="582" t="s">
        <v>92</v>
      </c>
      <c r="AJ3" s="583" t="s">
        <v>108</v>
      </c>
      <c r="AK3" s="580" t="s">
        <v>63</v>
      </c>
      <c r="AL3" s="569" t="s">
        <v>107</v>
      </c>
      <c r="AM3" s="580" t="s">
        <v>0</v>
      </c>
      <c r="AN3" s="580" t="s">
        <v>1</v>
      </c>
      <c r="AO3" s="547" t="s">
        <v>2</v>
      </c>
      <c r="AP3" s="548"/>
      <c r="AQ3" s="548"/>
      <c r="AR3" s="618"/>
      <c r="AS3" s="580" t="s">
        <v>34</v>
      </c>
      <c r="AT3" s="857" t="s">
        <v>35</v>
      </c>
      <c r="AU3" s="547" t="s">
        <v>3</v>
      </c>
      <c r="AV3" s="548"/>
      <c r="AW3" s="548"/>
      <c r="AX3" s="548"/>
      <c r="AY3" s="548"/>
      <c r="AZ3" s="618"/>
      <c r="BA3" s="623" t="s">
        <v>136</v>
      </c>
      <c r="BB3" s="582" t="s">
        <v>92</v>
      </c>
      <c r="BC3" s="583" t="s">
        <v>108</v>
      </c>
      <c r="BD3" s="580" t="s">
        <v>63</v>
      </c>
      <c r="BE3" s="569" t="s">
        <v>120</v>
      </c>
      <c r="BF3" s="580" t="s">
        <v>0</v>
      </c>
      <c r="BG3" s="580" t="s">
        <v>1</v>
      </c>
      <c r="BH3" s="547" t="s">
        <v>2</v>
      </c>
      <c r="BI3" s="548"/>
      <c r="BJ3" s="548"/>
      <c r="BK3" s="618"/>
      <c r="BL3" s="580" t="s">
        <v>34</v>
      </c>
      <c r="BM3" s="857" t="s">
        <v>35</v>
      </c>
      <c r="BN3" s="547" t="s">
        <v>3</v>
      </c>
      <c r="BO3" s="548"/>
      <c r="BP3" s="548"/>
      <c r="BQ3" s="548"/>
      <c r="BR3" s="548"/>
      <c r="BS3" s="548"/>
      <c r="BT3" s="551" t="s">
        <v>136</v>
      </c>
      <c r="BU3" s="582" t="s">
        <v>92</v>
      </c>
      <c r="BV3" s="583" t="s">
        <v>108</v>
      </c>
      <c r="BW3" s="580" t="s">
        <v>63</v>
      </c>
      <c r="BX3" s="569" t="s">
        <v>120</v>
      </c>
    </row>
    <row r="4" spans="1:76" ht="15.75" customHeight="1" thickBot="1" x14ac:dyDescent="0.3">
      <c r="A4" s="580"/>
      <c r="B4" s="580"/>
      <c r="C4" s="549"/>
      <c r="D4" s="619"/>
      <c r="E4" s="619"/>
      <c r="F4" s="620"/>
      <c r="G4" s="580"/>
      <c r="H4" s="857"/>
      <c r="I4" s="584"/>
      <c r="J4" s="621"/>
      <c r="K4" s="621"/>
      <c r="L4" s="621"/>
      <c r="M4" s="621"/>
      <c r="N4" s="622"/>
      <c r="O4" s="624"/>
      <c r="P4" s="582"/>
      <c r="Q4" s="583"/>
      <c r="R4" s="580"/>
      <c r="S4" s="569"/>
      <c r="T4" s="580"/>
      <c r="U4" s="580"/>
      <c r="V4" s="549"/>
      <c r="W4" s="619"/>
      <c r="X4" s="619"/>
      <c r="Y4" s="620"/>
      <c r="Z4" s="580"/>
      <c r="AA4" s="857"/>
      <c r="AB4" s="549"/>
      <c r="AC4" s="550"/>
      <c r="AD4" s="550"/>
      <c r="AE4" s="550"/>
      <c r="AF4" s="550"/>
      <c r="AG4" s="550"/>
      <c r="AH4" s="552"/>
      <c r="AI4" s="582"/>
      <c r="AJ4" s="583"/>
      <c r="AK4" s="580"/>
      <c r="AL4" s="569"/>
      <c r="AM4" s="580"/>
      <c r="AN4" s="580"/>
      <c r="AO4" s="549"/>
      <c r="AP4" s="619"/>
      <c r="AQ4" s="619"/>
      <c r="AR4" s="620"/>
      <c r="AS4" s="580"/>
      <c r="AT4" s="857"/>
      <c r="AU4" s="584"/>
      <c r="AV4" s="621"/>
      <c r="AW4" s="621"/>
      <c r="AX4" s="621"/>
      <c r="AY4" s="621"/>
      <c r="AZ4" s="622"/>
      <c r="BA4" s="624"/>
      <c r="BB4" s="582"/>
      <c r="BC4" s="583"/>
      <c r="BD4" s="580"/>
      <c r="BE4" s="569"/>
      <c r="BF4" s="580"/>
      <c r="BG4" s="580"/>
      <c r="BH4" s="549"/>
      <c r="BI4" s="619"/>
      <c r="BJ4" s="619"/>
      <c r="BK4" s="620"/>
      <c r="BL4" s="580"/>
      <c r="BM4" s="857"/>
      <c r="BN4" s="584"/>
      <c r="BO4" s="621"/>
      <c r="BP4" s="621"/>
      <c r="BQ4" s="621"/>
      <c r="BR4" s="621"/>
      <c r="BS4" s="621"/>
      <c r="BT4" s="552"/>
      <c r="BU4" s="582"/>
      <c r="BV4" s="583"/>
      <c r="BW4" s="580"/>
      <c r="BX4" s="569"/>
    </row>
    <row r="5" spans="1:76" ht="15.75" customHeight="1" thickBot="1" x14ac:dyDescent="0.3">
      <c r="A5" s="580"/>
      <c r="B5" s="580"/>
      <c r="C5" s="584"/>
      <c r="D5" s="621"/>
      <c r="E5" s="621"/>
      <c r="F5" s="620"/>
      <c r="G5" s="580"/>
      <c r="H5" s="857"/>
      <c r="I5" s="120">
        <v>10</v>
      </c>
      <c r="J5" s="120">
        <v>25</v>
      </c>
      <c r="K5" s="120">
        <v>50</v>
      </c>
      <c r="L5" s="120">
        <v>75</v>
      </c>
      <c r="M5" s="120">
        <v>1</v>
      </c>
      <c r="N5" s="121">
        <v>5</v>
      </c>
      <c r="O5" s="625"/>
      <c r="P5" s="582"/>
      <c r="Q5" s="583"/>
      <c r="R5" s="580"/>
      <c r="S5" s="569"/>
      <c r="T5" s="580"/>
      <c r="U5" s="580"/>
      <c r="V5" s="584"/>
      <c r="W5" s="621"/>
      <c r="X5" s="621"/>
      <c r="Y5" s="620"/>
      <c r="Z5" s="580"/>
      <c r="AA5" s="857"/>
      <c r="AB5" s="122">
        <v>10</v>
      </c>
      <c r="AC5" s="122">
        <v>25</v>
      </c>
      <c r="AD5" s="122">
        <v>50</v>
      </c>
      <c r="AE5" s="122">
        <v>75</v>
      </c>
      <c r="AF5" s="122">
        <v>1</v>
      </c>
      <c r="AG5" s="123">
        <v>5</v>
      </c>
      <c r="AH5" s="552"/>
      <c r="AI5" s="582"/>
      <c r="AJ5" s="583"/>
      <c r="AK5" s="580"/>
      <c r="AL5" s="569"/>
      <c r="AM5" s="580"/>
      <c r="AN5" s="580"/>
      <c r="AO5" s="584"/>
      <c r="AP5" s="621"/>
      <c r="AQ5" s="621"/>
      <c r="AR5" s="622"/>
      <c r="AS5" s="580"/>
      <c r="AT5" s="857"/>
      <c r="AU5" s="122">
        <v>10</v>
      </c>
      <c r="AV5" s="122">
        <v>25</v>
      </c>
      <c r="AW5" s="122">
        <v>50</v>
      </c>
      <c r="AX5" s="122">
        <v>75</v>
      </c>
      <c r="AY5" s="122">
        <v>1</v>
      </c>
      <c r="AZ5" s="121">
        <v>5</v>
      </c>
      <c r="BA5" s="625"/>
      <c r="BB5" s="582"/>
      <c r="BC5" s="583"/>
      <c r="BD5" s="580"/>
      <c r="BE5" s="569"/>
      <c r="BF5" s="580"/>
      <c r="BG5" s="580"/>
      <c r="BH5" s="584"/>
      <c r="BI5" s="621"/>
      <c r="BJ5" s="621"/>
      <c r="BK5" s="622"/>
      <c r="BL5" s="580"/>
      <c r="BM5" s="857"/>
      <c r="BN5" s="122">
        <v>10</v>
      </c>
      <c r="BO5" s="122">
        <v>25</v>
      </c>
      <c r="BP5" s="122">
        <v>50</v>
      </c>
      <c r="BQ5" s="122">
        <v>75</v>
      </c>
      <c r="BR5" s="122">
        <v>1</v>
      </c>
      <c r="BS5" s="124">
        <v>5</v>
      </c>
      <c r="BT5" s="553"/>
      <c r="BU5" s="582"/>
      <c r="BV5" s="583"/>
      <c r="BW5" s="580"/>
      <c r="BX5" s="569"/>
    </row>
    <row r="6" spans="1:76" x14ac:dyDescent="0.25">
      <c r="A6" s="25"/>
      <c r="B6" s="28"/>
      <c r="C6" s="705"/>
      <c r="D6" s="878"/>
      <c r="E6" s="878"/>
      <c r="F6" s="84">
        <f>(($J$5*J6)/100)+((K6*$K$5)/100)+(($L$5*L6)/100)+($M$5*M6)+($N$5*N6)</f>
        <v>0</v>
      </c>
      <c r="H6" s="31"/>
      <c r="I6" s="28"/>
      <c r="J6" s="28"/>
      <c r="K6" s="28"/>
      <c r="L6" s="28"/>
      <c r="M6" s="28"/>
      <c r="N6" s="227"/>
      <c r="O6" s="79">
        <f>((($I$5*I6)/100)+($J$5*J6)/100)+((K6*$K$5)/100)+(($L$5*L6)/100)+($M$5*M6)+($N$5*N6)</f>
        <v>0</v>
      </c>
      <c r="P6" s="76" t="b">
        <f>IF(G6="CLIENT S+L",(F6*3333.33+(VLOOKUP(I6,'BASE DE DONNEE'!$I$220:$J$250,2,0)))-(F6*3333.33+(VLOOKUP(I6,'BASE DE DONNEE'!$I$220:$J$250,2,0)))*H6,IF(G6="CLIENT O","OFFERT",IF(G6="CLIENT L",(VLOOKUP(I6,'BASE DE DONNEE'!$I$220:$J$250,2,0))+(VLOOKUP(F6,'BASE DE DONNEE'!$I$111:$P$192,2,0)),IF(G6="CLIENT D",(F6*3809.53+(VLOOKUP(I6,'BASE DE DONNEE'!$I$220:$J$250,2,0))),IF(G6="CLIENT S+D",((F6*3809.53+(VLOOKUP(I6,'BASE DE DONNEE'!$I$220:$J$250,2,0)))-(F6*3809.53+(VLOOKUP(I6,'BASE DE DONNEE'!$I$220:$J$250,2,0)))*H6),IF(G6="CLIENT S",(VLOOKUP(I6,'BASE DE DONNEE'!$I$220:$J$250,2,0))+VLOOKUP(F6,'BASE DE DONNEE'!$I$111:$P$192,2,0)-((VLOOKUP(I6,'BASE DE DONNEE'!$I$220:$J$250,2,0))+VLOOKUP(F6,'BASE DE DONNEE'!$I$111:$P$164,2,0)*H6)))))))</f>
        <v>0</v>
      </c>
      <c r="Q6" s="76" t="b">
        <f>IF(G6="CLIENT S+L",(P6*0.05),IF(G6="CLIENT S",(P6*0.05),IF(G6="CLIENT D",(P6*5/100),IF(G6="CLIENT L",(P6*5)/100,IF(G6="CLIENT S+D",(P6*0.05),IF(G6="CLIENT O",P6))))))</f>
        <v>0</v>
      </c>
      <c r="R6" s="83" t="b">
        <f>IF(G6="CLIENT S+L",(P6+Q6),IF(G6="CLIENT D",P6+Q6,IF(G6="CLIENT S",(P6+Q6),IF(G6="CLIENT L",P6+Q6,IF(G6="CLIENT S+D",(P6+Q6),IF(G6="CLIENT O",Q6))))))</f>
        <v>0</v>
      </c>
      <c r="S6" s="33"/>
      <c r="T6" s="25"/>
      <c r="U6" s="28"/>
      <c r="V6" s="705"/>
      <c r="W6" s="878"/>
      <c r="X6" s="878"/>
      <c r="Y6" s="77">
        <f>(($AC$5*AC6)/100)+((AD6*$AD$5)/100)+(($AE$5*AE6)/100)+($AF$5*AF6)+($AG$5*AG6)</f>
        <v>0</v>
      </c>
      <c r="Z6" s="28"/>
      <c r="AA6" s="31"/>
      <c r="AB6" s="28"/>
      <c r="AC6" s="28"/>
      <c r="AD6" s="28"/>
      <c r="AE6" s="28"/>
      <c r="AF6" s="28"/>
      <c r="AG6" s="125"/>
      <c r="AH6" s="86">
        <f>(($AB$5*AB6)/100)+(($AC$5*AC6)/100)+(($AD$5*AD6)/100)+(($AE$5*AE6)/100)+($AF$5*AF6)+($AG$5*AG6)</f>
        <v>0</v>
      </c>
      <c r="AI6" s="91">
        <f>IF(Z6="CLIENT S+L",(Y6*3333.33+(VLOOKUP(AB6,'BASE DE DONNEE'!$I$220:$J$250,2,0)))-(Y6*3333.33+(VLOOKUP(AB6,'BASE DE DONNEE'!$I$220:$J$250,2,0)))*AA6,IF(Z6="CLIENT O","OFFERT",IF(Z6="CLIENT L",(VLOOKUP(AB6,'BASE DE DONNEE'!$I$220:$J$250,2,0))+(VLOOKUP(Y6,'BASE DE DONNEE'!$I$111:$P$192,2,0)),IF(Z6="CLIENT D",(Y6*3809.53+(VLOOKUP(AB6,'BASE DE DONNEE'!$I$220:$J$250,2,0))),IF(Z6="CLIENT S+D",(Y6*3809.53+(VLOOKUP(AB6,'BASE DE DONNEE'!$I$220:$J$250,2,0)))-(Y6*3809.53+(VLOOKUP(AB6,'BASE DE DONNEE'!$I$220:$J$250,2,0)))*AA6,IF(Z6="CLIENT S",VLOOKUP(AB6,'BASE DE DONNEE'!$I$220:$J$250,2,0))+VLOOKUP(Y6,'BASE DE DONNEE'!$I$111:$P$192,2,0)-((VLOOKUP(AB6,'BASE DE DONNEE'!$I$220:$J$250,2,0))+VLOOKUP(Y6,'BASE DE DONNEE'!$I$111:$P$192,2,0)*AA6))))))</f>
        <v>0</v>
      </c>
      <c r="AJ6" s="91" t="b">
        <f>IF(Z6="CLIENT S+L",(AI6*0.05),IF(Z6="CLIENT S",(AI6*0.05),IF(Z6="CLIENT D",(AI6*5/100),IF(Z6="CLIENT L",(AI6*5)/100,IF(Z6="CLIENT S+D",(AI6*0.05),IF(Z6="CLIENT O",AI6))))))</f>
        <v>0</v>
      </c>
      <c r="AK6" s="91" t="b">
        <f>IF(Z6="CLIENT S+L",(AI6+AJ6),IF(Z6="CLIENT D",AI6+AJ6,IF(Z6="CLIENT S",(AI6+AJ6),IF(Z6="CLIENT L",AI6+AJ6,IF(Z6="CLIENT S+D",(AI6+AJ6),IF(Z6="CLIENT O",AJ6))))))</f>
        <v>0</v>
      </c>
      <c r="AL6" s="33"/>
      <c r="AM6" s="25"/>
      <c r="AN6" s="28"/>
      <c r="AO6" s="705"/>
      <c r="AP6" s="878"/>
      <c r="AQ6" s="878"/>
      <c r="AR6" s="84">
        <f>(($AV$5*AV6)/100)+((AW6*$AW$5)/100)+(($AX$5*AX6)/100)+($AY$5*AY6)+($AZ$5*AZ6)</f>
        <v>0</v>
      </c>
      <c r="AS6" s="28"/>
      <c r="AT6" s="31"/>
      <c r="AU6" s="28"/>
      <c r="AV6" s="28"/>
      <c r="AW6" s="28"/>
      <c r="AX6" s="28"/>
      <c r="AY6" s="28"/>
      <c r="AZ6" s="126"/>
      <c r="BA6" s="89">
        <f>(($AU$5*AU6)/100)+(($AV$5*AV6)/100)+(($AW$5*AW6)/100)+(($AX$5*AX6)/100)+($AY$5*AY6)+($AZ$5*AZ6)</f>
        <v>0</v>
      </c>
      <c r="BB6" s="47">
        <f>IF(AS6="CLIENT S+L",(AR6*3333.33+(VLOOKUP(AU6,'BASE DE DONNEE'!$I$220:$J$250,2,0)))-((AR6*3333.33+(VLOOKUP(AU6,'BASE DE DONNEE'!$I$220:$J$250,2,0)))*AT6),IF(AS6="CLIENT O","OFFERT",IF(AS6="CLIENT L",(VLOOKUP(AU6,'BASE DE DONNEE'!$I$220:$J$250,2,0))+(VLOOKUP(AR6,'BASE DE DONNEE'!$I$111:$P$192,2,0)),IF(AS6="CLIENT D",(AR6*3809.53+(VLOOKUP(AU6,'BASE DE DONNEE'!$I$220:$J$250,2,0))),IF(AS6="CLIENT S+D",(AR6*3809.53+(VLOOKUP(AU6,'BASE DE DONNEE'!$I$220:$J$250,2,0)))-(AR6*3809.53+(VLOOKUP(AU6,'BASE DE DONNEE'!$I$220:$J$250,2,0)))*AT6,IF(AS6="CLIENT S",VLOOKUP(AU6,'BASE DE DONNEE'!$I$220:$J$250,2,0))+VLOOKUP(AR6,'BASE DE DONNEE'!$I$111:$P$192,2,0)-((VLOOKUP(AU6,'BASE DE DONNEE'!$I$220:$J$250,2,0))+VLOOKUP(AR6,'BASE DE DONNEE'!$I$111:$P$164,2,0)*AT6))))))</f>
        <v>0</v>
      </c>
      <c r="BC6" s="47" t="b">
        <f>IF(AS6="CLIENT S+L",(BB6*0.05),IF(AS6="CLIENT S",(BB6*0.05),IF(AS6="CLIENT D",(BB6*5/100),IF(AS6="CLIENT L",(BB6*5)/100,IF(AS6="CLIENT S+D",(BB6*0.05),IF(AS6="CLIENT O",BB6))))))</f>
        <v>0</v>
      </c>
      <c r="BD6" s="338" t="b">
        <f>IF(AS6="CLIENT S+L",(BB6+BC6),IF(AS6="CLIENT D",BB6+BC6,IF(AS6="CLIENT S",(BB6+BC6),IF(AS6="CLIENT L",BB6+BC6,IF(AS6="CLIENT S+D",(BB6+BC6),IF(AS6="CLIENT O",BC6))))))</f>
        <v>0</v>
      </c>
      <c r="BE6" s="33"/>
      <c r="BF6" s="25"/>
      <c r="BG6" s="28"/>
      <c r="BH6" s="705"/>
      <c r="BI6" s="878"/>
      <c r="BJ6" s="878"/>
      <c r="BK6" s="84">
        <f>(($BO$5*BO6)/100)+((BP6*$BP$5)/100)+(($BQ$5*BQ6)/100)+($BR$5*BR6)+($BS$5*BS6)</f>
        <v>0</v>
      </c>
      <c r="BL6" s="28"/>
      <c r="BM6" s="31"/>
      <c r="BN6" s="28"/>
      <c r="BO6" s="28"/>
      <c r="BP6" s="28"/>
      <c r="BQ6" s="28"/>
      <c r="BR6" s="28"/>
      <c r="BS6" s="28"/>
      <c r="BT6" s="90">
        <f>(($BN$5*BN6)/100)+(($BO$5*BO6)/100)+(($BP$5*BP6)/100)+(($BQ$5*BQ6)/100)+($BR$5*BR6)+($BS$5*BS6)</f>
        <v>0</v>
      </c>
      <c r="BU6" s="91">
        <f>IF(BL6="CLIENT S+L",(BK6*3333.33+(VLOOKUP(BN6,'BASE DE DONNEE'!$I$220:$J$250,2,0)))-((BK6*3333.33+(VLOOKUP(BN6,'BASE DE DONNEE'!$I$220:$J$250,2,0)))*BM6),IF(BL6="CLIENT O","OFFERT",IF(BL6="CLIENT L",(VLOOKUP(BN6,'BASE DE DONNEE'!$I$220:$J$250,2,0))+(VLOOKUP(BK6,'BASE DE DONNEE'!$I$111:$P$192,2,0)),IF(BL6="CLIENT D",(BK6*3809.53+(VLOOKUP(BN6,'BASE DE DONNEE'!$I$220:$J$250,2,0))),IF(BL6="CLIENT S+D",(BK6*3809.53+(VLOOKUP(BN6,'BASE DE DONNEE'!$I$220:$J$250,2,0)))-((BK6*3809.53+(VLOOKUP(BN6,'BASE DE DONNEE'!$I$220:$J$250,2,0)))*BM6),IF(BL6="CLIENT S",VLOOKUP(BN6,'BASE DE DONNEE'!$I$220:$J$250,2,0))+VLOOKUP(BK6,'BASE DE DONNEE'!$I$111:$P$192,2,0)-((VLOOKUP(BN6,'BASE DE DONNEE'!$I$220:$J$250,2,0))+VLOOKUP(BK6,'BASE DE DONNEE'!$I$111:$P$192,2,0)*BM6))))))</f>
        <v>0</v>
      </c>
      <c r="BV6" s="91" t="b">
        <f>IF(BL6="CLIENT S+L",(BU6*0.05),IF(BL6="CLIENT S",(BU6*0.05),IF(BL6="CLIENT D",(BU6*5/100),IF(BL6="CLIENT L",(BU6*5)/100,IF(BL6="CLIENT S+D",(BU6*0.05),IF(BL6="CLIENT O",BU6))))))</f>
        <v>0</v>
      </c>
      <c r="BW6" s="339" t="b">
        <f>IF(BL6="CLIENT S+L",(BU6+BV6),IF(BL6="CLIENT D",BU6+BV6,IF(BL6="CLIENT S",(BU6+BV6),IF(BL6="CLIENT L",BU6+BV6,IF(BL6="CLIENT S+D",(BU6+BV6),IF(BL6="CLIENT O",BV6))))))</f>
        <v>0</v>
      </c>
      <c r="BX6" s="33"/>
    </row>
    <row r="7" spans="1:76" x14ac:dyDescent="0.25">
      <c r="A7" s="26"/>
      <c r="B7" s="29"/>
      <c r="C7" s="585"/>
      <c r="D7" s="704"/>
      <c r="E7" s="704"/>
      <c r="F7" s="77">
        <f t="shared" ref="F7:F32" si="0">(($J$5*J7)/100)+((K7*$K$5)/100)+(($L$5*L7)/100)+($M$5*M7)+($N$5*N7)</f>
        <v>0</v>
      </c>
      <c r="G7" s="29"/>
      <c r="H7" s="42"/>
      <c r="I7" s="29"/>
      <c r="J7" s="29"/>
      <c r="K7" s="29"/>
      <c r="L7" s="29"/>
      <c r="M7" s="29"/>
      <c r="N7" s="130"/>
      <c r="O7" s="80">
        <f t="shared" ref="O7:O32" si="1">((($I$5*I7)/100)+($J$5*J7)/100)+((K7*$K$5)/100)+(($L$5*L7)/100)+($M$5*M7)+($N$5*N7)</f>
        <v>0</v>
      </c>
      <c r="P7" s="76" t="b">
        <f>IF(G7="CLIENT S+L",(F7*3333.33+(VLOOKUP(I7,'BASE DE DONNEE'!$I$220:$J$250,2,0)))-(F7*3333.33+(VLOOKUP(I7,'BASE DE DONNEE'!$I$220:$J$250,2,0)))*H7,IF(G7="CLIENT O","OFFERT",IF(G7="CLIENT L",(VLOOKUP(I7,'BASE DE DONNEE'!$I$220:$J$250,2,0))+(VLOOKUP(F7,'BASE DE DONNEE'!$I$111:$P$192,2,0)),IF(G7="CLIENT D",(F7*3809.53+(VLOOKUP(I7,'BASE DE DONNEE'!$I$220:$J$250,2,0))),IF(G7="CLIENT S+D",((F7*3809.53+(VLOOKUP(I7,'BASE DE DONNEE'!$I$220:$J$250,2,0)))-(F7*3809.53+(VLOOKUP(I7,'BASE DE DONNEE'!$I$220:$J$250,2,0)))*H7),IF(G7="CLIENT S",(VLOOKUP(I7,'BASE DE DONNEE'!$I$220:$J$250,2,0))+VLOOKUP(F7,'BASE DE DONNEE'!$I$111:$P$192,2,0)-((VLOOKUP(I7,'BASE DE DONNEE'!$I$220:$J$250,2,0))+VLOOKUP(F7,'BASE DE DONNEE'!$I$111:$P$164,2,0)*H7)))))))</f>
        <v>0</v>
      </c>
      <c r="Q7" s="76" t="b">
        <f t="shared" ref="Q7:Q32" si="2">IF(G7="CLIENT S+L",(P7*0.05),IF(G7="CLIENT S",(P7*0.05),IF(G7="CLIENT D",(P7*5/100),IF(G7="CLIENT L",(P7*5)/100,IF(G7="CLIENT S+D",(P7*0.05),IF(G7="CLIENT O",P7))))))</f>
        <v>0</v>
      </c>
      <c r="R7" s="83" t="b">
        <f t="shared" ref="R7:R32" si="3">IF(G7="CLIENT S+L",(P7+Q7),IF(G7="CLIENT D",P7+Q7,IF(G7="CLIENT S",(P7+Q7),IF(G7="CLIENT L",P7+Q7,IF(G7="CLIENT S+D",(P7+Q7),IF(G7="CLIENT O",Q7))))))</f>
        <v>0</v>
      </c>
      <c r="S7" s="34"/>
      <c r="T7" s="26"/>
      <c r="U7" s="29"/>
      <c r="V7" s="585"/>
      <c r="W7" s="704"/>
      <c r="X7" s="704"/>
      <c r="Y7" s="77">
        <f t="shared" ref="Y7:Y36" si="4">(($AC$5*AC7)/100)+((AD7*$AD$5)/100)+(($AE$5*AE7)/100)+($AF$5*AF7)+($AG$5*AG7)</f>
        <v>0</v>
      </c>
      <c r="Z7" s="29"/>
      <c r="AA7" s="42"/>
      <c r="AB7" s="29"/>
      <c r="AC7" s="29"/>
      <c r="AD7" s="29"/>
      <c r="AE7" s="29"/>
      <c r="AF7" s="29"/>
      <c r="AG7" s="130"/>
      <c r="AH7" s="92">
        <f t="shared" ref="AH7:AH36" si="5">(($AB$5*AB7)/100)+(($AC$5*AC7)/100)+(($AD$5*AD7)/100)+(($AE$5*AE7)/100)+($AF$5*AF7)+($AG$5*AG7)</f>
        <v>0</v>
      </c>
      <c r="AI7" s="83">
        <f>IF(Z7="CLIENT S+L",(Y7*3333.33+(VLOOKUP(AB7,'BASE DE DONNEE'!$I$220:$J$250,2,0)))-(Y7*3333.33+(VLOOKUP(AB7,'BASE DE DONNEE'!$I$220:$J$250,2,0)))*AA7,IF(Z7="CLIENT O","OFFERT",IF(Z7="CLIENT L",(VLOOKUP(AB7,'BASE DE DONNEE'!$I$220:$J$250,2,0))+(VLOOKUP(Y7,'BASE DE DONNEE'!$I$111:$P$192,2,0)),IF(Z7="CLIENT D",(Y7*3809.53+(VLOOKUP(AB7,'BASE DE DONNEE'!$I$220:$J$250,2,0))),IF(Z7="CLIENT S+D",(Y7*3809.53+(VLOOKUP(AB7,'BASE DE DONNEE'!$I$220:$J$250,2,0)))-(Y7*3809.53+(VLOOKUP(AB7,'BASE DE DONNEE'!$I$220:$J$250,2,0)))*AA7,IF(Z7="CLIENT S",VLOOKUP(AB7,'BASE DE DONNEE'!$I$220:$J$250,2,0))+VLOOKUP(Y7,'BASE DE DONNEE'!$I$111:$P$192,2,0)-((VLOOKUP(AB7,'BASE DE DONNEE'!$I$220:$J$250,2,0))+VLOOKUP(Y7,'BASE DE DONNEE'!$I$111:$P$192,2,0)*AA7))))))</f>
        <v>0</v>
      </c>
      <c r="AJ7" s="83" t="b">
        <f t="shared" ref="AJ7:AJ36" si="6">IF(Z7="CLIENT S+L",(AI7*0.05),IF(Z7="CLIENT S",(AI7*0.05),IF(Z7="CLIENT D",(AI7*5/100),IF(Z7="CLIENT L",(AI7*5)/100,IF(Z7="CLIENT S+D",(AI7*0.05),IF(Z7="CLIENT O",AI7))))))</f>
        <v>0</v>
      </c>
      <c r="AK7" s="83" t="b">
        <f t="shared" ref="AK7:AK36" si="7">IF(Z7="CLIENT S+L",(AI7+AJ7),IF(Z7="CLIENT D",AI7+AJ7,IF(Z7="CLIENT S",(AI7+AJ7),IF(Z7="CLIENT L",AI7+AJ7,IF(Z7="CLIENT S+D",(AI7+AJ7),IF(Z7="CLIENT O",AJ7))))))</f>
        <v>0</v>
      </c>
      <c r="AL7" s="34"/>
      <c r="AM7" s="26"/>
      <c r="AN7" s="29"/>
      <c r="AO7" s="585"/>
      <c r="AP7" s="704"/>
      <c r="AQ7" s="704"/>
      <c r="AR7" s="77">
        <f t="shared" ref="AR7:AR36" si="8">(($AV$5*AV7)/100)+((AW7*$AW$5)/100)+(($AX$5*AX7)/100)+($AY$5*AY7)+($AZ$5*AZ7)</f>
        <v>0</v>
      </c>
      <c r="AS7" s="29"/>
      <c r="AT7" s="42"/>
      <c r="AU7" s="29"/>
      <c r="AV7" s="29"/>
      <c r="AW7" s="29"/>
      <c r="AX7" s="29"/>
      <c r="AY7" s="29"/>
      <c r="AZ7" s="129"/>
      <c r="BA7" s="93">
        <f t="shared" ref="BA7:BA36" si="9">(($AU$5*AU7)/100)+(($AV$5*AV7)/100)+(($AW$5*AW7)/100)+(($AX$5*AX7)/100)+($AY$5*AY7)+($AZ$5*AZ7)</f>
        <v>0</v>
      </c>
      <c r="BB7" s="41">
        <f>IF(AS7="CLIENT S+L",(AR7*3333.33+(VLOOKUP(AU7,'BASE DE DONNEE'!$I$220:$J$250,2,0)))-((AR7*3333.33+(VLOOKUP(AU7,'BASE DE DONNEE'!$I$220:$J$250,2,0)))*AT7),IF(AS7="CLIENT O","OFFERT",IF(AS7="CLIENT L",(VLOOKUP(AU7,'BASE DE DONNEE'!$I$220:$J$250,2,0))+(VLOOKUP(AR7,'BASE DE DONNEE'!$I$111:$P$192,2,0)),IF(AS7="CLIENT D",(AR7*3809.53+(VLOOKUP(AU7,'BASE DE DONNEE'!$I$220:$J$250,2,0))),IF(AS7="CLIENT S+D",(AR7*3809.53+(VLOOKUP(AU7,'BASE DE DONNEE'!$I$220:$J$250,2,0)))-(AR7*3809.53+(VLOOKUP(AU7,'BASE DE DONNEE'!$I$220:$J$250,2,0)))*AT7,IF(AS7="CLIENT S",VLOOKUP(AU7,'BASE DE DONNEE'!$I$220:$J$250,2,0))+VLOOKUP(AR7,'BASE DE DONNEE'!$I$111:$P$192,2,0)-((VLOOKUP(AU7,'BASE DE DONNEE'!$I$220:$J$250,2,0))+VLOOKUP(AR7,'BASE DE DONNEE'!$I$111:$P$164,2,0)*AT7))))))</f>
        <v>0</v>
      </c>
      <c r="BC7" s="41" t="b">
        <f t="shared" ref="BC7:BC36" si="10">IF(AS7="CLIENT S+L",(BB7*0.05),IF(AS7="CLIENT S",(BB7*0.05),IF(AS7="CLIENT D",(BB7*5/100),IF(AS7="CLIENT L",(BB7*5)/100,IF(AS7="CLIENT S+D",(BB7*0.05),IF(AS7="CLIENT O",BB7))))))</f>
        <v>0</v>
      </c>
      <c r="BD7" s="45" t="b">
        <f t="shared" ref="BD7:BD36" si="11">IF(AS7="CLIENT S+L",(BB7+BC7),IF(AS7="CLIENT D",BB7+BC7,IF(AS7="CLIENT S",(BB7+BC7),IF(AS7="CLIENT L",BB7+BC7,IF(AS7="CLIENT S+D",(BB7+BC7),IF(AS7="CLIENT O",BC7))))))</f>
        <v>0</v>
      </c>
      <c r="BE7" s="34"/>
      <c r="BF7" s="26"/>
      <c r="BG7" s="29"/>
      <c r="BH7" s="585"/>
      <c r="BI7" s="704"/>
      <c r="BJ7" s="704"/>
      <c r="BK7" s="77">
        <f t="shared" ref="BK7:BK36" si="12">(($BO$5*BO7)/100)+((BP7*$BP$5)/100)+(($BQ$5*BQ7)/100)+($BR$5*BR7)+($BS$5*BS7)</f>
        <v>0</v>
      </c>
      <c r="BL7" s="29"/>
      <c r="BM7" s="42"/>
      <c r="BN7" s="29"/>
      <c r="BO7" s="29"/>
      <c r="BP7" s="29"/>
      <c r="BQ7" s="29"/>
      <c r="BR7" s="29"/>
      <c r="BS7" s="29"/>
      <c r="BT7" s="94">
        <f t="shared" ref="BT7:BT36" si="13">(($BN$5*BN7)/100)+(($BO$5*BO7)/100)+(($BP$5*BP7)/100)+(($BQ$5*BQ7)/100)+($BR$5*BR7)+($BS$5*BS7)</f>
        <v>0</v>
      </c>
      <c r="BU7" s="83">
        <f>IF(BL7="CLIENT S+L",(BK7*3333.33+(VLOOKUP(BN7,'BASE DE DONNEE'!$I$220:$J$250,2,0)))-((BK7*3333.33+(VLOOKUP(BN7,'BASE DE DONNEE'!$I$220:$J$250,2,0)))*BM7),IF(BL7="CLIENT O","OFFERT",IF(BL7="CLIENT L",(VLOOKUP(BN7,'BASE DE DONNEE'!$I$220:$J$250,2,0))+(VLOOKUP(BK7,'BASE DE DONNEE'!$I$111:$P$192,2,0)),IF(BL7="CLIENT D",(BK7*3809.53+(VLOOKUP(BN7,'BASE DE DONNEE'!$I$220:$J$250,2,0))),IF(BL7="CLIENT S+D",(BK7*3809.53+(VLOOKUP(BN7,'BASE DE DONNEE'!$I$220:$J$250,2,0)))-((BK7*3809.53+(VLOOKUP(BN7,'BASE DE DONNEE'!$I$220:$J$250,2,0)))*BM7),IF(BL7="CLIENT S",VLOOKUP(BN7,'BASE DE DONNEE'!$I$220:$J$250,2,0))+VLOOKUP(BK7,'BASE DE DONNEE'!$I$111:$P$192,2,0)-((VLOOKUP(BN7,'BASE DE DONNEE'!$I$220:$J$250,2,0))+VLOOKUP(BK7,'BASE DE DONNEE'!$I$111:$P$192,2,0)*BM7))))))</f>
        <v>0</v>
      </c>
      <c r="BV7" s="83" t="b">
        <f t="shared" ref="BV7:BV36" si="14">IF(BL7="CLIENT S+L",(BU7*0.05),IF(BL7="CLIENT S",(BU7*0.05),IF(BL7="CLIENT D",(BU7*5/100),IF(BL7="CLIENT L",(BU7*5)/100,IF(BL7="CLIENT S+D",(BU7*0.05),IF(BL7="CLIENT O",BU7))))))</f>
        <v>0</v>
      </c>
      <c r="BW7" s="95" t="b">
        <f t="shared" ref="BW7:BW36" si="15">IF(BL7="CLIENT S+L",(BU7+BV7),IF(BL7="CLIENT D",BU7+BV7,IF(BL7="CLIENT S",(BU7+BV7),IF(BL7="CLIENT L",BU7+BV7,IF(BL7="CLIENT S+D",(BU7+BV7),IF(BL7="CLIENT O",BV7))))))</f>
        <v>0</v>
      </c>
      <c r="BX7" s="34"/>
    </row>
    <row r="8" spans="1:76" x14ac:dyDescent="0.25">
      <c r="A8" s="26"/>
      <c r="B8" s="29"/>
      <c r="C8" s="585"/>
      <c r="D8" s="704"/>
      <c r="E8" s="704"/>
      <c r="F8" s="77">
        <f t="shared" si="0"/>
        <v>0</v>
      </c>
      <c r="G8" s="29"/>
      <c r="H8" s="42"/>
      <c r="I8" s="29"/>
      <c r="J8" s="29"/>
      <c r="K8" s="29"/>
      <c r="L8" s="29"/>
      <c r="M8" s="29"/>
      <c r="N8" s="130"/>
      <c r="O8" s="80">
        <f t="shared" si="1"/>
        <v>0</v>
      </c>
      <c r="P8" s="76" t="b">
        <f>IF(G8="CLIENT S+L",(F8*3333.33+(VLOOKUP(I8,'BASE DE DONNEE'!$I$220:$J$250,2,0)))-(F8*3333.33+(VLOOKUP(I8,'BASE DE DONNEE'!$I$220:$J$250,2,0)))*H8,IF(G8="CLIENT O","OFFERT",IF(G8="CLIENT L",(VLOOKUP(I8,'BASE DE DONNEE'!$I$220:$J$250,2,0))+(VLOOKUP(F8,'BASE DE DONNEE'!$I$111:$P$192,2,0)),IF(G8="CLIENT D",(F8*3809.53+(VLOOKUP(I8,'BASE DE DONNEE'!$I$220:$J$250,2,0))),IF(G8="CLIENT S+D",((F8*3809.53+(VLOOKUP(I8,'BASE DE DONNEE'!$I$220:$J$250,2,0)))-(F8*3809.53+(VLOOKUP(I8,'BASE DE DONNEE'!$I$220:$J$250,2,0)))*H8),IF(G8="CLIENT S",(VLOOKUP(I8,'BASE DE DONNEE'!$I$220:$J$250,2,0))+VLOOKUP(F8,'BASE DE DONNEE'!$I$111:$P$192,2,0)-((VLOOKUP(I8,'BASE DE DONNEE'!$I$220:$J$250,2,0))+VLOOKUP(F8,'BASE DE DONNEE'!$I$111:$P$164,2,0)*H8)))))))</f>
        <v>0</v>
      </c>
      <c r="Q8" s="76" t="b">
        <f t="shared" si="2"/>
        <v>0</v>
      </c>
      <c r="R8" s="83" t="b">
        <f t="shared" si="3"/>
        <v>0</v>
      </c>
      <c r="S8" s="34"/>
      <c r="T8" s="26"/>
      <c r="U8" s="29"/>
      <c r="V8" s="585"/>
      <c r="W8" s="704"/>
      <c r="X8" s="704"/>
      <c r="Y8" s="77">
        <f t="shared" si="4"/>
        <v>0</v>
      </c>
      <c r="Z8" s="29"/>
      <c r="AA8" s="42"/>
      <c r="AB8" s="29"/>
      <c r="AC8" s="29"/>
      <c r="AD8" s="29"/>
      <c r="AE8" s="29"/>
      <c r="AF8" s="29"/>
      <c r="AG8" s="130"/>
      <c r="AH8" s="92">
        <f t="shared" si="5"/>
        <v>0</v>
      </c>
      <c r="AI8" s="83">
        <f>IF(Z8="CLIENT S+L",(Y8*3333.33+(VLOOKUP(AB8,'BASE DE DONNEE'!$I$220:$J$250,2,0)))-(Y8*3333.33+(VLOOKUP(AB8,'BASE DE DONNEE'!$I$220:$J$250,2,0)))*AA8,IF(Z8="CLIENT O","OFFERT",IF(Z8="CLIENT L",(VLOOKUP(AB8,'BASE DE DONNEE'!$I$220:$J$250,2,0))+(VLOOKUP(Y8,'BASE DE DONNEE'!$I$111:$P$192,2,0)),IF(Z8="CLIENT D",(Y8*3809.53+(VLOOKUP(AB8,'BASE DE DONNEE'!$I$220:$J$250,2,0))),IF(Z8="CLIENT S+D",(Y8*3809.53+(VLOOKUP(AB8,'BASE DE DONNEE'!$I$220:$J$250,2,0)))-(Y8*3809.53+(VLOOKUP(AB8,'BASE DE DONNEE'!$I$220:$J$250,2,0)))*AA8,IF(Z8="CLIENT S",VLOOKUP(AB8,'BASE DE DONNEE'!$I$220:$J$250,2,0))+VLOOKUP(Y8,'BASE DE DONNEE'!$I$111:$P$192,2,0)-((VLOOKUP(AB8,'BASE DE DONNEE'!$I$220:$J$250,2,0))+VLOOKUP(Y8,'BASE DE DONNEE'!$I$111:$P$192,2,0)*AA8))))))</f>
        <v>0</v>
      </c>
      <c r="AJ8" s="83" t="b">
        <f t="shared" si="6"/>
        <v>0</v>
      </c>
      <c r="AK8" s="83" t="b">
        <f t="shared" si="7"/>
        <v>0</v>
      </c>
      <c r="AL8" s="34"/>
      <c r="AM8" s="26"/>
      <c r="AN8" s="29"/>
      <c r="AO8" s="585"/>
      <c r="AP8" s="704"/>
      <c r="AQ8" s="704"/>
      <c r="AR8" s="77">
        <f t="shared" si="8"/>
        <v>0</v>
      </c>
      <c r="AS8" s="29"/>
      <c r="AT8" s="42"/>
      <c r="AU8" s="29"/>
      <c r="AV8" s="29"/>
      <c r="AW8" s="29"/>
      <c r="AX8" s="29"/>
      <c r="AY8" s="29"/>
      <c r="AZ8" s="129"/>
      <c r="BA8" s="93">
        <f t="shared" si="9"/>
        <v>0</v>
      </c>
      <c r="BB8" s="41">
        <f>IF(AS8="CLIENT S+L",(AR8*3333.33+(VLOOKUP(AU8,'BASE DE DONNEE'!$I$220:$J$250,2,0)))-((AR8*3333.33+(VLOOKUP(AU8,'BASE DE DONNEE'!$I$220:$J$250,2,0)))*AT8),IF(AS8="CLIENT O","OFFERT",IF(AS8="CLIENT L",(VLOOKUP(AU8,'BASE DE DONNEE'!$I$220:$J$250,2,0))+(VLOOKUP(AR8,'BASE DE DONNEE'!$I$111:$P$192,2,0)),IF(AS8="CLIENT D",(AR8*3809.53+(VLOOKUP(AU8,'BASE DE DONNEE'!$I$220:$J$250,2,0))),IF(AS8="CLIENT S+D",(AR8*3809.53+(VLOOKUP(AU8,'BASE DE DONNEE'!$I$220:$J$250,2,0)))-(AR8*3809.53+(VLOOKUP(AU8,'BASE DE DONNEE'!$I$220:$J$250,2,0)))*AT8,IF(AS8="CLIENT S",VLOOKUP(AU8,'BASE DE DONNEE'!$I$220:$J$250,2,0))+VLOOKUP(AR8,'BASE DE DONNEE'!$I$111:$P$192,2,0)-((VLOOKUP(AU8,'BASE DE DONNEE'!$I$220:$J$250,2,0))+VLOOKUP(AR8,'BASE DE DONNEE'!$I$111:$P$164,2,0)*AT8))))))</f>
        <v>0</v>
      </c>
      <c r="BC8" s="41" t="b">
        <f t="shared" si="10"/>
        <v>0</v>
      </c>
      <c r="BD8" s="45" t="b">
        <f t="shared" si="11"/>
        <v>0</v>
      </c>
      <c r="BE8" s="34"/>
      <c r="BF8" s="26"/>
      <c r="BG8" s="29"/>
      <c r="BH8" s="585"/>
      <c r="BI8" s="704"/>
      <c r="BJ8" s="704"/>
      <c r="BK8" s="77">
        <f t="shared" si="12"/>
        <v>0</v>
      </c>
      <c r="BL8" s="29"/>
      <c r="BM8" s="42"/>
      <c r="BN8" s="29"/>
      <c r="BO8" s="29"/>
      <c r="BP8" s="29"/>
      <c r="BQ8" s="29"/>
      <c r="BR8" s="29"/>
      <c r="BS8" s="29"/>
      <c r="BT8" s="94">
        <f t="shared" si="13"/>
        <v>0</v>
      </c>
      <c r="BU8" s="83">
        <f>IF(BL8="CLIENT S+L",(BK8*3333.33+(VLOOKUP(BN8,'BASE DE DONNEE'!$I$220:$J$250,2,0)))-((BK8*3333.33+(VLOOKUP(BN8,'BASE DE DONNEE'!$I$220:$J$250,2,0)))*BM8),IF(BL8="CLIENT O","OFFERT",IF(BL8="CLIENT L",(VLOOKUP(BN8,'BASE DE DONNEE'!$I$220:$J$250,2,0))+(VLOOKUP(BK8,'BASE DE DONNEE'!$I$111:$P$192,2,0)),IF(BL8="CLIENT D",(BK8*3809.53+(VLOOKUP(BN8,'BASE DE DONNEE'!$I$220:$J$250,2,0))),IF(BL8="CLIENT S+D",(BK8*3809.53+(VLOOKUP(BN8,'BASE DE DONNEE'!$I$220:$J$250,2,0)))-((BK8*3809.53+(VLOOKUP(BN8,'BASE DE DONNEE'!$I$220:$J$250,2,0)))*BM8),IF(BL8="CLIENT S",VLOOKUP(BN8,'BASE DE DONNEE'!$I$220:$J$250,2,0))+VLOOKUP(BK8,'BASE DE DONNEE'!$I$111:$P$192,2,0)-((VLOOKUP(BN8,'BASE DE DONNEE'!$I$220:$J$250,2,0))+VLOOKUP(BK8,'BASE DE DONNEE'!$I$111:$P$192,2,0)*BM8))))))</f>
        <v>0</v>
      </c>
      <c r="BV8" s="83" t="b">
        <f t="shared" si="14"/>
        <v>0</v>
      </c>
      <c r="BW8" s="95" t="b">
        <f t="shared" si="15"/>
        <v>0</v>
      </c>
      <c r="BX8" s="34"/>
    </row>
    <row r="9" spans="1:76" x14ac:dyDescent="0.25">
      <c r="A9" s="26"/>
      <c r="B9" s="29"/>
      <c r="C9" s="585"/>
      <c r="D9" s="704"/>
      <c r="E9" s="704"/>
      <c r="F9" s="77">
        <f t="shared" si="0"/>
        <v>0</v>
      </c>
      <c r="G9" s="29"/>
      <c r="H9" s="42"/>
      <c r="I9" s="29"/>
      <c r="J9" s="29"/>
      <c r="K9" s="29"/>
      <c r="L9" s="29"/>
      <c r="M9" s="29"/>
      <c r="N9" s="130"/>
      <c r="O9" s="80">
        <f t="shared" si="1"/>
        <v>0</v>
      </c>
      <c r="P9" s="76" t="b">
        <f>IF(G9="CLIENT S+L",(F9*3333.33+(VLOOKUP(I9,'BASE DE DONNEE'!$I$220:$J$250,2,0)))-(F9*3333.33+(VLOOKUP(I9,'BASE DE DONNEE'!$I$220:$J$250,2,0)))*H9,IF(G9="CLIENT O","OFFERT",IF(G9="CLIENT L",(VLOOKUP(I9,'BASE DE DONNEE'!$I$220:$J$250,2,0))+(VLOOKUP(F9,'BASE DE DONNEE'!$I$111:$P$192,2,0)),IF(G9="CLIENT D",(F9*3809.53+(VLOOKUP(I9,'BASE DE DONNEE'!$I$220:$J$250,2,0))),IF(G9="CLIENT S+D",((F9*3809.53+(VLOOKUP(I9,'BASE DE DONNEE'!$I$220:$J$250,2,0)))-(F9*3809.53+(VLOOKUP(I9,'BASE DE DONNEE'!$I$220:$J$250,2,0)))*H9),IF(G9="CLIENT S",(VLOOKUP(I9,'BASE DE DONNEE'!$I$220:$J$250,2,0))+VLOOKUP(F9,'BASE DE DONNEE'!$I$111:$P$192,2,0)-((VLOOKUP(I9,'BASE DE DONNEE'!$I$220:$J$250,2,0))+VLOOKUP(F9,'BASE DE DONNEE'!$I$111:$P$164,2,0)*H9)))))))</f>
        <v>0</v>
      </c>
      <c r="Q9" s="76" t="b">
        <f t="shared" si="2"/>
        <v>0</v>
      </c>
      <c r="R9" s="83" t="b">
        <f t="shared" si="3"/>
        <v>0</v>
      </c>
      <c r="S9" s="34"/>
      <c r="T9" s="26"/>
      <c r="U9" s="29"/>
      <c r="V9" s="585"/>
      <c r="W9" s="704"/>
      <c r="X9" s="704"/>
      <c r="Y9" s="77">
        <f t="shared" si="4"/>
        <v>0</v>
      </c>
      <c r="Z9" s="29"/>
      <c r="AA9" s="42"/>
      <c r="AB9" s="29"/>
      <c r="AC9" s="29"/>
      <c r="AD9" s="29"/>
      <c r="AE9" s="29"/>
      <c r="AF9" s="29"/>
      <c r="AG9" s="132"/>
      <c r="AH9" s="92">
        <f t="shared" si="5"/>
        <v>0</v>
      </c>
      <c r="AI9" s="83">
        <f>IF(Z9="CLIENT S+L",(Y9*3333.33+(VLOOKUP(AB9,'BASE DE DONNEE'!$I$220:$J$250,2,0)))-(Y9*3333.33+(VLOOKUP(AB9,'BASE DE DONNEE'!$I$220:$J$250,2,0)))*AA9,IF(Z9="CLIENT O","OFFERT",IF(Z9="CLIENT L",(VLOOKUP(AB9,'BASE DE DONNEE'!$I$220:$J$250,2,0))+(VLOOKUP(Y9,'BASE DE DONNEE'!$I$111:$P$192,2,0)),IF(Z9="CLIENT D",(Y9*3809.53+(VLOOKUP(AB9,'BASE DE DONNEE'!$I$220:$J$250,2,0))),IF(Z9="CLIENT S+D",(Y9*3809.53+(VLOOKUP(AB9,'BASE DE DONNEE'!$I$220:$J$250,2,0)))-(Y9*3809.53+(VLOOKUP(AB9,'BASE DE DONNEE'!$I$220:$J$250,2,0)))*AA9,IF(Z9="CLIENT S",VLOOKUP(AB9,'BASE DE DONNEE'!$I$220:$J$250,2,0))+VLOOKUP(Y9,'BASE DE DONNEE'!$I$111:$P$192,2,0)-((VLOOKUP(AB9,'BASE DE DONNEE'!$I$220:$J$250,2,0))+VLOOKUP(Y9,'BASE DE DONNEE'!$I$111:$P$192,2,0)*AA9))))))</f>
        <v>0</v>
      </c>
      <c r="AJ9" s="83" t="b">
        <f t="shared" si="6"/>
        <v>0</v>
      </c>
      <c r="AK9" s="83" t="b">
        <f t="shared" si="7"/>
        <v>0</v>
      </c>
      <c r="AL9" s="34"/>
      <c r="AM9" s="26"/>
      <c r="AN9" s="29"/>
      <c r="AO9" s="585"/>
      <c r="AP9" s="704"/>
      <c r="AQ9" s="704"/>
      <c r="AR9" s="77">
        <f t="shared" si="8"/>
        <v>0</v>
      </c>
      <c r="AS9" s="29"/>
      <c r="AT9" s="42"/>
      <c r="AU9" s="29"/>
      <c r="AV9" s="29"/>
      <c r="AW9" s="29"/>
      <c r="AX9" s="29"/>
      <c r="AY9" s="29"/>
      <c r="AZ9" s="129"/>
      <c r="BA9" s="93">
        <f t="shared" si="9"/>
        <v>0</v>
      </c>
      <c r="BB9" s="41">
        <f>IF(AS9="CLIENT S+L",(AR9*3333.33+(VLOOKUP(AU9,'BASE DE DONNEE'!$I$220:$J$250,2,0)))-((AR9*3333.33+(VLOOKUP(AU9,'BASE DE DONNEE'!$I$220:$J$250,2,0)))*AT9),IF(AS9="CLIENT O","OFFERT",IF(AS9="CLIENT L",(VLOOKUP(AU9,'BASE DE DONNEE'!$I$220:$J$250,2,0))+(VLOOKUP(AR9,'BASE DE DONNEE'!$I$111:$P$192,2,0)),IF(AS9="CLIENT D",(AR9*3809.53+(VLOOKUP(AU9,'BASE DE DONNEE'!$I$220:$J$250,2,0))),IF(AS9="CLIENT S+D",(AR9*3809.53+(VLOOKUP(AU9,'BASE DE DONNEE'!$I$220:$J$250,2,0)))-(AR9*3809.53+(VLOOKUP(AU9,'BASE DE DONNEE'!$I$220:$J$250,2,0)))*AT9,IF(AS9="CLIENT S",VLOOKUP(AU9,'BASE DE DONNEE'!$I$220:$J$250,2,0))+VLOOKUP(AR9,'BASE DE DONNEE'!$I$111:$P$192,2,0)-((VLOOKUP(AU9,'BASE DE DONNEE'!$I$220:$J$250,2,0))+VLOOKUP(AR9,'BASE DE DONNEE'!$I$111:$P$164,2,0)*AT9))))))</f>
        <v>0</v>
      </c>
      <c r="BC9" s="41" t="b">
        <f t="shared" si="10"/>
        <v>0</v>
      </c>
      <c r="BD9" s="45" t="b">
        <f t="shared" si="11"/>
        <v>0</v>
      </c>
      <c r="BE9" s="34"/>
      <c r="BF9" s="26"/>
      <c r="BG9" s="29"/>
      <c r="BH9" s="585"/>
      <c r="BI9" s="704"/>
      <c r="BJ9" s="704"/>
      <c r="BK9" s="77">
        <f t="shared" si="12"/>
        <v>0</v>
      </c>
      <c r="BL9" s="29"/>
      <c r="BM9" s="42"/>
      <c r="BN9" s="29"/>
      <c r="BO9" s="29"/>
      <c r="BP9" s="29"/>
      <c r="BQ9" s="29"/>
      <c r="BR9" s="29"/>
      <c r="BS9" s="29"/>
      <c r="BT9" s="94">
        <f t="shared" si="13"/>
        <v>0</v>
      </c>
      <c r="BU9" s="83">
        <f>IF(BL9="CLIENT S+L",(BK9*3333.33+(VLOOKUP(BN9,'BASE DE DONNEE'!$I$220:$J$250,2,0)))-((BK9*3333.33+(VLOOKUP(BN9,'BASE DE DONNEE'!$I$220:$J$250,2,0)))*BM9),IF(BL9="CLIENT O","OFFERT",IF(BL9="CLIENT L",(VLOOKUP(BN9,'BASE DE DONNEE'!$I$220:$J$250,2,0))+(VLOOKUP(BK9,'BASE DE DONNEE'!$I$111:$P$192,2,0)),IF(BL9="CLIENT D",(BK9*3809.53+(VLOOKUP(BN9,'BASE DE DONNEE'!$I$220:$J$250,2,0))),IF(BL9="CLIENT S+D",(BK9*3809.53+(VLOOKUP(BN9,'BASE DE DONNEE'!$I$220:$J$250,2,0)))-((BK9*3809.53+(VLOOKUP(BN9,'BASE DE DONNEE'!$I$220:$J$250,2,0)))*BM9),IF(BL9="CLIENT S",VLOOKUP(BN9,'BASE DE DONNEE'!$I$220:$J$250,2,0))+VLOOKUP(BK9,'BASE DE DONNEE'!$I$111:$P$192,2,0)-((VLOOKUP(BN9,'BASE DE DONNEE'!$I$220:$J$250,2,0))+VLOOKUP(BK9,'BASE DE DONNEE'!$I$111:$P$192,2,0)*BM9))))))</f>
        <v>0</v>
      </c>
      <c r="BV9" s="83" t="b">
        <f t="shared" si="14"/>
        <v>0</v>
      </c>
      <c r="BW9" s="95" t="b">
        <f t="shared" si="15"/>
        <v>0</v>
      </c>
      <c r="BX9" s="34"/>
    </row>
    <row r="10" spans="1:76" x14ac:dyDescent="0.25">
      <c r="A10" s="26"/>
      <c r="B10" s="29"/>
      <c r="C10" s="585"/>
      <c r="D10" s="704"/>
      <c r="E10" s="704"/>
      <c r="F10" s="77">
        <f t="shared" si="0"/>
        <v>0</v>
      </c>
      <c r="G10" s="29"/>
      <c r="H10" s="42"/>
      <c r="I10" s="29"/>
      <c r="J10" s="29"/>
      <c r="K10" s="29"/>
      <c r="L10" s="29"/>
      <c r="M10" s="29"/>
      <c r="N10" s="130"/>
      <c r="O10" s="80">
        <f t="shared" si="1"/>
        <v>0</v>
      </c>
      <c r="P10" s="76" t="b">
        <f>IF(G10="CLIENT S+L",(F10*3333.33+(VLOOKUP(I10,'BASE DE DONNEE'!$I$220:$J$250,2,0)))-(F10*3333.33+(VLOOKUP(I10,'BASE DE DONNEE'!$I$220:$J$250,2,0)))*H10,IF(G10="CLIENT O","OFFERT",IF(G10="CLIENT L",(VLOOKUP(I10,'BASE DE DONNEE'!$I$220:$J$250,2,0))+(VLOOKUP(F10,'BASE DE DONNEE'!$I$111:$P$192,2,0)),IF(G10="CLIENT D",(F10*3809.53+(VLOOKUP(I10,'BASE DE DONNEE'!$I$220:$J$250,2,0))),IF(G10="CLIENT S+D",((F10*3809.53+(VLOOKUP(I10,'BASE DE DONNEE'!$I$220:$J$250,2,0)))-(F10*3809.53+(VLOOKUP(I10,'BASE DE DONNEE'!$I$220:$J$250,2,0)))*H10),IF(G10="CLIENT S",(VLOOKUP(I10,'BASE DE DONNEE'!$I$220:$J$250,2,0))+VLOOKUP(F10,'BASE DE DONNEE'!$I$111:$P$192,2,0)-((VLOOKUP(I10,'BASE DE DONNEE'!$I$220:$J$250,2,0))+VLOOKUP(F10,'BASE DE DONNEE'!$I$111:$P$164,2,0)*H10)))))))</f>
        <v>0</v>
      </c>
      <c r="Q10" s="76" t="b">
        <f t="shared" si="2"/>
        <v>0</v>
      </c>
      <c r="R10" s="83" t="b">
        <f t="shared" si="3"/>
        <v>0</v>
      </c>
      <c r="S10" s="34"/>
      <c r="T10" s="26"/>
      <c r="U10" s="29"/>
      <c r="V10" s="585"/>
      <c r="W10" s="704"/>
      <c r="X10" s="704"/>
      <c r="Y10" s="77">
        <f t="shared" si="4"/>
        <v>0</v>
      </c>
      <c r="Z10" s="29"/>
      <c r="AA10" s="42"/>
      <c r="AB10" s="29"/>
      <c r="AC10" s="29"/>
      <c r="AD10" s="29"/>
      <c r="AE10" s="29"/>
      <c r="AF10" s="29"/>
      <c r="AG10" s="130"/>
      <c r="AH10" s="92">
        <f t="shared" si="5"/>
        <v>0</v>
      </c>
      <c r="AI10" s="83">
        <f>IF(Z10="CLIENT S+L",(Y10*3333.33+(VLOOKUP(AB10,'BASE DE DONNEE'!$I$220:$J$250,2,0)))-(Y10*3333.33+(VLOOKUP(AB10,'BASE DE DONNEE'!$I$220:$J$250,2,0)))*AA10,IF(Z10="CLIENT O","OFFERT",IF(Z10="CLIENT L",(VLOOKUP(AB10,'BASE DE DONNEE'!$I$220:$J$250,2,0))+(VLOOKUP(Y10,'BASE DE DONNEE'!$I$111:$P$192,2,0)),IF(Z10="CLIENT D",(Y10*3809.53+(VLOOKUP(AB10,'BASE DE DONNEE'!$I$220:$J$250,2,0))),IF(Z10="CLIENT S+D",(Y10*3809.53+(VLOOKUP(AB10,'BASE DE DONNEE'!$I$220:$J$250,2,0)))-(Y10*3809.53+(VLOOKUP(AB10,'BASE DE DONNEE'!$I$220:$J$250,2,0)))*AA10,IF(Z10="CLIENT S",VLOOKUP(AB10,'BASE DE DONNEE'!$I$220:$J$250,2,0))+VLOOKUP(Y10,'BASE DE DONNEE'!$I$111:$P$192,2,0)-((VLOOKUP(AB10,'BASE DE DONNEE'!$I$220:$J$250,2,0))+VLOOKUP(Y10,'BASE DE DONNEE'!$I$111:$P$192,2,0)*AA10))))))</f>
        <v>0</v>
      </c>
      <c r="AJ10" s="83" t="b">
        <f t="shared" si="6"/>
        <v>0</v>
      </c>
      <c r="AK10" s="83" t="b">
        <f t="shared" si="7"/>
        <v>0</v>
      </c>
      <c r="AL10" s="34"/>
      <c r="AM10" s="26"/>
      <c r="AN10" s="29"/>
      <c r="AO10" s="585"/>
      <c r="AP10" s="704"/>
      <c r="AQ10" s="704"/>
      <c r="AR10" s="77">
        <f t="shared" si="8"/>
        <v>0</v>
      </c>
      <c r="AS10" s="29"/>
      <c r="AT10" s="42"/>
      <c r="AU10" s="29"/>
      <c r="AV10" s="29"/>
      <c r="AW10" s="29"/>
      <c r="AX10" s="29"/>
      <c r="AY10" s="29"/>
      <c r="AZ10" s="129"/>
      <c r="BA10" s="93">
        <f t="shared" si="9"/>
        <v>0</v>
      </c>
      <c r="BB10" s="41">
        <f>IF(AS10="CLIENT S+L",(AR10*3333.33+(VLOOKUP(AU10,'BASE DE DONNEE'!$I$220:$J$250,2,0)))-((AR10*3333.33+(VLOOKUP(AU10,'BASE DE DONNEE'!$I$220:$J$250,2,0)))*AT10),IF(AS10="CLIENT O","OFFERT",IF(AS10="CLIENT L",(VLOOKUP(AU10,'BASE DE DONNEE'!$I$220:$J$250,2,0))+(VLOOKUP(AR10,'BASE DE DONNEE'!$I$111:$P$192,2,0)),IF(AS10="CLIENT D",(AR10*3809.53+(VLOOKUP(AU10,'BASE DE DONNEE'!$I$220:$J$250,2,0))),IF(AS10="CLIENT S+D",(AR10*3809.53+(VLOOKUP(AU10,'BASE DE DONNEE'!$I$220:$J$250,2,0)))-(AR10*3809.53+(VLOOKUP(AU10,'BASE DE DONNEE'!$I$220:$J$250,2,0)))*AT10,IF(AS10="CLIENT S",VLOOKUP(AU10,'BASE DE DONNEE'!$I$220:$J$250,2,0))+VLOOKUP(AR10,'BASE DE DONNEE'!$I$111:$P$192,2,0)-((VLOOKUP(AU10,'BASE DE DONNEE'!$I$220:$J$250,2,0))+VLOOKUP(AR10,'BASE DE DONNEE'!$I$111:$P$164,2,0)*AT10))))))</f>
        <v>0</v>
      </c>
      <c r="BC10" s="41" t="b">
        <f t="shared" si="10"/>
        <v>0</v>
      </c>
      <c r="BD10" s="45" t="b">
        <f t="shared" si="11"/>
        <v>0</v>
      </c>
      <c r="BE10" s="34"/>
      <c r="BF10" s="26"/>
      <c r="BG10" s="29"/>
      <c r="BH10" s="585"/>
      <c r="BI10" s="704"/>
      <c r="BJ10" s="704"/>
      <c r="BK10" s="77">
        <f t="shared" si="12"/>
        <v>0</v>
      </c>
      <c r="BL10" s="29"/>
      <c r="BM10" s="42"/>
      <c r="BN10" s="29"/>
      <c r="BO10" s="29"/>
      <c r="BP10" s="29"/>
      <c r="BQ10" s="29"/>
      <c r="BR10" s="29"/>
      <c r="BS10" s="29"/>
      <c r="BT10" s="94">
        <f t="shared" si="13"/>
        <v>0</v>
      </c>
      <c r="BU10" s="83">
        <f>IF(BL10="CLIENT S+L",(BK10*3333.33+(VLOOKUP(BN10,'BASE DE DONNEE'!$I$220:$J$250,2,0)))-((BK10*3333.33+(VLOOKUP(BN10,'BASE DE DONNEE'!$I$220:$J$250,2,0)))*BM10),IF(BL10="CLIENT O","OFFERT",IF(BL10="CLIENT L",(VLOOKUP(BN10,'BASE DE DONNEE'!$I$220:$J$250,2,0))+(VLOOKUP(BK10,'BASE DE DONNEE'!$I$111:$P$192,2,0)),IF(BL10="CLIENT D",(BK10*3809.53+(VLOOKUP(BN10,'BASE DE DONNEE'!$I$220:$J$250,2,0))),IF(BL10="CLIENT S+D",(BK10*3809.53+(VLOOKUP(BN10,'BASE DE DONNEE'!$I$220:$J$250,2,0)))-((BK10*3809.53+(VLOOKUP(BN10,'BASE DE DONNEE'!$I$220:$J$250,2,0)))*BM10),IF(BL10="CLIENT S",VLOOKUP(BN10,'BASE DE DONNEE'!$I$220:$J$250,2,0))+VLOOKUP(BK10,'BASE DE DONNEE'!$I$111:$P$192,2,0)-((VLOOKUP(BN10,'BASE DE DONNEE'!$I$220:$J$250,2,0))+VLOOKUP(BK10,'BASE DE DONNEE'!$I$111:$P$192,2,0)*BM10))))))</f>
        <v>0</v>
      </c>
      <c r="BV10" s="83" t="b">
        <f t="shared" si="14"/>
        <v>0</v>
      </c>
      <c r="BW10" s="95" t="b">
        <f t="shared" si="15"/>
        <v>0</v>
      </c>
      <c r="BX10" s="34"/>
    </row>
    <row r="11" spans="1:76" x14ac:dyDescent="0.25">
      <c r="A11" s="26"/>
      <c r="B11" s="29"/>
      <c r="C11" s="585"/>
      <c r="D11" s="704"/>
      <c r="E11" s="704"/>
      <c r="F11" s="77">
        <f t="shared" si="0"/>
        <v>0</v>
      </c>
      <c r="G11" s="29"/>
      <c r="H11" s="42"/>
      <c r="I11" s="29"/>
      <c r="J11" s="29"/>
      <c r="K11" s="29"/>
      <c r="L11" s="29"/>
      <c r="M11" s="29"/>
      <c r="N11" s="130"/>
      <c r="O11" s="80">
        <f t="shared" si="1"/>
        <v>0</v>
      </c>
      <c r="P11" s="76" t="b">
        <f>IF(G11="CLIENT S+L",(F11*3333.33+(VLOOKUP(I11,'BASE DE DONNEE'!$I$220:$J$250,2,0)))-(F11*3333.33+(VLOOKUP(I11,'BASE DE DONNEE'!$I$220:$J$250,2,0)))*H11,IF(G11="CLIENT O","OFFERT",IF(G11="CLIENT L",(VLOOKUP(I11,'BASE DE DONNEE'!$I$220:$J$250,2,0))+(VLOOKUP(F11,'BASE DE DONNEE'!$I$111:$P$192,2,0)),IF(G11="CLIENT D",(F11*3809.53+(VLOOKUP(I11,'BASE DE DONNEE'!$I$220:$J$250,2,0))),IF(G11="CLIENT S+D",((F11*3809.53+(VLOOKUP(I11,'BASE DE DONNEE'!$I$220:$J$250,2,0)))-(F11*3809.53+(VLOOKUP(I11,'BASE DE DONNEE'!$I$220:$J$250,2,0)))*H11),IF(G11="CLIENT S",(VLOOKUP(I11,'BASE DE DONNEE'!$I$220:$J$250,2,0))+VLOOKUP(F11,'BASE DE DONNEE'!$I$111:$P$192,2,0)-((VLOOKUP(I11,'BASE DE DONNEE'!$I$220:$J$250,2,0))+VLOOKUP(F11,'BASE DE DONNEE'!$I$111:$P$164,2,0)*H11)))))))</f>
        <v>0</v>
      </c>
      <c r="Q11" s="76" t="b">
        <f t="shared" si="2"/>
        <v>0</v>
      </c>
      <c r="R11" s="83" t="b">
        <f t="shared" si="3"/>
        <v>0</v>
      </c>
      <c r="S11" s="34"/>
      <c r="T11" s="26"/>
      <c r="U11" s="29"/>
      <c r="V11" s="585"/>
      <c r="W11" s="704"/>
      <c r="X11" s="704"/>
      <c r="Y11" s="77">
        <f t="shared" si="4"/>
        <v>0</v>
      </c>
      <c r="Z11" s="29"/>
      <c r="AA11" s="42"/>
      <c r="AB11" s="29"/>
      <c r="AC11" s="29"/>
      <c r="AD11" s="29"/>
      <c r="AE11" s="29"/>
      <c r="AF11" s="29"/>
      <c r="AG11" s="132"/>
      <c r="AH11" s="92">
        <f t="shared" si="5"/>
        <v>0</v>
      </c>
      <c r="AI11" s="83">
        <f>IF(Z11="CLIENT S+L",(Y11*3333.33+(VLOOKUP(AB11,'BASE DE DONNEE'!$I$220:$J$250,2,0)))-(Y11*3333.33+(VLOOKUP(AB11,'BASE DE DONNEE'!$I$220:$J$250,2,0)))*AA11,IF(Z11="CLIENT O","OFFERT",IF(Z11="CLIENT L",(VLOOKUP(AB11,'BASE DE DONNEE'!$I$220:$J$250,2,0))+(VLOOKUP(Y11,'BASE DE DONNEE'!$I$111:$P$192,2,0)),IF(Z11="CLIENT D",(Y11*3809.53+(VLOOKUP(AB11,'BASE DE DONNEE'!$I$220:$J$250,2,0))),IF(Z11="CLIENT S+D",(Y11*3809.53+(VLOOKUP(AB11,'BASE DE DONNEE'!$I$220:$J$250,2,0)))-(Y11*3809.53+(VLOOKUP(AB11,'BASE DE DONNEE'!$I$220:$J$250,2,0)))*AA11,IF(Z11="CLIENT S",VLOOKUP(AB11,'BASE DE DONNEE'!$I$220:$J$250,2,0))+VLOOKUP(Y11,'BASE DE DONNEE'!$I$111:$P$192,2,0)-((VLOOKUP(AB11,'BASE DE DONNEE'!$I$220:$J$250,2,0))+VLOOKUP(Y11,'BASE DE DONNEE'!$I$111:$P$192,2,0)*AA11))))))</f>
        <v>0</v>
      </c>
      <c r="AJ11" s="83" t="b">
        <f t="shared" si="6"/>
        <v>0</v>
      </c>
      <c r="AK11" s="83" t="b">
        <f t="shared" si="7"/>
        <v>0</v>
      </c>
      <c r="AL11" s="34"/>
      <c r="AM11" s="26"/>
      <c r="AN11" s="29"/>
      <c r="AO11" s="585"/>
      <c r="AP11" s="704"/>
      <c r="AQ11" s="704"/>
      <c r="AR11" s="77">
        <f t="shared" si="8"/>
        <v>0</v>
      </c>
      <c r="AS11" s="29"/>
      <c r="AT11" s="42"/>
      <c r="AU11" s="29"/>
      <c r="AV11" s="29"/>
      <c r="AW11" s="29"/>
      <c r="AX11" s="29"/>
      <c r="AY11" s="29"/>
      <c r="AZ11" s="129"/>
      <c r="BA11" s="93">
        <f t="shared" si="9"/>
        <v>0</v>
      </c>
      <c r="BB11" s="41">
        <f>IF(AS11="CLIENT S+L",(AR11*3333.33+(VLOOKUP(AU11,'BASE DE DONNEE'!$I$220:$J$250,2,0)))-((AR11*3333.33+(VLOOKUP(AU11,'BASE DE DONNEE'!$I$220:$J$250,2,0)))*AT11),IF(AS11="CLIENT O","OFFERT",IF(AS11="CLIENT L",(VLOOKUP(AU11,'BASE DE DONNEE'!$I$220:$J$250,2,0))+(VLOOKUP(AR11,'BASE DE DONNEE'!$I$111:$P$192,2,0)),IF(AS11="CLIENT D",(AR11*3809.53+(VLOOKUP(AU11,'BASE DE DONNEE'!$I$220:$J$250,2,0))),IF(AS11="CLIENT S+D",(AR11*3809.53+(VLOOKUP(AU11,'BASE DE DONNEE'!$I$220:$J$250,2,0)))-(AR11*3809.53+(VLOOKUP(AU11,'BASE DE DONNEE'!$I$220:$J$250,2,0)))*AT11,IF(AS11="CLIENT S",VLOOKUP(AU11,'BASE DE DONNEE'!$I$220:$J$250,2,0))+VLOOKUP(AR11,'BASE DE DONNEE'!$I$111:$P$192,2,0)-((VLOOKUP(AU11,'BASE DE DONNEE'!$I$220:$J$250,2,0))+VLOOKUP(AR11,'BASE DE DONNEE'!$I$111:$P$164,2,0)*AT11))))))</f>
        <v>0</v>
      </c>
      <c r="BC11" s="41" t="b">
        <f t="shared" si="10"/>
        <v>0</v>
      </c>
      <c r="BD11" s="45" t="b">
        <f t="shared" si="11"/>
        <v>0</v>
      </c>
      <c r="BE11" s="34"/>
      <c r="BF11" s="26"/>
      <c r="BG11" s="29"/>
      <c r="BH11" s="585"/>
      <c r="BI11" s="704"/>
      <c r="BJ11" s="704"/>
      <c r="BK11" s="77">
        <f t="shared" si="12"/>
        <v>0</v>
      </c>
      <c r="BL11" s="29"/>
      <c r="BM11" s="42"/>
      <c r="BN11" s="29"/>
      <c r="BO11" s="29"/>
      <c r="BP11" s="29"/>
      <c r="BQ11" s="29"/>
      <c r="BR11" s="29"/>
      <c r="BS11" s="29"/>
      <c r="BT11" s="94">
        <f t="shared" si="13"/>
        <v>0</v>
      </c>
      <c r="BU11" s="83">
        <f>IF(BL11="CLIENT S+L",(BK11*3333.33+(VLOOKUP(BN11,'BASE DE DONNEE'!$I$220:$J$250,2,0)))-((BK11*3333.33+(VLOOKUP(BN11,'BASE DE DONNEE'!$I$220:$J$250,2,0)))*BM11),IF(BL11="CLIENT O","OFFERT",IF(BL11="CLIENT L",(VLOOKUP(BN11,'BASE DE DONNEE'!$I$220:$J$250,2,0))+(VLOOKUP(BK11,'BASE DE DONNEE'!$I$111:$P$192,2,0)),IF(BL11="CLIENT D",(BK11*3809.53+(VLOOKUP(BN11,'BASE DE DONNEE'!$I$220:$J$250,2,0))),IF(BL11="CLIENT S+D",(BK11*3809.53+(VLOOKUP(BN11,'BASE DE DONNEE'!$I$220:$J$250,2,0)))-((BK11*3809.53+(VLOOKUP(BN11,'BASE DE DONNEE'!$I$220:$J$250,2,0)))*BM11),IF(BL11="CLIENT S",VLOOKUP(BN11,'BASE DE DONNEE'!$I$220:$J$250,2,0))+VLOOKUP(BK11,'BASE DE DONNEE'!$I$111:$P$192,2,0)-((VLOOKUP(BN11,'BASE DE DONNEE'!$I$220:$J$250,2,0))+VLOOKUP(BK11,'BASE DE DONNEE'!$I$111:$P$192,2,0)*BM11))))))</f>
        <v>0</v>
      </c>
      <c r="BV11" s="83" t="b">
        <f t="shared" si="14"/>
        <v>0</v>
      </c>
      <c r="BW11" s="95" t="b">
        <f t="shared" si="15"/>
        <v>0</v>
      </c>
      <c r="BX11" s="34"/>
    </row>
    <row r="12" spans="1:76" x14ac:dyDescent="0.25">
      <c r="A12" s="26"/>
      <c r="B12" s="29"/>
      <c r="C12" s="585"/>
      <c r="D12" s="704"/>
      <c r="E12" s="704"/>
      <c r="F12" s="77">
        <f t="shared" si="0"/>
        <v>0</v>
      </c>
      <c r="G12" s="29"/>
      <c r="H12" s="42"/>
      <c r="I12" s="29"/>
      <c r="J12" s="29"/>
      <c r="K12" s="29"/>
      <c r="L12" s="29"/>
      <c r="M12" s="29"/>
      <c r="N12" s="130"/>
      <c r="O12" s="80">
        <f t="shared" si="1"/>
        <v>0</v>
      </c>
      <c r="P12" s="76" t="b">
        <f>IF(G12="CLIENT S+L",(F12*3333.33+(VLOOKUP(I12,'BASE DE DONNEE'!$I$220:$J$250,2,0)))-(F12*3333.33+(VLOOKUP(I12,'BASE DE DONNEE'!$I$220:$J$250,2,0)))*H12,IF(G12="CLIENT O","OFFERT",IF(G12="CLIENT L",(VLOOKUP(I12,'BASE DE DONNEE'!$I$220:$J$250,2,0))+(VLOOKUP(F12,'BASE DE DONNEE'!$I$111:$P$192,2,0)),IF(G12="CLIENT D",(F12*3809.53+(VLOOKUP(I12,'BASE DE DONNEE'!$I$220:$J$250,2,0))),IF(G12="CLIENT S+D",((F12*3809.53+(VLOOKUP(I12,'BASE DE DONNEE'!$I$220:$J$250,2,0)))-(F12*3809.53+(VLOOKUP(I12,'BASE DE DONNEE'!$I$220:$J$250,2,0)))*H12),IF(G12="CLIENT S",(VLOOKUP(I12,'BASE DE DONNEE'!$I$220:$J$250,2,0))+VLOOKUP(F12,'BASE DE DONNEE'!$I$111:$P$192,2,0)-((VLOOKUP(I12,'BASE DE DONNEE'!$I$220:$J$250,2,0))+VLOOKUP(F12,'BASE DE DONNEE'!$I$111:$P$164,2,0)*H12)))))))</f>
        <v>0</v>
      </c>
      <c r="Q12" s="76" t="b">
        <f t="shared" si="2"/>
        <v>0</v>
      </c>
      <c r="R12" s="83" t="b">
        <f t="shared" si="3"/>
        <v>0</v>
      </c>
      <c r="S12" s="34"/>
      <c r="T12" s="26"/>
      <c r="U12" s="29"/>
      <c r="V12" s="585"/>
      <c r="W12" s="704"/>
      <c r="X12" s="704"/>
      <c r="Y12" s="77">
        <f t="shared" si="4"/>
        <v>0</v>
      </c>
      <c r="Z12" s="29"/>
      <c r="AA12" s="42"/>
      <c r="AB12" s="29"/>
      <c r="AC12" s="29"/>
      <c r="AD12" s="29"/>
      <c r="AE12" s="29"/>
      <c r="AF12" s="29"/>
      <c r="AG12" s="130"/>
      <c r="AH12" s="92">
        <f t="shared" si="5"/>
        <v>0</v>
      </c>
      <c r="AI12" s="83">
        <f>IF(Z12="CLIENT S+L",(Y12*3333.33+(VLOOKUP(AB12,'BASE DE DONNEE'!$I$220:$J$250,2,0)))-(Y12*3333.33+(VLOOKUP(AB12,'BASE DE DONNEE'!$I$220:$J$250,2,0)))*AA12,IF(Z12="CLIENT O","OFFERT",IF(Z12="CLIENT L",(VLOOKUP(AB12,'BASE DE DONNEE'!$I$220:$J$250,2,0))+(VLOOKUP(Y12,'BASE DE DONNEE'!$I$111:$P$192,2,0)),IF(Z12="CLIENT D",(Y12*3809.53+(VLOOKUP(AB12,'BASE DE DONNEE'!$I$220:$J$250,2,0))),IF(Z12="CLIENT S+D",(Y12*3809.53+(VLOOKUP(AB12,'BASE DE DONNEE'!$I$220:$J$250,2,0)))-(Y12*3809.53+(VLOOKUP(AB12,'BASE DE DONNEE'!$I$220:$J$250,2,0)))*AA12,IF(Z12="CLIENT S",VLOOKUP(AB12,'BASE DE DONNEE'!$I$220:$J$250,2,0))+VLOOKUP(Y12,'BASE DE DONNEE'!$I$111:$P$192,2,0)-((VLOOKUP(AB12,'BASE DE DONNEE'!$I$220:$J$250,2,0))+VLOOKUP(Y12,'BASE DE DONNEE'!$I$111:$P$192,2,0)*AA12))))))</f>
        <v>0</v>
      </c>
      <c r="AJ12" s="83" t="b">
        <f t="shared" si="6"/>
        <v>0</v>
      </c>
      <c r="AK12" s="83" t="b">
        <f t="shared" si="7"/>
        <v>0</v>
      </c>
      <c r="AL12" s="34"/>
      <c r="AM12" s="26"/>
      <c r="AN12" s="29"/>
      <c r="AO12" s="585"/>
      <c r="AP12" s="704"/>
      <c r="AQ12" s="704"/>
      <c r="AR12" s="77">
        <f t="shared" si="8"/>
        <v>0</v>
      </c>
      <c r="AS12" s="29"/>
      <c r="AT12" s="42"/>
      <c r="AU12" s="29"/>
      <c r="AV12" s="29"/>
      <c r="AW12" s="29"/>
      <c r="AX12" s="29"/>
      <c r="AY12" s="29"/>
      <c r="AZ12" s="129"/>
      <c r="BA12" s="93">
        <f t="shared" si="9"/>
        <v>0</v>
      </c>
      <c r="BB12" s="41">
        <f>IF(AS12="CLIENT S+L",(AR12*3333.33+(VLOOKUP(AU12,'BASE DE DONNEE'!$I$220:$J$250,2,0)))-((AR12*3333.33+(VLOOKUP(AU12,'BASE DE DONNEE'!$I$220:$J$250,2,0)))*AT12),IF(AS12="CLIENT O","OFFERT",IF(AS12="CLIENT L",(VLOOKUP(AU12,'BASE DE DONNEE'!$I$220:$J$250,2,0))+(VLOOKUP(AR12,'BASE DE DONNEE'!$I$111:$P$192,2,0)),IF(AS12="CLIENT D",(AR12*3809.53+(VLOOKUP(AU12,'BASE DE DONNEE'!$I$220:$J$250,2,0))),IF(AS12="CLIENT S+D",(AR12*3809.53+(VLOOKUP(AU12,'BASE DE DONNEE'!$I$220:$J$250,2,0)))-(AR12*3809.53+(VLOOKUP(AU12,'BASE DE DONNEE'!$I$220:$J$250,2,0)))*AT12,IF(AS12="CLIENT S",VLOOKUP(AU12,'BASE DE DONNEE'!$I$220:$J$250,2,0))+VLOOKUP(AR12,'BASE DE DONNEE'!$I$111:$P$192,2,0)-((VLOOKUP(AU12,'BASE DE DONNEE'!$I$220:$J$250,2,0))+VLOOKUP(AR12,'BASE DE DONNEE'!$I$111:$P$164,2,0)*AT12))))))</f>
        <v>0</v>
      </c>
      <c r="BC12" s="41" t="b">
        <f t="shared" si="10"/>
        <v>0</v>
      </c>
      <c r="BD12" s="45" t="b">
        <f t="shared" si="11"/>
        <v>0</v>
      </c>
      <c r="BE12" s="34"/>
      <c r="BF12" s="26"/>
      <c r="BG12" s="29"/>
      <c r="BH12" s="585"/>
      <c r="BI12" s="704"/>
      <c r="BJ12" s="704"/>
      <c r="BK12" s="77">
        <f t="shared" si="12"/>
        <v>0</v>
      </c>
      <c r="BL12" s="29"/>
      <c r="BM12" s="42"/>
      <c r="BN12" s="29"/>
      <c r="BO12" s="29"/>
      <c r="BP12" s="29"/>
      <c r="BQ12" s="29"/>
      <c r="BR12" s="29"/>
      <c r="BS12" s="29"/>
      <c r="BT12" s="94">
        <f t="shared" si="13"/>
        <v>0</v>
      </c>
      <c r="BU12" s="83">
        <f>IF(BL12="CLIENT S+L",(BK12*3333.33+(VLOOKUP(BN12,'BASE DE DONNEE'!$I$220:$J$250,2,0)))-((BK12*3333.33+(VLOOKUP(BN12,'BASE DE DONNEE'!$I$220:$J$250,2,0)))*BM12),IF(BL12="CLIENT O","OFFERT",IF(BL12="CLIENT L",(VLOOKUP(BN12,'BASE DE DONNEE'!$I$220:$J$250,2,0))+(VLOOKUP(BK12,'BASE DE DONNEE'!$I$111:$P$192,2,0)),IF(BL12="CLIENT D",(BK12*3809.53+(VLOOKUP(BN12,'BASE DE DONNEE'!$I$220:$J$250,2,0))),IF(BL12="CLIENT S+D",(BK12*3809.53+(VLOOKUP(BN12,'BASE DE DONNEE'!$I$220:$J$250,2,0)))-((BK12*3809.53+(VLOOKUP(BN12,'BASE DE DONNEE'!$I$220:$J$250,2,0)))*BM12),IF(BL12="CLIENT S",VLOOKUP(BN12,'BASE DE DONNEE'!$I$220:$J$250,2,0))+VLOOKUP(BK12,'BASE DE DONNEE'!$I$111:$P$192,2,0)-((VLOOKUP(BN12,'BASE DE DONNEE'!$I$220:$J$250,2,0))+VLOOKUP(BK12,'BASE DE DONNEE'!$I$111:$P$192,2,0)*BM12))))))</f>
        <v>0</v>
      </c>
      <c r="BV12" s="83" t="b">
        <f t="shared" si="14"/>
        <v>0</v>
      </c>
      <c r="BW12" s="95" t="b">
        <f t="shared" si="15"/>
        <v>0</v>
      </c>
      <c r="BX12" s="34"/>
    </row>
    <row r="13" spans="1:76" x14ac:dyDescent="0.25">
      <c r="A13" s="26"/>
      <c r="B13" s="29"/>
      <c r="C13" s="585"/>
      <c r="D13" s="704"/>
      <c r="E13" s="704"/>
      <c r="F13" s="77">
        <f t="shared" si="0"/>
        <v>0</v>
      </c>
      <c r="G13" s="29"/>
      <c r="H13" s="42"/>
      <c r="I13" s="29"/>
      <c r="J13" s="29"/>
      <c r="K13" s="29"/>
      <c r="L13" s="29"/>
      <c r="M13" s="29"/>
      <c r="N13" s="130"/>
      <c r="O13" s="80">
        <f t="shared" si="1"/>
        <v>0</v>
      </c>
      <c r="P13" s="76" t="b">
        <f>IF(G13="CLIENT S+L",(F13*3333.33+(VLOOKUP(I13,'BASE DE DONNEE'!$I$220:$J$250,2,0)))-(F13*3333.33+(VLOOKUP(I13,'BASE DE DONNEE'!$I$220:$J$250,2,0)))*H13,IF(G13="CLIENT O","OFFERT",IF(G13="CLIENT L",(VLOOKUP(I13,'BASE DE DONNEE'!$I$220:$J$250,2,0))+(VLOOKUP(F13,'BASE DE DONNEE'!$I$111:$P$192,2,0)),IF(G13="CLIENT D",(F13*3809.53+(VLOOKUP(I13,'BASE DE DONNEE'!$I$220:$J$250,2,0))),IF(G13="CLIENT S+D",((F13*3809.53+(VLOOKUP(I13,'BASE DE DONNEE'!$I$220:$J$250,2,0)))-(F13*3809.53+(VLOOKUP(I13,'BASE DE DONNEE'!$I$220:$J$250,2,0)))*H13),IF(G13="CLIENT S",(VLOOKUP(I13,'BASE DE DONNEE'!$I$220:$J$250,2,0))+VLOOKUP(F13,'BASE DE DONNEE'!$I$111:$P$192,2,0)-((VLOOKUP(I13,'BASE DE DONNEE'!$I$220:$J$250,2,0))+VLOOKUP(F13,'BASE DE DONNEE'!$I$111:$P$164,2,0)*H13)))))))</f>
        <v>0</v>
      </c>
      <c r="Q13" s="76" t="b">
        <f t="shared" si="2"/>
        <v>0</v>
      </c>
      <c r="R13" s="83" t="b">
        <f t="shared" si="3"/>
        <v>0</v>
      </c>
      <c r="S13" s="34"/>
      <c r="T13" s="26"/>
      <c r="U13" s="29"/>
      <c r="V13" s="585"/>
      <c r="W13" s="704"/>
      <c r="X13" s="704"/>
      <c r="Y13" s="77">
        <f t="shared" si="4"/>
        <v>0</v>
      </c>
      <c r="Z13" s="29"/>
      <c r="AA13" s="42"/>
      <c r="AB13" s="29"/>
      <c r="AC13" s="29"/>
      <c r="AD13" s="29"/>
      <c r="AE13" s="29"/>
      <c r="AF13" s="29"/>
      <c r="AG13" s="132"/>
      <c r="AH13" s="92">
        <f t="shared" si="5"/>
        <v>0</v>
      </c>
      <c r="AI13" s="83">
        <f>IF(Z13="CLIENT S+L",(Y13*3333.33+(VLOOKUP(AB13,'BASE DE DONNEE'!$I$220:$J$250,2,0)))-(Y13*3333.33+(VLOOKUP(AB13,'BASE DE DONNEE'!$I$220:$J$250,2,0)))*AA13,IF(Z13="CLIENT O","OFFERT",IF(Z13="CLIENT L",(VLOOKUP(AB13,'BASE DE DONNEE'!$I$220:$J$250,2,0))+(VLOOKUP(Y13,'BASE DE DONNEE'!$I$111:$P$192,2,0)),IF(Z13="CLIENT D",(Y13*3809.53+(VLOOKUP(AB13,'BASE DE DONNEE'!$I$220:$J$250,2,0))),IF(Z13="CLIENT S+D",(Y13*3809.53+(VLOOKUP(AB13,'BASE DE DONNEE'!$I$220:$J$250,2,0)))-(Y13*3809.53+(VLOOKUP(AB13,'BASE DE DONNEE'!$I$220:$J$250,2,0)))*AA13,IF(Z13="CLIENT S",VLOOKUP(AB13,'BASE DE DONNEE'!$I$220:$J$250,2,0))+VLOOKUP(Y13,'BASE DE DONNEE'!$I$111:$P$192,2,0)-((VLOOKUP(AB13,'BASE DE DONNEE'!$I$220:$J$250,2,0))+VLOOKUP(Y13,'BASE DE DONNEE'!$I$111:$P$192,2,0)*AA13))))))</f>
        <v>0</v>
      </c>
      <c r="AJ13" s="83" t="b">
        <f t="shared" si="6"/>
        <v>0</v>
      </c>
      <c r="AK13" s="83" t="b">
        <f t="shared" si="7"/>
        <v>0</v>
      </c>
      <c r="AL13" s="34"/>
      <c r="AM13" s="26"/>
      <c r="AN13" s="29"/>
      <c r="AO13" s="585"/>
      <c r="AP13" s="704"/>
      <c r="AQ13" s="704"/>
      <c r="AR13" s="77">
        <f t="shared" si="8"/>
        <v>0</v>
      </c>
      <c r="AS13" s="29"/>
      <c r="AT13" s="42"/>
      <c r="AU13" s="29"/>
      <c r="AV13" s="29"/>
      <c r="AW13" s="29"/>
      <c r="AX13" s="29"/>
      <c r="AY13" s="29"/>
      <c r="AZ13" s="129"/>
      <c r="BA13" s="93">
        <f t="shared" si="9"/>
        <v>0</v>
      </c>
      <c r="BB13" s="41">
        <f>IF(AS13="CLIENT S+L",(AR13*3333.33+(VLOOKUP(AU13,'BASE DE DONNEE'!$I$220:$J$250,2,0)))-((AR13*3333.33+(VLOOKUP(AU13,'BASE DE DONNEE'!$I$220:$J$250,2,0)))*AT13),IF(AS13="CLIENT O","OFFERT",IF(AS13="CLIENT L",(VLOOKUP(AU13,'BASE DE DONNEE'!$I$220:$J$250,2,0))+(VLOOKUP(AR13,'BASE DE DONNEE'!$I$111:$P$192,2,0)),IF(AS13="CLIENT D",(AR13*3809.53+(VLOOKUP(AU13,'BASE DE DONNEE'!$I$220:$J$250,2,0))),IF(AS13="CLIENT S+D",(AR13*3809.53+(VLOOKUP(AU13,'BASE DE DONNEE'!$I$220:$J$250,2,0)))-(AR13*3809.53+(VLOOKUP(AU13,'BASE DE DONNEE'!$I$220:$J$250,2,0)))*AT13,IF(AS13="CLIENT S",VLOOKUP(AU13,'BASE DE DONNEE'!$I$220:$J$250,2,0))+VLOOKUP(AR13,'BASE DE DONNEE'!$I$111:$P$192,2,0)-((VLOOKUP(AU13,'BASE DE DONNEE'!$I$220:$J$250,2,0))+VLOOKUP(AR13,'BASE DE DONNEE'!$I$111:$P$164,2,0)*AT13))))))</f>
        <v>0</v>
      </c>
      <c r="BC13" s="41" t="b">
        <f t="shared" si="10"/>
        <v>0</v>
      </c>
      <c r="BD13" s="45" t="b">
        <f t="shared" si="11"/>
        <v>0</v>
      </c>
      <c r="BE13" s="34"/>
      <c r="BF13" s="26"/>
      <c r="BG13" s="29"/>
      <c r="BH13" s="585"/>
      <c r="BI13" s="704"/>
      <c r="BJ13" s="704"/>
      <c r="BK13" s="77">
        <f t="shared" si="12"/>
        <v>0</v>
      </c>
      <c r="BL13" s="29"/>
      <c r="BM13" s="42"/>
      <c r="BN13" s="29"/>
      <c r="BO13" s="29"/>
      <c r="BP13" s="29"/>
      <c r="BQ13" s="29"/>
      <c r="BR13" s="29"/>
      <c r="BS13" s="29"/>
      <c r="BT13" s="94">
        <f t="shared" si="13"/>
        <v>0</v>
      </c>
      <c r="BU13" s="83">
        <f>IF(BL13="CLIENT S+L",(BK13*3333.33+(VLOOKUP(BN13,'BASE DE DONNEE'!$I$220:$J$250,2,0)))-((BK13*3333.33+(VLOOKUP(BN13,'BASE DE DONNEE'!$I$220:$J$250,2,0)))*BM13),IF(BL13="CLIENT O","OFFERT",IF(BL13="CLIENT L",(VLOOKUP(BN13,'BASE DE DONNEE'!$I$220:$J$250,2,0))+(VLOOKUP(BK13,'BASE DE DONNEE'!$I$111:$P$192,2,0)),IF(BL13="CLIENT D",(BK13*3809.53+(VLOOKUP(BN13,'BASE DE DONNEE'!$I$220:$J$250,2,0))),IF(BL13="CLIENT S+D",(BK13*3809.53+(VLOOKUP(BN13,'BASE DE DONNEE'!$I$220:$J$250,2,0)))-((BK13*3809.53+(VLOOKUP(BN13,'BASE DE DONNEE'!$I$220:$J$250,2,0)))*BM13),IF(BL13="CLIENT S",VLOOKUP(BN13,'BASE DE DONNEE'!$I$220:$J$250,2,0))+VLOOKUP(BK13,'BASE DE DONNEE'!$I$111:$P$192,2,0)-((VLOOKUP(BN13,'BASE DE DONNEE'!$I$220:$J$250,2,0))+VLOOKUP(BK13,'BASE DE DONNEE'!$I$111:$P$192,2,0)*BM13))))))</f>
        <v>0</v>
      </c>
      <c r="BV13" s="83" t="b">
        <f t="shared" si="14"/>
        <v>0</v>
      </c>
      <c r="BW13" s="95" t="b">
        <f t="shared" si="15"/>
        <v>0</v>
      </c>
      <c r="BX13" s="34"/>
    </row>
    <row r="14" spans="1:76" x14ac:dyDescent="0.25">
      <c r="A14" s="26"/>
      <c r="B14" s="29"/>
      <c r="C14" s="585"/>
      <c r="D14" s="704"/>
      <c r="E14" s="704"/>
      <c r="F14" s="77">
        <f t="shared" si="0"/>
        <v>0</v>
      </c>
      <c r="G14" s="29"/>
      <c r="H14" s="42"/>
      <c r="I14" s="29"/>
      <c r="J14" s="29"/>
      <c r="K14" s="29"/>
      <c r="L14" s="29"/>
      <c r="M14" s="29"/>
      <c r="N14" s="130"/>
      <c r="O14" s="80">
        <f t="shared" si="1"/>
        <v>0</v>
      </c>
      <c r="P14" s="76" t="b">
        <f>IF(G14="CLIENT S+L",(F14*3333.33+(VLOOKUP(I14,'BASE DE DONNEE'!$I$220:$J$250,2,0)))-(F14*3333.33+(VLOOKUP(I14,'BASE DE DONNEE'!$I$220:$J$250,2,0)))*H14,IF(G14="CLIENT O","OFFERT",IF(G14="CLIENT L",(VLOOKUP(I14,'BASE DE DONNEE'!$I$220:$J$250,2,0))+(VLOOKUP(F14,'BASE DE DONNEE'!$I$111:$P$192,2,0)),IF(G14="CLIENT D",(F14*3809.53+(VLOOKUP(I14,'BASE DE DONNEE'!$I$220:$J$250,2,0))),IF(G14="CLIENT S+D",((F14*3809.53+(VLOOKUP(I14,'BASE DE DONNEE'!$I$220:$J$250,2,0)))-(F14*3809.53+(VLOOKUP(I14,'BASE DE DONNEE'!$I$220:$J$250,2,0)))*H14),IF(G14="CLIENT S",(VLOOKUP(I14,'BASE DE DONNEE'!$I$220:$J$250,2,0))+VLOOKUP(F14,'BASE DE DONNEE'!$I$111:$P$192,2,0)-((VLOOKUP(I14,'BASE DE DONNEE'!$I$220:$J$250,2,0))+VLOOKUP(F14,'BASE DE DONNEE'!$I$111:$P$164,2,0)*H14)))))))</f>
        <v>0</v>
      </c>
      <c r="Q14" s="76" t="b">
        <f t="shared" si="2"/>
        <v>0</v>
      </c>
      <c r="R14" s="83" t="b">
        <f t="shared" si="3"/>
        <v>0</v>
      </c>
      <c r="S14" s="34"/>
      <c r="T14" s="26"/>
      <c r="U14" s="29"/>
      <c r="V14" s="585"/>
      <c r="W14" s="704"/>
      <c r="X14" s="704"/>
      <c r="Y14" s="77">
        <f t="shared" si="4"/>
        <v>0</v>
      </c>
      <c r="Z14" s="29"/>
      <c r="AA14" s="42"/>
      <c r="AB14" s="29"/>
      <c r="AC14" s="29"/>
      <c r="AD14" s="29"/>
      <c r="AE14" s="29"/>
      <c r="AF14" s="29"/>
      <c r="AG14" s="130"/>
      <c r="AH14" s="92">
        <f t="shared" si="5"/>
        <v>0</v>
      </c>
      <c r="AI14" s="83">
        <f>IF(Z14="CLIENT S+L",(Y14*3333.33+(VLOOKUP(AB14,'BASE DE DONNEE'!$I$220:$J$250,2,0)))-(Y14*3333.33+(VLOOKUP(AB14,'BASE DE DONNEE'!$I$220:$J$250,2,0)))*AA14,IF(Z14="CLIENT O","OFFERT",IF(Z14="CLIENT L",(VLOOKUP(AB14,'BASE DE DONNEE'!$I$220:$J$250,2,0))+(VLOOKUP(Y14,'BASE DE DONNEE'!$I$111:$P$192,2,0)),IF(Z14="CLIENT D",(Y14*3809.53+(VLOOKUP(AB14,'BASE DE DONNEE'!$I$220:$J$250,2,0))),IF(Z14="CLIENT S+D",(Y14*3809.53+(VLOOKUP(AB14,'BASE DE DONNEE'!$I$220:$J$250,2,0)))-(Y14*3809.53+(VLOOKUP(AB14,'BASE DE DONNEE'!$I$220:$J$250,2,0)))*AA14,IF(Z14="CLIENT S",VLOOKUP(AB14,'BASE DE DONNEE'!$I$220:$J$250,2,0))+VLOOKUP(Y14,'BASE DE DONNEE'!$I$111:$P$192,2,0)-((VLOOKUP(AB14,'BASE DE DONNEE'!$I$220:$J$250,2,0))+VLOOKUP(Y14,'BASE DE DONNEE'!$I$111:$P$192,2,0)*AA14))))))</f>
        <v>0</v>
      </c>
      <c r="AJ14" s="83" t="b">
        <f t="shared" si="6"/>
        <v>0</v>
      </c>
      <c r="AK14" s="83" t="b">
        <f t="shared" si="7"/>
        <v>0</v>
      </c>
      <c r="AL14" s="34"/>
      <c r="AM14" s="26"/>
      <c r="AN14" s="29"/>
      <c r="AO14" s="585"/>
      <c r="AP14" s="704"/>
      <c r="AQ14" s="704"/>
      <c r="AR14" s="77">
        <f t="shared" si="8"/>
        <v>0</v>
      </c>
      <c r="AS14" s="29"/>
      <c r="AT14" s="42"/>
      <c r="AU14" s="29"/>
      <c r="AV14" s="29"/>
      <c r="AW14" s="29"/>
      <c r="AX14" s="29"/>
      <c r="AY14" s="29"/>
      <c r="AZ14" s="129"/>
      <c r="BA14" s="93">
        <f t="shared" si="9"/>
        <v>0</v>
      </c>
      <c r="BB14" s="41">
        <f>IF(AS14="CLIENT S+L",(AR14*3333.33+(VLOOKUP(AU14,'BASE DE DONNEE'!$I$220:$J$250,2,0)))-((AR14*3333.33+(VLOOKUP(AU14,'BASE DE DONNEE'!$I$220:$J$250,2,0)))*AT14),IF(AS14="CLIENT O","OFFERT",IF(AS14="CLIENT L",(VLOOKUP(AU14,'BASE DE DONNEE'!$I$220:$J$250,2,0))+(VLOOKUP(AR14,'BASE DE DONNEE'!$I$111:$P$192,2,0)),IF(AS14="CLIENT D",(AR14*3809.53+(VLOOKUP(AU14,'BASE DE DONNEE'!$I$220:$J$250,2,0))),IF(AS14="CLIENT S+D",(AR14*3809.53+(VLOOKUP(AU14,'BASE DE DONNEE'!$I$220:$J$250,2,0)))-(AR14*3809.53+(VLOOKUP(AU14,'BASE DE DONNEE'!$I$220:$J$250,2,0)))*AT14,IF(AS14="CLIENT S",VLOOKUP(AU14,'BASE DE DONNEE'!$I$220:$J$250,2,0))+VLOOKUP(AR14,'BASE DE DONNEE'!$I$111:$P$192,2,0)-((VLOOKUP(AU14,'BASE DE DONNEE'!$I$220:$J$250,2,0))+VLOOKUP(AR14,'BASE DE DONNEE'!$I$111:$P$164,2,0)*AT14))))))</f>
        <v>0</v>
      </c>
      <c r="BC14" s="41" t="b">
        <f t="shared" si="10"/>
        <v>0</v>
      </c>
      <c r="BD14" s="45" t="b">
        <f t="shared" si="11"/>
        <v>0</v>
      </c>
      <c r="BE14" s="34"/>
      <c r="BF14" s="26"/>
      <c r="BG14" s="29"/>
      <c r="BH14" s="585"/>
      <c r="BI14" s="704"/>
      <c r="BJ14" s="704"/>
      <c r="BK14" s="77">
        <f t="shared" si="12"/>
        <v>0</v>
      </c>
      <c r="BL14" s="29"/>
      <c r="BM14" s="42"/>
      <c r="BN14" s="29"/>
      <c r="BO14" s="29"/>
      <c r="BP14" s="29"/>
      <c r="BQ14" s="29"/>
      <c r="BR14" s="29"/>
      <c r="BS14" s="29"/>
      <c r="BT14" s="94">
        <f t="shared" si="13"/>
        <v>0</v>
      </c>
      <c r="BU14" s="83">
        <f>IF(BL14="CLIENT S+L",(BK14*3333.33+(VLOOKUP(BN14,'BASE DE DONNEE'!$I$220:$J$250,2,0)))-((BK14*3333.33+(VLOOKUP(BN14,'BASE DE DONNEE'!$I$220:$J$250,2,0)))*BM14),IF(BL14="CLIENT O","OFFERT",IF(BL14="CLIENT L",(VLOOKUP(BN14,'BASE DE DONNEE'!$I$220:$J$250,2,0))+(VLOOKUP(BK14,'BASE DE DONNEE'!$I$111:$P$192,2,0)),IF(BL14="CLIENT D",(BK14*3809.53+(VLOOKUP(BN14,'BASE DE DONNEE'!$I$220:$J$250,2,0))),IF(BL14="CLIENT S+D",(BK14*3809.53+(VLOOKUP(BN14,'BASE DE DONNEE'!$I$220:$J$250,2,0)))-((BK14*3809.53+(VLOOKUP(BN14,'BASE DE DONNEE'!$I$220:$J$250,2,0)))*BM14),IF(BL14="CLIENT S",VLOOKUP(BN14,'BASE DE DONNEE'!$I$220:$J$250,2,0))+VLOOKUP(BK14,'BASE DE DONNEE'!$I$111:$P$192,2,0)-((VLOOKUP(BN14,'BASE DE DONNEE'!$I$220:$J$250,2,0))+VLOOKUP(BK14,'BASE DE DONNEE'!$I$111:$P$192,2,0)*BM14))))))</f>
        <v>0</v>
      </c>
      <c r="BV14" s="83" t="b">
        <f t="shared" si="14"/>
        <v>0</v>
      </c>
      <c r="BW14" s="95" t="b">
        <f t="shared" si="15"/>
        <v>0</v>
      </c>
      <c r="BX14" s="34"/>
    </row>
    <row r="15" spans="1:76" x14ac:dyDescent="0.25">
      <c r="A15" s="26"/>
      <c r="B15" s="29"/>
      <c r="C15" s="585"/>
      <c r="D15" s="704"/>
      <c r="E15" s="704"/>
      <c r="F15" s="77">
        <f t="shared" si="0"/>
        <v>0</v>
      </c>
      <c r="G15" s="29"/>
      <c r="H15" s="42"/>
      <c r="I15" s="29"/>
      <c r="J15" s="29"/>
      <c r="K15" s="29"/>
      <c r="L15" s="29"/>
      <c r="M15" s="29"/>
      <c r="N15" s="130"/>
      <c r="O15" s="80">
        <f t="shared" si="1"/>
        <v>0</v>
      </c>
      <c r="P15" s="76" t="b">
        <f>IF(G15="CLIENT S+L",(F15*3333.33+(VLOOKUP(I15,'BASE DE DONNEE'!$I$220:$J$250,2,0)))-(F15*3333.33+(VLOOKUP(I15,'BASE DE DONNEE'!$I$220:$J$250,2,0)))*H15,IF(G15="CLIENT O","OFFERT",IF(G15="CLIENT L",(VLOOKUP(I15,'BASE DE DONNEE'!$I$220:$J$250,2,0))+(VLOOKUP(F15,'BASE DE DONNEE'!$I$111:$P$192,2,0)),IF(G15="CLIENT D",(F15*3809.53+(VLOOKUP(I15,'BASE DE DONNEE'!$I$220:$J$250,2,0))),IF(G15="CLIENT S+D",((F15*3809.53+(VLOOKUP(I15,'BASE DE DONNEE'!$I$220:$J$250,2,0)))-(F15*3809.53+(VLOOKUP(I15,'BASE DE DONNEE'!$I$220:$J$250,2,0)))*H15),IF(G15="CLIENT S",(VLOOKUP(I15,'BASE DE DONNEE'!$I$220:$J$250,2,0))+VLOOKUP(F15,'BASE DE DONNEE'!$I$111:$P$192,2,0)-((VLOOKUP(I15,'BASE DE DONNEE'!$I$220:$J$250,2,0))+VLOOKUP(F15,'BASE DE DONNEE'!$I$111:$P$164,2,0)*H15)))))))</f>
        <v>0</v>
      </c>
      <c r="Q15" s="76" t="b">
        <f t="shared" si="2"/>
        <v>0</v>
      </c>
      <c r="R15" s="83" t="b">
        <f t="shared" si="3"/>
        <v>0</v>
      </c>
      <c r="S15" s="34"/>
      <c r="T15" s="26"/>
      <c r="U15" s="29"/>
      <c r="V15" s="585"/>
      <c r="W15" s="704"/>
      <c r="X15" s="704"/>
      <c r="Y15" s="77">
        <f t="shared" si="4"/>
        <v>0</v>
      </c>
      <c r="Z15" s="29"/>
      <c r="AA15" s="42"/>
      <c r="AB15" s="29"/>
      <c r="AC15" s="29"/>
      <c r="AD15" s="29"/>
      <c r="AE15" s="29"/>
      <c r="AF15" s="29"/>
      <c r="AG15" s="133"/>
      <c r="AH15" s="92">
        <f t="shared" si="5"/>
        <v>0</v>
      </c>
      <c r="AI15" s="83">
        <f>IF(Z15="CLIENT S+L",(Y15*3333.33+(VLOOKUP(AB15,'BASE DE DONNEE'!$I$220:$J$250,2,0)))-(Y15*3333.33+(VLOOKUP(AB15,'BASE DE DONNEE'!$I$220:$J$250,2,0)))*AA15,IF(Z15="CLIENT O","OFFERT",IF(Z15="CLIENT L",(VLOOKUP(AB15,'BASE DE DONNEE'!$I$220:$J$250,2,0))+(VLOOKUP(Y15,'BASE DE DONNEE'!$I$111:$P$192,2,0)),IF(Z15="CLIENT D",(Y15*3809.53+(VLOOKUP(AB15,'BASE DE DONNEE'!$I$220:$J$250,2,0))),IF(Z15="CLIENT S+D",(Y15*3809.53+(VLOOKUP(AB15,'BASE DE DONNEE'!$I$220:$J$250,2,0)))-(Y15*3809.53+(VLOOKUP(AB15,'BASE DE DONNEE'!$I$220:$J$250,2,0)))*AA15,IF(Z15="CLIENT S",VLOOKUP(AB15,'BASE DE DONNEE'!$I$220:$J$250,2,0))+VLOOKUP(Y15,'BASE DE DONNEE'!$I$111:$P$192,2,0)-((VLOOKUP(AB15,'BASE DE DONNEE'!$I$220:$J$250,2,0))+VLOOKUP(Y15,'BASE DE DONNEE'!$I$111:$P$192,2,0)*AA15))))))</f>
        <v>0</v>
      </c>
      <c r="AJ15" s="83" t="b">
        <f t="shared" si="6"/>
        <v>0</v>
      </c>
      <c r="AK15" s="83" t="b">
        <f t="shared" si="7"/>
        <v>0</v>
      </c>
      <c r="AL15" s="34"/>
      <c r="AM15" s="26"/>
      <c r="AN15" s="29"/>
      <c r="AO15" s="585"/>
      <c r="AP15" s="704"/>
      <c r="AQ15" s="704"/>
      <c r="AR15" s="77">
        <f t="shared" si="8"/>
        <v>0</v>
      </c>
      <c r="AS15" s="29"/>
      <c r="AT15" s="42"/>
      <c r="AU15" s="29"/>
      <c r="AV15" s="29"/>
      <c r="AW15" s="29"/>
      <c r="AX15" s="29"/>
      <c r="AY15" s="29"/>
      <c r="AZ15" s="129"/>
      <c r="BA15" s="93">
        <f t="shared" si="9"/>
        <v>0</v>
      </c>
      <c r="BB15" s="41">
        <f>IF(AS15="CLIENT S+L",(AR15*3333.33+(VLOOKUP(AU15,'BASE DE DONNEE'!$I$220:$J$250,2,0)))-((AR15*3333.33+(VLOOKUP(AU15,'BASE DE DONNEE'!$I$220:$J$250,2,0)))*AT15),IF(AS15="CLIENT O","OFFERT",IF(AS15="CLIENT L",(VLOOKUP(AU15,'BASE DE DONNEE'!$I$220:$J$250,2,0))+(VLOOKUP(AR15,'BASE DE DONNEE'!$I$111:$P$192,2,0)),IF(AS15="CLIENT D",(AR15*3809.53+(VLOOKUP(AU15,'BASE DE DONNEE'!$I$220:$J$250,2,0))),IF(AS15="CLIENT S+D",(AR15*3809.53+(VLOOKUP(AU15,'BASE DE DONNEE'!$I$220:$J$250,2,0)))-(AR15*3809.53+(VLOOKUP(AU15,'BASE DE DONNEE'!$I$220:$J$250,2,0)))*AT15,IF(AS15="CLIENT S",VLOOKUP(AU15,'BASE DE DONNEE'!$I$220:$J$250,2,0))+VLOOKUP(AR15,'BASE DE DONNEE'!$I$111:$P$192,2,0)-((VLOOKUP(AU15,'BASE DE DONNEE'!$I$220:$J$250,2,0))+VLOOKUP(AR15,'BASE DE DONNEE'!$I$111:$P$164,2,0)*AT15))))))</f>
        <v>0</v>
      </c>
      <c r="BC15" s="41" t="b">
        <f t="shared" si="10"/>
        <v>0</v>
      </c>
      <c r="BD15" s="45" t="b">
        <f t="shared" si="11"/>
        <v>0</v>
      </c>
      <c r="BE15" s="34"/>
      <c r="BF15" s="26"/>
      <c r="BG15" s="29"/>
      <c r="BH15" s="585"/>
      <c r="BI15" s="704"/>
      <c r="BJ15" s="704"/>
      <c r="BK15" s="77">
        <f t="shared" si="12"/>
        <v>0</v>
      </c>
      <c r="BL15" s="29"/>
      <c r="BM15" s="42"/>
      <c r="BN15" s="29"/>
      <c r="BO15" s="29"/>
      <c r="BP15" s="29"/>
      <c r="BQ15" s="29"/>
      <c r="BR15" s="29"/>
      <c r="BS15" s="29"/>
      <c r="BT15" s="94">
        <f t="shared" si="13"/>
        <v>0</v>
      </c>
      <c r="BU15" s="83">
        <f>IF(BL15="CLIENT S+L",(BK15*3333.33+(VLOOKUP(BN15,'BASE DE DONNEE'!$I$220:$J$250,2,0)))-((BK15*3333.33+(VLOOKUP(BN15,'BASE DE DONNEE'!$I$220:$J$250,2,0)))*BM15),IF(BL15="CLIENT O","OFFERT",IF(BL15="CLIENT L",(VLOOKUP(BN15,'BASE DE DONNEE'!$I$220:$J$250,2,0))+(VLOOKUP(BK15,'BASE DE DONNEE'!$I$111:$P$192,2,0)),IF(BL15="CLIENT D",(BK15*3809.53+(VLOOKUP(BN15,'BASE DE DONNEE'!$I$220:$J$250,2,0))),IF(BL15="CLIENT S+D",(BK15*3809.53+(VLOOKUP(BN15,'BASE DE DONNEE'!$I$220:$J$250,2,0)))-((BK15*3809.53+(VLOOKUP(BN15,'BASE DE DONNEE'!$I$220:$J$250,2,0)))*BM15),IF(BL15="CLIENT S",VLOOKUP(BN15,'BASE DE DONNEE'!$I$220:$J$250,2,0))+VLOOKUP(BK15,'BASE DE DONNEE'!$I$111:$P$192,2,0)-((VLOOKUP(BN15,'BASE DE DONNEE'!$I$220:$J$250,2,0))+VLOOKUP(BK15,'BASE DE DONNEE'!$I$111:$P$192,2,0)*BM15))))))</f>
        <v>0</v>
      </c>
      <c r="BV15" s="83" t="b">
        <f t="shared" si="14"/>
        <v>0</v>
      </c>
      <c r="BW15" s="95" t="b">
        <f t="shared" si="15"/>
        <v>0</v>
      </c>
      <c r="BX15" s="34"/>
    </row>
    <row r="16" spans="1:76" x14ac:dyDescent="0.25">
      <c r="A16" s="26"/>
      <c r="B16" s="29"/>
      <c r="C16" s="585"/>
      <c r="D16" s="704"/>
      <c r="E16" s="704"/>
      <c r="F16" s="77">
        <f t="shared" si="0"/>
        <v>0</v>
      </c>
      <c r="G16" s="29"/>
      <c r="H16" s="42"/>
      <c r="I16" s="29"/>
      <c r="J16" s="29"/>
      <c r="K16" s="29"/>
      <c r="L16" s="29"/>
      <c r="M16" s="29"/>
      <c r="N16" s="130"/>
      <c r="O16" s="80">
        <f t="shared" si="1"/>
        <v>0</v>
      </c>
      <c r="P16" s="76" t="b">
        <f>IF(G16="CLIENT S+L",(F16*3333.33+(VLOOKUP(I16,'BASE DE DONNEE'!$I$220:$J$250,2,0)))-(F16*3333.33+(VLOOKUP(I16,'BASE DE DONNEE'!$I$220:$J$250,2,0)))*H16,IF(G16="CLIENT O","OFFERT",IF(G16="CLIENT L",(VLOOKUP(I16,'BASE DE DONNEE'!$I$220:$J$250,2,0))+(VLOOKUP(F16,'BASE DE DONNEE'!$I$111:$P$192,2,0)),IF(G16="CLIENT D",(F16*3809.53+(VLOOKUP(I16,'BASE DE DONNEE'!$I$220:$J$250,2,0))),IF(G16="CLIENT S+D",((F16*3809.53+(VLOOKUP(I16,'BASE DE DONNEE'!$I$220:$J$250,2,0)))-(F16*3809.53+(VLOOKUP(I16,'BASE DE DONNEE'!$I$220:$J$250,2,0)))*H16),IF(G16="CLIENT S",(VLOOKUP(I16,'BASE DE DONNEE'!$I$220:$J$250,2,0))+VLOOKUP(F16,'BASE DE DONNEE'!$I$111:$P$192,2,0)-((VLOOKUP(I16,'BASE DE DONNEE'!$I$220:$J$250,2,0))+VLOOKUP(F16,'BASE DE DONNEE'!$I$111:$P$164,2,0)*H16)))))))</f>
        <v>0</v>
      </c>
      <c r="Q16" s="76" t="b">
        <f t="shared" si="2"/>
        <v>0</v>
      </c>
      <c r="R16" s="83" t="b">
        <f t="shared" si="3"/>
        <v>0</v>
      </c>
      <c r="S16" s="34"/>
      <c r="T16" s="26"/>
      <c r="U16" s="29"/>
      <c r="V16" s="585"/>
      <c r="W16" s="704"/>
      <c r="X16" s="704"/>
      <c r="Y16" s="77">
        <f t="shared" si="4"/>
        <v>0</v>
      </c>
      <c r="Z16" s="29"/>
      <c r="AA16" s="42"/>
      <c r="AB16" s="29"/>
      <c r="AC16" s="29"/>
      <c r="AD16" s="29"/>
      <c r="AE16" s="29"/>
      <c r="AF16" s="29"/>
      <c r="AG16" s="130"/>
      <c r="AH16" s="92">
        <f t="shared" si="5"/>
        <v>0</v>
      </c>
      <c r="AI16" s="83">
        <f>IF(Z16="CLIENT S+L",(Y16*3333.33+(VLOOKUP(AB16,'BASE DE DONNEE'!$I$220:$J$250,2,0)))-(Y16*3333.33+(VLOOKUP(AB16,'BASE DE DONNEE'!$I$220:$J$250,2,0)))*AA16,IF(Z16="CLIENT O","OFFERT",IF(Z16="CLIENT L",(VLOOKUP(AB16,'BASE DE DONNEE'!$I$220:$J$250,2,0))+(VLOOKUP(Y16,'BASE DE DONNEE'!$I$111:$P$192,2,0)),IF(Z16="CLIENT D",(Y16*3809.53+(VLOOKUP(AB16,'BASE DE DONNEE'!$I$220:$J$250,2,0))),IF(Z16="CLIENT S+D",(Y16*3809.53+(VLOOKUP(AB16,'BASE DE DONNEE'!$I$220:$J$250,2,0)))-(Y16*3809.53+(VLOOKUP(AB16,'BASE DE DONNEE'!$I$220:$J$250,2,0)))*AA16,IF(Z16="CLIENT S",VLOOKUP(AB16,'BASE DE DONNEE'!$I$220:$J$250,2,0))+VLOOKUP(Y16,'BASE DE DONNEE'!$I$111:$P$192,2,0)-((VLOOKUP(AB16,'BASE DE DONNEE'!$I$220:$J$250,2,0))+VLOOKUP(Y16,'BASE DE DONNEE'!$I$111:$P$192,2,0)*AA16))))))</f>
        <v>0</v>
      </c>
      <c r="AJ16" s="83" t="b">
        <f t="shared" si="6"/>
        <v>0</v>
      </c>
      <c r="AK16" s="83" t="b">
        <f t="shared" si="7"/>
        <v>0</v>
      </c>
      <c r="AL16" s="34"/>
      <c r="AM16" s="26"/>
      <c r="AN16" s="29"/>
      <c r="AO16" s="585"/>
      <c r="AP16" s="704"/>
      <c r="AQ16" s="704"/>
      <c r="AR16" s="77">
        <f t="shared" si="8"/>
        <v>0</v>
      </c>
      <c r="AS16" s="29"/>
      <c r="AT16" s="42"/>
      <c r="AU16" s="29"/>
      <c r="AV16" s="29"/>
      <c r="AW16" s="29"/>
      <c r="AX16" s="29"/>
      <c r="AY16" s="29"/>
      <c r="AZ16" s="129"/>
      <c r="BA16" s="93">
        <f t="shared" si="9"/>
        <v>0</v>
      </c>
      <c r="BB16" s="41">
        <f>IF(AS16="CLIENT S+L",(AR16*3333.33+(VLOOKUP(AU16,'BASE DE DONNEE'!$I$220:$J$250,2,0)))-((AR16*3333.33+(VLOOKUP(AU16,'BASE DE DONNEE'!$I$220:$J$250,2,0)))*AT16),IF(AS16="CLIENT O","OFFERT",IF(AS16="CLIENT L",(VLOOKUP(AU16,'BASE DE DONNEE'!$I$220:$J$250,2,0))+(VLOOKUP(AR16,'BASE DE DONNEE'!$I$111:$P$192,2,0)),IF(AS16="CLIENT D",(AR16*3809.53+(VLOOKUP(AU16,'BASE DE DONNEE'!$I$220:$J$250,2,0))),IF(AS16="CLIENT S+D",(AR16*3809.53+(VLOOKUP(AU16,'BASE DE DONNEE'!$I$220:$J$250,2,0)))-(AR16*3809.53+(VLOOKUP(AU16,'BASE DE DONNEE'!$I$220:$J$250,2,0)))*AT16,IF(AS16="CLIENT S",VLOOKUP(AU16,'BASE DE DONNEE'!$I$220:$J$250,2,0))+VLOOKUP(AR16,'BASE DE DONNEE'!$I$111:$P$192,2,0)-((VLOOKUP(AU16,'BASE DE DONNEE'!$I$220:$J$250,2,0))+VLOOKUP(AR16,'BASE DE DONNEE'!$I$111:$P$164,2,0)*AT16))))))</f>
        <v>0</v>
      </c>
      <c r="BC16" s="41" t="b">
        <f t="shared" si="10"/>
        <v>0</v>
      </c>
      <c r="BD16" s="45" t="b">
        <f t="shared" si="11"/>
        <v>0</v>
      </c>
      <c r="BE16" s="34"/>
      <c r="BF16" s="26"/>
      <c r="BG16" s="29"/>
      <c r="BH16" s="585"/>
      <c r="BI16" s="704"/>
      <c r="BJ16" s="704"/>
      <c r="BK16" s="77">
        <f t="shared" si="12"/>
        <v>0</v>
      </c>
      <c r="BL16" s="29"/>
      <c r="BM16" s="42"/>
      <c r="BN16" s="29"/>
      <c r="BO16" s="29"/>
      <c r="BP16" s="29"/>
      <c r="BQ16" s="29"/>
      <c r="BR16" s="29"/>
      <c r="BS16" s="29"/>
      <c r="BT16" s="94">
        <f t="shared" si="13"/>
        <v>0</v>
      </c>
      <c r="BU16" s="83">
        <f>IF(BL16="CLIENT S+L",(BK16*3333.33+(VLOOKUP(BN16,'BASE DE DONNEE'!$I$220:$J$250,2,0)))-((BK16*3333.33+(VLOOKUP(BN16,'BASE DE DONNEE'!$I$220:$J$250,2,0)))*BM16),IF(BL16="CLIENT O","OFFERT",IF(BL16="CLIENT L",(VLOOKUP(BN16,'BASE DE DONNEE'!$I$220:$J$250,2,0))+(VLOOKUP(BK16,'BASE DE DONNEE'!$I$111:$P$192,2,0)),IF(BL16="CLIENT D",(BK16*3809.53+(VLOOKUP(BN16,'BASE DE DONNEE'!$I$220:$J$250,2,0))),IF(BL16="CLIENT S+D",(BK16*3809.53+(VLOOKUP(BN16,'BASE DE DONNEE'!$I$220:$J$250,2,0)))-((BK16*3809.53+(VLOOKUP(BN16,'BASE DE DONNEE'!$I$220:$J$250,2,0)))*BM16),IF(BL16="CLIENT S",VLOOKUP(BN16,'BASE DE DONNEE'!$I$220:$J$250,2,0))+VLOOKUP(BK16,'BASE DE DONNEE'!$I$111:$P$192,2,0)-((VLOOKUP(BN16,'BASE DE DONNEE'!$I$220:$J$250,2,0))+VLOOKUP(BK16,'BASE DE DONNEE'!$I$111:$P$192,2,0)*BM16))))))</f>
        <v>0</v>
      </c>
      <c r="BV16" s="83" t="b">
        <f t="shared" si="14"/>
        <v>0</v>
      </c>
      <c r="BW16" s="95" t="b">
        <f t="shared" si="15"/>
        <v>0</v>
      </c>
      <c r="BX16" s="34"/>
    </row>
    <row r="17" spans="1:76" x14ac:dyDescent="0.25">
      <c r="A17" s="26"/>
      <c r="B17" s="29"/>
      <c r="C17" s="585"/>
      <c r="D17" s="704"/>
      <c r="E17" s="704"/>
      <c r="F17" s="77">
        <f t="shared" si="0"/>
        <v>0</v>
      </c>
      <c r="G17" s="29"/>
      <c r="H17" s="42"/>
      <c r="I17" s="29"/>
      <c r="J17" s="29"/>
      <c r="K17" s="29"/>
      <c r="L17" s="29"/>
      <c r="M17" s="29"/>
      <c r="N17" s="130"/>
      <c r="O17" s="80">
        <f t="shared" si="1"/>
        <v>0</v>
      </c>
      <c r="P17" s="76" t="b">
        <f>IF(G17="CLIENT S+L",(F17*3333.33+(VLOOKUP(I17,'BASE DE DONNEE'!$I$220:$J$250,2,0)))-(F17*3333.33+(VLOOKUP(I17,'BASE DE DONNEE'!$I$220:$J$250,2,0)))*H17,IF(G17="CLIENT O","OFFERT",IF(G17="CLIENT L",(VLOOKUP(I17,'BASE DE DONNEE'!$I$220:$J$250,2,0))+(VLOOKUP(F17,'BASE DE DONNEE'!$I$111:$P$192,2,0)),IF(G17="CLIENT D",(F17*3809.53+(VLOOKUP(I17,'BASE DE DONNEE'!$I$220:$J$250,2,0))),IF(G17="CLIENT S+D",((F17*3809.53+(VLOOKUP(I17,'BASE DE DONNEE'!$I$220:$J$250,2,0)))-(F17*3809.53+(VLOOKUP(I17,'BASE DE DONNEE'!$I$220:$J$250,2,0)))*H17),IF(G17="CLIENT S",(VLOOKUP(I17,'BASE DE DONNEE'!$I$220:$J$250,2,0))+VLOOKUP(F17,'BASE DE DONNEE'!$I$111:$P$192,2,0)-((VLOOKUP(I17,'BASE DE DONNEE'!$I$220:$J$250,2,0))+VLOOKUP(F17,'BASE DE DONNEE'!$I$111:$P$164,2,0)*H17)))))))</f>
        <v>0</v>
      </c>
      <c r="Q17" s="76" t="b">
        <f t="shared" si="2"/>
        <v>0</v>
      </c>
      <c r="R17" s="83" t="b">
        <f t="shared" si="3"/>
        <v>0</v>
      </c>
      <c r="S17" s="34"/>
      <c r="T17" s="26"/>
      <c r="U17" s="29"/>
      <c r="V17" s="585"/>
      <c r="W17" s="704"/>
      <c r="X17" s="704"/>
      <c r="Y17" s="77">
        <f t="shared" si="4"/>
        <v>0</v>
      </c>
      <c r="Z17" s="29"/>
      <c r="AA17" s="42"/>
      <c r="AB17" s="29"/>
      <c r="AC17" s="29"/>
      <c r="AD17" s="29"/>
      <c r="AE17" s="29"/>
      <c r="AF17" s="29"/>
      <c r="AG17" s="134"/>
      <c r="AH17" s="92">
        <f t="shared" si="5"/>
        <v>0</v>
      </c>
      <c r="AI17" s="83">
        <f>IF(Z17="CLIENT S+L",(Y17*3333.33+(VLOOKUP(AB17,'BASE DE DONNEE'!$I$220:$J$250,2,0)))-(Y17*3333.33+(VLOOKUP(AB17,'BASE DE DONNEE'!$I$220:$J$250,2,0)))*AA17,IF(Z17="CLIENT O","OFFERT",IF(Z17="CLIENT L",(VLOOKUP(AB17,'BASE DE DONNEE'!$I$220:$J$250,2,0))+(VLOOKUP(Y17,'BASE DE DONNEE'!$I$111:$P$192,2,0)),IF(Z17="CLIENT D",(Y17*3809.53+(VLOOKUP(AB17,'BASE DE DONNEE'!$I$220:$J$250,2,0))),IF(Z17="CLIENT S+D",(Y17*3809.53+(VLOOKUP(AB17,'BASE DE DONNEE'!$I$220:$J$250,2,0)))-(Y17*3809.53+(VLOOKUP(AB17,'BASE DE DONNEE'!$I$220:$J$250,2,0)))*AA17,IF(Z17="CLIENT S",VLOOKUP(AB17,'BASE DE DONNEE'!$I$220:$J$250,2,0))+VLOOKUP(Y17,'BASE DE DONNEE'!$I$111:$P$192,2,0)-((VLOOKUP(AB17,'BASE DE DONNEE'!$I$220:$J$250,2,0))+VLOOKUP(Y17,'BASE DE DONNEE'!$I$111:$P$192,2,0)*AA17))))))</f>
        <v>0</v>
      </c>
      <c r="AJ17" s="83" t="b">
        <f t="shared" si="6"/>
        <v>0</v>
      </c>
      <c r="AK17" s="83" t="b">
        <f t="shared" si="7"/>
        <v>0</v>
      </c>
      <c r="AL17" s="34"/>
      <c r="AM17" s="26"/>
      <c r="AN17" s="29"/>
      <c r="AO17" s="585"/>
      <c r="AP17" s="704"/>
      <c r="AQ17" s="704"/>
      <c r="AR17" s="77">
        <f t="shared" si="8"/>
        <v>0</v>
      </c>
      <c r="AS17" s="29"/>
      <c r="AT17" s="42"/>
      <c r="AU17" s="29"/>
      <c r="AV17" s="29"/>
      <c r="AW17" s="29"/>
      <c r="AX17" s="29"/>
      <c r="AY17" s="29"/>
      <c r="AZ17" s="129"/>
      <c r="BA17" s="93">
        <f t="shared" si="9"/>
        <v>0</v>
      </c>
      <c r="BB17" s="41">
        <f>IF(AS17="CLIENT S+L",(AR17*3333.33+(VLOOKUP(AU17,'BASE DE DONNEE'!$I$220:$J$250,2,0)))-((AR17*3333.33+(VLOOKUP(AU17,'BASE DE DONNEE'!$I$220:$J$250,2,0)))*AT17),IF(AS17="CLIENT O","OFFERT",IF(AS17="CLIENT L",(VLOOKUP(AU17,'BASE DE DONNEE'!$I$220:$J$250,2,0))+(VLOOKUP(AR17,'BASE DE DONNEE'!$I$111:$P$192,2,0)),IF(AS17="CLIENT D",(AR17*3809.53+(VLOOKUP(AU17,'BASE DE DONNEE'!$I$220:$J$250,2,0))),IF(AS17="CLIENT S+D",(AR17*3809.53+(VLOOKUP(AU17,'BASE DE DONNEE'!$I$220:$J$250,2,0)))-(AR17*3809.53+(VLOOKUP(AU17,'BASE DE DONNEE'!$I$220:$J$250,2,0)))*AT17,IF(AS17="CLIENT S",VLOOKUP(AU17,'BASE DE DONNEE'!$I$220:$J$250,2,0))+VLOOKUP(AR17,'BASE DE DONNEE'!$I$111:$P$192,2,0)-((VLOOKUP(AU17,'BASE DE DONNEE'!$I$220:$J$250,2,0))+VLOOKUP(AR17,'BASE DE DONNEE'!$I$111:$P$164,2,0)*AT17))))))</f>
        <v>0</v>
      </c>
      <c r="BC17" s="41" t="b">
        <f t="shared" si="10"/>
        <v>0</v>
      </c>
      <c r="BD17" s="45" t="b">
        <f t="shared" si="11"/>
        <v>0</v>
      </c>
      <c r="BE17" s="34"/>
      <c r="BF17" s="26"/>
      <c r="BG17" s="29"/>
      <c r="BH17" s="585"/>
      <c r="BI17" s="704"/>
      <c r="BJ17" s="704"/>
      <c r="BK17" s="77">
        <f t="shared" si="12"/>
        <v>0</v>
      </c>
      <c r="BL17" s="29"/>
      <c r="BM17" s="42"/>
      <c r="BN17" s="29"/>
      <c r="BO17" s="29"/>
      <c r="BP17" s="29"/>
      <c r="BQ17" s="29"/>
      <c r="BR17" s="29"/>
      <c r="BS17" s="29"/>
      <c r="BT17" s="94">
        <f t="shared" si="13"/>
        <v>0</v>
      </c>
      <c r="BU17" s="83">
        <f>IF(BL17="CLIENT S+L",(BK17*3333.33+(VLOOKUP(BN17,'BASE DE DONNEE'!$I$220:$J$250,2,0)))-((BK17*3333.33+(VLOOKUP(BN17,'BASE DE DONNEE'!$I$220:$J$250,2,0)))*BM17),IF(BL17="CLIENT O","OFFERT",IF(BL17="CLIENT L",(VLOOKUP(BN17,'BASE DE DONNEE'!$I$220:$J$250,2,0))+(VLOOKUP(BK17,'BASE DE DONNEE'!$I$111:$P$192,2,0)),IF(BL17="CLIENT D",(BK17*3809.53+(VLOOKUP(BN17,'BASE DE DONNEE'!$I$220:$J$250,2,0))),IF(BL17="CLIENT S+D",(BK17*3809.53+(VLOOKUP(BN17,'BASE DE DONNEE'!$I$220:$J$250,2,0)))-((BK17*3809.53+(VLOOKUP(BN17,'BASE DE DONNEE'!$I$220:$J$250,2,0)))*BM17),IF(BL17="CLIENT S",VLOOKUP(BN17,'BASE DE DONNEE'!$I$220:$J$250,2,0))+VLOOKUP(BK17,'BASE DE DONNEE'!$I$111:$P$192,2,0)-((VLOOKUP(BN17,'BASE DE DONNEE'!$I$220:$J$250,2,0))+VLOOKUP(BK17,'BASE DE DONNEE'!$I$111:$P$192,2,0)*BM17))))))</f>
        <v>0</v>
      </c>
      <c r="BV17" s="83" t="b">
        <f t="shared" si="14"/>
        <v>0</v>
      </c>
      <c r="BW17" s="95" t="b">
        <f t="shared" si="15"/>
        <v>0</v>
      </c>
      <c r="BX17" s="34"/>
    </row>
    <row r="18" spans="1:76" x14ac:dyDescent="0.25">
      <c r="A18" s="26"/>
      <c r="B18" s="29"/>
      <c r="C18" s="585"/>
      <c r="D18" s="704"/>
      <c r="E18" s="704"/>
      <c r="F18" s="77">
        <f t="shared" si="0"/>
        <v>0</v>
      </c>
      <c r="G18" s="29"/>
      <c r="H18" s="42"/>
      <c r="I18" s="29"/>
      <c r="J18" s="29"/>
      <c r="K18" s="29"/>
      <c r="L18" s="29"/>
      <c r="M18" s="29"/>
      <c r="N18" s="130"/>
      <c r="O18" s="80">
        <f t="shared" si="1"/>
        <v>0</v>
      </c>
      <c r="P18" s="76" t="b">
        <f>IF(G18="CLIENT S+L",(F18*3333.33+(VLOOKUP(I18,'BASE DE DONNEE'!$I$220:$J$250,2,0)))-(F18*3333.33+(VLOOKUP(I18,'BASE DE DONNEE'!$I$220:$J$250,2,0)))*H18,IF(G18="CLIENT O","OFFERT",IF(G18="CLIENT L",(VLOOKUP(I18,'BASE DE DONNEE'!$I$220:$J$250,2,0))+(VLOOKUP(F18,'BASE DE DONNEE'!$I$111:$P$192,2,0)),IF(G18="CLIENT D",(F18*3809.53+(VLOOKUP(I18,'BASE DE DONNEE'!$I$220:$J$250,2,0))),IF(G18="CLIENT S+D",((F18*3809.53+(VLOOKUP(I18,'BASE DE DONNEE'!$I$220:$J$250,2,0)))-(F18*3809.53+(VLOOKUP(I18,'BASE DE DONNEE'!$I$220:$J$250,2,0)))*H18),IF(G18="CLIENT S",(VLOOKUP(I18,'BASE DE DONNEE'!$I$220:$J$250,2,0))+VLOOKUP(F18,'BASE DE DONNEE'!$I$111:$P$192,2,0)-((VLOOKUP(I18,'BASE DE DONNEE'!$I$220:$J$250,2,0))+VLOOKUP(F18,'BASE DE DONNEE'!$I$111:$P$164,2,0)*H18)))))))</f>
        <v>0</v>
      </c>
      <c r="Q18" s="76" t="b">
        <f t="shared" si="2"/>
        <v>0</v>
      </c>
      <c r="R18" s="83" t="b">
        <f t="shared" si="3"/>
        <v>0</v>
      </c>
      <c r="S18" s="34"/>
      <c r="T18" s="26"/>
      <c r="U18" s="29"/>
      <c r="V18" s="585"/>
      <c r="W18" s="704"/>
      <c r="X18" s="704"/>
      <c r="Y18" s="77">
        <f t="shared" si="4"/>
        <v>0</v>
      </c>
      <c r="Z18" s="29"/>
      <c r="AA18" s="42"/>
      <c r="AB18" s="29"/>
      <c r="AC18" s="29"/>
      <c r="AD18" s="29"/>
      <c r="AE18" s="29"/>
      <c r="AF18" s="29"/>
      <c r="AG18" s="130"/>
      <c r="AH18" s="92">
        <f t="shared" si="5"/>
        <v>0</v>
      </c>
      <c r="AI18" s="83">
        <f>IF(Z18="CLIENT S+L",(Y18*3333.33+(VLOOKUP(AB18,'BASE DE DONNEE'!$I$220:$J$250,2,0)))-(Y18*3333.33+(VLOOKUP(AB18,'BASE DE DONNEE'!$I$220:$J$250,2,0)))*AA18,IF(Z18="CLIENT O","OFFERT",IF(Z18="CLIENT L",(VLOOKUP(AB18,'BASE DE DONNEE'!$I$220:$J$250,2,0))+(VLOOKUP(Y18,'BASE DE DONNEE'!$I$111:$P$192,2,0)),IF(Z18="CLIENT D",(Y18*3809.53+(VLOOKUP(AB18,'BASE DE DONNEE'!$I$220:$J$250,2,0))),IF(Z18="CLIENT S+D",(Y18*3809.53+(VLOOKUP(AB18,'BASE DE DONNEE'!$I$220:$J$250,2,0)))-(Y18*3809.53+(VLOOKUP(AB18,'BASE DE DONNEE'!$I$220:$J$250,2,0)))*AA18,IF(Z18="CLIENT S",VLOOKUP(AB18,'BASE DE DONNEE'!$I$220:$J$250,2,0))+VLOOKUP(Y18,'BASE DE DONNEE'!$I$111:$P$192,2,0)-((VLOOKUP(AB18,'BASE DE DONNEE'!$I$220:$J$250,2,0))+VLOOKUP(Y18,'BASE DE DONNEE'!$I$111:$P$192,2,0)*AA18))))))</f>
        <v>0</v>
      </c>
      <c r="AJ18" s="83" t="b">
        <f t="shared" si="6"/>
        <v>0</v>
      </c>
      <c r="AK18" s="83" t="b">
        <f t="shared" si="7"/>
        <v>0</v>
      </c>
      <c r="AL18" s="34"/>
      <c r="AM18" s="26"/>
      <c r="AN18" s="29"/>
      <c r="AO18" s="585"/>
      <c r="AP18" s="704"/>
      <c r="AQ18" s="704"/>
      <c r="AR18" s="77">
        <f t="shared" si="8"/>
        <v>0</v>
      </c>
      <c r="AS18" s="29"/>
      <c r="AT18" s="42"/>
      <c r="AU18" s="29"/>
      <c r="AV18" s="29"/>
      <c r="AW18" s="29"/>
      <c r="AX18" s="29"/>
      <c r="AY18" s="29"/>
      <c r="AZ18" s="129"/>
      <c r="BA18" s="93">
        <f t="shared" si="9"/>
        <v>0</v>
      </c>
      <c r="BB18" s="41">
        <f>IF(AS18="CLIENT S+L",(AR18*3333.33+(VLOOKUP(AU18,'BASE DE DONNEE'!$I$220:$J$250,2,0)))-((AR18*3333.33+(VLOOKUP(AU18,'BASE DE DONNEE'!$I$220:$J$250,2,0)))*AT18),IF(AS18="CLIENT O","OFFERT",IF(AS18="CLIENT L",(VLOOKUP(AU18,'BASE DE DONNEE'!$I$220:$J$250,2,0))+(VLOOKUP(AR18,'BASE DE DONNEE'!$I$111:$P$192,2,0)),IF(AS18="CLIENT D",(AR18*3809.53+(VLOOKUP(AU18,'BASE DE DONNEE'!$I$220:$J$250,2,0))),IF(AS18="CLIENT S+D",(AR18*3809.53+(VLOOKUP(AU18,'BASE DE DONNEE'!$I$220:$J$250,2,0)))-(AR18*3809.53+(VLOOKUP(AU18,'BASE DE DONNEE'!$I$220:$J$250,2,0)))*AT18,IF(AS18="CLIENT S",VLOOKUP(AU18,'BASE DE DONNEE'!$I$220:$J$250,2,0))+VLOOKUP(AR18,'BASE DE DONNEE'!$I$111:$P$192,2,0)-((VLOOKUP(AU18,'BASE DE DONNEE'!$I$220:$J$250,2,0))+VLOOKUP(AR18,'BASE DE DONNEE'!$I$111:$P$164,2,0)*AT18))))))</f>
        <v>0</v>
      </c>
      <c r="BC18" s="41" t="b">
        <f t="shared" si="10"/>
        <v>0</v>
      </c>
      <c r="BD18" s="45" t="b">
        <f t="shared" si="11"/>
        <v>0</v>
      </c>
      <c r="BE18" s="34"/>
      <c r="BF18" s="26"/>
      <c r="BG18" s="29"/>
      <c r="BH18" s="585"/>
      <c r="BI18" s="704"/>
      <c r="BJ18" s="704"/>
      <c r="BK18" s="77">
        <f t="shared" si="12"/>
        <v>0</v>
      </c>
      <c r="BL18" s="29"/>
      <c r="BM18" s="42"/>
      <c r="BN18" s="29"/>
      <c r="BO18" s="29"/>
      <c r="BP18" s="29"/>
      <c r="BQ18" s="29"/>
      <c r="BR18" s="29"/>
      <c r="BS18" s="29"/>
      <c r="BT18" s="94">
        <f t="shared" si="13"/>
        <v>0</v>
      </c>
      <c r="BU18" s="83">
        <f>IF(BL18="CLIENT S+L",(BK18*3333.33+(VLOOKUP(BN18,'BASE DE DONNEE'!$I$220:$J$250,2,0)))-((BK18*3333.33+(VLOOKUP(BN18,'BASE DE DONNEE'!$I$220:$J$250,2,0)))*BM18),IF(BL18="CLIENT O","OFFERT",IF(BL18="CLIENT L",(VLOOKUP(BN18,'BASE DE DONNEE'!$I$220:$J$250,2,0))+(VLOOKUP(BK18,'BASE DE DONNEE'!$I$111:$P$192,2,0)),IF(BL18="CLIENT D",(BK18*3809.53+(VLOOKUP(BN18,'BASE DE DONNEE'!$I$220:$J$250,2,0))),IF(BL18="CLIENT S+D",(BK18*3809.53+(VLOOKUP(BN18,'BASE DE DONNEE'!$I$220:$J$250,2,0)))-((BK18*3809.53+(VLOOKUP(BN18,'BASE DE DONNEE'!$I$220:$J$250,2,0)))*BM18),IF(BL18="CLIENT S",VLOOKUP(BN18,'BASE DE DONNEE'!$I$220:$J$250,2,0))+VLOOKUP(BK18,'BASE DE DONNEE'!$I$111:$P$192,2,0)-((VLOOKUP(BN18,'BASE DE DONNEE'!$I$220:$J$250,2,0))+VLOOKUP(BK18,'BASE DE DONNEE'!$I$111:$P$192,2,0)*BM18))))))</f>
        <v>0</v>
      </c>
      <c r="BV18" s="83" t="b">
        <f t="shared" si="14"/>
        <v>0</v>
      </c>
      <c r="BW18" s="95" t="b">
        <f t="shared" si="15"/>
        <v>0</v>
      </c>
      <c r="BX18" s="34"/>
    </row>
    <row r="19" spans="1:76" x14ac:dyDescent="0.25">
      <c r="A19" s="26"/>
      <c r="B19" s="29"/>
      <c r="C19" s="585"/>
      <c r="D19" s="704"/>
      <c r="E19" s="704"/>
      <c r="F19" s="77">
        <f t="shared" si="0"/>
        <v>0</v>
      </c>
      <c r="G19" s="29"/>
      <c r="H19" s="42"/>
      <c r="I19" s="29"/>
      <c r="J19" s="29"/>
      <c r="K19" s="29"/>
      <c r="L19" s="29"/>
      <c r="M19" s="29"/>
      <c r="N19" s="130"/>
      <c r="O19" s="80">
        <f t="shared" si="1"/>
        <v>0</v>
      </c>
      <c r="P19" s="76" t="b">
        <f>IF(G19="CLIENT S+L",(F19*3333.33+(VLOOKUP(I19,'BASE DE DONNEE'!$I$220:$J$250,2,0)))-(F19*3333.33+(VLOOKUP(I19,'BASE DE DONNEE'!$I$220:$J$250,2,0)))*H19,IF(G19="CLIENT O","OFFERT",IF(G19="CLIENT L",(VLOOKUP(I19,'BASE DE DONNEE'!$I$220:$J$250,2,0))+(VLOOKUP(F19,'BASE DE DONNEE'!$I$111:$P$192,2,0)),IF(G19="CLIENT D",(F19*3809.53+(VLOOKUP(I19,'BASE DE DONNEE'!$I$220:$J$250,2,0))),IF(G19="CLIENT S+D",((F19*3809.53+(VLOOKUP(I19,'BASE DE DONNEE'!$I$220:$J$250,2,0)))-(F19*3809.53+(VLOOKUP(I19,'BASE DE DONNEE'!$I$220:$J$250,2,0)))*H19),IF(G19="CLIENT S",(VLOOKUP(I19,'BASE DE DONNEE'!$I$220:$J$250,2,0))+VLOOKUP(F19,'BASE DE DONNEE'!$I$111:$P$192,2,0)-((VLOOKUP(I19,'BASE DE DONNEE'!$I$220:$J$250,2,0))+VLOOKUP(F19,'BASE DE DONNEE'!$I$111:$P$164,2,0)*H19)))))))</f>
        <v>0</v>
      </c>
      <c r="Q19" s="76" t="b">
        <f t="shared" si="2"/>
        <v>0</v>
      </c>
      <c r="R19" s="83" t="b">
        <f t="shared" si="3"/>
        <v>0</v>
      </c>
      <c r="S19" s="34"/>
      <c r="T19" s="26"/>
      <c r="U19" s="29"/>
      <c r="V19" s="585"/>
      <c r="W19" s="704"/>
      <c r="X19" s="704"/>
      <c r="Y19" s="77">
        <f t="shared" si="4"/>
        <v>0</v>
      </c>
      <c r="Z19" s="29"/>
      <c r="AA19" s="42"/>
      <c r="AB19" s="29"/>
      <c r="AC19" s="29"/>
      <c r="AD19" s="29"/>
      <c r="AE19" s="29"/>
      <c r="AF19" s="29"/>
      <c r="AG19" s="133"/>
      <c r="AH19" s="92">
        <f t="shared" si="5"/>
        <v>0</v>
      </c>
      <c r="AI19" s="83">
        <f>IF(Z19="CLIENT S+L",(Y19*3333.33+(VLOOKUP(AB19,'BASE DE DONNEE'!$I$220:$J$250,2,0)))-(Y19*3333.33+(VLOOKUP(AB19,'BASE DE DONNEE'!$I$220:$J$250,2,0)))*AA19,IF(Z19="CLIENT O","OFFERT",IF(Z19="CLIENT L",(VLOOKUP(AB19,'BASE DE DONNEE'!$I$220:$J$250,2,0))+(VLOOKUP(Y19,'BASE DE DONNEE'!$I$111:$P$192,2,0)),IF(Z19="CLIENT D",(Y19*3809.53+(VLOOKUP(AB19,'BASE DE DONNEE'!$I$220:$J$250,2,0))),IF(Z19="CLIENT S+D",(Y19*3809.53+(VLOOKUP(AB19,'BASE DE DONNEE'!$I$220:$J$250,2,0)))-(Y19*3809.53+(VLOOKUP(AB19,'BASE DE DONNEE'!$I$220:$J$250,2,0)))*AA19,IF(Z19="CLIENT S",VLOOKUP(AB19,'BASE DE DONNEE'!$I$220:$J$250,2,0))+VLOOKUP(Y19,'BASE DE DONNEE'!$I$111:$P$192,2,0)-((VLOOKUP(AB19,'BASE DE DONNEE'!$I$220:$J$250,2,0))+VLOOKUP(Y19,'BASE DE DONNEE'!$I$111:$P$192,2,0)*AA19))))))</f>
        <v>0</v>
      </c>
      <c r="AJ19" s="83" t="b">
        <f t="shared" si="6"/>
        <v>0</v>
      </c>
      <c r="AK19" s="83" t="b">
        <f t="shared" si="7"/>
        <v>0</v>
      </c>
      <c r="AL19" s="34"/>
      <c r="AM19" s="26"/>
      <c r="AN19" s="29"/>
      <c r="AO19" s="585"/>
      <c r="AP19" s="704"/>
      <c r="AQ19" s="704"/>
      <c r="AR19" s="77">
        <f t="shared" si="8"/>
        <v>0</v>
      </c>
      <c r="AS19" s="29"/>
      <c r="AT19" s="42"/>
      <c r="AU19" s="29"/>
      <c r="AV19" s="29"/>
      <c r="AW19" s="29"/>
      <c r="AX19" s="29"/>
      <c r="AY19" s="29"/>
      <c r="AZ19" s="129"/>
      <c r="BA19" s="93">
        <f t="shared" si="9"/>
        <v>0</v>
      </c>
      <c r="BB19" s="41">
        <f>IF(AS19="CLIENT S+L",(AR19*3333.33+(VLOOKUP(AU19,'BASE DE DONNEE'!$I$220:$J$250,2,0)))-((AR19*3333.33+(VLOOKUP(AU19,'BASE DE DONNEE'!$I$220:$J$250,2,0)))*AT19),IF(AS19="CLIENT O","OFFERT",IF(AS19="CLIENT L",(VLOOKUP(AU19,'BASE DE DONNEE'!$I$220:$J$250,2,0))+(VLOOKUP(AR19,'BASE DE DONNEE'!$I$111:$P$192,2,0)),IF(AS19="CLIENT D",(AR19*3809.53+(VLOOKUP(AU19,'BASE DE DONNEE'!$I$220:$J$250,2,0))),IF(AS19="CLIENT S+D",(AR19*3809.53+(VLOOKUP(AU19,'BASE DE DONNEE'!$I$220:$J$250,2,0)))-(AR19*3809.53+(VLOOKUP(AU19,'BASE DE DONNEE'!$I$220:$J$250,2,0)))*AT19,IF(AS19="CLIENT S",VLOOKUP(AU19,'BASE DE DONNEE'!$I$220:$J$250,2,0))+VLOOKUP(AR19,'BASE DE DONNEE'!$I$111:$P$192,2,0)-((VLOOKUP(AU19,'BASE DE DONNEE'!$I$220:$J$250,2,0))+VLOOKUP(AR19,'BASE DE DONNEE'!$I$111:$P$164,2,0)*AT19))))))</f>
        <v>0</v>
      </c>
      <c r="BC19" s="41" t="b">
        <f t="shared" si="10"/>
        <v>0</v>
      </c>
      <c r="BD19" s="45" t="b">
        <f t="shared" si="11"/>
        <v>0</v>
      </c>
      <c r="BE19" s="34"/>
      <c r="BF19" s="26"/>
      <c r="BG19" s="29"/>
      <c r="BH19" s="585"/>
      <c r="BI19" s="704"/>
      <c r="BJ19" s="704"/>
      <c r="BK19" s="77">
        <f t="shared" si="12"/>
        <v>0</v>
      </c>
      <c r="BL19" s="29"/>
      <c r="BM19" s="42"/>
      <c r="BN19" s="29"/>
      <c r="BO19" s="29"/>
      <c r="BP19" s="29"/>
      <c r="BQ19" s="29"/>
      <c r="BR19" s="29"/>
      <c r="BS19" s="29"/>
      <c r="BT19" s="94">
        <f t="shared" si="13"/>
        <v>0</v>
      </c>
      <c r="BU19" s="83">
        <f>IF(BL19="CLIENT S+L",(BK19*3333.33+(VLOOKUP(BN19,'BASE DE DONNEE'!$I$220:$J$250,2,0)))-((BK19*3333.33+(VLOOKUP(BN19,'BASE DE DONNEE'!$I$220:$J$250,2,0)))*BM19),IF(BL19="CLIENT O","OFFERT",IF(BL19="CLIENT L",(VLOOKUP(BN19,'BASE DE DONNEE'!$I$220:$J$250,2,0))+(VLOOKUP(BK19,'BASE DE DONNEE'!$I$111:$P$192,2,0)),IF(BL19="CLIENT D",(BK19*3809.53+(VLOOKUP(BN19,'BASE DE DONNEE'!$I$220:$J$250,2,0))),IF(BL19="CLIENT S+D",(BK19*3809.53+(VLOOKUP(BN19,'BASE DE DONNEE'!$I$220:$J$250,2,0)))-((BK19*3809.53+(VLOOKUP(BN19,'BASE DE DONNEE'!$I$220:$J$250,2,0)))*BM19),IF(BL19="CLIENT S",VLOOKUP(BN19,'BASE DE DONNEE'!$I$220:$J$250,2,0))+VLOOKUP(BK19,'BASE DE DONNEE'!$I$111:$P$192,2,0)-((VLOOKUP(BN19,'BASE DE DONNEE'!$I$220:$J$250,2,0))+VLOOKUP(BK19,'BASE DE DONNEE'!$I$111:$P$192,2,0)*BM19))))))</f>
        <v>0</v>
      </c>
      <c r="BV19" s="83" t="b">
        <f t="shared" si="14"/>
        <v>0</v>
      </c>
      <c r="BW19" s="95" t="b">
        <f t="shared" si="15"/>
        <v>0</v>
      </c>
      <c r="BX19" s="34"/>
    </row>
    <row r="20" spans="1:76" x14ac:dyDescent="0.25">
      <c r="A20" s="26"/>
      <c r="B20" s="29"/>
      <c r="C20" s="585"/>
      <c r="D20" s="704"/>
      <c r="E20" s="704"/>
      <c r="F20" s="77">
        <f t="shared" si="0"/>
        <v>0</v>
      </c>
      <c r="G20" s="29"/>
      <c r="H20" s="42"/>
      <c r="I20" s="29"/>
      <c r="J20" s="29"/>
      <c r="K20" s="29"/>
      <c r="L20" s="29"/>
      <c r="M20" s="29"/>
      <c r="N20" s="130"/>
      <c r="O20" s="80">
        <f t="shared" si="1"/>
        <v>0</v>
      </c>
      <c r="P20" s="76" t="b">
        <f>IF(G20="CLIENT S+L",(F20*3333.33+(VLOOKUP(I20,'BASE DE DONNEE'!$I$220:$J$250,2,0)))-(F20*3333.33+(VLOOKUP(I20,'BASE DE DONNEE'!$I$220:$J$250,2,0)))*H20,IF(G20="CLIENT O","OFFERT",IF(G20="CLIENT L",(VLOOKUP(I20,'BASE DE DONNEE'!$I$220:$J$250,2,0))+(VLOOKUP(F20,'BASE DE DONNEE'!$I$111:$P$192,2,0)),IF(G20="CLIENT D",(F20*3809.53+(VLOOKUP(I20,'BASE DE DONNEE'!$I$220:$J$250,2,0))),IF(G20="CLIENT S+D",((F20*3809.53+(VLOOKUP(I20,'BASE DE DONNEE'!$I$220:$J$250,2,0)))-(F20*3809.53+(VLOOKUP(I20,'BASE DE DONNEE'!$I$220:$J$250,2,0)))*H20),IF(G20="CLIENT S",(VLOOKUP(I20,'BASE DE DONNEE'!$I$220:$J$250,2,0))+VLOOKUP(F20,'BASE DE DONNEE'!$I$111:$P$192,2,0)-((VLOOKUP(I20,'BASE DE DONNEE'!$I$220:$J$250,2,0))+VLOOKUP(F20,'BASE DE DONNEE'!$I$111:$P$164,2,0)*H20)))))))</f>
        <v>0</v>
      </c>
      <c r="Q20" s="76" t="b">
        <f t="shared" si="2"/>
        <v>0</v>
      </c>
      <c r="R20" s="83" t="b">
        <f t="shared" si="3"/>
        <v>0</v>
      </c>
      <c r="S20" s="34"/>
      <c r="T20" s="26"/>
      <c r="U20" s="29"/>
      <c r="V20" s="585"/>
      <c r="W20" s="704"/>
      <c r="X20" s="704"/>
      <c r="Y20" s="77">
        <f t="shared" si="4"/>
        <v>0</v>
      </c>
      <c r="Z20" s="29"/>
      <c r="AA20" s="42"/>
      <c r="AB20" s="29"/>
      <c r="AC20" s="29"/>
      <c r="AD20" s="29"/>
      <c r="AE20" s="29"/>
      <c r="AF20" s="29"/>
      <c r="AG20" s="130"/>
      <c r="AH20" s="92">
        <f t="shared" si="5"/>
        <v>0</v>
      </c>
      <c r="AI20" s="83">
        <f>IF(Z20="CLIENT S+L",(Y20*3333.33+(VLOOKUP(AB20,'BASE DE DONNEE'!$I$220:$J$250,2,0)))-(Y20*3333.33+(VLOOKUP(AB20,'BASE DE DONNEE'!$I$220:$J$250,2,0)))*AA20,IF(Z20="CLIENT O","OFFERT",IF(Z20="CLIENT L",(VLOOKUP(AB20,'BASE DE DONNEE'!$I$220:$J$250,2,0))+(VLOOKUP(Y20,'BASE DE DONNEE'!$I$111:$P$192,2,0)),IF(Z20="CLIENT D",(Y20*3809.53+(VLOOKUP(AB20,'BASE DE DONNEE'!$I$220:$J$250,2,0))),IF(Z20="CLIENT S+D",(Y20*3809.53+(VLOOKUP(AB20,'BASE DE DONNEE'!$I$220:$J$250,2,0)))-(Y20*3809.53+(VLOOKUP(AB20,'BASE DE DONNEE'!$I$220:$J$250,2,0)))*AA20,IF(Z20="CLIENT S",VLOOKUP(AB20,'BASE DE DONNEE'!$I$220:$J$250,2,0))+VLOOKUP(Y20,'BASE DE DONNEE'!$I$111:$P$192,2,0)-((VLOOKUP(AB20,'BASE DE DONNEE'!$I$220:$J$250,2,0))+VLOOKUP(Y20,'BASE DE DONNEE'!$I$111:$P$192,2,0)*AA20))))))</f>
        <v>0</v>
      </c>
      <c r="AJ20" s="83" t="b">
        <f t="shared" si="6"/>
        <v>0</v>
      </c>
      <c r="AK20" s="83" t="b">
        <f t="shared" si="7"/>
        <v>0</v>
      </c>
      <c r="AL20" s="34"/>
      <c r="AM20" s="26"/>
      <c r="AN20" s="29"/>
      <c r="AO20" s="585"/>
      <c r="AP20" s="704"/>
      <c r="AQ20" s="704"/>
      <c r="AR20" s="77">
        <f t="shared" si="8"/>
        <v>0</v>
      </c>
      <c r="AS20" s="29"/>
      <c r="AT20" s="42"/>
      <c r="AU20" s="29"/>
      <c r="AV20" s="29"/>
      <c r="AW20" s="29"/>
      <c r="AX20" s="29"/>
      <c r="AY20" s="29"/>
      <c r="AZ20" s="129"/>
      <c r="BA20" s="93">
        <f t="shared" si="9"/>
        <v>0</v>
      </c>
      <c r="BB20" s="41">
        <f>IF(AS20="CLIENT S+L",(AR20*3333.33+(VLOOKUP(AU20,'BASE DE DONNEE'!$I$220:$J$250,2,0)))-((AR20*3333.33+(VLOOKUP(AU20,'BASE DE DONNEE'!$I$220:$J$250,2,0)))*AT20),IF(AS20="CLIENT O","OFFERT",IF(AS20="CLIENT L",(VLOOKUP(AU20,'BASE DE DONNEE'!$I$220:$J$250,2,0))+(VLOOKUP(AR20,'BASE DE DONNEE'!$I$111:$P$192,2,0)),IF(AS20="CLIENT D",(AR20*3809.53+(VLOOKUP(AU20,'BASE DE DONNEE'!$I$220:$J$250,2,0))),IF(AS20="CLIENT S+D",(AR20*3809.53+(VLOOKUP(AU20,'BASE DE DONNEE'!$I$220:$J$250,2,0)))-(AR20*3809.53+(VLOOKUP(AU20,'BASE DE DONNEE'!$I$220:$J$250,2,0)))*AT20,IF(AS20="CLIENT S",VLOOKUP(AU20,'BASE DE DONNEE'!$I$220:$J$250,2,0))+VLOOKUP(AR20,'BASE DE DONNEE'!$I$111:$P$192,2,0)-((VLOOKUP(AU20,'BASE DE DONNEE'!$I$220:$J$250,2,0))+VLOOKUP(AR20,'BASE DE DONNEE'!$I$111:$P$164,2,0)*AT20))))))</f>
        <v>0</v>
      </c>
      <c r="BC20" s="41" t="b">
        <f t="shared" si="10"/>
        <v>0</v>
      </c>
      <c r="BD20" s="45" t="b">
        <f t="shared" si="11"/>
        <v>0</v>
      </c>
      <c r="BE20" s="34"/>
      <c r="BF20" s="26"/>
      <c r="BG20" s="29"/>
      <c r="BH20" s="585"/>
      <c r="BI20" s="704"/>
      <c r="BJ20" s="704"/>
      <c r="BK20" s="77">
        <f t="shared" si="12"/>
        <v>0</v>
      </c>
      <c r="BL20" s="29"/>
      <c r="BM20" s="42"/>
      <c r="BN20" s="29"/>
      <c r="BO20" s="29"/>
      <c r="BP20" s="29"/>
      <c r="BQ20" s="29"/>
      <c r="BR20" s="29"/>
      <c r="BS20" s="29"/>
      <c r="BT20" s="94">
        <f t="shared" si="13"/>
        <v>0</v>
      </c>
      <c r="BU20" s="83">
        <f>IF(BL20="CLIENT S+L",(BK20*3333.33+(VLOOKUP(BN20,'BASE DE DONNEE'!$I$220:$J$250,2,0)))-((BK20*3333.33+(VLOOKUP(BN20,'BASE DE DONNEE'!$I$220:$J$250,2,0)))*BM20),IF(BL20="CLIENT O","OFFERT",IF(BL20="CLIENT L",(VLOOKUP(BN20,'BASE DE DONNEE'!$I$220:$J$250,2,0))+(VLOOKUP(BK20,'BASE DE DONNEE'!$I$111:$P$192,2,0)),IF(BL20="CLIENT D",(BK20*3809.53+(VLOOKUP(BN20,'BASE DE DONNEE'!$I$220:$J$250,2,0))),IF(BL20="CLIENT S+D",(BK20*3809.53+(VLOOKUP(BN20,'BASE DE DONNEE'!$I$220:$J$250,2,0)))-((BK20*3809.53+(VLOOKUP(BN20,'BASE DE DONNEE'!$I$220:$J$250,2,0)))*BM20),IF(BL20="CLIENT S",VLOOKUP(BN20,'BASE DE DONNEE'!$I$220:$J$250,2,0))+VLOOKUP(BK20,'BASE DE DONNEE'!$I$111:$P$192,2,0)-((VLOOKUP(BN20,'BASE DE DONNEE'!$I$220:$J$250,2,0))+VLOOKUP(BK20,'BASE DE DONNEE'!$I$111:$P$192,2,0)*BM20))))))</f>
        <v>0</v>
      </c>
      <c r="BV20" s="83" t="b">
        <f t="shared" si="14"/>
        <v>0</v>
      </c>
      <c r="BW20" s="95" t="b">
        <f t="shared" si="15"/>
        <v>0</v>
      </c>
      <c r="BX20" s="34"/>
    </row>
    <row r="21" spans="1:76" x14ac:dyDescent="0.25">
      <c r="A21" s="26"/>
      <c r="B21" s="29"/>
      <c r="C21" s="585"/>
      <c r="D21" s="704"/>
      <c r="E21" s="704"/>
      <c r="F21" s="77">
        <f t="shared" si="0"/>
        <v>0</v>
      </c>
      <c r="G21" s="29"/>
      <c r="H21" s="42"/>
      <c r="I21" s="29"/>
      <c r="J21" s="29"/>
      <c r="K21" s="29"/>
      <c r="L21" s="29"/>
      <c r="M21" s="29"/>
      <c r="N21" s="130"/>
      <c r="O21" s="80">
        <f t="shared" si="1"/>
        <v>0</v>
      </c>
      <c r="P21" s="76" t="b">
        <f>IF(G21="CLIENT S+L",(F21*3333.33+(VLOOKUP(I21,'BASE DE DONNEE'!$I$220:$J$250,2,0)))-(F21*3333.33+(VLOOKUP(I21,'BASE DE DONNEE'!$I$220:$J$250,2,0)))*H21,IF(G21="CLIENT O","OFFERT",IF(G21="CLIENT L",(VLOOKUP(I21,'BASE DE DONNEE'!$I$220:$J$250,2,0))+(VLOOKUP(F21,'BASE DE DONNEE'!$I$111:$P$192,2,0)),IF(G21="CLIENT D",(F21*3809.53+(VLOOKUP(I21,'BASE DE DONNEE'!$I$220:$J$250,2,0))),IF(G21="CLIENT S+D",((F21*3809.53+(VLOOKUP(I21,'BASE DE DONNEE'!$I$220:$J$250,2,0)))-(F21*3809.53+(VLOOKUP(I21,'BASE DE DONNEE'!$I$220:$J$250,2,0)))*H21),IF(G21="CLIENT S",(VLOOKUP(I21,'BASE DE DONNEE'!$I$220:$J$250,2,0))+VLOOKUP(F21,'BASE DE DONNEE'!$I$111:$P$192,2,0)-((VLOOKUP(I21,'BASE DE DONNEE'!$I$220:$J$250,2,0))+VLOOKUP(F21,'BASE DE DONNEE'!$I$111:$P$164,2,0)*H21)))))))</f>
        <v>0</v>
      </c>
      <c r="Q21" s="76" t="b">
        <f t="shared" si="2"/>
        <v>0</v>
      </c>
      <c r="R21" s="83" t="b">
        <f t="shared" si="3"/>
        <v>0</v>
      </c>
      <c r="S21" s="34"/>
      <c r="T21" s="26"/>
      <c r="U21" s="29"/>
      <c r="V21" s="585"/>
      <c r="W21" s="704"/>
      <c r="X21" s="704"/>
      <c r="Y21" s="77">
        <f t="shared" si="4"/>
        <v>0</v>
      </c>
      <c r="Z21" s="29"/>
      <c r="AA21" s="42"/>
      <c r="AB21" s="29"/>
      <c r="AC21" s="29"/>
      <c r="AD21" s="29"/>
      <c r="AE21" s="29"/>
      <c r="AF21" s="29"/>
      <c r="AG21" s="130"/>
      <c r="AH21" s="92">
        <f t="shared" si="5"/>
        <v>0</v>
      </c>
      <c r="AI21" s="83">
        <f>IF(Z21="CLIENT S+L",(Y21*3333.33+(VLOOKUP(AB21,'BASE DE DONNEE'!$I$220:$J$250,2,0)))-(Y21*3333.33+(VLOOKUP(AB21,'BASE DE DONNEE'!$I$220:$J$250,2,0)))*AA21,IF(Z21="CLIENT O","OFFERT",IF(Z21="CLIENT L",(VLOOKUP(AB21,'BASE DE DONNEE'!$I$220:$J$250,2,0))+(VLOOKUP(Y21,'BASE DE DONNEE'!$I$111:$P$192,2,0)),IF(Z21="CLIENT D",(Y21*3809.53+(VLOOKUP(AB21,'BASE DE DONNEE'!$I$220:$J$250,2,0))),IF(Z21="CLIENT S+D",(Y21*3809.53+(VLOOKUP(AB21,'BASE DE DONNEE'!$I$220:$J$250,2,0)))-(Y21*3809.53+(VLOOKUP(AB21,'BASE DE DONNEE'!$I$220:$J$250,2,0)))*AA21,IF(Z21="CLIENT S",VLOOKUP(AB21,'BASE DE DONNEE'!$I$220:$J$250,2,0))+VLOOKUP(Y21,'BASE DE DONNEE'!$I$111:$P$192,2,0)-((VLOOKUP(AB21,'BASE DE DONNEE'!$I$220:$J$250,2,0))+VLOOKUP(Y21,'BASE DE DONNEE'!$I$111:$P$192,2,0)*AA21))))))</f>
        <v>0</v>
      </c>
      <c r="AJ21" s="83" t="b">
        <f t="shared" si="6"/>
        <v>0</v>
      </c>
      <c r="AK21" s="83" t="b">
        <f t="shared" si="7"/>
        <v>0</v>
      </c>
      <c r="AL21" s="34"/>
      <c r="AM21" s="26"/>
      <c r="AN21" s="29"/>
      <c r="AO21" s="585"/>
      <c r="AP21" s="704"/>
      <c r="AQ21" s="704"/>
      <c r="AR21" s="77">
        <f t="shared" si="8"/>
        <v>0</v>
      </c>
      <c r="AS21" s="29"/>
      <c r="AT21" s="42"/>
      <c r="AU21" s="29"/>
      <c r="AV21" s="29"/>
      <c r="AW21" s="29"/>
      <c r="AX21" s="29"/>
      <c r="AY21" s="29"/>
      <c r="AZ21" s="129"/>
      <c r="BA21" s="93">
        <f t="shared" si="9"/>
        <v>0</v>
      </c>
      <c r="BB21" s="41">
        <f>IF(AS21="CLIENT S+L",(AR21*3333.33+(VLOOKUP(AU21,'BASE DE DONNEE'!$I$220:$J$250,2,0)))-((AR21*3333.33+(VLOOKUP(AU21,'BASE DE DONNEE'!$I$220:$J$250,2,0)))*AT21),IF(AS21="CLIENT O","OFFERT",IF(AS21="CLIENT L",(VLOOKUP(AU21,'BASE DE DONNEE'!$I$220:$J$250,2,0))+(VLOOKUP(AR21,'BASE DE DONNEE'!$I$111:$P$192,2,0)),IF(AS21="CLIENT D",(AR21*3809.53+(VLOOKUP(AU21,'BASE DE DONNEE'!$I$220:$J$250,2,0))),IF(AS21="CLIENT S+D",(AR21*3809.53+(VLOOKUP(AU21,'BASE DE DONNEE'!$I$220:$J$250,2,0)))-(AR21*3809.53+(VLOOKUP(AU21,'BASE DE DONNEE'!$I$220:$J$250,2,0)))*AT21,IF(AS21="CLIENT S",VLOOKUP(AU21,'BASE DE DONNEE'!$I$220:$J$250,2,0))+VLOOKUP(AR21,'BASE DE DONNEE'!$I$111:$P$192,2,0)-((VLOOKUP(AU21,'BASE DE DONNEE'!$I$220:$J$250,2,0))+VLOOKUP(AR21,'BASE DE DONNEE'!$I$111:$P$164,2,0)*AT21))))))</f>
        <v>0</v>
      </c>
      <c r="BC21" s="41" t="b">
        <f t="shared" si="10"/>
        <v>0</v>
      </c>
      <c r="BD21" s="45" t="b">
        <f t="shared" si="11"/>
        <v>0</v>
      </c>
      <c r="BE21" s="34"/>
      <c r="BF21" s="26"/>
      <c r="BG21" s="29"/>
      <c r="BH21" s="585"/>
      <c r="BI21" s="704"/>
      <c r="BJ21" s="704"/>
      <c r="BK21" s="77">
        <f t="shared" si="12"/>
        <v>0</v>
      </c>
      <c r="BL21" s="29"/>
      <c r="BM21" s="42"/>
      <c r="BN21" s="29"/>
      <c r="BO21" s="29"/>
      <c r="BP21" s="29"/>
      <c r="BQ21" s="29"/>
      <c r="BR21" s="29"/>
      <c r="BS21" s="29"/>
      <c r="BT21" s="94">
        <f t="shared" si="13"/>
        <v>0</v>
      </c>
      <c r="BU21" s="83">
        <f>IF(BL21="CLIENT S+L",(BK21*3333.33+(VLOOKUP(BN21,'BASE DE DONNEE'!$I$220:$J$250,2,0)))-((BK21*3333.33+(VLOOKUP(BN21,'BASE DE DONNEE'!$I$220:$J$250,2,0)))*BM21),IF(BL21="CLIENT O","OFFERT",IF(BL21="CLIENT L",(VLOOKUP(BN21,'BASE DE DONNEE'!$I$220:$J$250,2,0))+(VLOOKUP(BK21,'BASE DE DONNEE'!$I$111:$P$192,2,0)),IF(BL21="CLIENT D",(BK21*3809.53+(VLOOKUP(BN21,'BASE DE DONNEE'!$I$220:$J$250,2,0))),IF(BL21="CLIENT S+D",(BK21*3809.53+(VLOOKUP(BN21,'BASE DE DONNEE'!$I$220:$J$250,2,0)))-((BK21*3809.53+(VLOOKUP(BN21,'BASE DE DONNEE'!$I$220:$J$250,2,0)))*BM21),IF(BL21="CLIENT S",VLOOKUP(BN21,'BASE DE DONNEE'!$I$220:$J$250,2,0))+VLOOKUP(BK21,'BASE DE DONNEE'!$I$111:$P$192,2,0)-((VLOOKUP(BN21,'BASE DE DONNEE'!$I$220:$J$250,2,0))+VLOOKUP(BK21,'BASE DE DONNEE'!$I$111:$P$192,2,0)*BM21))))))</f>
        <v>0</v>
      </c>
      <c r="BV21" s="83" t="b">
        <f t="shared" si="14"/>
        <v>0</v>
      </c>
      <c r="BW21" s="95" t="b">
        <f t="shared" si="15"/>
        <v>0</v>
      </c>
      <c r="BX21" s="34"/>
    </row>
    <row r="22" spans="1:76" x14ac:dyDescent="0.25">
      <c r="A22" s="26"/>
      <c r="B22" s="29"/>
      <c r="C22" s="585"/>
      <c r="D22" s="704"/>
      <c r="E22" s="704"/>
      <c r="F22" s="77">
        <f t="shared" si="0"/>
        <v>0</v>
      </c>
      <c r="G22" s="29"/>
      <c r="H22" s="42"/>
      <c r="I22" s="29"/>
      <c r="J22" s="29"/>
      <c r="K22" s="29"/>
      <c r="L22" s="29"/>
      <c r="M22" s="29"/>
      <c r="N22" s="130"/>
      <c r="O22" s="80">
        <f t="shared" si="1"/>
        <v>0</v>
      </c>
      <c r="P22" s="76" t="b">
        <f>IF(G22="CLIENT S+L",(F22*3333.33+(VLOOKUP(I22,'BASE DE DONNEE'!$I$220:$J$250,2,0)))-(F22*3333.33+(VLOOKUP(I22,'BASE DE DONNEE'!$I$220:$J$250,2,0)))*H22,IF(G22="CLIENT O","OFFERT",IF(G22="CLIENT L",(VLOOKUP(I22,'BASE DE DONNEE'!$I$220:$J$250,2,0))+(VLOOKUP(F22,'BASE DE DONNEE'!$I$111:$P$192,2,0)),IF(G22="CLIENT D",(F22*3809.53+(VLOOKUP(I22,'BASE DE DONNEE'!$I$220:$J$250,2,0))),IF(G22="CLIENT S+D",((F22*3809.53+(VLOOKUP(I22,'BASE DE DONNEE'!$I$220:$J$250,2,0)))-(F22*3809.53+(VLOOKUP(I22,'BASE DE DONNEE'!$I$220:$J$250,2,0)))*H22),IF(G22="CLIENT S",(VLOOKUP(I22,'BASE DE DONNEE'!$I$220:$J$250,2,0))+VLOOKUP(F22,'BASE DE DONNEE'!$I$111:$P$192,2,0)-((VLOOKUP(I22,'BASE DE DONNEE'!$I$220:$J$250,2,0))+VLOOKUP(F22,'BASE DE DONNEE'!$I$111:$P$164,2,0)*H22)))))))</f>
        <v>0</v>
      </c>
      <c r="Q22" s="76" t="b">
        <f t="shared" si="2"/>
        <v>0</v>
      </c>
      <c r="R22" s="83" t="b">
        <f t="shared" si="3"/>
        <v>0</v>
      </c>
      <c r="S22" s="34"/>
      <c r="T22" s="26"/>
      <c r="U22" s="29"/>
      <c r="V22" s="585"/>
      <c r="W22" s="704"/>
      <c r="X22" s="704"/>
      <c r="Y22" s="77">
        <f t="shared" si="4"/>
        <v>0</v>
      </c>
      <c r="Z22" s="29"/>
      <c r="AA22" s="42"/>
      <c r="AB22" s="29"/>
      <c r="AC22" s="29"/>
      <c r="AD22" s="29"/>
      <c r="AE22" s="29"/>
      <c r="AF22" s="29"/>
      <c r="AG22" s="130"/>
      <c r="AH22" s="92">
        <f t="shared" si="5"/>
        <v>0</v>
      </c>
      <c r="AI22" s="83">
        <f>IF(Z22="CLIENT S+L",(Y22*3333.33+(VLOOKUP(AB22,'BASE DE DONNEE'!$I$220:$J$250,2,0)))-(Y22*3333.33+(VLOOKUP(AB22,'BASE DE DONNEE'!$I$220:$J$250,2,0)))*AA22,IF(Z22="CLIENT O","OFFERT",IF(Z22="CLIENT L",(VLOOKUP(AB22,'BASE DE DONNEE'!$I$220:$J$250,2,0))+(VLOOKUP(Y22,'BASE DE DONNEE'!$I$111:$P$192,2,0)),IF(Z22="CLIENT D",(Y22*3809.53+(VLOOKUP(AB22,'BASE DE DONNEE'!$I$220:$J$250,2,0))),IF(Z22="CLIENT S+D",(Y22*3809.53+(VLOOKUP(AB22,'BASE DE DONNEE'!$I$220:$J$250,2,0)))-(Y22*3809.53+(VLOOKUP(AB22,'BASE DE DONNEE'!$I$220:$J$250,2,0)))*AA22,IF(Z22="CLIENT S",VLOOKUP(AB22,'BASE DE DONNEE'!$I$220:$J$250,2,0))+VLOOKUP(Y22,'BASE DE DONNEE'!$I$111:$P$192,2,0)-((VLOOKUP(AB22,'BASE DE DONNEE'!$I$220:$J$250,2,0))+VLOOKUP(Y22,'BASE DE DONNEE'!$I$111:$P$192,2,0)*AA22))))))</f>
        <v>0</v>
      </c>
      <c r="AJ22" s="83" t="b">
        <f t="shared" si="6"/>
        <v>0</v>
      </c>
      <c r="AK22" s="83" t="b">
        <f t="shared" si="7"/>
        <v>0</v>
      </c>
      <c r="AL22" s="34"/>
      <c r="AM22" s="26"/>
      <c r="AN22" s="29"/>
      <c r="AO22" s="585"/>
      <c r="AP22" s="704"/>
      <c r="AQ22" s="704"/>
      <c r="AR22" s="77">
        <f t="shared" si="8"/>
        <v>0</v>
      </c>
      <c r="AS22" s="29"/>
      <c r="AT22" s="42"/>
      <c r="AU22" s="29"/>
      <c r="AV22" s="29"/>
      <c r="AW22" s="29"/>
      <c r="AX22" s="29"/>
      <c r="AY22" s="29"/>
      <c r="AZ22" s="129"/>
      <c r="BA22" s="93">
        <f t="shared" si="9"/>
        <v>0</v>
      </c>
      <c r="BB22" s="41">
        <f>IF(AS22="CLIENT S+L",(AR22*3333.33+(VLOOKUP(AU22,'BASE DE DONNEE'!$I$220:$J$250,2,0)))-((AR22*3333.33+(VLOOKUP(AU22,'BASE DE DONNEE'!$I$220:$J$250,2,0)))*AT22),IF(AS22="CLIENT O","OFFERT",IF(AS22="CLIENT L",(VLOOKUP(AU22,'BASE DE DONNEE'!$I$220:$J$250,2,0))+(VLOOKUP(AR22,'BASE DE DONNEE'!$I$111:$P$192,2,0)),IF(AS22="CLIENT D",(AR22*3809.53+(VLOOKUP(AU22,'BASE DE DONNEE'!$I$220:$J$250,2,0))),IF(AS22="CLIENT S+D",(AR22*3809.53+(VLOOKUP(AU22,'BASE DE DONNEE'!$I$220:$J$250,2,0)))-(AR22*3809.53+(VLOOKUP(AU22,'BASE DE DONNEE'!$I$220:$J$250,2,0)))*AT22,IF(AS22="CLIENT S",VLOOKUP(AU22,'BASE DE DONNEE'!$I$220:$J$250,2,0))+VLOOKUP(AR22,'BASE DE DONNEE'!$I$111:$P$192,2,0)-((VLOOKUP(AU22,'BASE DE DONNEE'!$I$220:$J$250,2,0))+VLOOKUP(AR22,'BASE DE DONNEE'!$I$111:$P$164,2,0)*AT22))))))</f>
        <v>0</v>
      </c>
      <c r="BC22" s="41" t="b">
        <f t="shared" si="10"/>
        <v>0</v>
      </c>
      <c r="BD22" s="45" t="b">
        <f t="shared" si="11"/>
        <v>0</v>
      </c>
      <c r="BE22" s="34"/>
      <c r="BF22" s="26"/>
      <c r="BG22" s="29"/>
      <c r="BH22" s="585"/>
      <c r="BI22" s="704"/>
      <c r="BJ22" s="704"/>
      <c r="BK22" s="77">
        <f t="shared" si="12"/>
        <v>0</v>
      </c>
      <c r="BL22" s="29"/>
      <c r="BM22" s="42"/>
      <c r="BN22" s="29"/>
      <c r="BO22" s="29"/>
      <c r="BP22" s="29"/>
      <c r="BQ22" s="29"/>
      <c r="BR22" s="29"/>
      <c r="BS22" s="29"/>
      <c r="BT22" s="94">
        <f t="shared" si="13"/>
        <v>0</v>
      </c>
      <c r="BU22" s="83">
        <f>IF(BL22="CLIENT S+L",(BK22*3333.33+(VLOOKUP(BN22,'BASE DE DONNEE'!$I$220:$J$250,2,0)))-((BK22*3333.33+(VLOOKUP(BN22,'BASE DE DONNEE'!$I$220:$J$250,2,0)))*BM22),IF(BL22="CLIENT O","OFFERT",IF(BL22="CLIENT L",(VLOOKUP(BN22,'BASE DE DONNEE'!$I$220:$J$250,2,0))+(VLOOKUP(BK22,'BASE DE DONNEE'!$I$111:$P$192,2,0)),IF(BL22="CLIENT D",(BK22*3809.53+(VLOOKUP(BN22,'BASE DE DONNEE'!$I$220:$J$250,2,0))),IF(BL22="CLIENT S+D",(BK22*3809.53+(VLOOKUP(BN22,'BASE DE DONNEE'!$I$220:$J$250,2,0)))-((BK22*3809.53+(VLOOKUP(BN22,'BASE DE DONNEE'!$I$220:$J$250,2,0)))*BM22),IF(BL22="CLIENT S",VLOOKUP(BN22,'BASE DE DONNEE'!$I$220:$J$250,2,0))+VLOOKUP(BK22,'BASE DE DONNEE'!$I$111:$P$192,2,0)-((VLOOKUP(BN22,'BASE DE DONNEE'!$I$220:$J$250,2,0))+VLOOKUP(BK22,'BASE DE DONNEE'!$I$111:$P$192,2,0)*BM22))))))</f>
        <v>0</v>
      </c>
      <c r="BV22" s="83" t="b">
        <f t="shared" si="14"/>
        <v>0</v>
      </c>
      <c r="BW22" s="95" t="b">
        <f t="shared" si="15"/>
        <v>0</v>
      </c>
      <c r="BX22" s="34"/>
    </row>
    <row r="23" spans="1:76" x14ac:dyDescent="0.25">
      <c r="A23" s="26"/>
      <c r="B23" s="29"/>
      <c r="C23" s="585"/>
      <c r="D23" s="704"/>
      <c r="E23" s="704"/>
      <c r="F23" s="77">
        <f t="shared" si="0"/>
        <v>0</v>
      </c>
      <c r="G23" s="29"/>
      <c r="H23" s="42"/>
      <c r="I23" s="29"/>
      <c r="J23" s="29"/>
      <c r="K23" s="29"/>
      <c r="L23" s="29"/>
      <c r="M23" s="29"/>
      <c r="N23" s="130"/>
      <c r="O23" s="80">
        <f t="shared" si="1"/>
        <v>0</v>
      </c>
      <c r="P23" s="76" t="b">
        <f>IF(G23="CLIENT S+L",(F23*3333.33+(VLOOKUP(I23,'BASE DE DONNEE'!$I$220:$J$250,2,0)))-(F23*3333.33+(VLOOKUP(I23,'BASE DE DONNEE'!$I$220:$J$250,2,0)))*H23,IF(G23="CLIENT O","OFFERT",IF(G23="CLIENT L",(VLOOKUP(I23,'BASE DE DONNEE'!$I$220:$J$250,2,0))+(VLOOKUP(F23,'BASE DE DONNEE'!$I$111:$P$192,2,0)),IF(G23="CLIENT D",(F23*3809.53+(VLOOKUP(I23,'BASE DE DONNEE'!$I$220:$J$250,2,0))),IF(G23="CLIENT S+D",((F23*3809.53+(VLOOKUP(I23,'BASE DE DONNEE'!$I$220:$J$250,2,0)))-(F23*3809.53+(VLOOKUP(I23,'BASE DE DONNEE'!$I$220:$J$250,2,0)))*H23),IF(G23="CLIENT S",(VLOOKUP(I23,'BASE DE DONNEE'!$I$220:$J$250,2,0))+VLOOKUP(F23,'BASE DE DONNEE'!$I$111:$P$192,2,0)-((VLOOKUP(I23,'BASE DE DONNEE'!$I$220:$J$250,2,0))+VLOOKUP(F23,'BASE DE DONNEE'!$I$111:$P$164,2,0)*H23)))))))</f>
        <v>0</v>
      </c>
      <c r="Q23" s="76" t="b">
        <f t="shared" si="2"/>
        <v>0</v>
      </c>
      <c r="R23" s="83" t="b">
        <f t="shared" si="3"/>
        <v>0</v>
      </c>
      <c r="S23" s="34"/>
      <c r="T23" s="26"/>
      <c r="U23" s="29"/>
      <c r="V23" s="585"/>
      <c r="W23" s="704"/>
      <c r="X23" s="704"/>
      <c r="Y23" s="77">
        <f t="shared" si="4"/>
        <v>0</v>
      </c>
      <c r="Z23" s="29"/>
      <c r="AA23" s="42"/>
      <c r="AB23" s="29"/>
      <c r="AC23" s="29"/>
      <c r="AD23" s="29"/>
      <c r="AE23" s="29"/>
      <c r="AF23" s="29"/>
      <c r="AG23" s="130"/>
      <c r="AH23" s="92">
        <f t="shared" si="5"/>
        <v>0</v>
      </c>
      <c r="AI23" s="83">
        <f>IF(Z23="CLIENT S+L",(Y23*3333.33+(VLOOKUP(AB23,'BASE DE DONNEE'!$I$220:$J$250,2,0)))-(Y23*3333.33+(VLOOKUP(AB23,'BASE DE DONNEE'!$I$220:$J$250,2,0)))*AA23,IF(Z23="CLIENT O","OFFERT",IF(Z23="CLIENT L",(VLOOKUP(AB23,'BASE DE DONNEE'!$I$220:$J$250,2,0))+(VLOOKUP(Y23,'BASE DE DONNEE'!$I$111:$P$192,2,0)),IF(Z23="CLIENT D",(Y23*3809.53+(VLOOKUP(AB23,'BASE DE DONNEE'!$I$220:$J$250,2,0))),IF(Z23="CLIENT S+D",(Y23*3809.53+(VLOOKUP(AB23,'BASE DE DONNEE'!$I$220:$J$250,2,0)))-(Y23*3809.53+(VLOOKUP(AB23,'BASE DE DONNEE'!$I$220:$J$250,2,0)))*AA23,IF(Z23="CLIENT S",VLOOKUP(AB23,'BASE DE DONNEE'!$I$220:$J$250,2,0))+VLOOKUP(Y23,'BASE DE DONNEE'!$I$111:$P$192,2,0)-((VLOOKUP(AB23,'BASE DE DONNEE'!$I$220:$J$250,2,0))+VLOOKUP(Y23,'BASE DE DONNEE'!$I$111:$P$192,2,0)*AA23))))))</f>
        <v>0</v>
      </c>
      <c r="AJ23" s="83" t="b">
        <f t="shared" si="6"/>
        <v>0</v>
      </c>
      <c r="AK23" s="83" t="b">
        <f t="shared" si="7"/>
        <v>0</v>
      </c>
      <c r="AL23" s="34"/>
      <c r="AM23" s="26"/>
      <c r="AN23" s="29"/>
      <c r="AO23" s="585"/>
      <c r="AP23" s="704"/>
      <c r="AQ23" s="704"/>
      <c r="AR23" s="77">
        <f t="shared" si="8"/>
        <v>0</v>
      </c>
      <c r="AS23" s="29"/>
      <c r="AT23" s="42"/>
      <c r="AU23" s="29"/>
      <c r="AV23" s="29"/>
      <c r="AW23" s="29"/>
      <c r="AX23" s="29"/>
      <c r="AY23" s="29"/>
      <c r="AZ23" s="129"/>
      <c r="BA23" s="93">
        <f t="shared" si="9"/>
        <v>0</v>
      </c>
      <c r="BB23" s="41">
        <f>IF(AS23="CLIENT S+L",(AR23*3333.33+(VLOOKUP(AU23,'BASE DE DONNEE'!$I$220:$J$250,2,0)))-((AR23*3333.33+(VLOOKUP(AU23,'BASE DE DONNEE'!$I$220:$J$250,2,0)))*AT23),IF(AS23="CLIENT O","OFFERT",IF(AS23="CLIENT L",(VLOOKUP(AU23,'BASE DE DONNEE'!$I$220:$J$250,2,0))+(VLOOKUP(AR23,'BASE DE DONNEE'!$I$111:$P$192,2,0)),IF(AS23="CLIENT D",(AR23*3809.53+(VLOOKUP(AU23,'BASE DE DONNEE'!$I$220:$J$250,2,0))),IF(AS23="CLIENT S+D",(AR23*3809.53+(VLOOKUP(AU23,'BASE DE DONNEE'!$I$220:$J$250,2,0)))-(AR23*3809.53+(VLOOKUP(AU23,'BASE DE DONNEE'!$I$220:$J$250,2,0)))*AT23,IF(AS23="CLIENT S",VLOOKUP(AU23,'BASE DE DONNEE'!$I$220:$J$250,2,0))+VLOOKUP(AR23,'BASE DE DONNEE'!$I$111:$P$192,2,0)-((VLOOKUP(AU23,'BASE DE DONNEE'!$I$220:$J$250,2,0))+VLOOKUP(AR23,'BASE DE DONNEE'!$I$111:$P$164,2,0)*AT23))))))</f>
        <v>0</v>
      </c>
      <c r="BC23" s="41" t="b">
        <f t="shared" si="10"/>
        <v>0</v>
      </c>
      <c r="BD23" s="45" t="b">
        <f t="shared" si="11"/>
        <v>0</v>
      </c>
      <c r="BE23" s="34"/>
      <c r="BF23" s="26"/>
      <c r="BG23" s="29"/>
      <c r="BH23" s="585"/>
      <c r="BI23" s="704"/>
      <c r="BJ23" s="704"/>
      <c r="BK23" s="77">
        <f t="shared" si="12"/>
        <v>0</v>
      </c>
      <c r="BL23" s="29"/>
      <c r="BM23" s="42"/>
      <c r="BN23" s="29"/>
      <c r="BO23" s="29"/>
      <c r="BP23" s="29"/>
      <c r="BQ23" s="29"/>
      <c r="BR23" s="29"/>
      <c r="BS23" s="29"/>
      <c r="BT23" s="94">
        <f t="shared" si="13"/>
        <v>0</v>
      </c>
      <c r="BU23" s="83">
        <f>IF(BL23="CLIENT S+L",(BK23*3333.33+(VLOOKUP(BN23,'BASE DE DONNEE'!$I$220:$J$250,2,0)))-((BK23*3333.33+(VLOOKUP(BN23,'BASE DE DONNEE'!$I$220:$J$250,2,0)))*BM23),IF(BL23="CLIENT O","OFFERT",IF(BL23="CLIENT L",(VLOOKUP(BN23,'BASE DE DONNEE'!$I$220:$J$250,2,0))+(VLOOKUP(BK23,'BASE DE DONNEE'!$I$111:$P$192,2,0)),IF(BL23="CLIENT D",(BK23*3809.53+(VLOOKUP(BN23,'BASE DE DONNEE'!$I$220:$J$250,2,0))),IF(BL23="CLIENT S+D",(BK23*3809.53+(VLOOKUP(BN23,'BASE DE DONNEE'!$I$220:$J$250,2,0)))-((BK23*3809.53+(VLOOKUP(BN23,'BASE DE DONNEE'!$I$220:$J$250,2,0)))*BM23),IF(BL23="CLIENT S",VLOOKUP(BN23,'BASE DE DONNEE'!$I$220:$J$250,2,0))+VLOOKUP(BK23,'BASE DE DONNEE'!$I$111:$P$192,2,0)-((VLOOKUP(BN23,'BASE DE DONNEE'!$I$220:$J$250,2,0))+VLOOKUP(BK23,'BASE DE DONNEE'!$I$111:$P$192,2,0)*BM23))))))</f>
        <v>0</v>
      </c>
      <c r="BV23" s="83" t="b">
        <f t="shared" si="14"/>
        <v>0</v>
      </c>
      <c r="BW23" s="95" t="b">
        <f t="shared" si="15"/>
        <v>0</v>
      </c>
      <c r="BX23" s="34"/>
    </row>
    <row r="24" spans="1:76" x14ac:dyDescent="0.25">
      <c r="A24" s="26"/>
      <c r="B24" s="29"/>
      <c r="C24" s="585"/>
      <c r="D24" s="704"/>
      <c r="E24" s="704"/>
      <c r="F24" s="77">
        <f t="shared" si="0"/>
        <v>0</v>
      </c>
      <c r="G24" s="29"/>
      <c r="H24" s="42"/>
      <c r="I24" s="29"/>
      <c r="J24" s="29"/>
      <c r="K24" s="29"/>
      <c r="L24" s="29"/>
      <c r="M24" s="29"/>
      <c r="N24" s="130"/>
      <c r="O24" s="80">
        <f t="shared" si="1"/>
        <v>0</v>
      </c>
      <c r="P24" s="76" t="b">
        <f>IF(G24="CLIENT S+L",(F24*3333.33+(VLOOKUP(I24,'BASE DE DONNEE'!$I$220:$J$250,2,0)))-(F24*3333.33+(VLOOKUP(I24,'BASE DE DONNEE'!$I$220:$J$250,2,0)))*H24,IF(G24="CLIENT O","OFFERT",IF(G24="CLIENT L",(VLOOKUP(I24,'BASE DE DONNEE'!$I$220:$J$250,2,0))+(VLOOKUP(F24,'BASE DE DONNEE'!$I$111:$P$192,2,0)),IF(G24="CLIENT D",(F24*3809.53+(VLOOKUP(I24,'BASE DE DONNEE'!$I$220:$J$250,2,0))),IF(G24="CLIENT S+D",((F24*3809.53+(VLOOKUP(I24,'BASE DE DONNEE'!$I$220:$J$250,2,0)))-(F24*3809.53+(VLOOKUP(I24,'BASE DE DONNEE'!$I$220:$J$250,2,0)))*H24),IF(G24="CLIENT S",(VLOOKUP(I24,'BASE DE DONNEE'!$I$220:$J$250,2,0))+VLOOKUP(F24,'BASE DE DONNEE'!$I$111:$P$192,2,0)-((VLOOKUP(I24,'BASE DE DONNEE'!$I$220:$J$250,2,0))+VLOOKUP(F24,'BASE DE DONNEE'!$I$111:$P$164,2,0)*H24)))))))</f>
        <v>0</v>
      </c>
      <c r="Q24" s="76" t="b">
        <f t="shared" si="2"/>
        <v>0</v>
      </c>
      <c r="R24" s="83" t="b">
        <f t="shared" si="3"/>
        <v>0</v>
      </c>
      <c r="S24" s="34"/>
      <c r="T24" s="26"/>
      <c r="U24" s="29"/>
      <c r="V24" s="585"/>
      <c r="W24" s="704"/>
      <c r="X24" s="704"/>
      <c r="Y24" s="77">
        <f t="shared" si="4"/>
        <v>0</v>
      </c>
      <c r="Z24" s="29"/>
      <c r="AA24" s="42"/>
      <c r="AB24" s="29"/>
      <c r="AC24" s="29"/>
      <c r="AD24" s="29"/>
      <c r="AE24" s="29"/>
      <c r="AF24" s="29"/>
      <c r="AG24" s="130"/>
      <c r="AH24" s="92">
        <f t="shared" si="5"/>
        <v>0</v>
      </c>
      <c r="AI24" s="83">
        <f>IF(Z24="CLIENT S+L",(Y24*3333.33+(VLOOKUP(AB24,'BASE DE DONNEE'!$I$220:$J$250,2,0)))-(Y24*3333.33+(VLOOKUP(AB24,'BASE DE DONNEE'!$I$220:$J$250,2,0)))*AA24,IF(Z24="CLIENT O","OFFERT",IF(Z24="CLIENT L",(VLOOKUP(AB24,'BASE DE DONNEE'!$I$220:$J$250,2,0))+(VLOOKUP(Y24,'BASE DE DONNEE'!$I$111:$P$192,2,0)),IF(Z24="CLIENT D",(Y24*3809.53+(VLOOKUP(AB24,'BASE DE DONNEE'!$I$220:$J$250,2,0))),IF(Z24="CLIENT S+D",(Y24*3809.53+(VLOOKUP(AB24,'BASE DE DONNEE'!$I$220:$J$250,2,0)))-(Y24*3809.53+(VLOOKUP(AB24,'BASE DE DONNEE'!$I$220:$J$250,2,0)))*AA24,IF(Z24="CLIENT S",VLOOKUP(AB24,'BASE DE DONNEE'!$I$220:$J$250,2,0))+VLOOKUP(Y24,'BASE DE DONNEE'!$I$111:$P$192,2,0)-((VLOOKUP(AB24,'BASE DE DONNEE'!$I$220:$J$250,2,0))+VLOOKUP(Y24,'BASE DE DONNEE'!$I$111:$P$192,2,0)*AA24))))))</f>
        <v>0</v>
      </c>
      <c r="AJ24" s="83" t="b">
        <f t="shared" si="6"/>
        <v>0</v>
      </c>
      <c r="AK24" s="83" t="b">
        <f t="shared" si="7"/>
        <v>0</v>
      </c>
      <c r="AL24" s="34"/>
      <c r="AM24" s="26"/>
      <c r="AN24" s="29"/>
      <c r="AO24" s="585"/>
      <c r="AP24" s="704"/>
      <c r="AQ24" s="704"/>
      <c r="AR24" s="77">
        <f t="shared" si="8"/>
        <v>0</v>
      </c>
      <c r="AS24" s="29"/>
      <c r="AT24" s="42"/>
      <c r="AU24" s="29"/>
      <c r="AV24" s="29"/>
      <c r="AW24" s="29"/>
      <c r="AX24" s="29"/>
      <c r="AY24" s="29"/>
      <c r="AZ24" s="129"/>
      <c r="BA24" s="93">
        <f t="shared" si="9"/>
        <v>0</v>
      </c>
      <c r="BB24" s="41">
        <f>IF(AS24="CLIENT S+L",(AR24*3333.33+(VLOOKUP(AU24,'BASE DE DONNEE'!$I$220:$J$250,2,0)))-((AR24*3333.33+(VLOOKUP(AU24,'BASE DE DONNEE'!$I$220:$J$250,2,0)))*AT24),IF(AS24="CLIENT O","OFFERT",IF(AS24="CLIENT L",(VLOOKUP(AU24,'BASE DE DONNEE'!$I$220:$J$250,2,0))+(VLOOKUP(AR24,'BASE DE DONNEE'!$I$111:$P$192,2,0)),IF(AS24="CLIENT D",(AR24*3809.53+(VLOOKUP(AU24,'BASE DE DONNEE'!$I$220:$J$250,2,0))),IF(AS24="CLIENT S+D",(AR24*3809.53+(VLOOKUP(AU24,'BASE DE DONNEE'!$I$220:$J$250,2,0)))-(AR24*3809.53+(VLOOKUP(AU24,'BASE DE DONNEE'!$I$220:$J$250,2,0)))*AT24,IF(AS24="CLIENT S",VLOOKUP(AU24,'BASE DE DONNEE'!$I$220:$J$250,2,0))+VLOOKUP(AR24,'BASE DE DONNEE'!$I$111:$P$192,2,0)-((VLOOKUP(AU24,'BASE DE DONNEE'!$I$220:$J$250,2,0))+VLOOKUP(AR24,'BASE DE DONNEE'!$I$111:$P$164,2,0)*AT24))))))</f>
        <v>0</v>
      </c>
      <c r="BC24" s="41" t="b">
        <f t="shared" si="10"/>
        <v>0</v>
      </c>
      <c r="BD24" s="45" t="b">
        <f t="shared" si="11"/>
        <v>0</v>
      </c>
      <c r="BE24" s="34"/>
      <c r="BF24" s="26"/>
      <c r="BG24" s="29"/>
      <c r="BH24" s="585"/>
      <c r="BI24" s="704"/>
      <c r="BJ24" s="704"/>
      <c r="BK24" s="77">
        <f t="shared" si="12"/>
        <v>0</v>
      </c>
      <c r="BL24" s="29"/>
      <c r="BM24" s="42"/>
      <c r="BN24" s="29"/>
      <c r="BO24" s="29"/>
      <c r="BP24" s="29"/>
      <c r="BQ24" s="29"/>
      <c r="BR24" s="29"/>
      <c r="BS24" s="29"/>
      <c r="BT24" s="94">
        <f t="shared" si="13"/>
        <v>0</v>
      </c>
      <c r="BU24" s="83">
        <f>IF(BL24="CLIENT S+L",(BK24*3333.33+(VLOOKUP(BN24,'BASE DE DONNEE'!$I$220:$J$250,2,0)))-((BK24*3333.33+(VLOOKUP(BN24,'BASE DE DONNEE'!$I$220:$J$250,2,0)))*BM24),IF(BL24="CLIENT O","OFFERT",IF(BL24="CLIENT L",(VLOOKUP(BN24,'BASE DE DONNEE'!$I$220:$J$250,2,0))+(VLOOKUP(BK24,'BASE DE DONNEE'!$I$111:$P$192,2,0)),IF(BL24="CLIENT D",(BK24*3809.53+(VLOOKUP(BN24,'BASE DE DONNEE'!$I$220:$J$250,2,0))),IF(BL24="CLIENT S+D",(BK24*3809.53+(VLOOKUP(BN24,'BASE DE DONNEE'!$I$220:$J$250,2,0)))-((BK24*3809.53+(VLOOKUP(BN24,'BASE DE DONNEE'!$I$220:$J$250,2,0)))*BM24),IF(BL24="CLIENT S",VLOOKUP(BN24,'BASE DE DONNEE'!$I$220:$J$250,2,0))+VLOOKUP(BK24,'BASE DE DONNEE'!$I$111:$P$192,2,0)-((VLOOKUP(BN24,'BASE DE DONNEE'!$I$220:$J$250,2,0))+VLOOKUP(BK24,'BASE DE DONNEE'!$I$111:$P$192,2,0)*BM24))))))</f>
        <v>0</v>
      </c>
      <c r="BV24" s="83" t="b">
        <f t="shared" si="14"/>
        <v>0</v>
      </c>
      <c r="BW24" s="95" t="b">
        <f t="shared" si="15"/>
        <v>0</v>
      </c>
      <c r="BX24" s="34"/>
    </row>
    <row r="25" spans="1:76" x14ac:dyDescent="0.25">
      <c r="A25" s="26"/>
      <c r="B25" s="29"/>
      <c r="C25" s="585"/>
      <c r="D25" s="704"/>
      <c r="E25" s="704"/>
      <c r="F25" s="77">
        <f t="shared" si="0"/>
        <v>0</v>
      </c>
      <c r="G25" s="29"/>
      <c r="H25" s="42"/>
      <c r="I25" s="29"/>
      <c r="J25" s="29"/>
      <c r="K25" s="29"/>
      <c r="L25" s="29"/>
      <c r="M25" s="29"/>
      <c r="N25" s="130"/>
      <c r="O25" s="80">
        <f t="shared" si="1"/>
        <v>0</v>
      </c>
      <c r="P25" s="76" t="b">
        <f>IF(G25="CLIENT S+L",(F25*3333.33+(VLOOKUP(I25,'BASE DE DONNEE'!$I$220:$J$250,2,0)))-(F25*3333.33+(VLOOKUP(I25,'BASE DE DONNEE'!$I$220:$J$250,2,0)))*H25,IF(G25="CLIENT O","OFFERT",IF(G25="CLIENT L",(VLOOKUP(I25,'BASE DE DONNEE'!$I$220:$J$250,2,0))+(VLOOKUP(F25,'BASE DE DONNEE'!$I$111:$P$192,2,0)),IF(G25="CLIENT D",(F25*3809.53+(VLOOKUP(I25,'BASE DE DONNEE'!$I$220:$J$250,2,0))),IF(G25="CLIENT S+D",((F25*3809.53+(VLOOKUP(I25,'BASE DE DONNEE'!$I$220:$J$250,2,0)))-(F25*3809.53+(VLOOKUP(I25,'BASE DE DONNEE'!$I$220:$J$250,2,0)))*H25),IF(G25="CLIENT S",(VLOOKUP(I25,'BASE DE DONNEE'!$I$220:$J$250,2,0))+VLOOKUP(F25,'BASE DE DONNEE'!$I$111:$P$192,2,0)-((VLOOKUP(I25,'BASE DE DONNEE'!$I$220:$J$250,2,0))+VLOOKUP(F25,'BASE DE DONNEE'!$I$111:$P$164,2,0)*H25)))))))</f>
        <v>0</v>
      </c>
      <c r="Q25" s="76" t="b">
        <f t="shared" si="2"/>
        <v>0</v>
      </c>
      <c r="R25" s="83" t="b">
        <f t="shared" si="3"/>
        <v>0</v>
      </c>
      <c r="S25" s="34"/>
      <c r="T25" s="26"/>
      <c r="U25" s="29"/>
      <c r="V25" s="585"/>
      <c r="W25" s="704"/>
      <c r="X25" s="704"/>
      <c r="Y25" s="77">
        <f t="shared" si="4"/>
        <v>0</v>
      </c>
      <c r="Z25" s="29"/>
      <c r="AA25" s="42"/>
      <c r="AB25" s="29"/>
      <c r="AC25" s="29"/>
      <c r="AD25" s="29"/>
      <c r="AE25" s="29"/>
      <c r="AF25" s="29"/>
      <c r="AG25" s="130"/>
      <c r="AH25" s="92">
        <f t="shared" si="5"/>
        <v>0</v>
      </c>
      <c r="AI25" s="83">
        <f>IF(Z25="CLIENT S+L",(Y25*3333.33+(VLOOKUP(AB25,'BASE DE DONNEE'!$I$220:$J$250,2,0)))-(Y25*3333.33+(VLOOKUP(AB25,'BASE DE DONNEE'!$I$220:$J$250,2,0)))*AA25,IF(Z25="CLIENT O","OFFERT",IF(Z25="CLIENT L",(VLOOKUP(AB25,'BASE DE DONNEE'!$I$220:$J$250,2,0))+(VLOOKUP(Y25,'BASE DE DONNEE'!$I$111:$P$192,2,0)),IF(Z25="CLIENT D",(Y25*3809.53+(VLOOKUP(AB25,'BASE DE DONNEE'!$I$220:$J$250,2,0))),IF(Z25="CLIENT S+D",(Y25*3809.53+(VLOOKUP(AB25,'BASE DE DONNEE'!$I$220:$J$250,2,0)))-(Y25*3809.53+(VLOOKUP(AB25,'BASE DE DONNEE'!$I$220:$J$250,2,0)))*AA25,IF(Z25="CLIENT S",VLOOKUP(AB25,'BASE DE DONNEE'!$I$220:$J$250,2,0))+VLOOKUP(Y25,'BASE DE DONNEE'!$I$111:$P$192,2,0)-((VLOOKUP(AB25,'BASE DE DONNEE'!$I$220:$J$250,2,0))+VLOOKUP(Y25,'BASE DE DONNEE'!$I$111:$P$192,2,0)*AA25))))))</f>
        <v>0</v>
      </c>
      <c r="AJ25" s="83" t="b">
        <f t="shared" si="6"/>
        <v>0</v>
      </c>
      <c r="AK25" s="83" t="b">
        <f t="shared" si="7"/>
        <v>0</v>
      </c>
      <c r="AL25" s="34"/>
      <c r="AM25" s="26"/>
      <c r="AN25" s="29"/>
      <c r="AO25" s="585"/>
      <c r="AP25" s="704"/>
      <c r="AQ25" s="704"/>
      <c r="AR25" s="77">
        <f t="shared" si="8"/>
        <v>0</v>
      </c>
      <c r="AS25" s="29"/>
      <c r="AT25" s="42"/>
      <c r="AU25" s="29"/>
      <c r="AV25" s="29"/>
      <c r="AW25" s="29"/>
      <c r="AX25" s="29"/>
      <c r="AY25" s="29"/>
      <c r="AZ25" s="129"/>
      <c r="BA25" s="93">
        <f t="shared" si="9"/>
        <v>0</v>
      </c>
      <c r="BB25" s="41">
        <f>IF(AS25="CLIENT S+L",(AR25*3333.33+(VLOOKUP(AU25,'BASE DE DONNEE'!$I$220:$J$250,2,0)))-((AR25*3333.33+(VLOOKUP(AU25,'BASE DE DONNEE'!$I$220:$J$250,2,0)))*AT25),IF(AS25="CLIENT O","OFFERT",IF(AS25="CLIENT L",(VLOOKUP(AU25,'BASE DE DONNEE'!$I$220:$J$250,2,0))+(VLOOKUP(AR25,'BASE DE DONNEE'!$I$111:$P$192,2,0)),IF(AS25="CLIENT D",(AR25*3809.53+(VLOOKUP(AU25,'BASE DE DONNEE'!$I$220:$J$250,2,0))),IF(AS25="CLIENT S+D",(AR25*3809.53+(VLOOKUP(AU25,'BASE DE DONNEE'!$I$220:$J$250,2,0)))-(AR25*3809.53+(VLOOKUP(AU25,'BASE DE DONNEE'!$I$220:$J$250,2,0)))*AT25,IF(AS25="CLIENT S",VLOOKUP(AU25,'BASE DE DONNEE'!$I$220:$J$250,2,0))+VLOOKUP(AR25,'BASE DE DONNEE'!$I$111:$P$192,2,0)-((VLOOKUP(AU25,'BASE DE DONNEE'!$I$220:$J$250,2,0))+VLOOKUP(AR25,'BASE DE DONNEE'!$I$111:$P$164,2,0)*AT25))))))</f>
        <v>0</v>
      </c>
      <c r="BC25" s="41" t="b">
        <f t="shared" si="10"/>
        <v>0</v>
      </c>
      <c r="BD25" s="45" t="b">
        <f t="shared" si="11"/>
        <v>0</v>
      </c>
      <c r="BE25" s="34"/>
      <c r="BF25" s="26"/>
      <c r="BG25" s="29"/>
      <c r="BH25" s="585"/>
      <c r="BI25" s="704"/>
      <c r="BJ25" s="704"/>
      <c r="BK25" s="77">
        <f t="shared" si="12"/>
        <v>0</v>
      </c>
      <c r="BL25" s="29"/>
      <c r="BM25" s="42"/>
      <c r="BN25" s="29"/>
      <c r="BO25" s="29"/>
      <c r="BP25" s="29"/>
      <c r="BQ25" s="29"/>
      <c r="BR25" s="29"/>
      <c r="BS25" s="29"/>
      <c r="BT25" s="94">
        <f t="shared" si="13"/>
        <v>0</v>
      </c>
      <c r="BU25" s="83">
        <f>IF(BL25="CLIENT S+L",(BK25*3333.33+(VLOOKUP(BN25,'BASE DE DONNEE'!$I$220:$J$250,2,0)))-((BK25*3333.33+(VLOOKUP(BN25,'BASE DE DONNEE'!$I$220:$J$250,2,0)))*BM25),IF(BL25="CLIENT O","OFFERT",IF(BL25="CLIENT L",(VLOOKUP(BN25,'BASE DE DONNEE'!$I$220:$J$250,2,0))+(VLOOKUP(BK25,'BASE DE DONNEE'!$I$111:$P$192,2,0)),IF(BL25="CLIENT D",(BK25*3809.53+(VLOOKUP(BN25,'BASE DE DONNEE'!$I$220:$J$250,2,0))),IF(BL25="CLIENT S+D",(BK25*3809.53+(VLOOKUP(BN25,'BASE DE DONNEE'!$I$220:$J$250,2,0)))-((BK25*3809.53+(VLOOKUP(BN25,'BASE DE DONNEE'!$I$220:$J$250,2,0)))*BM25),IF(BL25="CLIENT S",VLOOKUP(BN25,'BASE DE DONNEE'!$I$220:$J$250,2,0))+VLOOKUP(BK25,'BASE DE DONNEE'!$I$111:$P$192,2,0)-((VLOOKUP(BN25,'BASE DE DONNEE'!$I$220:$J$250,2,0))+VLOOKUP(BK25,'BASE DE DONNEE'!$I$111:$P$192,2,0)*BM25))))))</f>
        <v>0</v>
      </c>
      <c r="BV25" s="83" t="b">
        <f t="shared" si="14"/>
        <v>0</v>
      </c>
      <c r="BW25" s="95" t="b">
        <f t="shared" si="15"/>
        <v>0</v>
      </c>
      <c r="BX25" s="34"/>
    </row>
    <row r="26" spans="1:76" x14ac:dyDescent="0.25">
      <c r="A26" s="26"/>
      <c r="B26" s="29"/>
      <c r="C26" s="585"/>
      <c r="D26" s="704"/>
      <c r="E26" s="704"/>
      <c r="F26" s="77">
        <f t="shared" si="0"/>
        <v>0</v>
      </c>
      <c r="G26" s="29"/>
      <c r="H26" s="42"/>
      <c r="I26" s="29"/>
      <c r="J26" s="29"/>
      <c r="K26" s="29"/>
      <c r="L26" s="29"/>
      <c r="M26" s="29"/>
      <c r="N26" s="130"/>
      <c r="O26" s="80">
        <f t="shared" si="1"/>
        <v>0</v>
      </c>
      <c r="P26" s="76" t="b">
        <f>IF(G26="CLIENT S+L",(F26*3333.33+(VLOOKUP(I26,'BASE DE DONNEE'!$I$220:$J$250,2,0)))-(F26*3333.33+(VLOOKUP(I26,'BASE DE DONNEE'!$I$220:$J$250,2,0)))*H26,IF(G26="CLIENT O","OFFERT",IF(G26="CLIENT L",(VLOOKUP(I26,'BASE DE DONNEE'!$I$220:$J$250,2,0))+(VLOOKUP(F26,'BASE DE DONNEE'!$I$111:$P$192,2,0)),IF(G26="CLIENT D",(F26*3809.53+(VLOOKUP(I26,'BASE DE DONNEE'!$I$220:$J$250,2,0))),IF(G26="CLIENT S+D",((F26*3809.53+(VLOOKUP(I26,'BASE DE DONNEE'!$I$220:$J$250,2,0)))-(F26*3809.53+(VLOOKUP(I26,'BASE DE DONNEE'!$I$220:$J$250,2,0)))*H26),IF(G26="CLIENT S",(VLOOKUP(I26,'BASE DE DONNEE'!$I$220:$J$250,2,0))+VLOOKUP(F26,'BASE DE DONNEE'!$I$111:$P$192,2,0)-((VLOOKUP(I26,'BASE DE DONNEE'!$I$220:$J$250,2,0))+VLOOKUP(F26,'BASE DE DONNEE'!$I$111:$P$164,2,0)*H26)))))))</f>
        <v>0</v>
      </c>
      <c r="Q26" s="76" t="b">
        <f t="shared" si="2"/>
        <v>0</v>
      </c>
      <c r="R26" s="83" t="b">
        <f t="shared" si="3"/>
        <v>0</v>
      </c>
      <c r="S26" s="34"/>
      <c r="T26" s="26"/>
      <c r="U26" s="29"/>
      <c r="V26" s="585"/>
      <c r="W26" s="704"/>
      <c r="X26" s="704"/>
      <c r="Y26" s="77">
        <f t="shared" si="4"/>
        <v>0</v>
      </c>
      <c r="Z26" s="29"/>
      <c r="AA26" s="42"/>
      <c r="AB26" s="29"/>
      <c r="AC26" s="29"/>
      <c r="AD26" s="29"/>
      <c r="AE26" s="29"/>
      <c r="AF26" s="29"/>
      <c r="AG26" s="130"/>
      <c r="AH26" s="92">
        <f t="shared" si="5"/>
        <v>0</v>
      </c>
      <c r="AI26" s="83">
        <f>IF(Z26="CLIENT S+L",(Y26*3333.33+(VLOOKUP(AB26,'BASE DE DONNEE'!$I$220:$J$250,2,0)))-(Y26*3333.33+(VLOOKUP(AB26,'BASE DE DONNEE'!$I$220:$J$250,2,0)))*AA26,IF(Z26="CLIENT O","OFFERT",IF(Z26="CLIENT L",(VLOOKUP(AB26,'BASE DE DONNEE'!$I$220:$J$250,2,0))+(VLOOKUP(Y26,'BASE DE DONNEE'!$I$111:$P$192,2,0)),IF(Z26="CLIENT D",(Y26*3809.53+(VLOOKUP(AB26,'BASE DE DONNEE'!$I$220:$J$250,2,0))),IF(Z26="CLIENT S+D",(Y26*3809.53+(VLOOKUP(AB26,'BASE DE DONNEE'!$I$220:$J$250,2,0)))-(Y26*3809.53+(VLOOKUP(AB26,'BASE DE DONNEE'!$I$220:$J$250,2,0)))*AA26,IF(Z26="CLIENT S",VLOOKUP(AB26,'BASE DE DONNEE'!$I$220:$J$250,2,0))+VLOOKUP(Y26,'BASE DE DONNEE'!$I$111:$P$192,2,0)-((VLOOKUP(AB26,'BASE DE DONNEE'!$I$220:$J$250,2,0))+VLOOKUP(Y26,'BASE DE DONNEE'!$I$111:$P$192,2,0)*AA26))))))</f>
        <v>0</v>
      </c>
      <c r="AJ26" s="83" t="b">
        <f t="shared" si="6"/>
        <v>0</v>
      </c>
      <c r="AK26" s="83" t="b">
        <f t="shared" si="7"/>
        <v>0</v>
      </c>
      <c r="AL26" s="34"/>
      <c r="AM26" s="26"/>
      <c r="AN26" s="29"/>
      <c r="AO26" s="585"/>
      <c r="AP26" s="704"/>
      <c r="AQ26" s="704"/>
      <c r="AR26" s="77">
        <f t="shared" si="8"/>
        <v>0</v>
      </c>
      <c r="AS26" s="29"/>
      <c r="AT26" s="42"/>
      <c r="AU26" s="29"/>
      <c r="AV26" s="29"/>
      <c r="AW26" s="29"/>
      <c r="AX26" s="29"/>
      <c r="AY26" s="29"/>
      <c r="AZ26" s="129"/>
      <c r="BA26" s="93">
        <f t="shared" si="9"/>
        <v>0</v>
      </c>
      <c r="BB26" s="41">
        <f>IF(AS26="CLIENT S+L",(AR26*3333.33+(VLOOKUP(AU26,'BASE DE DONNEE'!$I$220:$J$250,2,0)))-((AR26*3333.33+(VLOOKUP(AU26,'BASE DE DONNEE'!$I$220:$J$250,2,0)))*AT26),IF(AS26="CLIENT O","OFFERT",IF(AS26="CLIENT L",(VLOOKUP(AU26,'BASE DE DONNEE'!$I$220:$J$250,2,0))+(VLOOKUP(AR26,'BASE DE DONNEE'!$I$111:$P$192,2,0)),IF(AS26="CLIENT D",(AR26*3809.53+(VLOOKUP(AU26,'BASE DE DONNEE'!$I$220:$J$250,2,0))),IF(AS26="CLIENT S+D",(AR26*3809.53+(VLOOKUP(AU26,'BASE DE DONNEE'!$I$220:$J$250,2,0)))-(AR26*3809.53+(VLOOKUP(AU26,'BASE DE DONNEE'!$I$220:$J$250,2,0)))*AT26,IF(AS26="CLIENT S",VLOOKUP(AU26,'BASE DE DONNEE'!$I$220:$J$250,2,0))+VLOOKUP(AR26,'BASE DE DONNEE'!$I$111:$P$192,2,0)-((VLOOKUP(AU26,'BASE DE DONNEE'!$I$220:$J$250,2,0))+VLOOKUP(AR26,'BASE DE DONNEE'!$I$111:$P$164,2,0)*AT26))))))</f>
        <v>0</v>
      </c>
      <c r="BC26" s="41" t="b">
        <f t="shared" si="10"/>
        <v>0</v>
      </c>
      <c r="BD26" s="45" t="b">
        <f t="shared" si="11"/>
        <v>0</v>
      </c>
      <c r="BE26" s="34"/>
      <c r="BF26" s="26"/>
      <c r="BG26" s="29"/>
      <c r="BH26" s="585"/>
      <c r="BI26" s="704"/>
      <c r="BJ26" s="704"/>
      <c r="BK26" s="77">
        <f t="shared" si="12"/>
        <v>0</v>
      </c>
      <c r="BL26" s="29"/>
      <c r="BM26" s="42"/>
      <c r="BN26" s="29"/>
      <c r="BO26" s="29"/>
      <c r="BP26" s="29"/>
      <c r="BQ26" s="29"/>
      <c r="BR26" s="29"/>
      <c r="BS26" s="29"/>
      <c r="BT26" s="94">
        <f t="shared" si="13"/>
        <v>0</v>
      </c>
      <c r="BU26" s="83">
        <f>IF(BL26="CLIENT S+L",(BK26*3333.33+(VLOOKUP(BN26,'BASE DE DONNEE'!$I$220:$J$250,2,0)))-((BK26*3333.33+(VLOOKUP(BN26,'BASE DE DONNEE'!$I$220:$J$250,2,0)))*BM26),IF(BL26="CLIENT O","OFFERT",IF(BL26="CLIENT L",(VLOOKUP(BN26,'BASE DE DONNEE'!$I$220:$J$250,2,0))+(VLOOKUP(BK26,'BASE DE DONNEE'!$I$111:$P$192,2,0)),IF(BL26="CLIENT D",(BK26*3809.53+(VLOOKUP(BN26,'BASE DE DONNEE'!$I$220:$J$250,2,0))),IF(BL26="CLIENT S+D",(BK26*3809.53+(VLOOKUP(BN26,'BASE DE DONNEE'!$I$220:$J$250,2,0)))-((BK26*3809.53+(VLOOKUP(BN26,'BASE DE DONNEE'!$I$220:$J$250,2,0)))*BM26),IF(BL26="CLIENT S",VLOOKUP(BN26,'BASE DE DONNEE'!$I$220:$J$250,2,0))+VLOOKUP(BK26,'BASE DE DONNEE'!$I$111:$P$192,2,0)-((VLOOKUP(BN26,'BASE DE DONNEE'!$I$220:$J$250,2,0))+VLOOKUP(BK26,'BASE DE DONNEE'!$I$111:$P$192,2,0)*BM26))))))</f>
        <v>0</v>
      </c>
      <c r="BV26" s="83" t="b">
        <f t="shared" si="14"/>
        <v>0</v>
      </c>
      <c r="BW26" s="95" t="b">
        <f t="shared" si="15"/>
        <v>0</v>
      </c>
      <c r="BX26" s="34"/>
    </row>
    <row r="27" spans="1:76" x14ac:dyDescent="0.25">
      <c r="A27" s="26"/>
      <c r="B27" s="29"/>
      <c r="C27" s="585"/>
      <c r="D27" s="704"/>
      <c r="E27" s="704"/>
      <c r="F27" s="77">
        <f t="shared" si="0"/>
        <v>0</v>
      </c>
      <c r="G27" s="29"/>
      <c r="H27" s="42"/>
      <c r="I27" s="29"/>
      <c r="J27" s="29"/>
      <c r="K27" s="29"/>
      <c r="L27" s="29"/>
      <c r="M27" s="29"/>
      <c r="N27" s="130"/>
      <c r="O27" s="80">
        <f t="shared" si="1"/>
        <v>0</v>
      </c>
      <c r="P27" s="76" t="b">
        <f>IF(G27="CLIENT S+L",(F27*3333.33+(VLOOKUP(I27,'BASE DE DONNEE'!$I$220:$J$250,2,0)))-(F27*3333.33+(VLOOKUP(I27,'BASE DE DONNEE'!$I$220:$J$250,2,0)))*H27,IF(G27="CLIENT O","OFFERT",IF(G27="CLIENT L",(VLOOKUP(I27,'BASE DE DONNEE'!$I$220:$J$250,2,0))+(VLOOKUP(F27,'BASE DE DONNEE'!$I$111:$P$192,2,0)),IF(G27="CLIENT D",(F27*3809.53+(VLOOKUP(I27,'BASE DE DONNEE'!$I$220:$J$250,2,0))),IF(G27="CLIENT S+D",((F27*3809.53+(VLOOKUP(I27,'BASE DE DONNEE'!$I$220:$J$250,2,0)))-(F27*3809.53+(VLOOKUP(I27,'BASE DE DONNEE'!$I$220:$J$250,2,0)))*H27),IF(G27="CLIENT S",(VLOOKUP(I27,'BASE DE DONNEE'!$I$220:$J$250,2,0))+VLOOKUP(F27,'BASE DE DONNEE'!$I$111:$P$192,2,0)-((VLOOKUP(I27,'BASE DE DONNEE'!$I$220:$J$250,2,0))+VLOOKUP(F27,'BASE DE DONNEE'!$I$111:$P$164,2,0)*H27)))))))</f>
        <v>0</v>
      </c>
      <c r="Q27" s="76" t="b">
        <f t="shared" si="2"/>
        <v>0</v>
      </c>
      <c r="R27" s="83" t="b">
        <f t="shared" si="3"/>
        <v>0</v>
      </c>
      <c r="S27" s="34"/>
      <c r="T27" s="26"/>
      <c r="U27" s="29"/>
      <c r="V27" s="585"/>
      <c r="W27" s="704"/>
      <c r="X27" s="704"/>
      <c r="Y27" s="77">
        <f t="shared" si="4"/>
        <v>0</v>
      </c>
      <c r="Z27" s="29"/>
      <c r="AA27" s="42"/>
      <c r="AB27" s="29"/>
      <c r="AC27" s="29"/>
      <c r="AD27" s="29"/>
      <c r="AE27" s="29"/>
      <c r="AF27" s="29"/>
      <c r="AG27" s="130"/>
      <c r="AH27" s="92">
        <f t="shared" si="5"/>
        <v>0</v>
      </c>
      <c r="AI27" s="83">
        <f>IF(Z27="CLIENT S+L",(Y27*3333.33+(VLOOKUP(AB27,'BASE DE DONNEE'!$I$220:$J$250,2,0)))-(Y27*3333.33+(VLOOKUP(AB27,'BASE DE DONNEE'!$I$220:$J$250,2,0)))*AA27,IF(Z27="CLIENT O","OFFERT",IF(Z27="CLIENT L",(VLOOKUP(AB27,'BASE DE DONNEE'!$I$220:$J$250,2,0))+(VLOOKUP(Y27,'BASE DE DONNEE'!$I$111:$P$192,2,0)),IF(Z27="CLIENT D",(Y27*3809.53+(VLOOKUP(AB27,'BASE DE DONNEE'!$I$220:$J$250,2,0))),IF(Z27="CLIENT S+D",(Y27*3809.53+(VLOOKUP(AB27,'BASE DE DONNEE'!$I$220:$J$250,2,0)))-(Y27*3809.53+(VLOOKUP(AB27,'BASE DE DONNEE'!$I$220:$J$250,2,0)))*AA27,IF(Z27="CLIENT S",VLOOKUP(AB27,'BASE DE DONNEE'!$I$220:$J$250,2,0))+VLOOKUP(Y27,'BASE DE DONNEE'!$I$111:$P$192,2,0)-((VLOOKUP(AB27,'BASE DE DONNEE'!$I$220:$J$250,2,0))+VLOOKUP(Y27,'BASE DE DONNEE'!$I$111:$P$192,2,0)*AA27))))))</f>
        <v>0</v>
      </c>
      <c r="AJ27" s="83" t="b">
        <f t="shared" si="6"/>
        <v>0</v>
      </c>
      <c r="AK27" s="83" t="b">
        <f t="shared" si="7"/>
        <v>0</v>
      </c>
      <c r="AL27" s="34"/>
      <c r="AM27" s="26"/>
      <c r="AN27" s="29"/>
      <c r="AO27" s="585"/>
      <c r="AP27" s="704"/>
      <c r="AQ27" s="704"/>
      <c r="AR27" s="77">
        <f t="shared" si="8"/>
        <v>0</v>
      </c>
      <c r="AS27" s="29"/>
      <c r="AT27" s="42"/>
      <c r="AU27" s="29"/>
      <c r="AV27" s="29"/>
      <c r="AW27" s="29"/>
      <c r="AX27" s="29"/>
      <c r="AY27" s="29"/>
      <c r="AZ27" s="129"/>
      <c r="BA27" s="93">
        <f t="shared" si="9"/>
        <v>0</v>
      </c>
      <c r="BB27" s="41">
        <f>IF(AS27="CLIENT S+L",(AR27*3333.33+(VLOOKUP(AU27,'BASE DE DONNEE'!$I$220:$J$250,2,0)))-((AR27*3333.33+(VLOOKUP(AU27,'BASE DE DONNEE'!$I$220:$J$250,2,0)))*AT27),IF(AS27="CLIENT O","OFFERT",IF(AS27="CLIENT L",(VLOOKUP(AU27,'BASE DE DONNEE'!$I$220:$J$250,2,0))+(VLOOKUP(AR27,'BASE DE DONNEE'!$I$111:$P$192,2,0)),IF(AS27="CLIENT D",(AR27*3809.53+(VLOOKUP(AU27,'BASE DE DONNEE'!$I$220:$J$250,2,0))),IF(AS27="CLIENT S+D",(AR27*3809.53+(VLOOKUP(AU27,'BASE DE DONNEE'!$I$220:$J$250,2,0)))-(AR27*3809.53+(VLOOKUP(AU27,'BASE DE DONNEE'!$I$220:$J$250,2,0)))*AT27,IF(AS27="CLIENT S",VLOOKUP(AU27,'BASE DE DONNEE'!$I$220:$J$250,2,0))+VLOOKUP(AR27,'BASE DE DONNEE'!$I$111:$P$192,2,0)-((VLOOKUP(AU27,'BASE DE DONNEE'!$I$220:$J$250,2,0))+VLOOKUP(AR27,'BASE DE DONNEE'!$I$111:$P$164,2,0)*AT27))))))</f>
        <v>0</v>
      </c>
      <c r="BC27" s="41" t="b">
        <f t="shared" si="10"/>
        <v>0</v>
      </c>
      <c r="BD27" s="45" t="b">
        <f t="shared" si="11"/>
        <v>0</v>
      </c>
      <c r="BE27" s="34"/>
      <c r="BF27" s="26"/>
      <c r="BG27" s="29"/>
      <c r="BH27" s="585"/>
      <c r="BI27" s="704"/>
      <c r="BJ27" s="704"/>
      <c r="BK27" s="77">
        <f t="shared" si="12"/>
        <v>0</v>
      </c>
      <c r="BL27" s="29"/>
      <c r="BM27" s="42"/>
      <c r="BN27" s="29"/>
      <c r="BO27" s="29"/>
      <c r="BP27" s="29"/>
      <c r="BQ27" s="29"/>
      <c r="BR27" s="29"/>
      <c r="BS27" s="29"/>
      <c r="BT27" s="94">
        <f t="shared" si="13"/>
        <v>0</v>
      </c>
      <c r="BU27" s="83">
        <f>IF(BL27="CLIENT S+L",(BK27*3333.33+(VLOOKUP(BN27,'BASE DE DONNEE'!$I$220:$J$250,2,0)))-((BK27*3333.33+(VLOOKUP(BN27,'BASE DE DONNEE'!$I$220:$J$250,2,0)))*BM27),IF(BL27="CLIENT O","OFFERT",IF(BL27="CLIENT L",(VLOOKUP(BN27,'BASE DE DONNEE'!$I$220:$J$250,2,0))+(VLOOKUP(BK27,'BASE DE DONNEE'!$I$111:$P$192,2,0)),IF(BL27="CLIENT D",(BK27*3809.53+(VLOOKUP(BN27,'BASE DE DONNEE'!$I$220:$J$250,2,0))),IF(BL27="CLIENT S+D",(BK27*3809.53+(VLOOKUP(BN27,'BASE DE DONNEE'!$I$220:$J$250,2,0)))-((BK27*3809.53+(VLOOKUP(BN27,'BASE DE DONNEE'!$I$220:$J$250,2,0)))*BM27),IF(BL27="CLIENT S",VLOOKUP(BN27,'BASE DE DONNEE'!$I$220:$J$250,2,0))+VLOOKUP(BK27,'BASE DE DONNEE'!$I$111:$P$192,2,0)-((VLOOKUP(BN27,'BASE DE DONNEE'!$I$220:$J$250,2,0))+VLOOKUP(BK27,'BASE DE DONNEE'!$I$111:$P$192,2,0)*BM27))))))</f>
        <v>0</v>
      </c>
      <c r="BV27" s="83" t="b">
        <f t="shared" si="14"/>
        <v>0</v>
      </c>
      <c r="BW27" s="95" t="b">
        <f t="shared" si="15"/>
        <v>0</v>
      </c>
      <c r="BX27" s="34"/>
    </row>
    <row r="28" spans="1:76" x14ac:dyDescent="0.25">
      <c r="A28" s="26"/>
      <c r="B28" s="29"/>
      <c r="C28" s="585"/>
      <c r="D28" s="704"/>
      <c r="E28" s="704"/>
      <c r="F28" s="77">
        <f t="shared" si="0"/>
        <v>0</v>
      </c>
      <c r="G28" s="29"/>
      <c r="H28" s="42"/>
      <c r="I28" s="29"/>
      <c r="J28" s="29"/>
      <c r="K28" s="29"/>
      <c r="L28" s="29"/>
      <c r="M28" s="29"/>
      <c r="N28" s="130"/>
      <c r="O28" s="80">
        <f t="shared" si="1"/>
        <v>0</v>
      </c>
      <c r="P28" s="76" t="b">
        <f>IF(G28="CLIENT S+L",(F28*3333.33+(VLOOKUP(I28,'BASE DE DONNEE'!$I$220:$J$250,2,0)))-(F28*3333.33+(VLOOKUP(I28,'BASE DE DONNEE'!$I$220:$J$250,2,0)))*H28,IF(G28="CLIENT O","OFFERT",IF(G28="CLIENT L",(VLOOKUP(I28,'BASE DE DONNEE'!$I$220:$J$250,2,0))+(VLOOKUP(F28,'BASE DE DONNEE'!$I$111:$P$192,2,0)),IF(G28="CLIENT D",(F28*3809.53+(VLOOKUP(I28,'BASE DE DONNEE'!$I$220:$J$250,2,0))),IF(G28="CLIENT S+D",((F28*3809.53+(VLOOKUP(I28,'BASE DE DONNEE'!$I$220:$J$250,2,0)))-(F28*3809.53+(VLOOKUP(I28,'BASE DE DONNEE'!$I$220:$J$250,2,0)))*H28),IF(G28="CLIENT S",(VLOOKUP(I28,'BASE DE DONNEE'!$I$220:$J$250,2,0))+VLOOKUP(F28,'BASE DE DONNEE'!$I$111:$P$192,2,0)-((VLOOKUP(I28,'BASE DE DONNEE'!$I$220:$J$250,2,0))+VLOOKUP(F28,'BASE DE DONNEE'!$I$111:$P$164,2,0)*H28)))))))</f>
        <v>0</v>
      </c>
      <c r="Q28" s="76" t="b">
        <f t="shared" si="2"/>
        <v>0</v>
      </c>
      <c r="R28" s="83" t="b">
        <f t="shared" si="3"/>
        <v>0</v>
      </c>
      <c r="S28" s="34"/>
      <c r="T28" s="26"/>
      <c r="U28" s="29"/>
      <c r="V28" s="585"/>
      <c r="W28" s="704"/>
      <c r="X28" s="704"/>
      <c r="Y28" s="77">
        <f t="shared" si="4"/>
        <v>0</v>
      </c>
      <c r="Z28" s="29"/>
      <c r="AA28" s="42"/>
      <c r="AB28" s="29"/>
      <c r="AC28" s="29"/>
      <c r="AD28" s="29"/>
      <c r="AE28" s="29"/>
      <c r="AF28" s="29"/>
      <c r="AG28" s="130"/>
      <c r="AH28" s="92">
        <f t="shared" si="5"/>
        <v>0</v>
      </c>
      <c r="AI28" s="83">
        <f>IF(Z28="CLIENT S+L",(Y28*3333.33+(VLOOKUP(AB28,'BASE DE DONNEE'!$I$220:$J$250,2,0)))-(Y28*3333.33+(VLOOKUP(AB28,'BASE DE DONNEE'!$I$220:$J$250,2,0)))*AA28,IF(Z28="CLIENT O","OFFERT",IF(Z28="CLIENT L",(VLOOKUP(AB28,'BASE DE DONNEE'!$I$220:$J$250,2,0))+(VLOOKUP(Y28,'BASE DE DONNEE'!$I$111:$P$192,2,0)),IF(Z28="CLIENT D",(Y28*3809.53+(VLOOKUP(AB28,'BASE DE DONNEE'!$I$220:$J$250,2,0))),IF(Z28="CLIENT S+D",(Y28*3809.53+(VLOOKUP(AB28,'BASE DE DONNEE'!$I$220:$J$250,2,0)))-(Y28*3809.53+(VLOOKUP(AB28,'BASE DE DONNEE'!$I$220:$J$250,2,0)))*AA28,IF(Z28="CLIENT S",VLOOKUP(AB28,'BASE DE DONNEE'!$I$220:$J$250,2,0))+VLOOKUP(Y28,'BASE DE DONNEE'!$I$111:$P$192,2,0)-((VLOOKUP(AB28,'BASE DE DONNEE'!$I$220:$J$250,2,0))+VLOOKUP(Y28,'BASE DE DONNEE'!$I$111:$P$192,2,0)*AA28))))))</f>
        <v>0</v>
      </c>
      <c r="AJ28" s="83" t="b">
        <f t="shared" si="6"/>
        <v>0</v>
      </c>
      <c r="AK28" s="83" t="b">
        <f t="shared" si="7"/>
        <v>0</v>
      </c>
      <c r="AL28" s="34"/>
      <c r="AM28" s="26"/>
      <c r="AN28" s="29"/>
      <c r="AO28" s="585"/>
      <c r="AP28" s="704"/>
      <c r="AQ28" s="704"/>
      <c r="AR28" s="77">
        <f t="shared" si="8"/>
        <v>0</v>
      </c>
      <c r="AS28" s="29"/>
      <c r="AT28" s="42"/>
      <c r="AU28" s="29"/>
      <c r="AV28" s="29"/>
      <c r="AW28" s="29"/>
      <c r="AX28" s="29"/>
      <c r="AY28" s="29"/>
      <c r="AZ28" s="129"/>
      <c r="BA28" s="93">
        <f t="shared" si="9"/>
        <v>0</v>
      </c>
      <c r="BB28" s="41">
        <f>IF(AS28="CLIENT S+L",(AR28*3333.33+(VLOOKUP(AU28,'BASE DE DONNEE'!$I$220:$J$250,2,0)))-((AR28*3333.33+(VLOOKUP(AU28,'BASE DE DONNEE'!$I$220:$J$250,2,0)))*AT28),IF(AS28="CLIENT O","OFFERT",IF(AS28="CLIENT L",(VLOOKUP(AU28,'BASE DE DONNEE'!$I$220:$J$250,2,0))+(VLOOKUP(AR28,'BASE DE DONNEE'!$I$111:$P$192,2,0)),IF(AS28="CLIENT D",(AR28*3809.53+(VLOOKUP(AU28,'BASE DE DONNEE'!$I$220:$J$250,2,0))),IF(AS28="CLIENT S+D",(AR28*3809.53+(VLOOKUP(AU28,'BASE DE DONNEE'!$I$220:$J$250,2,0)))-(AR28*3809.53+(VLOOKUP(AU28,'BASE DE DONNEE'!$I$220:$J$250,2,0)))*AT28,IF(AS28="CLIENT S",VLOOKUP(AU28,'BASE DE DONNEE'!$I$220:$J$250,2,0))+VLOOKUP(AR28,'BASE DE DONNEE'!$I$111:$P$192,2,0)-((VLOOKUP(AU28,'BASE DE DONNEE'!$I$220:$J$250,2,0))+VLOOKUP(AR28,'BASE DE DONNEE'!$I$111:$P$164,2,0)*AT28))))))</f>
        <v>0</v>
      </c>
      <c r="BC28" s="41" t="b">
        <f t="shared" si="10"/>
        <v>0</v>
      </c>
      <c r="BD28" s="45" t="b">
        <f t="shared" si="11"/>
        <v>0</v>
      </c>
      <c r="BE28" s="34"/>
      <c r="BF28" s="26"/>
      <c r="BG28" s="29"/>
      <c r="BH28" s="585"/>
      <c r="BI28" s="704"/>
      <c r="BJ28" s="704"/>
      <c r="BK28" s="77">
        <f t="shared" si="12"/>
        <v>0</v>
      </c>
      <c r="BL28" s="29"/>
      <c r="BM28" s="42"/>
      <c r="BN28" s="29"/>
      <c r="BO28" s="29"/>
      <c r="BP28" s="29"/>
      <c r="BQ28" s="29"/>
      <c r="BR28" s="29"/>
      <c r="BS28" s="29"/>
      <c r="BT28" s="94">
        <f t="shared" si="13"/>
        <v>0</v>
      </c>
      <c r="BU28" s="83">
        <f>IF(BL28="CLIENT S+L",(BK28*3333.33+(VLOOKUP(BN28,'BASE DE DONNEE'!$I$220:$J$250,2,0)))-((BK28*3333.33+(VLOOKUP(BN28,'BASE DE DONNEE'!$I$220:$J$250,2,0)))*BM28),IF(BL28="CLIENT O","OFFERT",IF(BL28="CLIENT L",(VLOOKUP(BN28,'BASE DE DONNEE'!$I$220:$J$250,2,0))+(VLOOKUP(BK28,'BASE DE DONNEE'!$I$111:$P$192,2,0)),IF(BL28="CLIENT D",(BK28*3809.53+(VLOOKUP(BN28,'BASE DE DONNEE'!$I$220:$J$250,2,0))),IF(BL28="CLIENT S+D",(BK28*3809.53+(VLOOKUP(BN28,'BASE DE DONNEE'!$I$220:$J$250,2,0)))-((BK28*3809.53+(VLOOKUP(BN28,'BASE DE DONNEE'!$I$220:$J$250,2,0)))*BM28),IF(BL28="CLIENT S",VLOOKUP(BN28,'BASE DE DONNEE'!$I$220:$J$250,2,0))+VLOOKUP(BK28,'BASE DE DONNEE'!$I$111:$P$192,2,0)-((VLOOKUP(BN28,'BASE DE DONNEE'!$I$220:$J$250,2,0))+VLOOKUP(BK28,'BASE DE DONNEE'!$I$111:$P$192,2,0)*BM28))))))</f>
        <v>0</v>
      </c>
      <c r="BV28" s="83" t="b">
        <f t="shared" si="14"/>
        <v>0</v>
      </c>
      <c r="BW28" s="95" t="b">
        <f t="shared" si="15"/>
        <v>0</v>
      </c>
      <c r="BX28" s="34"/>
    </row>
    <row r="29" spans="1:76" x14ac:dyDescent="0.25">
      <c r="A29" s="26"/>
      <c r="B29" s="29"/>
      <c r="C29" s="585"/>
      <c r="D29" s="704"/>
      <c r="E29" s="704"/>
      <c r="F29" s="77">
        <f t="shared" si="0"/>
        <v>0</v>
      </c>
      <c r="G29" s="29"/>
      <c r="H29" s="42"/>
      <c r="I29" s="29"/>
      <c r="J29" s="29"/>
      <c r="K29" s="29"/>
      <c r="L29" s="29"/>
      <c r="M29" s="29"/>
      <c r="N29" s="130"/>
      <c r="O29" s="80">
        <f t="shared" si="1"/>
        <v>0</v>
      </c>
      <c r="P29" s="76" t="b">
        <f>IF(G29="CLIENT S+L",(F29*3333.33+(VLOOKUP(I29,'BASE DE DONNEE'!$I$220:$J$250,2,0)))-(F29*3333.33+(VLOOKUP(I29,'BASE DE DONNEE'!$I$220:$J$250,2,0)))*H29,IF(G29="CLIENT O","OFFERT",IF(G29="CLIENT L",(VLOOKUP(I29,'BASE DE DONNEE'!$I$220:$J$250,2,0))+(VLOOKUP(F29,'BASE DE DONNEE'!$I$111:$P$192,2,0)),IF(G29="CLIENT D",(F29*3809.53+(VLOOKUP(I29,'BASE DE DONNEE'!$I$220:$J$250,2,0))),IF(G29="CLIENT S+D",((F29*3809.53+(VLOOKUP(I29,'BASE DE DONNEE'!$I$220:$J$250,2,0)))-(F29*3809.53+(VLOOKUP(I29,'BASE DE DONNEE'!$I$220:$J$250,2,0)))*H29),IF(G29="CLIENT S",(VLOOKUP(I29,'BASE DE DONNEE'!$I$220:$J$250,2,0))+VLOOKUP(F29,'BASE DE DONNEE'!$I$111:$P$192,2,0)-((VLOOKUP(I29,'BASE DE DONNEE'!$I$220:$J$250,2,0))+VLOOKUP(F29,'BASE DE DONNEE'!$I$111:$P$164,2,0)*H29)))))))</f>
        <v>0</v>
      </c>
      <c r="Q29" s="76" t="b">
        <f t="shared" si="2"/>
        <v>0</v>
      </c>
      <c r="R29" s="83" t="b">
        <f t="shared" si="3"/>
        <v>0</v>
      </c>
      <c r="S29" s="34"/>
      <c r="T29" s="26"/>
      <c r="U29" s="29"/>
      <c r="V29" s="585"/>
      <c r="W29" s="704"/>
      <c r="X29" s="704"/>
      <c r="Y29" s="77">
        <f t="shared" si="4"/>
        <v>0</v>
      </c>
      <c r="Z29" s="29"/>
      <c r="AA29" s="42"/>
      <c r="AB29" s="29"/>
      <c r="AC29" s="29"/>
      <c r="AD29" s="29"/>
      <c r="AE29" s="29"/>
      <c r="AF29" s="29"/>
      <c r="AG29" s="130"/>
      <c r="AH29" s="92">
        <f t="shared" si="5"/>
        <v>0</v>
      </c>
      <c r="AI29" s="83">
        <f>IF(Z29="CLIENT S+L",(Y29*3333.33+(VLOOKUP(AB29,'BASE DE DONNEE'!$I$220:$J$250,2,0)))-(Y29*3333.33+(VLOOKUP(AB29,'BASE DE DONNEE'!$I$220:$J$250,2,0)))*AA29,IF(Z29="CLIENT O","OFFERT",IF(Z29="CLIENT L",(VLOOKUP(AB29,'BASE DE DONNEE'!$I$220:$J$250,2,0))+(VLOOKUP(Y29,'BASE DE DONNEE'!$I$111:$P$192,2,0)),IF(Z29="CLIENT D",(Y29*3809.53+(VLOOKUP(AB29,'BASE DE DONNEE'!$I$220:$J$250,2,0))),IF(Z29="CLIENT S+D",(Y29*3809.53+(VLOOKUP(AB29,'BASE DE DONNEE'!$I$220:$J$250,2,0)))-(Y29*3809.53+(VLOOKUP(AB29,'BASE DE DONNEE'!$I$220:$J$250,2,0)))*AA29,IF(Z29="CLIENT S",VLOOKUP(AB29,'BASE DE DONNEE'!$I$220:$J$250,2,0))+VLOOKUP(Y29,'BASE DE DONNEE'!$I$111:$P$192,2,0)-((VLOOKUP(AB29,'BASE DE DONNEE'!$I$220:$J$250,2,0))+VLOOKUP(Y29,'BASE DE DONNEE'!$I$111:$P$192,2,0)*AA29))))))</f>
        <v>0</v>
      </c>
      <c r="AJ29" s="83" t="b">
        <f t="shared" si="6"/>
        <v>0</v>
      </c>
      <c r="AK29" s="83" t="b">
        <f t="shared" si="7"/>
        <v>0</v>
      </c>
      <c r="AL29" s="34"/>
      <c r="AM29" s="26"/>
      <c r="AN29" s="29"/>
      <c r="AO29" s="585"/>
      <c r="AP29" s="704"/>
      <c r="AQ29" s="704"/>
      <c r="AR29" s="77">
        <f t="shared" si="8"/>
        <v>0</v>
      </c>
      <c r="AS29" s="29"/>
      <c r="AT29" s="42"/>
      <c r="AU29" s="29"/>
      <c r="AV29" s="29"/>
      <c r="AW29" s="29"/>
      <c r="AX29" s="29"/>
      <c r="AY29" s="29"/>
      <c r="AZ29" s="129"/>
      <c r="BA29" s="93">
        <f t="shared" si="9"/>
        <v>0</v>
      </c>
      <c r="BB29" s="41">
        <f>IF(AS29="CLIENT S+L",(AR29*3333.33+(VLOOKUP(AU29,'BASE DE DONNEE'!$I$220:$J$250,2,0)))-((AR29*3333.33+(VLOOKUP(AU29,'BASE DE DONNEE'!$I$220:$J$250,2,0)))*AT29),IF(AS29="CLIENT O","OFFERT",IF(AS29="CLIENT L",(VLOOKUP(AU29,'BASE DE DONNEE'!$I$220:$J$250,2,0))+(VLOOKUP(AR29,'BASE DE DONNEE'!$I$111:$P$192,2,0)),IF(AS29="CLIENT D",(AR29*3809.53+(VLOOKUP(AU29,'BASE DE DONNEE'!$I$220:$J$250,2,0))),IF(AS29="CLIENT S+D",(AR29*3809.53+(VLOOKUP(AU29,'BASE DE DONNEE'!$I$220:$J$250,2,0)))-(AR29*3809.53+(VLOOKUP(AU29,'BASE DE DONNEE'!$I$220:$J$250,2,0)))*AT29,IF(AS29="CLIENT S",VLOOKUP(AU29,'BASE DE DONNEE'!$I$220:$J$250,2,0))+VLOOKUP(AR29,'BASE DE DONNEE'!$I$111:$P$192,2,0)-((VLOOKUP(AU29,'BASE DE DONNEE'!$I$220:$J$250,2,0))+VLOOKUP(AR29,'BASE DE DONNEE'!$I$111:$P$164,2,0)*AT29))))))</f>
        <v>0</v>
      </c>
      <c r="BC29" s="41" t="b">
        <f t="shared" si="10"/>
        <v>0</v>
      </c>
      <c r="BD29" s="45" t="b">
        <f t="shared" si="11"/>
        <v>0</v>
      </c>
      <c r="BE29" s="34"/>
      <c r="BF29" s="26"/>
      <c r="BG29" s="29"/>
      <c r="BH29" s="585"/>
      <c r="BI29" s="704"/>
      <c r="BJ29" s="704"/>
      <c r="BK29" s="77">
        <f t="shared" si="12"/>
        <v>0</v>
      </c>
      <c r="BL29" s="29"/>
      <c r="BM29" s="42"/>
      <c r="BN29" s="29"/>
      <c r="BO29" s="29"/>
      <c r="BP29" s="29"/>
      <c r="BQ29" s="29"/>
      <c r="BR29" s="29"/>
      <c r="BS29" s="29"/>
      <c r="BT29" s="94">
        <f t="shared" si="13"/>
        <v>0</v>
      </c>
      <c r="BU29" s="83">
        <f>IF(BL29="CLIENT S+L",(BK29*3333.33+(VLOOKUP(BN29,'BASE DE DONNEE'!$I$220:$J$250,2,0)))-((BK29*3333.33+(VLOOKUP(BN29,'BASE DE DONNEE'!$I$220:$J$250,2,0)))*BM29),IF(BL29="CLIENT O","OFFERT",IF(BL29="CLIENT L",(VLOOKUP(BN29,'BASE DE DONNEE'!$I$220:$J$250,2,0))+(VLOOKUP(BK29,'BASE DE DONNEE'!$I$111:$P$192,2,0)),IF(BL29="CLIENT D",(BK29*3809.53+(VLOOKUP(BN29,'BASE DE DONNEE'!$I$220:$J$250,2,0))),IF(BL29="CLIENT S+D",(BK29*3809.53+(VLOOKUP(BN29,'BASE DE DONNEE'!$I$220:$J$250,2,0)))-((BK29*3809.53+(VLOOKUP(BN29,'BASE DE DONNEE'!$I$220:$J$250,2,0)))*BM29),IF(BL29="CLIENT S",VLOOKUP(BN29,'BASE DE DONNEE'!$I$220:$J$250,2,0))+VLOOKUP(BK29,'BASE DE DONNEE'!$I$111:$P$192,2,0)-((VLOOKUP(BN29,'BASE DE DONNEE'!$I$220:$J$250,2,0))+VLOOKUP(BK29,'BASE DE DONNEE'!$I$111:$P$192,2,0)*BM29))))))</f>
        <v>0</v>
      </c>
      <c r="BV29" s="83" t="b">
        <f t="shared" si="14"/>
        <v>0</v>
      </c>
      <c r="BW29" s="95" t="b">
        <f t="shared" si="15"/>
        <v>0</v>
      </c>
      <c r="BX29" s="34"/>
    </row>
    <row r="30" spans="1:76" x14ac:dyDescent="0.25">
      <c r="A30" s="26"/>
      <c r="B30" s="29"/>
      <c r="C30" s="585"/>
      <c r="D30" s="704"/>
      <c r="E30" s="704"/>
      <c r="F30" s="77">
        <f t="shared" si="0"/>
        <v>0</v>
      </c>
      <c r="G30" s="29"/>
      <c r="H30" s="42"/>
      <c r="I30" s="29"/>
      <c r="J30" s="29"/>
      <c r="K30" s="29"/>
      <c r="L30" s="29"/>
      <c r="M30" s="29"/>
      <c r="N30" s="130"/>
      <c r="O30" s="80">
        <f t="shared" si="1"/>
        <v>0</v>
      </c>
      <c r="P30" s="76" t="b">
        <f>IF(G30="CLIENT S+L",(F30*3333.33+(VLOOKUP(I30,'BASE DE DONNEE'!$I$220:$J$250,2,0)))-(F30*3333.33+(VLOOKUP(I30,'BASE DE DONNEE'!$I$220:$J$250,2,0)))*H30,IF(G30="CLIENT O","OFFERT",IF(G30="CLIENT L",(VLOOKUP(I30,'BASE DE DONNEE'!$I$220:$J$250,2,0))+(VLOOKUP(F30,'BASE DE DONNEE'!$I$111:$P$192,2,0)),IF(G30="CLIENT D",(F30*3809.53+(VLOOKUP(I30,'BASE DE DONNEE'!$I$220:$J$250,2,0))),IF(G30="CLIENT S+D",((F30*3809.53+(VLOOKUP(I30,'BASE DE DONNEE'!$I$220:$J$250,2,0)))-(F30*3809.53+(VLOOKUP(I30,'BASE DE DONNEE'!$I$220:$J$250,2,0)))*H30),IF(G30="CLIENT S",(VLOOKUP(I30,'BASE DE DONNEE'!$I$220:$J$250,2,0))+VLOOKUP(F30,'BASE DE DONNEE'!$I$111:$P$192,2,0)-((VLOOKUP(I30,'BASE DE DONNEE'!$I$220:$J$250,2,0))+VLOOKUP(F30,'BASE DE DONNEE'!$I$111:$P$164,2,0)*H30)))))))</f>
        <v>0</v>
      </c>
      <c r="Q30" s="76" t="b">
        <f t="shared" si="2"/>
        <v>0</v>
      </c>
      <c r="R30" s="83" t="b">
        <f t="shared" si="3"/>
        <v>0</v>
      </c>
      <c r="S30" s="34"/>
      <c r="T30" s="26"/>
      <c r="U30" s="29"/>
      <c r="V30" s="585"/>
      <c r="W30" s="704"/>
      <c r="X30" s="704"/>
      <c r="Y30" s="77">
        <f t="shared" si="4"/>
        <v>0</v>
      </c>
      <c r="Z30" s="29"/>
      <c r="AA30" s="42"/>
      <c r="AB30" s="29"/>
      <c r="AC30" s="29"/>
      <c r="AD30" s="29"/>
      <c r="AE30" s="29"/>
      <c r="AF30" s="29"/>
      <c r="AG30" s="130"/>
      <c r="AH30" s="92">
        <f t="shared" si="5"/>
        <v>0</v>
      </c>
      <c r="AI30" s="83">
        <f>IF(Z30="CLIENT S+L",(Y30*3333.33+(VLOOKUP(AB30,'BASE DE DONNEE'!$I$220:$J$250,2,0)))-(Y30*3333.33+(VLOOKUP(AB30,'BASE DE DONNEE'!$I$220:$J$250,2,0)))*AA30,IF(Z30="CLIENT O","OFFERT",IF(Z30="CLIENT L",(VLOOKUP(AB30,'BASE DE DONNEE'!$I$220:$J$250,2,0))+(VLOOKUP(Y30,'BASE DE DONNEE'!$I$111:$P$192,2,0)),IF(Z30="CLIENT D",(Y30*3809.53+(VLOOKUP(AB30,'BASE DE DONNEE'!$I$220:$J$250,2,0))),IF(Z30="CLIENT S+D",(Y30*3809.53+(VLOOKUP(AB30,'BASE DE DONNEE'!$I$220:$J$250,2,0)))-(Y30*3809.53+(VLOOKUP(AB30,'BASE DE DONNEE'!$I$220:$J$250,2,0)))*AA30,IF(Z30="CLIENT S",VLOOKUP(AB30,'BASE DE DONNEE'!$I$220:$J$250,2,0))+VLOOKUP(Y30,'BASE DE DONNEE'!$I$111:$P$192,2,0)-((VLOOKUP(AB30,'BASE DE DONNEE'!$I$220:$J$250,2,0))+VLOOKUP(Y30,'BASE DE DONNEE'!$I$111:$P$192,2,0)*AA30))))))</f>
        <v>0</v>
      </c>
      <c r="AJ30" s="83" t="b">
        <f t="shared" si="6"/>
        <v>0</v>
      </c>
      <c r="AK30" s="83" t="b">
        <f t="shared" si="7"/>
        <v>0</v>
      </c>
      <c r="AL30" s="34"/>
      <c r="AM30" s="26"/>
      <c r="AN30" s="29"/>
      <c r="AO30" s="585"/>
      <c r="AP30" s="704"/>
      <c r="AQ30" s="704"/>
      <c r="AR30" s="77">
        <f t="shared" si="8"/>
        <v>0</v>
      </c>
      <c r="AS30" s="29"/>
      <c r="AT30" s="42"/>
      <c r="AU30" s="29"/>
      <c r="AV30" s="29"/>
      <c r="AW30" s="29"/>
      <c r="AX30" s="29"/>
      <c r="AY30" s="29"/>
      <c r="AZ30" s="129"/>
      <c r="BA30" s="93">
        <f t="shared" si="9"/>
        <v>0</v>
      </c>
      <c r="BB30" s="41">
        <f>IF(AS30="CLIENT S+L",(AR30*3333.33+(VLOOKUP(AU30,'BASE DE DONNEE'!$I$220:$J$250,2,0)))-((AR30*3333.33+(VLOOKUP(AU30,'BASE DE DONNEE'!$I$220:$J$250,2,0)))*AT30),IF(AS30="CLIENT O","OFFERT",IF(AS30="CLIENT L",(VLOOKUP(AU30,'BASE DE DONNEE'!$I$220:$J$250,2,0))+(VLOOKUP(AR30,'BASE DE DONNEE'!$I$111:$P$192,2,0)),IF(AS30="CLIENT D",(AR30*3809.53+(VLOOKUP(AU30,'BASE DE DONNEE'!$I$220:$J$250,2,0))),IF(AS30="CLIENT S+D",(AR30*3809.53+(VLOOKUP(AU30,'BASE DE DONNEE'!$I$220:$J$250,2,0)))-(AR30*3809.53+(VLOOKUP(AU30,'BASE DE DONNEE'!$I$220:$J$250,2,0)))*AT30,IF(AS30="CLIENT S",VLOOKUP(AU30,'BASE DE DONNEE'!$I$220:$J$250,2,0))+VLOOKUP(AR30,'BASE DE DONNEE'!$I$111:$P$192,2,0)-((VLOOKUP(AU30,'BASE DE DONNEE'!$I$220:$J$250,2,0))+VLOOKUP(AR30,'BASE DE DONNEE'!$I$111:$P$164,2,0)*AT30))))))</f>
        <v>0</v>
      </c>
      <c r="BC30" s="41" t="b">
        <f t="shared" si="10"/>
        <v>0</v>
      </c>
      <c r="BD30" s="45" t="b">
        <f t="shared" si="11"/>
        <v>0</v>
      </c>
      <c r="BE30" s="34"/>
      <c r="BF30" s="26"/>
      <c r="BG30" s="29"/>
      <c r="BH30" s="585"/>
      <c r="BI30" s="704"/>
      <c r="BJ30" s="704"/>
      <c r="BK30" s="77">
        <f t="shared" si="12"/>
        <v>0</v>
      </c>
      <c r="BL30" s="29"/>
      <c r="BM30" s="42"/>
      <c r="BN30" s="29"/>
      <c r="BO30" s="29"/>
      <c r="BP30" s="29"/>
      <c r="BQ30" s="29"/>
      <c r="BR30" s="29"/>
      <c r="BS30" s="29"/>
      <c r="BT30" s="94">
        <f t="shared" si="13"/>
        <v>0</v>
      </c>
      <c r="BU30" s="83">
        <f>IF(BL30="CLIENT S+L",(BK30*3333.33+(VLOOKUP(BN30,'BASE DE DONNEE'!$I$220:$J$250,2,0)))-((BK30*3333.33+(VLOOKUP(BN30,'BASE DE DONNEE'!$I$220:$J$250,2,0)))*BM30),IF(BL30="CLIENT O","OFFERT",IF(BL30="CLIENT L",(VLOOKUP(BN30,'BASE DE DONNEE'!$I$220:$J$250,2,0))+(VLOOKUP(BK30,'BASE DE DONNEE'!$I$111:$P$192,2,0)),IF(BL30="CLIENT D",(BK30*3809.53+(VLOOKUP(BN30,'BASE DE DONNEE'!$I$220:$J$250,2,0))),IF(BL30="CLIENT S+D",(BK30*3809.53+(VLOOKUP(BN30,'BASE DE DONNEE'!$I$220:$J$250,2,0)))-((BK30*3809.53+(VLOOKUP(BN30,'BASE DE DONNEE'!$I$220:$J$250,2,0)))*BM30),IF(BL30="CLIENT S",VLOOKUP(BN30,'BASE DE DONNEE'!$I$220:$J$250,2,0))+VLOOKUP(BK30,'BASE DE DONNEE'!$I$111:$P$192,2,0)-((VLOOKUP(BN30,'BASE DE DONNEE'!$I$220:$J$250,2,0))+VLOOKUP(BK30,'BASE DE DONNEE'!$I$111:$P$192,2,0)*BM30))))))</f>
        <v>0</v>
      </c>
      <c r="BV30" s="83" t="b">
        <f t="shared" si="14"/>
        <v>0</v>
      </c>
      <c r="BW30" s="95" t="b">
        <f t="shared" si="15"/>
        <v>0</v>
      </c>
      <c r="BX30" s="34"/>
    </row>
    <row r="31" spans="1:76" x14ac:dyDescent="0.25">
      <c r="A31" s="26"/>
      <c r="B31" s="29"/>
      <c r="C31" s="585"/>
      <c r="D31" s="704"/>
      <c r="E31" s="704"/>
      <c r="F31" s="77">
        <f t="shared" si="0"/>
        <v>0</v>
      </c>
      <c r="G31" s="29"/>
      <c r="H31" s="42"/>
      <c r="I31" s="29"/>
      <c r="J31" s="29"/>
      <c r="K31" s="29"/>
      <c r="L31" s="29"/>
      <c r="M31" s="29"/>
      <c r="N31" s="130"/>
      <c r="O31" s="80">
        <f t="shared" si="1"/>
        <v>0</v>
      </c>
      <c r="P31" s="76" t="b">
        <f>IF(G31="CLIENT S+L",(F31*3333.33+(VLOOKUP(I31,'BASE DE DONNEE'!$I$220:$J$250,2,0)))-(F31*3333.33+(VLOOKUP(I31,'BASE DE DONNEE'!$I$220:$J$250,2,0)))*H31,IF(G31="CLIENT O","OFFERT",IF(G31="CLIENT L",(VLOOKUP(I31,'BASE DE DONNEE'!$I$220:$J$250,2,0))+(VLOOKUP(F31,'BASE DE DONNEE'!$I$111:$P$192,2,0)),IF(G31="CLIENT D",(F31*3809.53+(VLOOKUP(I31,'BASE DE DONNEE'!$I$220:$J$250,2,0))),IF(G31="CLIENT S+D",((F31*3809.53+(VLOOKUP(I31,'BASE DE DONNEE'!$I$220:$J$250,2,0)))-(F31*3809.53+(VLOOKUP(I31,'BASE DE DONNEE'!$I$220:$J$250,2,0)))*H31),IF(G31="CLIENT S",(VLOOKUP(I31,'BASE DE DONNEE'!$I$220:$J$250,2,0))+VLOOKUP(F31,'BASE DE DONNEE'!$I$111:$P$192,2,0)-((VLOOKUP(I31,'BASE DE DONNEE'!$I$220:$J$250,2,0))+VLOOKUP(F31,'BASE DE DONNEE'!$I$111:$P$164,2,0)*H31)))))))</f>
        <v>0</v>
      </c>
      <c r="Q31" s="76" t="b">
        <f t="shared" si="2"/>
        <v>0</v>
      </c>
      <c r="R31" s="83" t="b">
        <f t="shared" si="3"/>
        <v>0</v>
      </c>
      <c r="S31" s="34"/>
      <c r="T31" s="26"/>
      <c r="U31" s="29"/>
      <c r="V31" s="585"/>
      <c r="W31" s="704"/>
      <c r="X31" s="704"/>
      <c r="Y31" s="77">
        <f t="shared" si="4"/>
        <v>0</v>
      </c>
      <c r="Z31" s="29"/>
      <c r="AA31" s="42"/>
      <c r="AB31" s="29"/>
      <c r="AC31" s="29"/>
      <c r="AD31" s="29"/>
      <c r="AE31" s="29"/>
      <c r="AF31" s="29"/>
      <c r="AG31" s="130"/>
      <c r="AH31" s="92">
        <f t="shared" si="5"/>
        <v>0</v>
      </c>
      <c r="AI31" s="83">
        <f>IF(Z31="CLIENT S+L",(Y31*3333.33+(VLOOKUP(AB31,'BASE DE DONNEE'!$I$220:$J$250,2,0)))-(Y31*3333.33+(VLOOKUP(AB31,'BASE DE DONNEE'!$I$220:$J$250,2,0)))*AA31,IF(Z31="CLIENT O","OFFERT",IF(Z31="CLIENT L",(VLOOKUP(AB31,'BASE DE DONNEE'!$I$220:$J$250,2,0))+(VLOOKUP(Y31,'BASE DE DONNEE'!$I$111:$P$192,2,0)),IF(Z31="CLIENT D",(Y31*3809.53+(VLOOKUP(AB31,'BASE DE DONNEE'!$I$220:$J$250,2,0))),IF(Z31="CLIENT S+D",(Y31*3809.53+(VLOOKUP(AB31,'BASE DE DONNEE'!$I$220:$J$250,2,0)))-(Y31*3809.53+(VLOOKUP(AB31,'BASE DE DONNEE'!$I$220:$J$250,2,0)))*AA31,IF(Z31="CLIENT S",VLOOKUP(AB31,'BASE DE DONNEE'!$I$220:$J$250,2,0))+VLOOKUP(Y31,'BASE DE DONNEE'!$I$111:$P$192,2,0)-((VLOOKUP(AB31,'BASE DE DONNEE'!$I$220:$J$250,2,0))+VLOOKUP(Y31,'BASE DE DONNEE'!$I$111:$P$192,2,0)*AA31))))))</f>
        <v>0</v>
      </c>
      <c r="AJ31" s="83" t="b">
        <f t="shared" si="6"/>
        <v>0</v>
      </c>
      <c r="AK31" s="83" t="b">
        <f t="shared" si="7"/>
        <v>0</v>
      </c>
      <c r="AL31" s="34"/>
      <c r="AM31" s="26"/>
      <c r="AN31" s="29"/>
      <c r="AO31" s="585"/>
      <c r="AP31" s="704"/>
      <c r="AQ31" s="704"/>
      <c r="AR31" s="77">
        <f t="shared" si="8"/>
        <v>0</v>
      </c>
      <c r="AS31" s="29"/>
      <c r="AT31" s="42"/>
      <c r="AU31" s="29"/>
      <c r="AV31" s="29"/>
      <c r="AW31" s="29"/>
      <c r="AX31" s="29"/>
      <c r="AY31" s="29"/>
      <c r="AZ31" s="129"/>
      <c r="BA31" s="93">
        <f t="shared" si="9"/>
        <v>0</v>
      </c>
      <c r="BB31" s="41">
        <f>IF(AS31="CLIENT S+L",(AR31*3333.33+(VLOOKUP(AU31,'BASE DE DONNEE'!$I$220:$J$250,2,0)))-((AR31*3333.33+(VLOOKUP(AU31,'BASE DE DONNEE'!$I$220:$J$250,2,0)))*AT31),IF(AS31="CLIENT O","OFFERT",IF(AS31="CLIENT L",(VLOOKUP(AU31,'BASE DE DONNEE'!$I$220:$J$250,2,0))+(VLOOKUP(AR31,'BASE DE DONNEE'!$I$111:$P$192,2,0)),IF(AS31="CLIENT D",(AR31*3809.53+(VLOOKUP(AU31,'BASE DE DONNEE'!$I$220:$J$250,2,0))),IF(AS31="CLIENT S+D",(AR31*3809.53+(VLOOKUP(AU31,'BASE DE DONNEE'!$I$220:$J$250,2,0)))-(AR31*3809.53+(VLOOKUP(AU31,'BASE DE DONNEE'!$I$220:$J$250,2,0)))*AT31,IF(AS31="CLIENT S",VLOOKUP(AU31,'BASE DE DONNEE'!$I$220:$J$250,2,0))+VLOOKUP(AR31,'BASE DE DONNEE'!$I$111:$P$192,2,0)-((VLOOKUP(AU31,'BASE DE DONNEE'!$I$220:$J$250,2,0))+VLOOKUP(AR31,'BASE DE DONNEE'!$I$111:$P$164,2,0)*AT31))))))</f>
        <v>0</v>
      </c>
      <c r="BC31" s="41" t="b">
        <f t="shared" si="10"/>
        <v>0</v>
      </c>
      <c r="BD31" s="45" t="b">
        <f t="shared" si="11"/>
        <v>0</v>
      </c>
      <c r="BE31" s="34"/>
      <c r="BF31" s="26"/>
      <c r="BG31" s="29"/>
      <c r="BH31" s="585"/>
      <c r="BI31" s="704"/>
      <c r="BJ31" s="704"/>
      <c r="BK31" s="77">
        <f t="shared" si="12"/>
        <v>0</v>
      </c>
      <c r="BL31" s="29"/>
      <c r="BM31" s="42"/>
      <c r="BN31" s="29"/>
      <c r="BO31" s="29"/>
      <c r="BP31" s="29"/>
      <c r="BQ31" s="29"/>
      <c r="BR31" s="29"/>
      <c r="BS31" s="29"/>
      <c r="BT31" s="94">
        <f t="shared" si="13"/>
        <v>0</v>
      </c>
      <c r="BU31" s="83">
        <f>IF(BL31="CLIENT S+L",(BK31*3333.33+(VLOOKUP(BN31,'BASE DE DONNEE'!$I$220:$J$250,2,0)))-((BK31*3333.33+(VLOOKUP(BN31,'BASE DE DONNEE'!$I$220:$J$250,2,0)))*BM31),IF(BL31="CLIENT O","OFFERT",IF(BL31="CLIENT L",(VLOOKUP(BN31,'BASE DE DONNEE'!$I$220:$J$250,2,0))+(VLOOKUP(BK31,'BASE DE DONNEE'!$I$111:$P$192,2,0)),IF(BL31="CLIENT D",(BK31*3809.53+(VLOOKUP(BN31,'BASE DE DONNEE'!$I$220:$J$250,2,0))),IF(BL31="CLIENT S+D",(BK31*3809.53+(VLOOKUP(BN31,'BASE DE DONNEE'!$I$220:$J$250,2,0)))-((BK31*3809.53+(VLOOKUP(BN31,'BASE DE DONNEE'!$I$220:$J$250,2,0)))*BM31),IF(BL31="CLIENT S",VLOOKUP(BN31,'BASE DE DONNEE'!$I$220:$J$250,2,0))+VLOOKUP(BK31,'BASE DE DONNEE'!$I$111:$P$192,2,0)-((VLOOKUP(BN31,'BASE DE DONNEE'!$I$220:$J$250,2,0))+VLOOKUP(BK31,'BASE DE DONNEE'!$I$111:$P$192,2,0)*BM31))))))</f>
        <v>0</v>
      </c>
      <c r="BV31" s="83" t="b">
        <f t="shared" si="14"/>
        <v>0</v>
      </c>
      <c r="BW31" s="95" t="b">
        <f t="shared" si="15"/>
        <v>0</v>
      </c>
      <c r="BX31" s="34"/>
    </row>
    <row r="32" spans="1:76" ht="15.75" thickBot="1" x14ac:dyDescent="0.3">
      <c r="A32" s="27"/>
      <c r="B32" s="30"/>
      <c r="C32" s="585"/>
      <c r="D32" s="704"/>
      <c r="E32" s="704"/>
      <c r="F32" s="78">
        <f t="shared" si="0"/>
        <v>0</v>
      </c>
      <c r="G32" s="30"/>
      <c r="H32" s="43"/>
      <c r="I32" s="30"/>
      <c r="J32" s="30"/>
      <c r="K32" s="30"/>
      <c r="L32" s="30"/>
      <c r="M32" s="30"/>
      <c r="N32" s="228"/>
      <c r="O32" s="81">
        <f t="shared" si="1"/>
        <v>0</v>
      </c>
      <c r="P32" s="76" t="b">
        <f>IF(G32="CLIENT S+L",(F32*3333.33+(VLOOKUP(I32,'BASE DE DONNEE'!$I$220:$J$250,2,0)))-(F32*3333.33+(VLOOKUP(I32,'BASE DE DONNEE'!$I$220:$J$250,2,0)))*H32,IF(G32="CLIENT O","OFFERT",IF(G32="CLIENT L",(VLOOKUP(I32,'BASE DE DONNEE'!$I$220:$J$250,2,0))+(VLOOKUP(F32,'BASE DE DONNEE'!$I$111:$P$192,2,0)),IF(G32="CLIENT D",(F32*3809.53+(VLOOKUP(I32,'BASE DE DONNEE'!$I$220:$J$250,2,0))),IF(G32="CLIENT S+D",((F32*3809.53+(VLOOKUP(I32,'BASE DE DONNEE'!$I$220:$J$250,2,0)))-(F32*3809.53+(VLOOKUP(I32,'BASE DE DONNEE'!$I$220:$J$250,2,0)))*H32),IF(G32="CLIENT S",(VLOOKUP(I32,'BASE DE DONNEE'!$I$220:$J$250,2,0))+VLOOKUP(F32,'BASE DE DONNEE'!$I$111:$P$192,2,0)-((VLOOKUP(I32,'BASE DE DONNEE'!$I$220:$J$250,2,0))+VLOOKUP(F32,'BASE DE DONNEE'!$I$111:$P$164,2,0)*H32)))))))</f>
        <v>0</v>
      </c>
      <c r="Q32" s="76" t="b">
        <f t="shared" si="2"/>
        <v>0</v>
      </c>
      <c r="R32" s="83" t="b">
        <f t="shared" si="3"/>
        <v>0</v>
      </c>
      <c r="S32" s="35"/>
      <c r="T32" s="27"/>
      <c r="U32" s="30"/>
      <c r="V32" s="585"/>
      <c r="W32" s="704"/>
      <c r="X32" s="704"/>
      <c r="Y32" s="77">
        <f t="shared" si="4"/>
        <v>0</v>
      </c>
      <c r="Z32" s="30"/>
      <c r="AA32" s="43"/>
      <c r="AB32" s="30"/>
      <c r="AC32" s="30"/>
      <c r="AD32" s="30"/>
      <c r="AE32" s="30"/>
      <c r="AF32" s="30"/>
      <c r="AG32" s="130"/>
      <c r="AH32" s="92">
        <f t="shared" si="5"/>
        <v>0</v>
      </c>
      <c r="AI32" s="83">
        <f>IF(Z32="CLIENT S+L",(Y32*3333.33+(VLOOKUP(AB32,'BASE DE DONNEE'!$I$220:$J$250,2,0)))-(Y32*3333.33+(VLOOKUP(AB32,'BASE DE DONNEE'!$I$220:$J$250,2,0)))*AA32,IF(Z32="CLIENT O","OFFERT",IF(Z32="CLIENT L",(VLOOKUP(AB32,'BASE DE DONNEE'!$I$220:$J$250,2,0))+(VLOOKUP(Y32,'BASE DE DONNEE'!$I$111:$P$192,2,0)),IF(Z32="CLIENT D",(Y32*3809.53+(VLOOKUP(AB32,'BASE DE DONNEE'!$I$220:$J$250,2,0))),IF(Z32="CLIENT S+D",(Y32*3809.53+(VLOOKUP(AB32,'BASE DE DONNEE'!$I$220:$J$250,2,0)))-(Y32*3809.53+(VLOOKUP(AB32,'BASE DE DONNEE'!$I$220:$J$250,2,0)))*AA32,IF(Z32="CLIENT S",VLOOKUP(AB32,'BASE DE DONNEE'!$I$220:$J$250,2,0))+VLOOKUP(Y32,'BASE DE DONNEE'!$I$111:$P$192,2,0)-((VLOOKUP(AB32,'BASE DE DONNEE'!$I$220:$J$250,2,0))+VLOOKUP(Y32,'BASE DE DONNEE'!$I$111:$P$192,2,0)*AA32))))))</f>
        <v>0</v>
      </c>
      <c r="AJ32" s="83" t="b">
        <f t="shared" si="6"/>
        <v>0</v>
      </c>
      <c r="AK32" s="83" t="b">
        <f t="shared" si="7"/>
        <v>0</v>
      </c>
      <c r="AL32" s="35"/>
      <c r="AM32" s="27"/>
      <c r="AN32" s="30"/>
      <c r="AO32" s="585"/>
      <c r="AP32" s="704"/>
      <c r="AQ32" s="704"/>
      <c r="AR32" s="77">
        <f t="shared" si="8"/>
        <v>0</v>
      </c>
      <c r="AS32" s="30"/>
      <c r="AT32" s="43"/>
      <c r="AU32" s="30"/>
      <c r="AV32" s="30"/>
      <c r="AW32" s="30"/>
      <c r="AX32" s="30"/>
      <c r="AY32" s="30"/>
      <c r="AZ32" s="129"/>
      <c r="BA32" s="93">
        <f t="shared" si="9"/>
        <v>0</v>
      </c>
      <c r="BB32" s="41">
        <f>IF(AS32="CLIENT S+L",(AR32*3333.33+(VLOOKUP(AU32,'BASE DE DONNEE'!$I$220:$J$250,2,0)))-((AR32*3333.33+(VLOOKUP(AU32,'BASE DE DONNEE'!$I$220:$J$250,2,0)))*AT32),IF(AS32="CLIENT O","OFFERT",IF(AS32="CLIENT L",(VLOOKUP(AU32,'BASE DE DONNEE'!$I$220:$J$250,2,0))+(VLOOKUP(AR32,'BASE DE DONNEE'!$I$111:$P$192,2,0)),IF(AS32="CLIENT D",(AR32*3809.53+(VLOOKUP(AU32,'BASE DE DONNEE'!$I$220:$J$250,2,0))),IF(AS32="CLIENT S+D",(AR32*3809.53+(VLOOKUP(AU32,'BASE DE DONNEE'!$I$220:$J$250,2,0)))-(AR32*3809.53+(VLOOKUP(AU32,'BASE DE DONNEE'!$I$220:$J$250,2,0)))*AT32,IF(AS32="CLIENT S",VLOOKUP(AU32,'BASE DE DONNEE'!$I$220:$J$250,2,0))+VLOOKUP(AR32,'BASE DE DONNEE'!$I$111:$P$192,2,0)-((VLOOKUP(AU32,'BASE DE DONNEE'!$I$220:$J$250,2,0))+VLOOKUP(AR32,'BASE DE DONNEE'!$I$111:$P$164,2,0)*AT32))))))</f>
        <v>0</v>
      </c>
      <c r="BC32" s="41" t="b">
        <f t="shared" si="10"/>
        <v>0</v>
      </c>
      <c r="BD32" s="45" t="b">
        <f t="shared" si="11"/>
        <v>0</v>
      </c>
      <c r="BE32" s="35"/>
      <c r="BF32" s="27"/>
      <c r="BG32" s="30"/>
      <c r="BH32" s="585"/>
      <c r="BI32" s="704"/>
      <c r="BJ32" s="704"/>
      <c r="BK32" s="77">
        <f t="shared" si="12"/>
        <v>0</v>
      </c>
      <c r="BL32" s="30"/>
      <c r="BM32" s="43"/>
      <c r="BN32" s="30"/>
      <c r="BO32" s="30"/>
      <c r="BP32" s="30"/>
      <c r="BQ32" s="30"/>
      <c r="BR32" s="30"/>
      <c r="BS32" s="30"/>
      <c r="BT32" s="94">
        <f t="shared" si="13"/>
        <v>0</v>
      </c>
      <c r="BU32" s="83">
        <f>IF(BL32="CLIENT S+L",(BK32*3333.33+(VLOOKUP(BN32,'BASE DE DONNEE'!$I$220:$J$250,2,0)))-((BK32*3333.33+(VLOOKUP(BN32,'BASE DE DONNEE'!$I$220:$J$250,2,0)))*BM32),IF(BL32="CLIENT O","OFFERT",IF(BL32="CLIENT L",(VLOOKUP(BN32,'BASE DE DONNEE'!$I$220:$J$250,2,0))+(VLOOKUP(BK32,'BASE DE DONNEE'!$I$111:$P$192,2,0)),IF(BL32="CLIENT D",(BK32*3809.53+(VLOOKUP(BN32,'BASE DE DONNEE'!$I$220:$J$250,2,0))),IF(BL32="CLIENT S+D",(BK32*3809.53+(VLOOKUP(BN32,'BASE DE DONNEE'!$I$220:$J$250,2,0)))-((BK32*3809.53+(VLOOKUP(BN32,'BASE DE DONNEE'!$I$220:$J$250,2,0)))*BM32),IF(BL32="CLIENT S",VLOOKUP(BN32,'BASE DE DONNEE'!$I$220:$J$250,2,0))+VLOOKUP(BK32,'BASE DE DONNEE'!$I$111:$P$192,2,0)-((VLOOKUP(BN32,'BASE DE DONNEE'!$I$220:$J$250,2,0))+VLOOKUP(BK32,'BASE DE DONNEE'!$I$111:$P$192,2,0)*BM32))))))</f>
        <v>0</v>
      </c>
      <c r="BV32" s="83" t="b">
        <f t="shared" si="14"/>
        <v>0</v>
      </c>
      <c r="BW32" s="95" t="b">
        <f t="shared" si="15"/>
        <v>0</v>
      </c>
      <c r="BX32" s="35"/>
    </row>
    <row r="33" spans="1:76" ht="16.5" thickTop="1" thickBot="1" x14ac:dyDescent="0.3">
      <c r="A33" s="906" t="s">
        <v>131</v>
      </c>
      <c r="B33" s="907"/>
      <c r="C33" s="907"/>
      <c r="D33" s="907"/>
      <c r="E33" s="907"/>
      <c r="F33" s="907"/>
      <c r="G33" s="907"/>
      <c r="H33" s="908"/>
      <c r="I33" s="46">
        <f t="shared" ref="I33:O33" si="16">SUM(I6:I32)+SUM(AB6:AB36)+SUM(AU6:AU36)+SUM(BN6:BN36)</f>
        <v>0</v>
      </c>
      <c r="J33" s="46">
        <f t="shared" si="16"/>
        <v>0</v>
      </c>
      <c r="K33" s="46">
        <f t="shared" si="16"/>
        <v>0</v>
      </c>
      <c r="L33" s="46">
        <f t="shared" si="16"/>
        <v>0</v>
      </c>
      <c r="M33" s="46">
        <f t="shared" si="16"/>
        <v>0</v>
      </c>
      <c r="N33" s="48">
        <f t="shared" si="16"/>
        <v>0</v>
      </c>
      <c r="O33" s="96">
        <f t="shared" si="16"/>
        <v>0</v>
      </c>
      <c r="P33" s="909"/>
      <c r="Q33" s="910"/>
      <c r="R33" s="910"/>
      <c r="S33" s="911"/>
      <c r="T33" s="27"/>
      <c r="U33" s="30"/>
      <c r="V33" s="585"/>
      <c r="W33" s="704"/>
      <c r="X33" s="704"/>
      <c r="Y33" s="77">
        <f t="shared" si="4"/>
        <v>0</v>
      </c>
      <c r="Z33" s="30"/>
      <c r="AA33" s="43"/>
      <c r="AB33" s="30"/>
      <c r="AC33" s="30"/>
      <c r="AD33" s="30"/>
      <c r="AE33" s="30"/>
      <c r="AF33" s="30"/>
      <c r="AG33" s="134"/>
      <c r="AH33" s="92">
        <f t="shared" si="5"/>
        <v>0</v>
      </c>
      <c r="AI33" s="83">
        <f>IF(Z33="CLIENT S+L",(Y33*3333.33+(VLOOKUP(AB33,'BASE DE DONNEE'!$I$220:$J$250,2,0)))-(Y33*3333.33+(VLOOKUP(AB33,'BASE DE DONNEE'!$I$220:$J$250,2,0)))*AA33,IF(Z33="CLIENT O","OFFERT",IF(Z33="CLIENT L",(VLOOKUP(AB33,'BASE DE DONNEE'!$I$220:$J$250,2,0))+(VLOOKUP(Y33,'BASE DE DONNEE'!$I$111:$P$192,2,0)),IF(Z33="CLIENT D",(Y33*3809.53+(VLOOKUP(AB33,'BASE DE DONNEE'!$I$220:$J$250,2,0))),IF(Z33="CLIENT S+D",(Y33*3809.53+(VLOOKUP(AB33,'BASE DE DONNEE'!$I$220:$J$250,2,0)))-(Y33*3809.53+(VLOOKUP(AB33,'BASE DE DONNEE'!$I$220:$J$250,2,0)))*AA33,IF(Z33="CLIENT S",VLOOKUP(AB33,'BASE DE DONNEE'!$I$220:$J$250,2,0))+VLOOKUP(Y33,'BASE DE DONNEE'!$I$111:$P$192,2,0)-((VLOOKUP(AB33,'BASE DE DONNEE'!$I$220:$J$250,2,0))+VLOOKUP(Y33,'BASE DE DONNEE'!$I$111:$P$192,2,0)*AA33))))))</f>
        <v>0</v>
      </c>
      <c r="AJ33" s="83" t="b">
        <f t="shared" si="6"/>
        <v>0</v>
      </c>
      <c r="AK33" s="83" t="b">
        <f t="shared" si="7"/>
        <v>0</v>
      </c>
      <c r="AL33" s="35"/>
      <c r="AM33" s="27"/>
      <c r="AN33" s="30"/>
      <c r="AO33" s="585"/>
      <c r="AP33" s="704"/>
      <c r="AQ33" s="704"/>
      <c r="AR33" s="77">
        <f t="shared" si="8"/>
        <v>0</v>
      </c>
      <c r="AS33" s="30"/>
      <c r="AT33" s="43"/>
      <c r="AU33" s="30"/>
      <c r="AV33" s="30"/>
      <c r="AW33" s="30"/>
      <c r="AX33" s="30"/>
      <c r="AY33" s="30"/>
      <c r="AZ33" s="129"/>
      <c r="BA33" s="93">
        <f t="shared" si="9"/>
        <v>0</v>
      </c>
      <c r="BB33" s="41">
        <f>IF(AS33="CLIENT S+L",(AR33*3333.33+(VLOOKUP(AU33,'BASE DE DONNEE'!$I$220:$J$250,2,0)))-((AR33*3333.33+(VLOOKUP(AU33,'BASE DE DONNEE'!$I$220:$J$250,2,0)))*AT33),IF(AS33="CLIENT O","OFFERT",IF(AS33="CLIENT L",(VLOOKUP(AU33,'BASE DE DONNEE'!$I$220:$J$250,2,0))+(VLOOKUP(AR33,'BASE DE DONNEE'!$I$111:$P$192,2,0)),IF(AS33="CLIENT D",(AR33*3809.53+(VLOOKUP(AU33,'BASE DE DONNEE'!$I$220:$J$250,2,0))),IF(AS33="CLIENT S+D",(AR33*3809.53+(VLOOKUP(AU33,'BASE DE DONNEE'!$I$220:$J$250,2,0)))-(AR33*3809.53+(VLOOKUP(AU33,'BASE DE DONNEE'!$I$220:$J$250,2,0)))*AT33,IF(AS33="CLIENT S",VLOOKUP(AU33,'BASE DE DONNEE'!$I$220:$J$250,2,0))+VLOOKUP(AR33,'BASE DE DONNEE'!$I$111:$P$192,2,0)-((VLOOKUP(AU33,'BASE DE DONNEE'!$I$220:$J$250,2,0))+VLOOKUP(AR33,'BASE DE DONNEE'!$I$111:$P$164,2,0)*AT33))))))</f>
        <v>0</v>
      </c>
      <c r="BC33" s="41" t="b">
        <f t="shared" si="10"/>
        <v>0</v>
      </c>
      <c r="BD33" s="45" t="b">
        <f t="shared" si="11"/>
        <v>0</v>
      </c>
      <c r="BE33" s="35"/>
      <c r="BF33" s="27"/>
      <c r="BG33" s="30"/>
      <c r="BH33" s="585"/>
      <c r="BI33" s="704"/>
      <c r="BJ33" s="704"/>
      <c r="BK33" s="77">
        <f t="shared" si="12"/>
        <v>0</v>
      </c>
      <c r="BL33" s="30"/>
      <c r="BM33" s="43"/>
      <c r="BN33" s="30"/>
      <c r="BO33" s="30"/>
      <c r="BP33" s="30"/>
      <c r="BQ33" s="30"/>
      <c r="BR33" s="30"/>
      <c r="BS33" s="30"/>
      <c r="BT33" s="94">
        <f t="shared" si="13"/>
        <v>0</v>
      </c>
      <c r="BU33" s="83">
        <f>IF(BL33="CLIENT S+L",(BK33*3333.33+(VLOOKUP(BN33,'BASE DE DONNEE'!$I$220:$J$250,2,0)))-((BK33*3333.33+(VLOOKUP(BN33,'BASE DE DONNEE'!$I$220:$J$250,2,0)))*BM33),IF(BL33="CLIENT O","OFFERT",IF(BL33="CLIENT L",(VLOOKUP(BN33,'BASE DE DONNEE'!$I$220:$J$250,2,0))+(VLOOKUP(BK33,'BASE DE DONNEE'!$I$111:$P$192,2,0)),IF(BL33="CLIENT D",(BK33*3809.53+(VLOOKUP(BN33,'BASE DE DONNEE'!$I$220:$J$250,2,0))),IF(BL33="CLIENT S+D",(BK33*3809.53+(VLOOKUP(BN33,'BASE DE DONNEE'!$I$220:$J$250,2,0)))-((BK33*3809.53+(VLOOKUP(BN33,'BASE DE DONNEE'!$I$220:$J$250,2,0)))*BM33),IF(BL33="CLIENT S",VLOOKUP(BN33,'BASE DE DONNEE'!$I$220:$J$250,2,0))+VLOOKUP(BK33,'BASE DE DONNEE'!$I$111:$P$192,2,0)-((VLOOKUP(BN33,'BASE DE DONNEE'!$I$220:$J$250,2,0))+VLOOKUP(BK33,'BASE DE DONNEE'!$I$111:$P$192,2,0)*BM33))))))</f>
        <v>0</v>
      </c>
      <c r="BV33" s="83" t="b">
        <f t="shared" si="14"/>
        <v>0</v>
      </c>
      <c r="BW33" s="95" t="b">
        <f t="shared" si="15"/>
        <v>0</v>
      </c>
      <c r="BX33" s="35"/>
    </row>
    <row r="34" spans="1:76" ht="15.75" thickBot="1" x14ac:dyDescent="0.3">
      <c r="A34" s="854" t="s">
        <v>38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6"/>
      <c r="O34" s="559">
        <f>SUM(P6:P32)+SUM(AI6:AI36)+SUM(BB6:BB36)+SUM(BU6:BU36)</f>
        <v>0</v>
      </c>
      <c r="P34" s="560"/>
      <c r="Q34" s="560"/>
      <c r="R34" s="560"/>
      <c r="S34" s="562"/>
      <c r="T34" s="27"/>
      <c r="U34" s="30"/>
      <c r="V34" s="585"/>
      <c r="W34" s="704"/>
      <c r="X34" s="704"/>
      <c r="Y34" s="77">
        <f t="shared" si="4"/>
        <v>0</v>
      </c>
      <c r="Z34" s="30"/>
      <c r="AA34" s="43"/>
      <c r="AB34" s="30"/>
      <c r="AC34" s="30"/>
      <c r="AD34" s="30"/>
      <c r="AE34" s="30"/>
      <c r="AF34" s="30"/>
      <c r="AG34" s="130"/>
      <c r="AH34" s="92">
        <f t="shared" si="5"/>
        <v>0</v>
      </c>
      <c r="AI34" s="83">
        <f>IF(Z34="CLIENT S+L",(Y34*3333.33+(VLOOKUP(AB34,'BASE DE DONNEE'!$I$220:$J$250,2,0)))-(Y34*3333.33+(VLOOKUP(AB34,'BASE DE DONNEE'!$I$220:$J$250,2,0)))*AA34,IF(Z34="CLIENT O","OFFERT",IF(Z34="CLIENT L",(VLOOKUP(AB34,'BASE DE DONNEE'!$I$220:$J$250,2,0))+(VLOOKUP(Y34,'BASE DE DONNEE'!$I$111:$P$192,2,0)),IF(Z34="CLIENT D",(Y34*3809.53+(VLOOKUP(AB34,'BASE DE DONNEE'!$I$220:$J$250,2,0))),IF(Z34="CLIENT S+D",(Y34*3809.53+(VLOOKUP(AB34,'BASE DE DONNEE'!$I$220:$J$250,2,0)))-(Y34*3809.53+(VLOOKUP(AB34,'BASE DE DONNEE'!$I$220:$J$250,2,0)))*AA34,IF(Z34="CLIENT S",VLOOKUP(AB34,'BASE DE DONNEE'!$I$220:$J$250,2,0))+VLOOKUP(Y34,'BASE DE DONNEE'!$I$111:$P$192,2,0)-((VLOOKUP(AB34,'BASE DE DONNEE'!$I$220:$J$250,2,0))+VLOOKUP(Y34,'BASE DE DONNEE'!$I$111:$P$192,2,0)*AA34))))))</f>
        <v>0</v>
      </c>
      <c r="AJ34" s="83" t="b">
        <f t="shared" si="6"/>
        <v>0</v>
      </c>
      <c r="AK34" s="83" t="b">
        <f t="shared" si="7"/>
        <v>0</v>
      </c>
      <c r="AL34" s="35"/>
      <c r="AM34" s="27"/>
      <c r="AN34" s="30"/>
      <c r="AO34" s="585"/>
      <c r="AP34" s="704"/>
      <c r="AQ34" s="704"/>
      <c r="AR34" s="77">
        <f t="shared" si="8"/>
        <v>0</v>
      </c>
      <c r="AS34" s="30"/>
      <c r="AT34" s="43"/>
      <c r="AU34" s="30"/>
      <c r="AV34" s="30"/>
      <c r="AW34" s="30"/>
      <c r="AX34" s="30"/>
      <c r="AY34" s="30"/>
      <c r="AZ34" s="129"/>
      <c r="BA34" s="93">
        <f t="shared" si="9"/>
        <v>0</v>
      </c>
      <c r="BB34" s="41">
        <f>IF(AS34="CLIENT S+L",(AR34*3333.33+(VLOOKUP(AU34,'BASE DE DONNEE'!$I$220:$J$250,2,0)))-((AR34*3333.33+(VLOOKUP(AU34,'BASE DE DONNEE'!$I$220:$J$250,2,0)))*AT34),IF(AS34="CLIENT O","OFFERT",IF(AS34="CLIENT L",(VLOOKUP(AU34,'BASE DE DONNEE'!$I$220:$J$250,2,0))+(VLOOKUP(AR34,'BASE DE DONNEE'!$I$111:$P$192,2,0)),IF(AS34="CLIENT D",(AR34*3809.53+(VLOOKUP(AU34,'BASE DE DONNEE'!$I$220:$J$250,2,0))),IF(AS34="CLIENT S+D",(AR34*3809.53+(VLOOKUP(AU34,'BASE DE DONNEE'!$I$220:$J$250,2,0)))-(AR34*3809.53+(VLOOKUP(AU34,'BASE DE DONNEE'!$I$220:$J$250,2,0)))*AT34,IF(AS34="CLIENT S",VLOOKUP(AU34,'BASE DE DONNEE'!$I$220:$J$250,2,0))+VLOOKUP(AR34,'BASE DE DONNEE'!$I$111:$P$192,2,0)-((VLOOKUP(AU34,'BASE DE DONNEE'!$I$220:$J$250,2,0))+VLOOKUP(AR34,'BASE DE DONNEE'!$I$111:$P$164,2,0)*AT34))))))</f>
        <v>0</v>
      </c>
      <c r="BC34" s="41" t="b">
        <f t="shared" si="10"/>
        <v>0</v>
      </c>
      <c r="BD34" s="45" t="b">
        <f t="shared" si="11"/>
        <v>0</v>
      </c>
      <c r="BE34" s="35"/>
      <c r="BF34" s="27"/>
      <c r="BG34" s="30"/>
      <c r="BH34" s="585"/>
      <c r="BI34" s="704"/>
      <c r="BJ34" s="704"/>
      <c r="BK34" s="77">
        <f t="shared" si="12"/>
        <v>0</v>
      </c>
      <c r="BL34" s="30"/>
      <c r="BM34" s="43"/>
      <c r="BN34" s="30"/>
      <c r="BO34" s="30"/>
      <c r="BP34" s="30"/>
      <c r="BQ34" s="30"/>
      <c r="BR34" s="30"/>
      <c r="BS34" s="30"/>
      <c r="BT34" s="94">
        <f t="shared" si="13"/>
        <v>0</v>
      </c>
      <c r="BU34" s="83">
        <f>IF(BL34="CLIENT S+L",(BK34*3333.33+(VLOOKUP(BN34,'BASE DE DONNEE'!$I$220:$J$250,2,0)))-((BK34*3333.33+(VLOOKUP(BN34,'BASE DE DONNEE'!$I$220:$J$250,2,0)))*BM34),IF(BL34="CLIENT O","OFFERT",IF(BL34="CLIENT L",(VLOOKUP(BN34,'BASE DE DONNEE'!$I$220:$J$250,2,0))+(VLOOKUP(BK34,'BASE DE DONNEE'!$I$111:$P$192,2,0)),IF(BL34="CLIENT D",(BK34*3809.53+(VLOOKUP(BN34,'BASE DE DONNEE'!$I$220:$J$250,2,0))),IF(BL34="CLIENT S+D",(BK34*3809.53+(VLOOKUP(BN34,'BASE DE DONNEE'!$I$220:$J$250,2,0)))-((BK34*3809.53+(VLOOKUP(BN34,'BASE DE DONNEE'!$I$220:$J$250,2,0)))*BM34),IF(BL34="CLIENT S",VLOOKUP(BN34,'BASE DE DONNEE'!$I$220:$J$250,2,0))+VLOOKUP(BK34,'BASE DE DONNEE'!$I$111:$P$192,2,0)-((VLOOKUP(BN34,'BASE DE DONNEE'!$I$220:$J$250,2,0))+VLOOKUP(BK34,'BASE DE DONNEE'!$I$111:$P$192,2,0)*BM34))))))</f>
        <v>0</v>
      </c>
      <c r="BV34" s="83" t="b">
        <f t="shared" si="14"/>
        <v>0</v>
      </c>
      <c r="BW34" s="95" t="b">
        <f t="shared" si="15"/>
        <v>0</v>
      </c>
      <c r="BX34" s="35"/>
    </row>
    <row r="35" spans="1:76" ht="15.75" thickBot="1" x14ac:dyDescent="0.3">
      <c r="A35" s="912" t="s">
        <v>39</v>
      </c>
      <c r="B35" s="913"/>
      <c r="C35" s="913"/>
      <c r="D35" s="913"/>
      <c r="E35" s="913"/>
      <c r="F35" s="913"/>
      <c r="G35" s="913"/>
      <c r="H35" s="913"/>
      <c r="I35" s="913"/>
      <c r="J35" s="913"/>
      <c r="K35" s="913"/>
      <c r="L35" s="913"/>
      <c r="M35" s="913"/>
      <c r="N35" s="914"/>
      <c r="O35" s="914"/>
      <c r="P35" s="559">
        <f>SUM(Q6:Q32)+SUM(AJ6:AJ36)+SUM(BC6:BC36)+SUM(BV6:BV36)</f>
        <v>0</v>
      </c>
      <c r="Q35" s="560"/>
      <c r="R35" s="560"/>
      <c r="S35" s="562"/>
      <c r="T35" s="27"/>
      <c r="U35" s="30"/>
      <c r="V35" s="585"/>
      <c r="W35" s="704"/>
      <c r="X35" s="704"/>
      <c r="Y35" s="77">
        <f t="shared" si="4"/>
        <v>0</v>
      </c>
      <c r="Z35" s="30"/>
      <c r="AA35" s="43"/>
      <c r="AB35" s="30"/>
      <c r="AC35" s="30"/>
      <c r="AD35" s="30"/>
      <c r="AE35" s="30"/>
      <c r="AF35" s="30"/>
      <c r="AG35" s="134"/>
      <c r="AH35" s="92">
        <f t="shared" si="5"/>
        <v>0</v>
      </c>
      <c r="AI35" s="83">
        <f>IF(Z35="CLIENT S+L",(Y35*3333.33+(VLOOKUP(AB35,'BASE DE DONNEE'!$I$220:$J$250,2,0)))-(Y35*3333.33+(VLOOKUP(AB35,'BASE DE DONNEE'!$I$220:$J$250,2,0)))*AA35,IF(Z35="CLIENT O","OFFERT",IF(Z35="CLIENT L",(VLOOKUP(AB35,'BASE DE DONNEE'!$I$220:$J$250,2,0))+(VLOOKUP(Y35,'BASE DE DONNEE'!$I$111:$P$192,2,0)),IF(Z35="CLIENT D",(Y35*3809.53+(VLOOKUP(AB35,'BASE DE DONNEE'!$I$220:$J$250,2,0))),IF(Z35="CLIENT S+D",(Y35*3809.53+(VLOOKUP(AB35,'BASE DE DONNEE'!$I$220:$J$250,2,0)))-(Y35*3809.53+(VLOOKUP(AB35,'BASE DE DONNEE'!$I$220:$J$250,2,0)))*AA35,IF(Z35="CLIENT S",VLOOKUP(AB35,'BASE DE DONNEE'!$I$220:$J$250,2,0))+VLOOKUP(Y35,'BASE DE DONNEE'!$I$111:$P$192,2,0)-((VLOOKUP(AB35,'BASE DE DONNEE'!$I$220:$J$250,2,0))+VLOOKUP(Y35,'BASE DE DONNEE'!$I$111:$P$192,2,0)*AA35))))))</f>
        <v>0</v>
      </c>
      <c r="AJ35" s="83" t="b">
        <f t="shared" si="6"/>
        <v>0</v>
      </c>
      <c r="AK35" s="83" t="b">
        <f t="shared" si="7"/>
        <v>0</v>
      </c>
      <c r="AL35" s="35"/>
      <c r="AM35" s="27"/>
      <c r="AN35" s="30"/>
      <c r="AO35" s="585"/>
      <c r="AP35" s="704"/>
      <c r="AQ35" s="704"/>
      <c r="AR35" s="77">
        <f t="shared" si="8"/>
        <v>0</v>
      </c>
      <c r="AS35" s="30"/>
      <c r="AT35" s="43"/>
      <c r="AU35" s="30"/>
      <c r="AV35" s="30"/>
      <c r="AW35" s="30"/>
      <c r="AX35" s="30"/>
      <c r="AY35" s="30"/>
      <c r="AZ35" s="129"/>
      <c r="BA35" s="93">
        <f t="shared" si="9"/>
        <v>0</v>
      </c>
      <c r="BB35" s="41">
        <f>IF(AS35="CLIENT S+L",(AR35*3333.33+(VLOOKUP(AU35,'BASE DE DONNEE'!$I$220:$J$250,2,0)))-((AR35*3333.33+(VLOOKUP(AU35,'BASE DE DONNEE'!$I$220:$J$250,2,0)))*AT35),IF(AS35="CLIENT O","OFFERT",IF(AS35="CLIENT L",(VLOOKUP(AU35,'BASE DE DONNEE'!$I$220:$J$250,2,0))+(VLOOKUP(AR35,'BASE DE DONNEE'!$I$111:$P$192,2,0)),IF(AS35="CLIENT D",(AR35*3809.53+(VLOOKUP(AU35,'BASE DE DONNEE'!$I$220:$J$250,2,0))),IF(AS35="CLIENT S+D",(AR35*3809.53+(VLOOKUP(AU35,'BASE DE DONNEE'!$I$220:$J$250,2,0)))-(AR35*3809.53+(VLOOKUP(AU35,'BASE DE DONNEE'!$I$220:$J$250,2,0)))*AT35,IF(AS35="CLIENT S",VLOOKUP(AU35,'BASE DE DONNEE'!$I$220:$J$250,2,0))+VLOOKUP(AR35,'BASE DE DONNEE'!$I$111:$P$192,2,0)-((VLOOKUP(AU35,'BASE DE DONNEE'!$I$220:$J$250,2,0))+VLOOKUP(AR35,'BASE DE DONNEE'!$I$111:$P$164,2,0)*AT35))))))</f>
        <v>0</v>
      </c>
      <c r="BC35" s="41" t="b">
        <f t="shared" si="10"/>
        <v>0</v>
      </c>
      <c r="BD35" s="45" t="b">
        <f t="shared" si="11"/>
        <v>0</v>
      </c>
      <c r="BE35" s="35"/>
      <c r="BF35" s="27"/>
      <c r="BG35" s="30"/>
      <c r="BH35" s="585"/>
      <c r="BI35" s="704"/>
      <c r="BJ35" s="704"/>
      <c r="BK35" s="77">
        <f t="shared" si="12"/>
        <v>0</v>
      </c>
      <c r="BL35" s="30"/>
      <c r="BM35" s="43"/>
      <c r="BN35" s="30"/>
      <c r="BO35" s="30"/>
      <c r="BP35" s="30"/>
      <c r="BQ35" s="30"/>
      <c r="BR35" s="30"/>
      <c r="BS35" s="30"/>
      <c r="BT35" s="94">
        <f t="shared" si="13"/>
        <v>0</v>
      </c>
      <c r="BU35" s="83">
        <f>IF(BL35="CLIENT S+L",(BK35*3333.33+(VLOOKUP(BN35,'BASE DE DONNEE'!$I$220:$J$250,2,0)))-((BK35*3333.33+(VLOOKUP(BN35,'BASE DE DONNEE'!$I$220:$J$250,2,0)))*BM35),IF(BL35="CLIENT O","OFFERT",IF(BL35="CLIENT L",(VLOOKUP(BN35,'BASE DE DONNEE'!$I$220:$J$250,2,0))+(VLOOKUP(BK35,'BASE DE DONNEE'!$I$111:$P$192,2,0)),IF(BL35="CLIENT D",(BK35*3809.53+(VLOOKUP(BN35,'BASE DE DONNEE'!$I$220:$J$250,2,0))),IF(BL35="CLIENT S+D",(BK35*3809.53+(VLOOKUP(BN35,'BASE DE DONNEE'!$I$220:$J$250,2,0)))-((BK35*3809.53+(VLOOKUP(BN35,'BASE DE DONNEE'!$I$220:$J$250,2,0)))*BM35),IF(BL35="CLIENT S",VLOOKUP(BN35,'BASE DE DONNEE'!$I$220:$J$250,2,0))+VLOOKUP(BK35,'BASE DE DONNEE'!$I$111:$P$192,2,0)-((VLOOKUP(BN35,'BASE DE DONNEE'!$I$220:$J$250,2,0))+VLOOKUP(BK35,'BASE DE DONNEE'!$I$111:$P$192,2,0)*BM35))))))</f>
        <v>0</v>
      </c>
      <c r="BV35" s="83" t="b">
        <f t="shared" si="14"/>
        <v>0</v>
      </c>
      <c r="BW35" s="95" t="b">
        <f t="shared" si="15"/>
        <v>0</v>
      </c>
      <c r="BX35" s="35"/>
    </row>
    <row r="36" spans="1:76" ht="15.75" thickBot="1" x14ac:dyDescent="0.3">
      <c r="A36" s="848" t="s">
        <v>40</v>
      </c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50"/>
      <c r="Q36" s="851">
        <f>SUM(R6:R32)+SUM(AK6:AK36)+SUM(BD6:BD36)+SUM(BW6:BW36)</f>
        <v>0</v>
      </c>
      <c r="R36" s="852"/>
      <c r="S36" s="853"/>
      <c r="T36" s="59"/>
      <c r="U36" s="60"/>
      <c r="V36" s="699"/>
      <c r="W36" s="701"/>
      <c r="X36" s="701"/>
      <c r="Y36" s="82">
        <f t="shared" si="4"/>
        <v>0</v>
      </c>
      <c r="Z36" s="60"/>
      <c r="AA36" s="61"/>
      <c r="AB36" s="60"/>
      <c r="AC36" s="60"/>
      <c r="AD36" s="60"/>
      <c r="AE36" s="60"/>
      <c r="AF36" s="60"/>
      <c r="AG36" s="135"/>
      <c r="AH36" s="97">
        <f t="shared" si="5"/>
        <v>0</v>
      </c>
      <c r="AI36" s="98">
        <f>IF(Z36="CLIENT S+L",(Y36*3333.33+(VLOOKUP(AB36,'BASE DE DONNEE'!$I$220:$J$250,2,0)))-(Y36*3333.33+(VLOOKUP(AB36,'BASE DE DONNEE'!$I$220:$J$250,2,0)))*AA36,IF(Z36="CLIENT O","OFFERT",IF(Z36="CLIENT L",(VLOOKUP(AB36,'BASE DE DONNEE'!$I$220:$J$250,2,0))+(VLOOKUP(Y36,'BASE DE DONNEE'!$I$111:$P$192,2,0)),IF(Z36="CLIENT D",(Y36*3809.53+(VLOOKUP(AB36,'BASE DE DONNEE'!$I$220:$J$250,2,0))),IF(Z36="CLIENT S+D",(Y36*3809.53+(VLOOKUP(AB36,'BASE DE DONNEE'!$I$220:$J$250,2,0)))-(Y36*3809.53+(VLOOKUP(AB36,'BASE DE DONNEE'!$I$220:$J$250,2,0)))*AA36,IF(Z36="CLIENT S",VLOOKUP(AB36,'BASE DE DONNEE'!$I$220:$J$250,2,0))+VLOOKUP(Y36,'BASE DE DONNEE'!$I$111:$P$192,2,0)-((VLOOKUP(AB36,'BASE DE DONNEE'!$I$220:$J$250,2,0))+VLOOKUP(Y36,'BASE DE DONNEE'!$I$111:$P$192,2,0)*AA36))))))</f>
        <v>0</v>
      </c>
      <c r="AJ36" s="98" t="b">
        <f t="shared" si="6"/>
        <v>0</v>
      </c>
      <c r="AK36" s="98" t="b">
        <f t="shared" si="7"/>
        <v>0</v>
      </c>
      <c r="AL36" s="62"/>
      <c r="AM36" s="59"/>
      <c r="AN36" s="60"/>
      <c r="AO36" s="699"/>
      <c r="AP36" s="701"/>
      <c r="AQ36" s="701"/>
      <c r="AR36" s="82">
        <f t="shared" si="8"/>
        <v>0</v>
      </c>
      <c r="AS36" s="60"/>
      <c r="AT36" s="61"/>
      <c r="AU36" s="60"/>
      <c r="AV36" s="60"/>
      <c r="AW36" s="60"/>
      <c r="AX36" s="60"/>
      <c r="AY36" s="60"/>
      <c r="AZ36" s="136"/>
      <c r="BA36" s="99">
        <f t="shared" si="9"/>
        <v>0</v>
      </c>
      <c r="BB36" s="49">
        <f>IF(AS36="CLIENT S+L",(AR36*3333.33+(VLOOKUP(AU36,'BASE DE DONNEE'!$I$220:$J$250,2,0)))-((AR36*3333.33+(VLOOKUP(AU36,'BASE DE DONNEE'!$I$220:$J$250,2,0)))*AT36),IF(AS36="CLIENT O","OFFERT",IF(AS36="CLIENT L",(VLOOKUP(AU36,'BASE DE DONNEE'!$I$220:$J$250,2,0))+(VLOOKUP(AR36,'BASE DE DONNEE'!$I$111:$P$192,2,0)),IF(AS36="CLIENT D",(AR36*3809.53+(VLOOKUP(AU36,'BASE DE DONNEE'!$I$220:$J$250,2,0))),IF(AS36="CLIENT S+D",(AR36*3809.53+(VLOOKUP(AU36,'BASE DE DONNEE'!$I$220:$J$250,2,0)))-(AR36*3809.53+(VLOOKUP(AU36,'BASE DE DONNEE'!$I$220:$J$250,2,0)))*AT36,IF(AS36="CLIENT S",VLOOKUP(AU36,'BASE DE DONNEE'!$I$220:$J$250,2,0))+VLOOKUP(AR36,'BASE DE DONNEE'!$I$111:$P$192,2,0)-((VLOOKUP(AU36,'BASE DE DONNEE'!$I$220:$J$250,2,0))+VLOOKUP(AR36,'BASE DE DONNEE'!$I$111:$P$164,2,0)*AT36))))))</f>
        <v>0</v>
      </c>
      <c r="BC36" s="49" t="b">
        <f t="shared" si="10"/>
        <v>0</v>
      </c>
      <c r="BD36" s="100" t="b">
        <f t="shared" si="11"/>
        <v>0</v>
      </c>
      <c r="BE36" s="62"/>
      <c r="BF36" s="59"/>
      <c r="BG36" s="60"/>
      <c r="BH36" s="699"/>
      <c r="BI36" s="701"/>
      <c r="BJ36" s="701"/>
      <c r="BK36" s="82">
        <f t="shared" si="12"/>
        <v>0</v>
      </c>
      <c r="BL36" s="60"/>
      <c r="BM36" s="61"/>
      <c r="BN36" s="60"/>
      <c r="BO36" s="60"/>
      <c r="BP36" s="60"/>
      <c r="BQ36" s="60"/>
      <c r="BR36" s="60"/>
      <c r="BS36" s="60"/>
      <c r="BT36" s="101">
        <f t="shared" si="13"/>
        <v>0</v>
      </c>
      <c r="BU36" s="98">
        <f>IF(BL36="CLIENT S+L",(BK36*3333.33+(VLOOKUP(BN36,'BASE DE DONNEE'!$I$220:$J$250,2,0)))-((BK36*3333.33+(VLOOKUP(BN36,'BASE DE DONNEE'!$I$220:$J$250,2,0)))*BM36),IF(BL36="CLIENT O","OFFERT",IF(BL36="CLIENT L",(VLOOKUP(BN36,'BASE DE DONNEE'!$I$220:$J$250,2,0))+(VLOOKUP(BK36,'BASE DE DONNEE'!$I$111:$P$192,2,0)),IF(BL36="CLIENT D",(BK36*3809.53+(VLOOKUP(BN36,'BASE DE DONNEE'!$I$220:$J$250,2,0))),IF(BL36="CLIENT S+D",(BK36*3809.53+(VLOOKUP(BN36,'BASE DE DONNEE'!$I$220:$J$250,2,0)))-((BK36*3809.53+(VLOOKUP(BN36,'BASE DE DONNEE'!$I$220:$J$250,2,0)))*BM36),IF(BL36="CLIENT S",VLOOKUP(BN36,'BASE DE DONNEE'!$I$220:$J$250,2,0))+VLOOKUP(BK36,'BASE DE DONNEE'!$I$111:$P$192,2,0)-((VLOOKUP(BN36,'BASE DE DONNEE'!$I$220:$J$250,2,0))+VLOOKUP(BK36,'BASE DE DONNEE'!$I$111:$P$192,2,0)*BM36))))))</f>
        <v>0</v>
      </c>
      <c r="BV36" s="98" t="b">
        <f t="shared" si="14"/>
        <v>0</v>
      </c>
      <c r="BW36" s="102" t="b">
        <f t="shared" si="15"/>
        <v>0</v>
      </c>
      <c r="BX36" s="62"/>
    </row>
    <row r="37" spans="1:76" ht="16.5" customHeight="1" thickTop="1" x14ac:dyDescent="0.25">
      <c r="A37" s="576" t="s">
        <v>133</v>
      </c>
      <c r="B37" s="577"/>
      <c r="C37" s="577"/>
      <c r="D37" s="577"/>
      <c r="E37" s="577"/>
      <c r="F37" s="577"/>
      <c r="G37" s="577"/>
      <c r="H37" s="577"/>
      <c r="I37" s="577"/>
      <c r="J37" s="577"/>
      <c r="K37" s="577"/>
      <c r="L37" s="577"/>
      <c r="M37" s="577"/>
      <c r="N37" s="577"/>
      <c r="O37" s="577"/>
      <c r="P37" s="577"/>
      <c r="Q37" s="577"/>
      <c r="R37" s="577"/>
      <c r="S37" s="578"/>
      <c r="T37" s="528" t="s">
        <v>133</v>
      </c>
      <c r="U37" s="529"/>
      <c r="V37" s="529"/>
      <c r="W37" s="529"/>
      <c r="X37" s="529"/>
      <c r="Y37" s="529"/>
      <c r="Z37" s="529"/>
      <c r="AA37" s="529"/>
      <c r="AB37" s="529"/>
      <c r="AC37" s="529"/>
      <c r="AD37" s="529"/>
      <c r="AE37" s="529"/>
      <c r="AF37" s="529"/>
      <c r="AG37" s="529"/>
      <c r="AH37" s="529"/>
      <c r="AI37" s="529"/>
      <c r="AJ37" s="529"/>
      <c r="AK37" s="529"/>
      <c r="AL37" s="530"/>
      <c r="AM37" s="528" t="s">
        <v>133</v>
      </c>
      <c r="AN37" s="529"/>
      <c r="AO37" s="529"/>
      <c r="AP37" s="529"/>
      <c r="AQ37" s="529"/>
      <c r="AR37" s="529"/>
      <c r="AS37" s="529"/>
      <c r="AT37" s="529"/>
      <c r="AU37" s="529"/>
      <c r="AV37" s="529"/>
      <c r="AW37" s="529"/>
      <c r="AX37" s="529"/>
      <c r="AY37" s="529"/>
      <c r="AZ37" s="529"/>
      <c r="BA37" s="529"/>
      <c r="BB37" s="529"/>
      <c r="BC37" s="529"/>
      <c r="BD37" s="529"/>
      <c r="BE37" s="530"/>
    </row>
    <row r="38" spans="1:76" ht="16.5" customHeight="1" thickBot="1" x14ac:dyDescent="0.3">
      <c r="A38" s="531"/>
      <c r="B38" s="532"/>
      <c r="C38" s="532"/>
      <c r="D38" s="532"/>
      <c r="E38" s="532"/>
      <c r="F38" s="532"/>
      <c r="G38" s="532"/>
      <c r="H38" s="532"/>
      <c r="I38" s="532"/>
      <c r="J38" s="532"/>
      <c r="K38" s="532"/>
      <c r="L38" s="532"/>
      <c r="M38" s="532"/>
      <c r="N38" s="532"/>
      <c r="O38" s="532"/>
      <c r="P38" s="532"/>
      <c r="Q38" s="532"/>
      <c r="R38" s="532"/>
      <c r="S38" s="533"/>
      <c r="T38" s="531"/>
      <c r="U38" s="532"/>
      <c r="V38" s="532"/>
      <c r="W38" s="532"/>
      <c r="X38" s="532"/>
      <c r="Y38" s="532"/>
      <c r="Z38" s="532"/>
      <c r="AA38" s="532"/>
      <c r="AB38" s="532"/>
      <c r="AC38" s="532"/>
      <c r="AD38" s="532"/>
      <c r="AE38" s="532"/>
      <c r="AF38" s="532"/>
      <c r="AG38" s="532"/>
      <c r="AH38" s="532"/>
      <c r="AI38" s="532"/>
      <c r="AJ38" s="532"/>
      <c r="AK38" s="532"/>
      <c r="AL38" s="533"/>
      <c r="AM38" s="531"/>
      <c r="AN38" s="532"/>
      <c r="AO38" s="532"/>
      <c r="AP38" s="532"/>
      <c r="AQ38" s="532"/>
      <c r="AR38" s="532"/>
      <c r="AS38" s="532"/>
      <c r="AT38" s="532"/>
      <c r="AU38" s="532"/>
      <c r="AV38" s="532"/>
      <c r="AW38" s="532"/>
      <c r="AX38" s="532"/>
      <c r="AY38" s="532"/>
      <c r="AZ38" s="532"/>
      <c r="BA38" s="532"/>
      <c r="BB38" s="532"/>
      <c r="BC38" s="532"/>
      <c r="BD38" s="532"/>
      <c r="BE38" s="533"/>
    </row>
    <row r="39" spans="1:76" ht="15.75" customHeight="1" thickBot="1" x14ac:dyDescent="0.3">
      <c r="A39" s="580" t="s">
        <v>0</v>
      </c>
      <c r="B39" s="547" t="s">
        <v>146</v>
      </c>
      <c r="C39" s="548"/>
      <c r="D39" s="875"/>
      <c r="E39" s="570" t="s">
        <v>34</v>
      </c>
      <c r="F39" s="618"/>
      <c r="G39" s="580" t="s">
        <v>132</v>
      </c>
      <c r="H39" s="857" t="s">
        <v>35</v>
      </c>
      <c r="I39" s="580" t="s">
        <v>3</v>
      </c>
      <c r="J39" s="580"/>
      <c r="K39" s="580"/>
      <c r="L39" s="580"/>
      <c r="M39" s="580"/>
      <c r="N39" s="858" t="s">
        <v>77</v>
      </c>
      <c r="O39" s="623"/>
      <c r="P39" s="582" t="s">
        <v>92</v>
      </c>
      <c r="Q39" s="583" t="s">
        <v>134</v>
      </c>
      <c r="R39" s="580" t="s">
        <v>63</v>
      </c>
      <c r="S39" s="569" t="s">
        <v>107</v>
      </c>
      <c r="T39" s="580" t="s">
        <v>0</v>
      </c>
      <c r="U39" s="547" t="s">
        <v>146</v>
      </c>
      <c r="V39" s="548"/>
      <c r="W39" s="548"/>
      <c r="X39" s="570" t="s">
        <v>34</v>
      </c>
      <c r="Y39" s="618"/>
      <c r="Z39" s="580" t="s">
        <v>132</v>
      </c>
      <c r="AA39" s="857" t="s">
        <v>35</v>
      </c>
      <c r="AB39" s="580" t="s">
        <v>3</v>
      </c>
      <c r="AC39" s="580"/>
      <c r="AD39" s="580"/>
      <c r="AE39" s="580"/>
      <c r="AF39" s="580"/>
      <c r="AG39" s="858" t="s">
        <v>77</v>
      </c>
      <c r="AH39" s="623"/>
      <c r="AI39" s="582" t="s">
        <v>92</v>
      </c>
      <c r="AJ39" s="583" t="s">
        <v>134</v>
      </c>
      <c r="AK39" s="580" t="s">
        <v>63</v>
      </c>
      <c r="AL39" s="569" t="s">
        <v>107</v>
      </c>
      <c r="AM39" s="580" t="s">
        <v>0</v>
      </c>
      <c r="AN39" s="547" t="s">
        <v>146</v>
      </c>
      <c r="AO39" s="548"/>
      <c r="AP39" s="548"/>
      <c r="AQ39" s="547" t="s">
        <v>34</v>
      </c>
      <c r="AR39" s="618"/>
      <c r="AS39" s="580" t="s">
        <v>132</v>
      </c>
      <c r="AT39" s="857" t="s">
        <v>35</v>
      </c>
      <c r="AU39" s="580" t="s">
        <v>3</v>
      </c>
      <c r="AV39" s="580"/>
      <c r="AW39" s="580"/>
      <c r="AX39" s="580"/>
      <c r="AY39" s="580"/>
      <c r="AZ39" s="858" t="s">
        <v>77</v>
      </c>
      <c r="BA39" s="623"/>
      <c r="BB39" s="582" t="s">
        <v>92</v>
      </c>
      <c r="BC39" s="583" t="s">
        <v>108</v>
      </c>
      <c r="BD39" s="580" t="s">
        <v>63</v>
      </c>
      <c r="BE39" s="569" t="s">
        <v>120</v>
      </c>
    </row>
    <row r="40" spans="1:76" ht="15.75" customHeight="1" thickBot="1" x14ac:dyDescent="0.3">
      <c r="A40" s="580"/>
      <c r="B40" s="549"/>
      <c r="C40" s="550"/>
      <c r="D40" s="876"/>
      <c r="E40" s="571"/>
      <c r="F40" s="620"/>
      <c r="G40" s="580"/>
      <c r="H40" s="857"/>
      <c r="I40" s="580"/>
      <c r="J40" s="580"/>
      <c r="K40" s="580"/>
      <c r="L40" s="580"/>
      <c r="M40" s="580"/>
      <c r="N40" s="859"/>
      <c r="O40" s="624"/>
      <c r="P40" s="582"/>
      <c r="Q40" s="583"/>
      <c r="R40" s="580"/>
      <c r="S40" s="569"/>
      <c r="T40" s="580"/>
      <c r="U40" s="549"/>
      <c r="V40" s="550"/>
      <c r="W40" s="550"/>
      <c r="X40" s="571"/>
      <c r="Y40" s="620"/>
      <c r="Z40" s="580"/>
      <c r="AA40" s="857"/>
      <c r="AB40" s="580"/>
      <c r="AC40" s="580"/>
      <c r="AD40" s="580"/>
      <c r="AE40" s="580"/>
      <c r="AF40" s="580"/>
      <c r="AG40" s="859"/>
      <c r="AH40" s="624"/>
      <c r="AI40" s="582"/>
      <c r="AJ40" s="583"/>
      <c r="AK40" s="580"/>
      <c r="AL40" s="569"/>
      <c r="AM40" s="580"/>
      <c r="AN40" s="549"/>
      <c r="AO40" s="550"/>
      <c r="AP40" s="550"/>
      <c r="AQ40" s="549"/>
      <c r="AR40" s="620"/>
      <c r="AS40" s="580"/>
      <c r="AT40" s="857"/>
      <c r="AU40" s="580"/>
      <c r="AV40" s="580"/>
      <c r="AW40" s="580"/>
      <c r="AX40" s="580"/>
      <c r="AY40" s="580"/>
      <c r="AZ40" s="859"/>
      <c r="BA40" s="624"/>
      <c r="BB40" s="582"/>
      <c r="BC40" s="583"/>
      <c r="BD40" s="580"/>
      <c r="BE40" s="569"/>
    </row>
    <row r="41" spans="1:76" ht="15.75" customHeight="1" thickBot="1" x14ac:dyDescent="0.3">
      <c r="A41" s="580"/>
      <c r="B41" s="584"/>
      <c r="C41" s="621"/>
      <c r="D41" s="877"/>
      <c r="E41" s="572"/>
      <c r="F41" s="622"/>
      <c r="G41" s="580"/>
      <c r="H41" s="857"/>
      <c r="I41" s="122"/>
      <c r="J41" s="122"/>
      <c r="K41" s="122"/>
      <c r="L41" s="122"/>
      <c r="M41" s="122"/>
      <c r="N41" s="860"/>
      <c r="O41" s="625"/>
      <c r="P41" s="582"/>
      <c r="Q41" s="583"/>
      <c r="R41" s="580"/>
      <c r="S41" s="569"/>
      <c r="T41" s="580"/>
      <c r="U41" s="584"/>
      <c r="V41" s="621"/>
      <c r="W41" s="621"/>
      <c r="X41" s="572"/>
      <c r="Y41" s="622"/>
      <c r="Z41" s="580"/>
      <c r="AA41" s="857"/>
      <c r="AB41" s="122"/>
      <c r="AC41" s="122"/>
      <c r="AD41" s="122"/>
      <c r="AE41" s="122"/>
      <c r="AF41" s="122"/>
      <c r="AG41" s="860"/>
      <c r="AH41" s="625"/>
      <c r="AI41" s="582"/>
      <c r="AJ41" s="583"/>
      <c r="AK41" s="580"/>
      <c r="AL41" s="569"/>
      <c r="AM41" s="580"/>
      <c r="AN41" s="549"/>
      <c r="AO41" s="550"/>
      <c r="AP41" s="550"/>
      <c r="AQ41" s="584"/>
      <c r="AR41" s="622"/>
      <c r="AS41" s="580"/>
      <c r="AT41" s="857"/>
      <c r="AU41" s="122"/>
      <c r="AV41" s="122"/>
      <c r="AW41" s="122"/>
      <c r="AX41" s="122"/>
      <c r="AY41" s="122"/>
      <c r="AZ41" s="860"/>
      <c r="BA41" s="625"/>
      <c r="BB41" s="582"/>
      <c r="BC41" s="583"/>
      <c r="BD41" s="554"/>
      <c r="BE41" s="569"/>
    </row>
    <row r="42" spans="1:76" x14ac:dyDescent="0.25">
      <c r="A42" s="25"/>
      <c r="B42" s="705"/>
      <c r="C42" s="878"/>
      <c r="D42" s="706"/>
      <c r="E42" s="705"/>
      <c r="F42" s="706"/>
      <c r="H42" s="31"/>
      <c r="I42" s="28"/>
      <c r="J42" s="28"/>
      <c r="K42" s="28"/>
      <c r="L42" s="28"/>
      <c r="M42" s="28"/>
      <c r="N42" s="37"/>
      <c r="O42" s="138">
        <f>((I42*$I$41)/100)+(($J$41*J42)/100)+((K42*$K$41)/100)+($L$41*L42)+($M$41*M42)</f>
        <v>0</v>
      </c>
      <c r="P42" s="139"/>
      <c r="Q42" s="139"/>
      <c r="R42" s="131"/>
      <c r="S42" s="33"/>
      <c r="T42" s="25"/>
      <c r="U42" s="705"/>
      <c r="V42" s="878"/>
      <c r="W42" s="878"/>
      <c r="X42" s="705"/>
      <c r="Y42" s="706"/>
      <c r="Z42" s="28"/>
      <c r="AA42" s="31"/>
      <c r="AB42" s="28"/>
      <c r="AC42" s="28"/>
      <c r="AD42" s="28"/>
      <c r="AE42" s="28"/>
      <c r="AF42" s="28"/>
      <c r="AG42" s="140"/>
      <c r="AH42" s="141">
        <f>(($AB$41*AB42)/100)+(($AC$41*AC42)/100)+(($AD$41*AD42)/100)+($AE$41*AE42)+($AF$41*AF42)</f>
        <v>0</v>
      </c>
      <c r="AI42" s="142"/>
      <c r="AJ42" s="128"/>
      <c r="AK42" s="128"/>
      <c r="AL42" s="33"/>
      <c r="AM42" s="25"/>
      <c r="AN42" s="705"/>
      <c r="AO42" s="878"/>
      <c r="AP42" s="878"/>
      <c r="AQ42" s="705"/>
      <c r="AR42" s="706"/>
      <c r="AS42" s="28"/>
      <c r="AT42" s="28"/>
      <c r="AU42" s="28"/>
      <c r="AV42" s="28"/>
      <c r="AW42" s="28"/>
      <c r="AX42" s="28"/>
      <c r="AY42" s="28"/>
      <c r="AZ42" s="140"/>
      <c r="BA42" s="141">
        <f>(($AU$41*AU42)/100)+(($AV$41*AV42)/100)+(($AW$41*AW42)/100)+($AX$41*AX42)+($AY$41*AY42)</f>
        <v>0</v>
      </c>
      <c r="BB42" s="142"/>
      <c r="BC42" s="128"/>
      <c r="BD42" s="127"/>
      <c r="BE42" s="33"/>
    </row>
    <row r="43" spans="1:76" x14ac:dyDescent="0.25">
      <c r="A43" s="26"/>
      <c r="B43" s="585"/>
      <c r="C43" s="704"/>
      <c r="D43" s="586"/>
      <c r="E43" s="688"/>
      <c r="F43" s="688"/>
      <c r="G43" s="29"/>
      <c r="H43" s="32"/>
      <c r="I43" s="29"/>
      <c r="J43" s="29"/>
      <c r="K43" s="29"/>
      <c r="L43" s="29"/>
      <c r="M43" s="29"/>
      <c r="N43" s="38"/>
      <c r="O43" s="143">
        <f t="shared" ref="O43:O68" si="17">((I43*$I$5)/100)+(($J$5*J43)/100)+((K43*$K$5)/100)+($L$5*L43)+($M$5*M43)</f>
        <v>0</v>
      </c>
      <c r="P43" s="139"/>
      <c r="Q43" s="139"/>
      <c r="R43" s="131"/>
      <c r="S43" s="34"/>
      <c r="T43" s="26"/>
      <c r="U43" s="585"/>
      <c r="V43" s="704"/>
      <c r="W43" s="704"/>
      <c r="X43" s="585"/>
      <c r="Y43" s="586"/>
      <c r="Z43" s="29"/>
      <c r="AA43" s="42"/>
      <c r="AB43" s="29"/>
      <c r="AC43" s="29"/>
      <c r="AD43" s="29"/>
      <c r="AE43" s="29"/>
      <c r="AF43" s="29"/>
      <c r="AG43" s="144"/>
      <c r="AH43" s="145">
        <f t="shared" ref="AH43:AH72" si="18">(($AB$41*AB43)/100)+(($AC$41*AC43)/100)+(($AD$41*AD43)/100)+($AE$41*AE43)+($AF$41*AF43)</f>
        <v>0</v>
      </c>
      <c r="AI43" s="142"/>
      <c r="AJ43" s="131"/>
      <c r="AK43" s="131"/>
      <c r="AL43" s="34"/>
      <c r="AM43" s="26"/>
      <c r="AN43" s="585"/>
      <c r="AO43" s="704"/>
      <c r="AP43" s="704"/>
      <c r="AQ43" s="585"/>
      <c r="AR43" s="586"/>
      <c r="AS43" s="29"/>
      <c r="AT43" s="29"/>
      <c r="AU43" s="29"/>
      <c r="AV43" s="29"/>
      <c r="AW43" s="29"/>
      <c r="AX43" s="29"/>
      <c r="AY43" s="29"/>
      <c r="AZ43" s="144"/>
      <c r="BA43" s="145">
        <f t="shared" ref="BA43:BA72" si="19">(($AU$41*AU43)/100)+(($AV$41*AV43)/100)+(($AW$41*AW43)/100)+($AX$41*AX43)+($AY$41*AY43)</f>
        <v>0</v>
      </c>
      <c r="BB43" s="142"/>
      <c r="BC43" s="131"/>
      <c r="BD43" s="131"/>
      <c r="BE43" s="34"/>
    </row>
    <row r="44" spans="1:76" x14ac:dyDescent="0.25">
      <c r="A44" s="26"/>
      <c r="B44" s="585"/>
      <c r="C44" s="704"/>
      <c r="D44" s="586"/>
      <c r="E44" s="688"/>
      <c r="F44" s="688"/>
      <c r="G44" s="29"/>
      <c r="H44" s="29"/>
      <c r="I44" s="29"/>
      <c r="J44" s="29"/>
      <c r="K44" s="29"/>
      <c r="L44" s="29"/>
      <c r="M44" s="29"/>
      <c r="N44" s="38"/>
      <c r="O44" s="143">
        <f t="shared" si="17"/>
        <v>0</v>
      </c>
      <c r="P44" s="139"/>
      <c r="Q44" s="139"/>
      <c r="R44" s="131"/>
      <c r="S44" s="34"/>
      <c r="T44" s="26"/>
      <c r="U44" s="585"/>
      <c r="V44" s="704"/>
      <c r="W44" s="704"/>
      <c r="X44" s="585"/>
      <c r="Y44" s="586"/>
      <c r="Z44" s="29"/>
      <c r="AA44" s="42"/>
      <c r="AB44" s="29"/>
      <c r="AC44" s="29"/>
      <c r="AD44" s="29"/>
      <c r="AE44" s="29"/>
      <c r="AF44" s="29"/>
      <c r="AG44" s="144"/>
      <c r="AH44" s="145">
        <f t="shared" si="18"/>
        <v>0</v>
      </c>
      <c r="AI44" s="142"/>
      <c r="AJ44" s="131"/>
      <c r="AK44" s="131"/>
      <c r="AL44" s="34"/>
      <c r="AM44" s="26"/>
      <c r="AN44" s="585"/>
      <c r="AO44" s="704"/>
      <c r="AP44" s="704"/>
      <c r="AQ44" s="585"/>
      <c r="AR44" s="586"/>
      <c r="AS44" s="29"/>
      <c r="AT44" s="29"/>
      <c r="AU44" s="29"/>
      <c r="AV44" s="29"/>
      <c r="AW44" s="29"/>
      <c r="AX44" s="29"/>
      <c r="AY44" s="29"/>
      <c r="AZ44" s="144"/>
      <c r="BA44" s="145">
        <f t="shared" si="19"/>
        <v>0</v>
      </c>
      <c r="BB44" s="142"/>
      <c r="BC44" s="131"/>
      <c r="BD44" s="131"/>
      <c r="BE44" s="34"/>
    </row>
    <row r="45" spans="1:76" x14ac:dyDescent="0.25">
      <c r="A45" s="26"/>
      <c r="B45" s="585"/>
      <c r="C45" s="704"/>
      <c r="D45" s="586"/>
      <c r="E45" s="688"/>
      <c r="F45" s="688"/>
      <c r="G45" s="29"/>
      <c r="H45" s="29"/>
      <c r="I45" s="29"/>
      <c r="J45" s="29"/>
      <c r="K45" s="29"/>
      <c r="L45" s="29"/>
      <c r="M45" s="29"/>
      <c r="N45" s="38"/>
      <c r="O45" s="143">
        <f t="shared" si="17"/>
        <v>0</v>
      </c>
      <c r="P45" s="139"/>
      <c r="Q45" s="139"/>
      <c r="R45" s="131"/>
      <c r="S45" s="34"/>
      <c r="T45" s="26"/>
      <c r="U45" s="585"/>
      <c r="V45" s="704"/>
      <c r="W45" s="704"/>
      <c r="X45" s="585"/>
      <c r="Y45" s="586"/>
      <c r="Z45" s="29"/>
      <c r="AA45" s="42"/>
      <c r="AB45" s="29"/>
      <c r="AC45" s="29"/>
      <c r="AD45" s="29"/>
      <c r="AE45" s="29"/>
      <c r="AF45" s="29"/>
      <c r="AG45" s="144"/>
      <c r="AH45" s="145">
        <f t="shared" si="18"/>
        <v>0</v>
      </c>
      <c r="AI45" s="142"/>
      <c r="AJ45" s="131"/>
      <c r="AK45" s="131"/>
      <c r="AL45" s="34"/>
      <c r="AM45" s="26"/>
      <c r="AN45" s="585"/>
      <c r="AO45" s="704"/>
      <c r="AP45" s="704"/>
      <c r="AQ45" s="585"/>
      <c r="AR45" s="586"/>
      <c r="AS45" s="29"/>
      <c r="AT45" s="29"/>
      <c r="AU45" s="29"/>
      <c r="AV45" s="29"/>
      <c r="AW45" s="29"/>
      <c r="AX45" s="29"/>
      <c r="AY45" s="29"/>
      <c r="AZ45" s="144"/>
      <c r="BA45" s="145">
        <f t="shared" si="19"/>
        <v>0</v>
      </c>
      <c r="BB45" s="142"/>
      <c r="BC45" s="131"/>
      <c r="BD45" s="131"/>
      <c r="BE45" s="34"/>
    </row>
    <row r="46" spans="1:76" x14ac:dyDescent="0.25">
      <c r="A46" s="26"/>
      <c r="B46" s="585"/>
      <c r="C46" s="704"/>
      <c r="D46" s="586"/>
      <c r="E46" s="688"/>
      <c r="F46" s="688"/>
      <c r="G46" s="29"/>
      <c r="H46" s="29"/>
      <c r="I46" s="29"/>
      <c r="J46" s="29"/>
      <c r="K46" s="29"/>
      <c r="L46" s="29"/>
      <c r="M46" s="29"/>
      <c r="N46" s="38"/>
      <c r="O46" s="143">
        <f t="shared" si="17"/>
        <v>0</v>
      </c>
      <c r="P46" s="139"/>
      <c r="Q46" s="139"/>
      <c r="R46" s="131"/>
      <c r="S46" s="34"/>
      <c r="T46" s="26"/>
      <c r="U46" s="585"/>
      <c r="V46" s="704"/>
      <c r="W46" s="704"/>
      <c r="X46" s="585"/>
      <c r="Y46" s="586"/>
      <c r="Z46" s="29"/>
      <c r="AA46" s="42"/>
      <c r="AB46" s="29"/>
      <c r="AC46" s="29"/>
      <c r="AD46" s="29"/>
      <c r="AE46" s="29"/>
      <c r="AF46" s="29"/>
      <c r="AG46" s="144"/>
      <c r="AH46" s="145">
        <f t="shared" si="18"/>
        <v>0</v>
      </c>
      <c r="AI46" s="142"/>
      <c r="AJ46" s="131"/>
      <c r="AK46" s="131"/>
      <c r="AL46" s="34"/>
      <c r="AM46" s="26"/>
      <c r="AN46" s="585"/>
      <c r="AO46" s="704"/>
      <c r="AP46" s="704"/>
      <c r="AQ46" s="585"/>
      <c r="AR46" s="586"/>
      <c r="AS46" s="29"/>
      <c r="AT46" s="29"/>
      <c r="AU46" s="29"/>
      <c r="AV46" s="29"/>
      <c r="AW46" s="29"/>
      <c r="AX46" s="29"/>
      <c r="AY46" s="29"/>
      <c r="AZ46" s="144"/>
      <c r="BA46" s="145">
        <f t="shared" si="19"/>
        <v>0</v>
      </c>
      <c r="BB46" s="142"/>
      <c r="BC46" s="131"/>
      <c r="BD46" s="131"/>
      <c r="BE46" s="34"/>
    </row>
    <row r="47" spans="1:76" x14ac:dyDescent="0.25">
      <c r="A47" s="26"/>
      <c r="B47" s="585"/>
      <c r="C47" s="704"/>
      <c r="D47" s="586"/>
      <c r="E47" s="688"/>
      <c r="F47" s="688"/>
      <c r="G47" s="29"/>
      <c r="H47" s="29"/>
      <c r="I47" s="29"/>
      <c r="J47" s="29"/>
      <c r="K47" s="29"/>
      <c r="L47" s="29"/>
      <c r="M47" s="29"/>
      <c r="N47" s="38"/>
      <c r="O47" s="143">
        <f t="shared" si="17"/>
        <v>0</v>
      </c>
      <c r="P47" s="139"/>
      <c r="Q47" s="139"/>
      <c r="R47" s="131"/>
      <c r="S47" s="34"/>
      <c r="T47" s="26"/>
      <c r="U47" s="585"/>
      <c r="V47" s="704"/>
      <c r="W47" s="704"/>
      <c r="X47" s="585"/>
      <c r="Y47" s="586"/>
      <c r="Z47" s="29"/>
      <c r="AA47" s="42"/>
      <c r="AB47" s="29"/>
      <c r="AC47" s="29"/>
      <c r="AD47" s="29"/>
      <c r="AE47" s="29"/>
      <c r="AF47" s="29"/>
      <c r="AG47" s="144"/>
      <c r="AH47" s="145">
        <f t="shared" si="18"/>
        <v>0</v>
      </c>
      <c r="AI47" s="142"/>
      <c r="AJ47" s="131"/>
      <c r="AK47" s="131"/>
      <c r="AL47" s="34"/>
      <c r="AM47" s="26"/>
      <c r="AN47" s="585"/>
      <c r="AO47" s="704"/>
      <c r="AP47" s="704"/>
      <c r="AQ47" s="585"/>
      <c r="AR47" s="586"/>
      <c r="AS47" s="29"/>
      <c r="AT47" s="29"/>
      <c r="AU47" s="29"/>
      <c r="AV47" s="29"/>
      <c r="AW47" s="29"/>
      <c r="AX47" s="29"/>
      <c r="AY47" s="29"/>
      <c r="AZ47" s="144"/>
      <c r="BA47" s="145">
        <f t="shared" si="19"/>
        <v>0</v>
      </c>
      <c r="BB47" s="142"/>
      <c r="BC47" s="131"/>
      <c r="BD47" s="131"/>
      <c r="BE47" s="34"/>
    </row>
    <row r="48" spans="1:76" x14ac:dyDescent="0.25">
      <c r="A48" s="26"/>
      <c r="B48" s="585"/>
      <c r="C48" s="704"/>
      <c r="D48" s="586"/>
      <c r="E48" s="688"/>
      <c r="F48" s="688"/>
      <c r="G48" s="29"/>
      <c r="H48" s="29"/>
      <c r="I48" s="29"/>
      <c r="J48" s="29"/>
      <c r="K48" s="29"/>
      <c r="L48" s="29"/>
      <c r="M48" s="29"/>
      <c r="N48" s="38"/>
      <c r="O48" s="143">
        <f t="shared" si="17"/>
        <v>0</v>
      </c>
      <c r="P48" s="139"/>
      <c r="Q48" s="139"/>
      <c r="R48" s="131"/>
      <c r="S48" s="34"/>
      <c r="T48" s="26"/>
      <c r="U48" s="585"/>
      <c r="V48" s="704"/>
      <c r="W48" s="704"/>
      <c r="X48" s="585"/>
      <c r="Y48" s="586"/>
      <c r="Z48" s="29"/>
      <c r="AA48" s="42"/>
      <c r="AB48" s="29"/>
      <c r="AC48" s="29"/>
      <c r="AD48" s="29"/>
      <c r="AE48" s="29"/>
      <c r="AF48" s="29"/>
      <c r="AG48" s="144"/>
      <c r="AH48" s="145">
        <f t="shared" si="18"/>
        <v>0</v>
      </c>
      <c r="AI48" s="142"/>
      <c r="AJ48" s="131"/>
      <c r="AK48" s="131"/>
      <c r="AL48" s="34"/>
      <c r="AM48" s="26"/>
      <c r="AN48" s="585"/>
      <c r="AO48" s="704"/>
      <c r="AP48" s="704"/>
      <c r="AQ48" s="585"/>
      <c r="AR48" s="586"/>
      <c r="AS48" s="29"/>
      <c r="AT48" s="29"/>
      <c r="AU48" s="29"/>
      <c r="AV48" s="29"/>
      <c r="AW48" s="29"/>
      <c r="AX48" s="29"/>
      <c r="AY48" s="29"/>
      <c r="AZ48" s="144"/>
      <c r="BA48" s="145">
        <f t="shared" si="19"/>
        <v>0</v>
      </c>
      <c r="BB48" s="142"/>
      <c r="BC48" s="131"/>
      <c r="BD48" s="131"/>
      <c r="BE48" s="34"/>
    </row>
    <row r="49" spans="1:57" x14ac:dyDescent="0.25">
      <c r="A49" s="26"/>
      <c r="B49" s="585"/>
      <c r="C49" s="704"/>
      <c r="D49" s="586"/>
      <c r="E49" s="688"/>
      <c r="F49" s="688"/>
      <c r="G49" s="29"/>
      <c r="H49" s="29"/>
      <c r="I49" s="29"/>
      <c r="J49" s="29"/>
      <c r="K49" s="29"/>
      <c r="L49" s="29"/>
      <c r="M49" s="29"/>
      <c r="N49" s="38"/>
      <c r="O49" s="143">
        <f t="shared" si="17"/>
        <v>0</v>
      </c>
      <c r="P49" s="139"/>
      <c r="Q49" s="139"/>
      <c r="R49" s="131"/>
      <c r="S49" s="34"/>
      <c r="T49" s="26"/>
      <c r="U49" s="585"/>
      <c r="V49" s="704"/>
      <c r="W49" s="704"/>
      <c r="X49" s="585"/>
      <c r="Y49" s="586"/>
      <c r="Z49" s="29"/>
      <c r="AA49" s="42"/>
      <c r="AB49" s="29"/>
      <c r="AC49" s="29"/>
      <c r="AD49" s="29"/>
      <c r="AE49" s="29"/>
      <c r="AF49" s="29"/>
      <c r="AG49" s="144"/>
      <c r="AH49" s="145">
        <f t="shared" si="18"/>
        <v>0</v>
      </c>
      <c r="AI49" s="142"/>
      <c r="AJ49" s="131"/>
      <c r="AK49" s="131"/>
      <c r="AL49" s="34"/>
      <c r="AM49" s="26"/>
      <c r="AN49" s="585"/>
      <c r="AO49" s="704"/>
      <c r="AP49" s="704"/>
      <c r="AQ49" s="585"/>
      <c r="AR49" s="586"/>
      <c r="AS49" s="29"/>
      <c r="AT49" s="29"/>
      <c r="AU49" s="29"/>
      <c r="AV49" s="29"/>
      <c r="AW49" s="29"/>
      <c r="AX49" s="29"/>
      <c r="AY49" s="29"/>
      <c r="AZ49" s="144"/>
      <c r="BA49" s="145">
        <f t="shared" si="19"/>
        <v>0</v>
      </c>
      <c r="BB49" s="142"/>
      <c r="BC49" s="131"/>
      <c r="BD49" s="131"/>
      <c r="BE49" s="34"/>
    </row>
    <row r="50" spans="1:57" x14ac:dyDescent="0.25">
      <c r="A50" s="26"/>
      <c r="B50" s="585"/>
      <c r="C50" s="704"/>
      <c r="D50" s="586"/>
      <c r="E50" s="688"/>
      <c r="F50" s="688"/>
      <c r="G50" s="29"/>
      <c r="H50" s="29"/>
      <c r="I50" s="29"/>
      <c r="J50" s="29"/>
      <c r="K50" s="29"/>
      <c r="L50" s="29"/>
      <c r="M50" s="29"/>
      <c r="N50" s="38"/>
      <c r="O50" s="143">
        <f t="shared" si="17"/>
        <v>0</v>
      </c>
      <c r="P50" s="139"/>
      <c r="Q50" s="139"/>
      <c r="R50" s="131"/>
      <c r="S50" s="34"/>
      <c r="T50" s="26"/>
      <c r="U50" s="585"/>
      <c r="V50" s="704"/>
      <c r="W50" s="704"/>
      <c r="X50" s="585"/>
      <c r="Y50" s="586"/>
      <c r="Z50" s="29"/>
      <c r="AA50" s="42"/>
      <c r="AB50" s="29"/>
      <c r="AC50" s="29"/>
      <c r="AD50" s="29"/>
      <c r="AE50" s="29"/>
      <c r="AF50" s="29"/>
      <c r="AG50" s="144"/>
      <c r="AH50" s="145">
        <f t="shared" si="18"/>
        <v>0</v>
      </c>
      <c r="AI50" s="142"/>
      <c r="AJ50" s="131"/>
      <c r="AK50" s="131"/>
      <c r="AL50" s="34"/>
      <c r="AM50" s="26"/>
      <c r="AN50" s="585"/>
      <c r="AO50" s="704"/>
      <c r="AP50" s="704"/>
      <c r="AQ50" s="585"/>
      <c r="AR50" s="586"/>
      <c r="AS50" s="29"/>
      <c r="AT50" s="29"/>
      <c r="AU50" s="29"/>
      <c r="AV50" s="29"/>
      <c r="AW50" s="29"/>
      <c r="AX50" s="29"/>
      <c r="AY50" s="29"/>
      <c r="AZ50" s="144"/>
      <c r="BA50" s="145">
        <f t="shared" si="19"/>
        <v>0</v>
      </c>
      <c r="BB50" s="142"/>
      <c r="BC50" s="131"/>
      <c r="BD50" s="131"/>
      <c r="BE50" s="34"/>
    </row>
    <row r="51" spans="1:57" x14ac:dyDescent="0.25">
      <c r="A51" s="26"/>
      <c r="B51" s="585"/>
      <c r="C51" s="704"/>
      <c r="D51" s="586"/>
      <c r="E51" s="688"/>
      <c r="F51" s="688"/>
      <c r="G51" s="29"/>
      <c r="H51" s="29"/>
      <c r="I51" s="29"/>
      <c r="J51" s="29"/>
      <c r="K51" s="29"/>
      <c r="L51" s="29"/>
      <c r="M51" s="29"/>
      <c r="N51" s="38"/>
      <c r="O51" s="143">
        <f t="shared" si="17"/>
        <v>0</v>
      </c>
      <c r="P51" s="139"/>
      <c r="Q51" s="139"/>
      <c r="R51" s="131"/>
      <c r="S51" s="34"/>
      <c r="T51" s="26"/>
      <c r="U51" s="585"/>
      <c r="V51" s="704"/>
      <c r="W51" s="704"/>
      <c r="X51" s="585"/>
      <c r="Y51" s="586"/>
      <c r="Z51" s="29"/>
      <c r="AA51" s="42"/>
      <c r="AB51" s="29"/>
      <c r="AC51" s="29"/>
      <c r="AD51" s="29"/>
      <c r="AE51" s="29"/>
      <c r="AF51" s="29"/>
      <c r="AG51" s="144"/>
      <c r="AH51" s="145">
        <f t="shared" si="18"/>
        <v>0</v>
      </c>
      <c r="AI51" s="142"/>
      <c r="AJ51" s="131"/>
      <c r="AK51" s="131"/>
      <c r="AL51" s="34"/>
      <c r="AM51" s="26"/>
      <c r="AN51" s="585"/>
      <c r="AO51" s="704"/>
      <c r="AP51" s="704"/>
      <c r="AQ51" s="585"/>
      <c r="AR51" s="586"/>
      <c r="AS51" s="29"/>
      <c r="AT51" s="29"/>
      <c r="AU51" s="29"/>
      <c r="AV51" s="29"/>
      <c r="AW51" s="29"/>
      <c r="AX51" s="29"/>
      <c r="AY51" s="29"/>
      <c r="AZ51" s="144"/>
      <c r="BA51" s="145">
        <f t="shared" si="19"/>
        <v>0</v>
      </c>
      <c r="BB51" s="142"/>
      <c r="BC51" s="131"/>
      <c r="BD51" s="131"/>
      <c r="BE51" s="34"/>
    </row>
    <row r="52" spans="1:57" x14ac:dyDescent="0.25">
      <c r="A52" s="26"/>
      <c r="B52" s="585"/>
      <c r="C52" s="704"/>
      <c r="D52" s="586"/>
      <c r="E52" s="688"/>
      <c r="F52" s="688"/>
      <c r="G52" s="29"/>
      <c r="H52" s="29"/>
      <c r="I52" s="29"/>
      <c r="J52" s="29"/>
      <c r="K52" s="29"/>
      <c r="L52" s="29"/>
      <c r="M52" s="29"/>
      <c r="N52" s="38"/>
      <c r="O52" s="143">
        <f t="shared" si="17"/>
        <v>0</v>
      </c>
      <c r="P52" s="139"/>
      <c r="Q52" s="139"/>
      <c r="R52" s="131"/>
      <c r="S52" s="34"/>
      <c r="T52" s="26"/>
      <c r="U52" s="585"/>
      <c r="V52" s="704"/>
      <c r="W52" s="704"/>
      <c r="X52" s="585"/>
      <c r="Y52" s="586"/>
      <c r="Z52" s="29"/>
      <c r="AA52" s="42"/>
      <c r="AB52" s="29"/>
      <c r="AC52" s="29"/>
      <c r="AD52" s="29"/>
      <c r="AE52" s="29"/>
      <c r="AF52" s="29"/>
      <c r="AG52" s="144"/>
      <c r="AH52" s="145">
        <f t="shared" si="18"/>
        <v>0</v>
      </c>
      <c r="AI52" s="142"/>
      <c r="AJ52" s="131"/>
      <c r="AK52" s="131"/>
      <c r="AL52" s="34"/>
      <c r="AM52" s="26"/>
      <c r="AN52" s="585"/>
      <c r="AO52" s="704"/>
      <c r="AP52" s="704"/>
      <c r="AQ52" s="585"/>
      <c r="AR52" s="586"/>
      <c r="AS52" s="29"/>
      <c r="AT52" s="29"/>
      <c r="AU52" s="29"/>
      <c r="AV52" s="29"/>
      <c r="AW52" s="29"/>
      <c r="AX52" s="29"/>
      <c r="AY52" s="29"/>
      <c r="AZ52" s="144"/>
      <c r="BA52" s="145">
        <f t="shared" si="19"/>
        <v>0</v>
      </c>
      <c r="BB52" s="142"/>
      <c r="BC52" s="131"/>
      <c r="BD52" s="131"/>
      <c r="BE52" s="34"/>
    </row>
    <row r="53" spans="1:57" x14ac:dyDescent="0.25">
      <c r="A53" s="26"/>
      <c r="B53" s="585"/>
      <c r="C53" s="704"/>
      <c r="D53" s="586"/>
      <c r="E53" s="688"/>
      <c r="F53" s="688"/>
      <c r="G53" s="29"/>
      <c r="H53" s="29"/>
      <c r="I53" s="29"/>
      <c r="J53" s="29"/>
      <c r="K53" s="29"/>
      <c r="L53" s="29"/>
      <c r="M53" s="29"/>
      <c r="N53" s="38"/>
      <c r="O53" s="143">
        <f t="shared" si="17"/>
        <v>0</v>
      </c>
      <c r="P53" s="139"/>
      <c r="Q53" s="139"/>
      <c r="R53" s="131"/>
      <c r="S53" s="34"/>
      <c r="T53" s="26"/>
      <c r="U53" s="585"/>
      <c r="V53" s="704"/>
      <c r="W53" s="704"/>
      <c r="X53" s="585"/>
      <c r="Y53" s="586"/>
      <c r="Z53" s="29"/>
      <c r="AA53" s="42"/>
      <c r="AB53" s="29"/>
      <c r="AC53" s="29"/>
      <c r="AD53" s="29"/>
      <c r="AE53" s="29"/>
      <c r="AF53" s="29"/>
      <c r="AG53" s="144"/>
      <c r="AH53" s="145">
        <f t="shared" si="18"/>
        <v>0</v>
      </c>
      <c r="AI53" s="142"/>
      <c r="AJ53" s="131"/>
      <c r="AK53" s="131"/>
      <c r="AL53" s="34"/>
      <c r="AM53" s="26"/>
      <c r="AN53" s="585"/>
      <c r="AO53" s="704"/>
      <c r="AP53" s="704"/>
      <c r="AQ53" s="585"/>
      <c r="AR53" s="586"/>
      <c r="AS53" s="29"/>
      <c r="AT53" s="29"/>
      <c r="AU53" s="29"/>
      <c r="AV53" s="29"/>
      <c r="AW53" s="29"/>
      <c r="AX53" s="29"/>
      <c r="AY53" s="29"/>
      <c r="AZ53" s="144"/>
      <c r="BA53" s="145">
        <f t="shared" si="19"/>
        <v>0</v>
      </c>
      <c r="BB53" s="142"/>
      <c r="BC53" s="131"/>
      <c r="BD53" s="131"/>
      <c r="BE53" s="34"/>
    </row>
    <row r="54" spans="1:57" x14ac:dyDescent="0.25">
      <c r="A54" s="26"/>
      <c r="B54" s="585"/>
      <c r="C54" s="704"/>
      <c r="D54" s="586"/>
      <c r="E54" s="688"/>
      <c r="F54" s="688"/>
      <c r="G54" s="29"/>
      <c r="H54" s="29"/>
      <c r="I54" s="29"/>
      <c r="J54" s="29"/>
      <c r="K54" s="29"/>
      <c r="L54" s="29"/>
      <c r="M54" s="29"/>
      <c r="N54" s="38"/>
      <c r="O54" s="143">
        <f t="shared" si="17"/>
        <v>0</v>
      </c>
      <c r="P54" s="139"/>
      <c r="Q54" s="139"/>
      <c r="R54" s="131"/>
      <c r="S54" s="34"/>
      <c r="T54" s="26"/>
      <c r="U54" s="585"/>
      <c r="V54" s="704"/>
      <c r="W54" s="704"/>
      <c r="X54" s="585"/>
      <c r="Y54" s="586"/>
      <c r="Z54" s="29"/>
      <c r="AA54" s="42"/>
      <c r="AB54" s="29"/>
      <c r="AC54" s="29"/>
      <c r="AD54" s="29"/>
      <c r="AE54" s="29"/>
      <c r="AF54" s="29"/>
      <c r="AG54" s="144"/>
      <c r="AH54" s="145">
        <f t="shared" si="18"/>
        <v>0</v>
      </c>
      <c r="AI54" s="142"/>
      <c r="AJ54" s="131"/>
      <c r="AK54" s="131"/>
      <c r="AL54" s="34"/>
      <c r="AM54" s="26"/>
      <c r="AN54" s="585"/>
      <c r="AO54" s="704"/>
      <c r="AP54" s="704"/>
      <c r="AQ54" s="585"/>
      <c r="AR54" s="586"/>
      <c r="AS54" s="29"/>
      <c r="AT54" s="29"/>
      <c r="AU54" s="29"/>
      <c r="AV54" s="29"/>
      <c r="AW54" s="29"/>
      <c r="AX54" s="29"/>
      <c r="AY54" s="29"/>
      <c r="AZ54" s="144"/>
      <c r="BA54" s="145">
        <f t="shared" si="19"/>
        <v>0</v>
      </c>
      <c r="BB54" s="142"/>
      <c r="BC54" s="131"/>
      <c r="BD54" s="131"/>
      <c r="BE54" s="34"/>
    </row>
    <row r="55" spans="1:57" x14ac:dyDescent="0.25">
      <c r="A55" s="26"/>
      <c r="B55" s="585"/>
      <c r="C55" s="704"/>
      <c r="D55" s="586"/>
      <c r="E55" s="688"/>
      <c r="F55" s="688"/>
      <c r="G55" s="29"/>
      <c r="H55" s="29"/>
      <c r="I55" s="29"/>
      <c r="J55" s="29"/>
      <c r="K55" s="29"/>
      <c r="L55" s="29"/>
      <c r="M55" s="29"/>
      <c r="N55" s="38"/>
      <c r="O55" s="143">
        <f t="shared" si="17"/>
        <v>0</v>
      </c>
      <c r="P55" s="139"/>
      <c r="Q55" s="139"/>
      <c r="R55" s="131"/>
      <c r="S55" s="34"/>
      <c r="T55" s="26"/>
      <c r="U55" s="585"/>
      <c r="V55" s="704"/>
      <c r="W55" s="704"/>
      <c r="X55" s="585"/>
      <c r="Y55" s="586"/>
      <c r="Z55" s="29"/>
      <c r="AA55" s="42"/>
      <c r="AB55" s="29"/>
      <c r="AC55" s="29"/>
      <c r="AD55" s="29"/>
      <c r="AE55" s="29"/>
      <c r="AF55" s="29"/>
      <c r="AG55" s="144"/>
      <c r="AH55" s="145">
        <f t="shared" si="18"/>
        <v>0</v>
      </c>
      <c r="AI55" s="142"/>
      <c r="AJ55" s="131"/>
      <c r="AK55" s="131"/>
      <c r="AL55" s="34"/>
      <c r="AM55" s="26"/>
      <c r="AN55" s="585"/>
      <c r="AO55" s="704"/>
      <c r="AP55" s="704"/>
      <c r="AQ55" s="585"/>
      <c r="AR55" s="586"/>
      <c r="AS55" s="29"/>
      <c r="AT55" s="29"/>
      <c r="AU55" s="29"/>
      <c r="AV55" s="29"/>
      <c r="AW55" s="29"/>
      <c r="AX55" s="29"/>
      <c r="AY55" s="29"/>
      <c r="AZ55" s="144"/>
      <c r="BA55" s="145">
        <f t="shared" si="19"/>
        <v>0</v>
      </c>
      <c r="BB55" s="142"/>
      <c r="BC55" s="131"/>
      <c r="BD55" s="131"/>
      <c r="BE55" s="34"/>
    </row>
    <row r="56" spans="1:57" x14ac:dyDescent="0.25">
      <c r="A56" s="26"/>
      <c r="B56" s="585"/>
      <c r="C56" s="704"/>
      <c r="D56" s="586"/>
      <c r="E56" s="688"/>
      <c r="F56" s="688"/>
      <c r="G56" s="29"/>
      <c r="H56" s="29"/>
      <c r="I56" s="29"/>
      <c r="J56" s="29"/>
      <c r="K56" s="29"/>
      <c r="L56" s="29"/>
      <c r="M56" s="29"/>
      <c r="N56" s="38"/>
      <c r="O56" s="143">
        <f t="shared" si="17"/>
        <v>0</v>
      </c>
      <c r="P56" s="139"/>
      <c r="Q56" s="139"/>
      <c r="R56" s="131"/>
      <c r="S56" s="34"/>
      <c r="T56" s="26"/>
      <c r="U56" s="585"/>
      <c r="V56" s="704"/>
      <c r="W56" s="704"/>
      <c r="X56" s="585"/>
      <c r="Y56" s="586"/>
      <c r="Z56" s="29"/>
      <c r="AA56" s="42"/>
      <c r="AB56" s="29"/>
      <c r="AC56" s="29"/>
      <c r="AD56" s="29"/>
      <c r="AE56" s="29"/>
      <c r="AF56" s="29"/>
      <c r="AG56" s="144"/>
      <c r="AH56" s="145">
        <f t="shared" si="18"/>
        <v>0</v>
      </c>
      <c r="AI56" s="142"/>
      <c r="AJ56" s="131"/>
      <c r="AK56" s="131"/>
      <c r="AL56" s="34"/>
      <c r="AM56" s="26"/>
      <c r="AN56" s="585"/>
      <c r="AO56" s="704"/>
      <c r="AP56" s="704"/>
      <c r="AQ56" s="585"/>
      <c r="AR56" s="586"/>
      <c r="AS56" s="29"/>
      <c r="AT56" s="29"/>
      <c r="AU56" s="29"/>
      <c r="AV56" s="29"/>
      <c r="AW56" s="29"/>
      <c r="AX56" s="29"/>
      <c r="AY56" s="29"/>
      <c r="AZ56" s="144"/>
      <c r="BA56" s="145">
        <f t="shared" si="19"/>
        <v>0</v>
      </c>
      <c r="BB56" s="142"/>
      <c r="BC56" s="131"/>
      <c r="BD56" s="131"/>
      <c r="BE56" s="34"/>
    </row>
    <row r="57" spans="1:57" x14ac:dyDescent="0.25">
      <c r="A57" s="26"/>
      <c r="B57" s="585"/>
      <c r="C57" s="704"/>
      <c r="D57" s="586"/>
      <c r="E57" s="688"/>
      <c r="F57" s="688"/>
      <c r="G57" s="29"/>
      <c r="H57" s="29"/>
      <c r="I57" s="29"/>
      <c r="J57" s="29"/>
      <c r="K57" s="29"/>
      <c r="L57" s="29"/>
      <c r="M57" s="29"/>
      <c r="N57" s="38"/>
      <c r="O57" s="143">
        <f t="shared" si="17"/>
        <v>0</v>
      </c>
      <c r="P57" s="139"/>
      <c r="Q57" s="139"/>
      <c r="R57" s="131"/>
      <c r="S57" s="34"/>
      <c r="T57" s="26"/>
      <c r="U57" s="585"/>
      <c r="V57" s="704"/>
      <c r="W57" s="704"/>
      <c r="X57" s="585"/>
      <c r="Y57" s="586"/>
      <c r="Z57" s="29"/>
      <c r="AA57" s="42"/>
      <c r="AB57" s="29"/>
      <c r="AC57" s="29"/>
      <c r="AD57" s="29"/>
      <c r="AE57" s="29"/>
      <c r="AF57" s="29"/>
      <c r="AG57" s="144"/>
      <c r="AH57" s="145">
        <f t="shared" si="18"/>
        <v>0</v>
      </c>
      <c r="AI57" s="142"/>
      <c r="AJ57" s="131"/>
      <c r="AK57" s="131"/>
      <c r="AL57" s="34"/>
      <c r="AM57" s="26"/>
      <c r="AN57" s="585"/>
      <c r="AO57" s="704"/>
      <c r="AP57" s="704"/>
      <c r="AQ57" s="585"/>
      <c r="AR57" s="586"/>
      <c r="AS57" s="29"/>
      <c r="AT57" s="29"/>
      <c r="AU57" s="29"/>
      <c r="AV57" s="29"/>
      <c r="AW57" s="29"/>
      <c r="AX57" s="29"/>
      <c r="AY57" s="29"/>
      <c r="AZ57" s="144"/>
      <c r="BA57" s="145">
        <f t="shared" si="19"/>
        <v>0</v>
      </c>
      <c r="BB57" s="142"/>
      <c r="BC57" s="131"/>
      <c r="BD57" s="131"/>
      <c r="BE57" s="34"/>
    </row>
    <row r="58" spans="1:57" x14ac:dyDescent="0.25">
      <c r="A58" s="26"/>
      <c r="B58" s="585"/>
      <c r="C58" s="704"/>
      <c r="D58" s="586"/>
      <c r="E58" s="688"/>
      <c r="F58" s="688"/>
      <c r="G58" s="29"/>
      <c r="H58" s="29"/>
      <c r="I58" s="29"/>
      <c r="J58" s="29"/>
      <c r="K58" s="29"/>
      <c r="L58" s="29"/>
      <c r="M58" s="29"/>
      <c r="N58" s="38"/>
      <c r="O58" s="143">
        <f t="shared" si="17"/>
        <v>0</v>
      </c>
      <c r="P58" s="139"/>
      <c r="Q58" s="139"/>
      <c r="R58" s="131"/>
      <c r="S58" s="34"/>
      <c r="T58" s="26"/>
      <c r="U58" s="585"/>
      <c r="V58" s="704"/>
      <c r="W58" s="704"/>
      <c r="X58" s="585"/>
      <c r="Y58" s="586"/>
      <c r="Z58" s="29"/>
      <c r="AA58" s="42"/>
      <c r="AB58" s="29"/>
      <c r="AC58" s="29"/>
      <c r="AD58" s="29"/>
      <c r="AE58" s="29"/>
      <c r="AF58" s="29"/>
      <c r="AG58" s="144"/>
      <c r="AH58" s="145">
        <f t="shared" si="18"/>
        <v>0</v>
      </c>
      <c r="AI58" s="142"/>
      <c r="AJ58" s="131"/>
      <c r="AK58" s="131"/>
      <c r="AL58" s="34"/>
      <c r="AM58" s="26"/>
      <c r="AN58" s="585"/>
      <c r="AO58" s="704"/>
      <c r="AP58" s="704"/>
      <c r="AQ58" s="585"/>
      <c r="AR58" s="586"/>
      <c r="AS58" s="29"/>
      <c r="AT58" s="29"/>
      <c r="AU58" s="29"/>
      <c r="AV58" s="29"/>
      <c r="AW58" s="29"/>
      <c r="AX58" s="29"/>
      <c r="AY58" s="29"/>
      <c r="AZ58" s="144"/>
      <c r="BA58" s="145">
        <f t="shared" si="19"/>
        <v>0</v>
      </c>
      <c r="BB58" s="142"/>
      <c r="BC58" s="131"/>
      <c r="BD58" s="131"/>
      <c r="BE58" s="34"/>
    </row>
    <row r="59" spans="1:57" x14ac:dyDescent="0.25">
      <c r="A59" s="26"/>
      <c r="B59" s="585"/>
      <c r="C59" s="704"/>
      <c r="D59" s="586"/>
      <c r="E59" s="688"/>
      <c r="F59" s="688"/>
      <c r="G59" s="29"/>
      <c r="H59" s="29"/>
      <c r="I59" s="29"/>
      <c r="J59" s="29"/>
      <c r="K59" s="29"/>
      <c r="L59" s="29"/>
      <c r="M59" s="29"/>
      <c r="N59" s="38"/>
      <c r="O59" s="143">
        <f t="shared" si="17"/>
        <v>0</v>
      </c>
      <c r="P59" s="139"/>
      <c r="Q59" s="139"/>
      <c r="R59" s="131"/>
      <c r="S59" s="34"/>
      <c r="T59" s="26"/>
      <c r="U59" s="585"/>
      <c r="V59" s="704"/>
      <c r="W59" s="704"/>
      <c r="X59" s="585"/>
      <c r="Y59" s="586"/>
      <c r="Z59" s="29"/>
      <c r="AA59" s="42"/>
      <c r="AB59" s="29"/>
      <c r="AC59" s="29"/>
      <c r="AD59" s="29"/>
      <c r="AE59" s="29"/>
      <c r="AF59" s="29"/>
      <c r="AG59" s="144"/>
      <c r="AH59" s="145">
        <f t="shared" si="18"/>
        <v>0</v>
      </c>
      <c r="AI59" s="142"/>
      <c r="AJ59" s="131"/>
      <c r="AK59" s="131"/>
      <c r="AL59" s="34"/>
      <c r="AM59" s="26"/>
      <c r="AN59" s="585"/>
      <c r="AO59" s="704"/>
      <c r="AP59" s="704"/>
      <c r="AQ59" s="585"/>
      <c r="AR59" s="586"/>
      <c r="AS59" s="29"/>
      <c r="AT59" s="29"/>
      <c r="AU59" s="29"/>
      <c r="AV59" s="29"/>
      <c r="AW59" s="29"/>
      <c r="AX59" s="29"/>
      <c r="AY59" s="29"/>
      <c r="AZ59" s="144"/>
      <c r="BA59" s="145">
        <f t="shared" si="19"/>
        <v>0</v>
      </c>
      <c r="BB59" s="142"/>
      <c r="BC59" s="131"/>
      <c r="BD59" s="131"/>
      <c r="BE59" s="34"/>
    </row>
    <row r="60" spans="1:57" x14ac:dyDescent="0.25">
      <c r="A60" s="26"/>
      <c r="B60" s="585"/>
      <c r="C60" s="704"/>
      <c r="D60" s="586"/>
      <c r="E60" s="688"/>
      <c r="F60" s="688"/>
      <c r="G60" s="29"/>
      <c r="H60" s="29"/>
      <c r="I60" s="29"/>
      <c r="J60" s="29"/>
      <c r="K60" s="29"/>
      <c r="L60" s="29"/>
      <c r="M60" s="29"/>
      <c r="N60" s="38"/>
      <c r="O60" s="143">
        <f t="shared" si="17"/>
        <v>0</v>
      </c>
      <c r="P60" s="139"/>
      <c r="Q60" s="139"/>
      <c r="R60" s="131"/>
      <c r="S60" s="34"/>
      <c r="T60" s="26"/>
      <c r="U60" s="585"/>
      <c r="V60" s="704"/>
      <c r="W60" s="704"/>
      <c r="X60" s="585"/>
      <c r="Y60" s="586"/>
      <c r="Z60" s="29"/>
      <c r="AA60" s="42"/>
      <c r="AB60" s="29"/>
      <c r="AC60" s="29"/>
      <c r="AD60" s="29"/>
      <c r="AE60" s="29"/>
      <c r="AF60" s="29"/>
      <c r="AG60" s="144"/>
      <c r="AH60" s="145">
        <f t="shared" si="18"/>
        <v>0</v>
      </c>
      <c r="AI60" s="142"/>
      <c r="AJ60" s="131"/>
      <c r="AK60" s="131"/>
      <c r="AL60" s="34"/>
      <c r="AM60" s="26"/>
      <c r="AN60" s="585"/>
      <c r="AO60" s="704"/>
      <c r="AP60" s="704"/>
      <c r="AQ60" s="585"/>
      <c r="AR60" s="586"/>
      <c r="AS60" s="29"/>
      <c r="AT60" s="29"/>
      <c r="AU60" s="29"/>
      <c r="AV60" s="29"/>
      <c r="AW60" s="29"/>
      <c r="AX60" s="29"/>
      <c r="AY60" s="29"/>
      <c r="AZ60" s="144"/>
      <c r="BA60" s="145">
        <f t="shared" si="19"/>
        <v>0</v>
      </c>
      <c r="BB60" s="142"/>
      <c r="BC60" s="131"/>
      <c r="BD60" s="131"/>
      <c r="BE60" s="34"/>
    </row>
    <row r="61" spans="1:57" x14ac:dyDescent="0.25">
      <c r="A61" s="26"/>
      <c r="B61" s="585"/>
      <c r="C61" s="704"/>
      <c r="D61" s="586"/>
      <c r="E61" s="688"/>
      <c r="F61" s="688"/>
      <c r="G61" s="29"/>
      <c r="H61" s="29"/>
      <c r="I61" s="29"/>
      <c r="J61" s="29"/>
      <c r="K61" s="29"/>
      <c r="L61" s="29"/>
      <c r="M61" s="29"/>
      <c r="N61" s="38"/>
      <c r="O61" s="143">
        <f t="shared" si="17"/>
        <v>0</v>
      </c>
      <c r="P61" s="139"/>
      <c r="Q61" s="139"/>
      <c r="R61" s="131"/>
      <c r="S61" s="34"/>
      <c r="T61" s="26"/>
      <c r="U61" s="585"/>
      <c r="V61" s="704"/>
      <c r="W61" s="704"/>
      <c r="X61" s="585"/>
      <c r="Y61" s="586"/>
      <c r="Z61" s="29"/>
      <c r="AA61" s="42"/>
      <c r="AB61" s="29"/>
      <c r="AC61" s="29"/>
      <c r="AD61" s="29"/>
      <c r="AE61" s="29"/>
      <c r="AF61" s="29"/>
      <c r="AG61" s="144"/>
      <c r="AH61" s="145">
        <f t="shared" si="18"/>
        <v>0</v>
      </c>
      <c r="AI61" s="142"/>
      <c r="AJ61" s="131"/>
      <c r="AK61" s="131"/>
      <c r="AL61" s="34"/>
      <c r="AM61" s="26"/>
      <c r="AN61" s="585"/>
      <c r="AO61" s="704"/>
      <c r="AP61" s="704"/>
      <c r="AQ61" s="585"/>
      <c r="AR61" s="586"/>
      <c r="AS61" s="29"/>
      <c r="AT61" s="29"/>
      <c r="AU61" s="29"/>
      <c r="AV61" s="29"/>
      <c r="AW61" s="29"/>
      <c r="AX61" s="29"/>
      <c r="AY61" s="29"/>
      <c r="AZ61" s="144"/>
      <c r="BA61" s="145">
        <f t="shared" si="19"/>
        <v>0</v>
      </c>
      <c r="BB61" s="142"/>
      <c r="BC61" s="131"/>
      <c r="BD61" s="131"/>
      <c r="BE61" s="34"/>
    </row>
    <row r="62" spans="1:57" x14ac:dyDescent="0.25">
      <c r="A62" s="26"/>
      <c r="B62" s="585"/>
      <c r="C62" s="704"/>
      <c r="D62" s="586"/>
      <c r="E62" s="688"/>
      <c r="F62" s="688"/>
      <c r="G62" s="29"/>
      <c r="H62" s="29"/>
      <c r="I62" s="29"/>
      <c r="J62" s="29"/>
      <c r="K62" s="29"/>
      <c r="L62" s="29"/>
      <c r="M62" s="29"/>
      <c r="N62" s="38"/>
      <c r="O62" s="143">
        <f t="shared" si="17"/>
        <v>0</v>
      </c>
      <c r="P62" s="139"/>
      <c r="Q62" s="139"/>
      <c r="R62" s="131"/>
      <c r="S62" s="34"/>
      <c r="T62" s="26"/>
      <c r="U62" s="585"/>
      <c r="V62" s="704"/>
      <c r="W62" s="704"/>
      <c r="X62" s="585"/>
      <c r="Y62" s="586"/>
      <c r="Z62" s="29"/>
      <c r="AA62" s="42"/>
      <c r="AB62" s="29"/>
      <c r="AC62" s="29"/>
      <c r="AD62" s="29"/>
      <c r="AE62" s="29"/>
      <c r="AF62" s="29"/>
      <c r="AG62" s="144"/>
      <c r="AH62" s="145">
        <f t="shared" si="18"/>
        <v>0</v>
      </c>
      <c r="AI62" s="142"/>
      <c r="AJ62" s="131"/>
      <c r="AK62" s="131"/>
      <c r="AL62" s="34"/>
      <c r="AM62" s="26"/>
      <c r="AN62" s="585"/>
      <c r="AO62" s="704"/>
      <c r="AP62" s="704"/>
      <c r="AQ62" s="585"/>
      <c r="AR62" s="586"/>
      <c r="AS62" s="29"/>
      <c r="AT62" s="29"/>
      <c r="AU62" s="29"/>
      <c r="AV62" s="29"/>
      <c r="AW62" s="29"/>
      <c r="AX62" s="29"/>
      <c r="AY62" s="29"/>
      <c r="AZ62" s="144"/>
      <c r="BA62" s="145">
        <f t="shared" si="19"/>
        <v>0</v>
      </c>
      <c r="BB62" s="142"/>
      <c r="BC62" s="131"/>
      <c r="BD62" s="131"/>
      <c r="BE62" s="34"/>
    </row>
    <row r="63" spans="1:57" x14ac:dyDescent="0.25">
      <c r="A63" s="26"/>
      <c r="B63" s="585"/>
      <c r="C63" s="704"/>
      <c r="D63" s="586"/>
      <c r="E63" s="688"/>
      <c r="F63" s="688"/>
      <c r="G63" s="29"/>
      <c r="H63" s="29"/>
      <c r="I63" s="29"/>
      <c r="J63" s="29"/>
      <c r="K63" s="29"/>
      <c r="L63" s="29"/>
      <c r="M63" s="29"/>
      <c r="N63" s="38"/>
      <c r="O63" s="143">
        <f t="shared" si="17"/>
        <v>0</v>
      </c>
      <c r="P63" s="139"/>
      <c r="Q63" s="139"/>
      <c r="R63" s="131"/>
      <c r="S63" s="34"/>
      <c r="T63" s="26"/>
      <c r="U63" s="585"/>
      <c r="V63" s="704"/>
      <c r="W63" s="704"/>
      <c r="X63" s="585"/>
      <c r="Y63" s="586"/>
      <c r="Z63" s="29"/>
      <c r="AA63" s="42"/>
      <c r="AB63" s="29"/>
      <c r="AC63" s="29"/>
      <c r="AD63" s="29"/>
      <c r="AE63" s="29"/>
      <c r="AF63" s="29"/>
      <c r="AG63" s="144"/>
      <c r="AH63" s="145">
        <f t="shared" si="18"/>
        <v>0</v>
      </c>
      <c r="AI63" s="142"/>
      <c r="AJ63" s="131"/>
      <c r="AK63" s="131"/>
      <c r="AL63" s="34"/>
      <c r="AM63" s="26"/>
      <c r="AN63" s="585"/>
      <c r="AO63" s="704"/>
      <c r="AP63" s="704"/>
      <c r="AQ63" s="585"/>
      <c r="AR63" s="586"/>
      <c r="AS63" s="29"/>
      <c r="AT63" s="29"/>
      <c r="AU63" s="29"/>
      <c r="AV63" s="29"/>
      <c r="AW63" s="29"/>
      <c r="AX63" s="29"/>
      <c r="AY63" s="29"/>
      <c r="AZ63" s="144"/>
      <c r="BA63" s="145">
        <f t="shared" si="19"/>
        <v>0</v>
      </c>
      <c r="BB63" s="142"/>
      <c r="BC63" s="131"/>
      <c r="BD63" s="131"/>
      <c r="BE63" s="34"/>
    </row>
    <row r="64" spans="1:57" x14ac:dyDescent="0.25">
      <c r="A64" s="26"/>
      <c r="B64" s="585"/>
      <c r="C64" s="704"/>
      <c r="D64" s="586"/>
      <c r="E64" s="688"/>
      <c r="F64" s="688"/>
      <c r="G64" s="29"/>
      <c r="H64" s="29"/>
      <c r="I64" s="29"/>
      <c r="J64" s="29"/>
      <c r="K64" s="29"/>
      <c r="L64" s="29"/>
      <c r="M64" s="29"/>
      <c r="N64" s="38"/>
      <c r="O64" s="143">
        <f t="shared" si="17"/>
        <v>0</v>
      </c>
      <c r="P64" s="139"/>
      <c r="Q64" s="139"/>
      <c r="R64" s="131"/>
      <c r="S64" s="34"/>
      <c r="T64" s="26"/>
      <c r="U64" s="585"/>
      <c r="V64" s="704"/>
      <c r="W64" s="704"/>
      <c r="X64" s="585"/>
      <c r="Y64" s="586"/>
      <c r="Z64" s="29"/>
      <c r="AA64" s="42"/>
      <c r="AB64" s="29"/>
      <c r="AC64" s="29"/>
      <c r="AD64" s="29"/>
      <c r="AE64" s="29"/>
      <c r="AF64" s="29"/>
      <c r="AG64" s="144"/>
      <c r="AH64" s="145">
        <f t="shared" si="18"/>
        <v>0</v>
      </c>
      <c r="AI64" s="142"/>
      <c r="AJ64" s="131"/>
      <c r="AK64" s="131"/>
      <c r="AL64" s="34"/>
      <c r="AM64" s="26"/>
      <c r="AN64" s="585"/>
      <c r="AO64" s="704"/>
      <c r="AP64" s="704"/>
      <c r="AQ64" s="585"/>
      <c r="AR64" s="586"/>
      <c r="AS64" s="29"/>
      <c r="AT64" s="29"/>
      <c r="AU64" s="29"/>
      <c r="AV64" s="29"/>
      <c r="AW64" s="29"/>
      <c r="AX64" s="29"/>
      <c r="AY64" s="29"/>
      <c r="AZ64" s="144"/>
      <c r="BA64" s="145">
        <f t="shared" si="19"/>
        <v>0</v>
      </c>
      <c r="BB64" s="142"/>
      <c r="BC64" s="131"/>
      <c r="BD64" s="131"/>
      <c r="BE64" s="34"/>
    </row>
    <row r="65" spans="1:76" x14ac:dyDescent="0.25">
      <c r="A65" s="26"/>
      <c r="B65" s="585"/>
      <c r="C65" s="704"/>
      <c r="D65" s="586"/>
      <c r="E65" s="688"/>
      <c r="F65" s="688"/>
      <c r="G65" s="29"/>
      <c r="H65" s="29"/>
      <c r="I65" s="29"/>
      <c r="J65" s="29"/>
      <c r="K65" s="29"/>
      <c r="L65" s="29"/>
      <c r="M65" s="29"/>
      <c r="N65" s="38"/>
      <c r="O65" s="143">
        <f t="shared" si="17"/>
        <v>0</v>
      </c>
      <c r="P65" s="139"/>
      <c r="Q65" s="139"/>
      <c r="R65" s="131"/>
      <c r="S65" s="34"/>
      <c r="T65" s="26"/>
      <c r="U65" s="585"/>
      <c r="V65" s="704"/>
      <c r="W65" s="704"/>
      <c r="X65" s="585"/>
      <c r="Y65" s="586"/>
      <c r="Z65" s="29"/>
      <c r="AA65" s="42"/>
      <c r="AB65" s="29"/>
      <c r="AC65" s="29"/>
      <c r="AD65" s="29"/>
      <c r="AE65" s="29"/>
      <c r="AF65" s="29"/>
      <c r="AG65" s="144"/>
      <c r="AH65" s="145">
        <f t="shared" si="18"/>
        <v>0</v>
      </c>
      <c r="AI65" s="142"/>
      <c r="AJ65" s="131"/>
      <c r="AK65" s="131"/>
      <c r="AL65" s="34"/>
      <c r="AM65" s="26"/>
      <c r="AN65" s="585"/>
      <c r="AO65" s="704"/>
      <c r="AP65" s="704"/>
      <c r="AQ65" s="585"/>
      <c r="AR65" s="586"/>
      <c r="AS65" s="29"/>
      <c r="AT65" s="29"/>
      <c r="AU65" s="29"/>
      <c r="AV65" s="29"/>
      <c r="AW65" s="29"/>
      <c r="AX65" s="29"/>
      <c r="AY65" s="29"/>
      <c r="AZ65" s="144"/>
      <c r="BA65" s="145">
        <f t="shared" si="19"/>
        <v>0</v>
      </c>
      <c r="BB65" s="142"/>
      <c r="BC65" s="131"/>
      <c r="BD65" s="131"/>
      <c r="BE65" s="34"/>
    </row>
    <row r="66" spans="1:76" x14ac:dyDescent="0.25">
      <c r="A66" s="26"/>
      <c r="B66" s="585"/>
      <c r="C66" s="704"/>
      <c r="D66" s="586"/>
      <c r="E66" s="688"/>
      <c r="F66" s="688"/>
      <c r="G66" s="29"/>
      <c r="H66" s="29"/>
      <c r="I66" s="29"/>
      <c r="J66" s="29"/>
      <c r="K66" s="29"/>
      <c r="L66" s="29"/>
      <c r="M66" s="29"/>
      <c r="N66" s="38"/>
      <c r="O66" s="143">
        <f t="shared" si="17"/>
        <v>0</v>
      </c>
      <c r="P66" s="139"/>
      <c r="Q66" s="139"/>
      <c r="R66" s="131"/>
      <c r="S66" s="34"/>
      <c r="T66" s="26"/>
      <c r="U66" s="585"/>
      <c r="V66" s="704"/>
      <c r="W66" s="704"/>
      <c r="X66" s="585"/>
      <c r="Y66" s="586"/>
      <c r="Z66" s="29"/>
      <c r="AA66" s="42"/>
      <c r="AB66" s="29"/>
      <c r="AC66" s="29"/>
      <c r="AD66" s="29"/>
      <c r="AE66" s="29"/>
      <c r="AF66" s="29"/>
      <c r="AG66" s="144"/>
      <c r="AH66" s="145">
        <f t="shared" si="18"/>
        <v>0</v>
      </c>
      <c r="AI66" s="142"/>
      <c r="AJ66" s="131"/>
      <c r="AK66" s="131"/>
      <c r="AL66" s="34"/>
      <c r="AM66" s="26"/>
      <c r="AN66" s="585"/>
      <c r="AO66" s="704"/>
      <c r="AP66" s="704"/>
      <c r="AQ66" s="585"/>
      <c r="AR66" s="586"/>
      <c r="AS66" s="29"/>
      <c r="AT66" s="29"/>
      <c r="AU66" s="29"/>
      <c r="AV66" s="29"/>
      <c r="AW66" s="29"/>
      <c r="AX66" s="29"/>
      <c r="AY66" s="29"/>
      <c r="AZ66" s="144"/>
      <c r="BA66" s="145">
        <f t="shared" si="19"/>
        <v>0</v>
      </c>
      <c r="BB66" s="142"/>
      <c r="BC66" s="131"/>
      <c r="BD66" s="131"/>
      <c r="BE66" s="34"/>
    </row>
    <row r="67" spans="1:76" x14ac:dyDescent="0.25">
      <c r="A67" s="26"/>
      <c r="B67" s="585"/>
      <c r="C67" s="704"/>
      <c r="D67" s="586"/>
      <c r="E67" s="688"/>
      <c r="F67" s="688"/>
      <c r="G67" s="29"/>
      <c r="H67" s="29"/>
      <c r="I67" s="29"/>
      <c r="J67" s="29"/>
      <c r="K67" s="29"/>
      <c r="L67" s="29"/>
      <c r="M67" s="29"/>
      <c r="N67" s="38"/>
      <c r="O67" s="143">
        <f t="shared" si="17"/>
        <v>0</v>
      </c>
      <c r="P67" s="139"/>
      <c r="Q67" s="139"/>
      <c r="R67" s="131"/>
      <c r="S67" s="34"/>
      <c r="T67" s="26"/>
      <c r="U67" s="585"/>
      <c r="V67" s="704"/>
      <c r="W67" s="704"/>
      <c r="X67" s="585"/>
      <c r="Y67" s="586"/>
      <c r="Z67" s="29"/>
      <c r="AA67" s="42"/>
      <c r="AB67" s="29"/>
      <c r="AC67" s="29"/>
      <c r="AD67" s="29"/>
      <c r="AE67" s="29"/>
      <c r="AF67" s="29"/>
      <c r="AG67" s="144"/>
      <c r="AH67" s="145">
        <f t="shared" si="18"/>
        <v>0</v>
      </c>
      <c r="AI67" s="142"/>
      <c r="AJ67" s="131"/>
      <c r="AK67" s="131"/>
      <c r="AL67" s="34"/>
      <c r="AM67" s="26"/>
      <c r="AN67" s="585"/>
      <c r="AO67" s="704"/>
      <c r="AP67" s="704"/>
      <c r="AQ67" s="585"/>
      <c r="AR67" s="586"/>
      <c r="AS67" s="29"/>
      <c r="AT67" s="29"/>
      <c r="AU67" s="29"/>
      <c r="AV67" s="29"/>
      <c r="AW67" s="29"/>
      <c r="AX67" s="29"/>
      <c r="AY67" s="29"/>
      <c r="AZ67" s="144"/>
      <c r="BA67" s="145">
        <f t="shared" si="19"/>
        <v>0</v>
      </c>
      <c r="BB67" s="142"/>
      <c r="BC67" s="131"/>
      <c r="BD67" s="131"/>
      <c r="BE67" s="34"/>
    </row>
    <row r="68" spans="1:76" ht="15.75" thickBot="1" x14ac:dyDescent="0.3">
      <c r="A68" s="27"/>
      <c r="B68" s="879"/>
      <c r="C68" s="880"/>
      <c r="D68" s="881"/>
      <c r="E68" s="879"/>
      <c r="F68" s="881"/>
      <c r="G68" s="30"/>
      <c r="H68" s="30"/>
      <c r="I68" s="30"/>
      <c r="J68" s="30"/>
      <c r="K68" s="30"/>
      <c r="L68" s="30"/>
      <c r="M68" s="30"/>
      <c r="N68" s="39"/>
      <c r="O68" s="146">
        <f t="shared" si="17"/>
        <v>0</v>
      </c>
      <c r="P68" s="139"/>
      <c r="Q68" s="139"/>
      <c r="R68" s="131"/>
      <c r="S68" s="35"/>
      <c r="T68" s="27"/>
      <c r="U68" s="585"/>
      <c r="V68" s="704"/>
      <c r="W68" s="704"/>
      <c r="X68" s="585"/>
      <c r="Y68" s="586"/>
      <c r="Z68" s="30"/>
      <c r="AA68" s="30"/>
      <c r="AB68" s="30"/>
      <c r="AC68" s="30"/>
      <c r="AD68" s="30"/>
      <c r="AE68" s="30"/>
      <c r="AF68" s="30"/>
      <c r="AG68" s="147"/>
      <c r="AH68" s="145">
        <f t="shared" si="18"/>
        <v>0</v>
      </c>
      <c r="AI68" s="142"/>
      <c r="AJ68" s="131"/>
      <c r="AK68" s="131"/>
      <c r="AL68" s="35"/>
      <c r="AM68" s="27"/>
      <c r="AN68" s="585"/>
      <c r="AO68" s="704"/>
      <c r="AP68" s="704"/>
      <c r="AQ68" s="585"/>
      <c r="AR68" s="586"/>
      <c r="AS68" s="30"/>
      <c r="AT68" s="30"/>
      <c r="AU68" s="30"/>
      <c r="AV68" s="30"/>
      <c r="AW68" s="30"/>
      <c r="AX68" s="30"/>
      <c r="AY68" s="30"/>
      <c r="AZ68" s="144"/>
      <c r="BA68" s="145">
        <f t="shared" si="19"/>
        <v>0</v>
      </c>
      <c r="BB68" s="142"/>
      <c r="BC68" s="131"/>
      <c r="BD68" s="131"/>
      <c r="BE68" s="35"/>
    </row>
    <row r="69" spans="1:76" ht="16.5" thickTop="1" thickBot="1" x14ac:dyDescent="0.3">
      <c r="A69" s="563" t="s">
        <v>131</v>
      </c>
      <c r="B69" s="564"/>
      <c r="C69" s="564"/>
      <c r="D69" s="564"/>
      <c r="E69" s="564"/>
      <c r="F69" s="564"/>
      <c r="G69" s="564"/>
      <c r="H69" s="565"/>
      <c r="I69" s="46">
        <f>SUM(I42:I68)+SUM(AB42:AB73)+SUM(AT42:AT73)</f>
        <v>0</v>
      </c>
      <c r="J69" s="46">
        <f>SUM(J42:J68)+SUM(AC42:AC73)+SUM(AU42:AU73)</f>
        <v>0</v>
      </c>
      <c r="K69" s="46">
        <f>SUM(K42:K68)+SUM(AC42:AC73)+SUM(AU42:AU73)</f>
        <v>0</v>
      </c>
      <c r="L69" s="46">
        <f>SUM(L42:L68)+SUM(AD42:AD73)+SUM(AV42:AV73)</f>
        <v>0</v>
      </c>
      <c r="M69" s="46">
        <f>SUM(M42:M68)+SUM(AE42:AE73)+SUM(AW42:AW73)</f>
        <v>0</v>
      </c>
      <c r="N69" s="48">
        <f>SUM(O42:O68)</f>
        <v>0</v>
      </c>
      <c r="O69" s="566"/>
      <c r="P69" s="566"/>
      <c r="Q69" s="566"/>
      <c r="R69" s="566"/>
      <c r="S69" s="568"/>
      <c r="T69" s="27"/>
      <c r="U69" s="585"/>
      <c r="V69" s="704"/>
      <c r="W69" s="704"/>
      <c r="X69" s="585"/>
      <c r="Y69" s="586"/>
      <c r="Z69" s="30"/>
      <c r="AA69" s="30"/>
      <c r="AB69" s="30"/>
      <c r="AC69" s="30"/>
      <c r="AD69" s="30"/>
      <c r="AE69" s="30"/>
      <c r="AF69" s="30"/>
      <c r="AG69" s="147"/>
      <c r="AH69" s="145">
        <f t="shared" si="18"/>
        <v>0</v>
      </c>
      <c r="AI69" s="142"/>
      <c r="AJ69" s="131"/>
      <c r="AK69" s="131"/>
      <c r="AL69" s="35"/>
      <c r="AM69" s="27"/>
      <c r="AN69" s="585"/>
      <c r="AO69" s="704"/>
      <c r="AP69" s="704"/>
      <c r="AQ69" s="585"/>
      <c r="AR69" s="586"/>
      <c r="AS69" s="30"/>
      <c r="AT69" s="30"/>
      <c r="AU69" s="30"/>
      <c r="AV69" s="30"/>
      <c r="AW69" s="30"/>
      <c r="AX69" s="30"/>
      <c r="AY69" s="30"/>
      <c r="AZ69" s="144"/>
      <c r="BA69" s="145">
        <f t="shared" si="19"/>
        <v>0</v>
      </c>
      <c r="BB69" s="142"/>
      <c r="BC69" s="131"/>
      <c r="BD69" s="131"/>
      <c r="BE69" s="35"/>
    </row>
    <row r="70" spans="1:76" ht="15.75" thickBot="1" x14ac:dyDescent="0.3">
      <c r="A70" s="573" t="s">
        <v>38</v>
      </c>
      <c r="B70" s="574"/>
      <c r="C70" s="574"/>
      <c r="D70" s="574"/>
      <c r="E70" s="574"/>
      <c r="F70" s="574"/>
      <c r="G70" s="574"/>
      <c r="H70" s="574"/>
      <c r="I70" s="574"/>
      <c r="J70" s="574"/>
      <c r="K70" s="574"/>
      <c r="L70" s="574"/>
      <c r="M70" s="574"/>
      <c r="N70" s="575"/>
      <c r="O70" s="579">
        <f>SUM(P42:P68)+SUM(AI42:AI73)+SUM(AX42:AX73)</f>
        <v>0</v>
      </c>
      <c r="P70" s="560"/>
      <c r="Q70" s="560"/>
      <c r="R70" s="560"/>
      <c r="S70" s="562"/>
      <c r="T70" s="27"/>
      <c r="U70" s="585"/>
      <c r="V70" s="704"/>
      <c r="W70" s="704"/>
      <c r="X70" s="585"/>
      <c r="Y70" s="586"/>
      <c r="Z70" s="30"/>
      <c r="AA70" s="30"/>
      <c r="AB70" s="30"/>
      <c r="AC70" s="30"/>
      <c r="AD70" s="30"/>
      <c r="AE70" s="30"/>
      <c r="AF70" s="30"/>
      <c r="AG70" s="147"/>
      <c r="AH70" s="145">
        <f t="shared" si="18"/>
        <v>0</v>
      </c>
      <c r="AI70" s="142"/>
      <c r="AJ70" s="131"/>
      <c r="AK70" s="148"/>
      <c r="AL70" s="35"/>
      <c r="AM70" s="27"/>
      <c r="AN70" s="585"/>
      <c r="AO70" s="704"/>
      <c r="AP70" s="704"/>
      <c r="AQ70" s="585"/>
      <c r="AR70" s="586"/>
      <c r="AS70" s="30"/>
      <c r="AT70" s="30"/>
      <c r="AU70" s="30"/>
      <c r="AV70" s="30"/>
      <c r="AW70" s="30"/>
      <c r="AX70" s="30"/>
      <c r="AY70" s="30"/>
      <c r="AZ70" s="144"/>
      <c r="BA70" s="145">
        <f t="shared" si="19"/>
        <v>0</v>
      </c>
      <c r="BB70" s="142"/>
      <c r="BC70" s="131"/>
      <c r="BD70" s="131"/>
      <c r="BE70" s="35"/>
    </row>
    <row r="71" spans="1:76" ht="15.75" thickBot="1" x14ac:dyDescent="0.3">
      <c r="A71" s="555" t="s">
        <v>39</v>
      </c>
      <c r="B71" s="556"/>
      <c r="C71" s="556"/>
      <c r="D71" s="556"/>
      <c r="E71" s="556"/>
      <c r="F71" s="556"/>
      <c r="G71" s="556"/>
      <c r="H71" s="556"/>
      <c r="I71" s="556"/>
      <c r="J71" s="556"/>
      <c r="K71" s="556"/>
      <c r="L71" s="556"/>
      <c r="M71" s="556"/>
      <c r="N71" s="557"/>
      <c r="O71" s="558"/>
      <c r="P71" s="559">
        <f>SUM(Q42:Q68)+SUM(AJ42:AJ73)+SUM(BC42:BC73)</f>
        <v>0</v>
      </c>
      <c r="Q71" s="560"/>
      <c r="R71" s="560"/>
      <c r="S71" s="562"/>
      <c r="T71" s="27"/>
      <c r="U71" s="585"/>
      <c r="V71" s="704"/>
      <c r="W71" s="704"/>
      <c r="X71" s="585"/>
      <c r="Y71" s="586"/>
      <c r="Z71" s="30"/>
      <c r="AA71" s="30"/>
      <c r="AB71" s="30"/>
      <c r="AC71" s="30"/>
      <c r="AD71" s="30"/>
      <c r="AE71" s="30"/>
      <c r="AF71" s="30"/>
      <c r="AG71" s="147"/>
      <c r="AH71" s="145">
        <f t="shared" si="18"/>
        <v>0</v>
      </c>
      <c r="AI71" s="142"/>
      <c r="AJ71" s="142"/>
      <c r="AK71" s="131"/>
      <c r="AL71" s="35"/>
      <c r="AM71" s="27"/>
      <c r="AN71" s="585"/>
      <c r="AO71" s="704"/>
      <c r="AP71" s="704"/>
      <c r="AQ71" s="585"/>
      <c r="AR71" s="586"/>
      <c r="AS71" s="30"/>
      <c r="AT71" s="30"/>
      <c r="AU71" s="30"/>
      <c r="AV71" s="30"/>
      <c r="AW71" s="30"/>
      <c r="AX71" s="30"/>
      <c r="AY71" s="30"/>
      <c r="AZ71" s="144"/>
      <c r="BA71" s="145">
        <f t="shared" si="19"/>
        <v>0</v>
      </c>
      <c r="BB71" s="142"/>
      <c r="BC71" s="131"/>
      <c r="BD71" s="131"/>
      <c r="BE71" s="35"/>
    </row>
    <row r="72" spans="1:76" ht="15.75" thickBot="1" x14ac:dyDescent="0.3">
      <c r="A72" s="540" t="s">
        <v>56</v>
      </c>
      <c r="B72" s="540"/>
      <c r="C72" s="540"/>
      <c r="D72" s="540"/>
      <c r="E72" s="540"/>
      <c r="F72" s="540"/>
      <c r="G72" s="540"/>
      <c r="H72" s="540"/>
      <c r="I72" s="540"/>
      <c r="J72" s="540"/>
      <c r="K72" s="540"/>
      <c r="L72" s="540"/>
      <c r="M72" s="540"/>
      <c r="N72" s="540"/>
      <c r="O72" s="540"/>
      <c r="P72" s="540"/>
      <c r="Q72" s="541"/>
      <c r="R72" s="542">
        <f>SUM(R42:R68)+SUM(AK42:AK72)+SUM(BD42:BD72)</f>
        <v>0</v>
      </c>
      <c r="S72" s="543"/>
      <c r="T72" s="59"/>
      <c r="U72" s="699"/>
      <c r="V72" s="701"/>
      <c r="W72" s="701"/>
      <c r="X72" s="699"/>
      <c r="Y72" s="700"/>
      <c r="Z72" s="60"/>
      <c r="AA72" s="60"/>
      <c r="AB72" s="60"/>
      <c r="AC72" s="60"/>
      <c r="AD72" s="60"/>
      <c r="AE72" s="60"/>
      <c r="AF72" s="60"/>
      <c r="AG72" s="149"/>
      <c r="AH72" s="150">
        <f t="shared" si="18"/>
        <v>0</v>
      </c>
      <c r="AI72" s="137"/>
      <c r="AJ72" s="137"/>
      <c r="AK72" s="137"/>
      <c r="AL72" s="62"/>
      <c r="AM72" s="59"/>
      <c r="AN72" s="699"/>
      <c r="AO72" s="701"/>
      <c r="AP72" s="701"/>
      <c r="AQ72" s="699"/>
      <c r="AR72" s="700"/>
      <c r="AS72" s="60"/>
      <c r="AT72" s="60"/>
      <c r="AU72" s="60"/>
      <c r="AV72" s="60"/>
      <c r="AW72" s="60"/>
      <c r="AX72" s="60"/>
      <c r="AY72" s="60"/>
      <c r="AZ72" s="149"/>
      <c r="BA72" s="150">
        <f t="shared" si="19"/>
        <v>0</v>
      </c>
      <c r="BB72" s="137"/>
      <c r="BC72" s="137"/>
      <c r="BD72" s="137"/>
      <c r="BE72" s="62"/>
    </row>
    <row r="73" spans="1:76" ht="15.75" customHeight="1" thickBot="1" x14ac:dyDescent="0.3">
      <c r="A73" s="528" t="s">
        <v>31</v>
      </c>
      <c r="B73" s="529"/>
      <c r="C73" s="529"/>
      <c r="D73" s="529"/>
      <c r="E73" s="529"/>
      <c r="F73" s="529"/>
      <c r="G73" s="529"/>
      <c r="H73" s="529"/>
      <c r="I73" s="529"/>
      <c r="J73" s="529"/>
      <c r="K73" s="529"/>
      <c r="L73" s="529"/>
      <c r="M73" s="529"/>
      <c r="N73" s="529"/>
      <c r="O73" s="529"/>
      <c r="P73" s="529"/>
      <c r="Q73" s="529"/>
      <c r="R73" s="529"/>
      <c r="S73" s="530"/>
      <c r="T73" s="528" t="s">
        <v>31</v>
      </c>
      <c r="U73" s="529"/>
      <c r="V73" s="529"/>
      <c r="W73" s="529"/>
      <c r="X73" s="529"/>
      <c r="Y73" s="529"/>
      <c r="Z73" s="529"/>
      <c r="AA73" s="529"/>
      <c r="AB73" s="529"/>
      <c r="AC73" s="529"/>
      <c r="AD73" s="529"/>
      <c r="AE73" s="529"/>
      <c r="AF73" s="529"/>
      <c r="AG73" s="529"/>
      <c r="AH73" s="529"/>
      <c r="AI73" s="529"/>
      <c r="AJ73" s="529"/>
      <c r="AK73" s="529"/>
      <c r="AL73" s="530"/>
      <c r="AM73" s="847" t="s">
        <v>31</v>
      </c>
      <c r="AN73" s="847"/>
      <c r="AO73" s="847"/>
      <c r="AP73" s="847"/>
      <c r="AQ73" s="847"/>
      <c r="AR73" s="847"/>
      <c r="AS73" s="847"/>
      <c r="AT73" s="847"/>
      <c r="AU73" s="847"/>
      <c r="AV73" s="847"/>
      <c r="AW73" s="847"/>
      <c r="AX73" s="847"/>
      <c r="AY73" s="847"/>
      <c r="AZ73" s="847"/>
      <c r="BA73" s="847"/>
      <c r="BB73" s="847"/>
      <c r="BC73" s="847"/>
      <c r="BD73" s="847"/>
      <c r="BE73" s="847"/>
      <c r="BF73" s="847" t="s">
        <v>31</v>
      </c>
      <c r="BG73" s="847"/>
      <c r="BH73" s="847"/>
      <c r="BI73" s="847"/>
      <c r="BJ73" s="847"/>
      <c r="BK73" s="847"/>
      <c r="BL73" s="847"/>
      <c r="BM73" s="847"/>
      <c r="BN73" s="847"/>
      <c r="BO73" s="847"/>
      <c r="BP73" s="847"/>
      <c r="BQ73" s="847"/>
      <c r="BR73" s="847"/>
      <c r="BS73" s="847"/>
      <c r="BT73" s="847"/>
      <c r="BU73" s="847"/>
      <c r="BV73" s="847"/>
      <c r="BW73" s="847"/>
      <c r="BX73" s="847"/>
    </row>
    <row r="74" spans="1:76" ht="15.75" customHeight="1" thickBot="1" x14ac:dyDescent="0.3">
      <c r="A74" s="531"/>
      <c r="B74" s="532"/>
      <c r="C74" s="532"/>
      <c r="D74" s="532"/>
      <c r="E74" s="532"/>
      <c r="F74" s="532"/>
      <c r="G74" s="532"/>
      <c r="H74" s="532"/>
      <c r="I74" s="532"/>
      <c r="J74" s="532"/>
      <c r="K74" s="532"/>
      <c r="L74" s="532"/>
      <c r="M74" s="532"/>
      <c r="N74" s="532"/>
      <c r="O74" s="532"/>
      <c r="P74" s="532"/>
      <c r="Q74" s="532"/>
      <c r="R74" s="532"/>
      <c r="S74" s="533"/>
      <c r="T74" s="531"/>
      <c r="U74" s="532"/>
      <c r="V74" s="532"/>
      <c r="W74" s="532"/>
      <c r="X74" s="532"/>
      <c r="Y74" s="532"/>
      <c r="Z74" s="532"/>
      <c r="AA74" s="532"/>
      <c r="AB74" s="532"/>
      <c r="AC74" s="532"/>
      <c r="AD74" s="532"/>
      <c r="AE74" s="532"/>
      <c r="AF74" s="532"/>
      <c r="AG74" s="532"/>
      <c r="AH74" s="532"/>
      <c r="AI74" s="532"/>
      <c r="AJ74" s="532"/>
      <c r="AK74" s="532"/>
      <c r="AL74" s="533"/>
      <c r="AM74" s="847"/>
      <c r="AN74" s="847"/>
      <c r="AO74" s="847"/>
      <c r="AP74" s="847"/>
      <c r="AQ74" s="847"/>
      <c r="AR74" s="847"/>
      <c r="AS74" s="847"/>
      <c r="AT74" s="847"/>
      <c r="AU74" s="847"/>
      <c r="AV74" s="847"/>
      <c r="AW74" s="847"/>
      <c r="AX74" s="847"/>
      <c r="AY74" s="847"/>
      <c r="AZ74" s="847"/>
      <c r="BA74" s="847"/>
      <c r="BB74" s="847"/>
      <c r="BC74" s="847"/>
      <c r="BD74" s="847"/>
      <c r="BE74" s="847"/>
      <c r="BF74" s="847"/>
      <c r="BG74" s="847"/>
      <c r="BH74" s="847"/>
      <c r="BI74" s="847"/>
      <c r="BJ74" s="847"/>
      <c r="BK74" s="847"/>
      <c r="BL74" s="847"/>
      <c r="BM74" s="847"/>
      <c r="BN74" s="847"/>
      <c r="BO74" s="847"/>
      <c r="BP74" s="847"/>
      <c r="BQ74" s="847"/>
      <c r="BR74" s="847"/>
      <c r="BS74" s="847"/>
      <c r="BT74" s="847"/>
      <c r="BU74" s="847"/>
      <c r="BV74" s="847"/>
      <c r="BW74" s="847"/>
      <c r="BX74" s="847"/>
    </row>
    <row r="75" spans="1:76" ht="15.75" customHeight="1" thickBot="1" x14ac:dyDescent="0.3">
      <c r="A75" s="843" t="s">
        <v>89</v>
      </c>
      <c r="B75" s="843" t="s">
        <v>3</v>
      </c>
      <c r="C75" s="526" t="s">
        <v>41</v>
      </c>
      <c r="D75" s="844"/>
      <c r="E75" s="844"/>
      <c r="F75" s="633" t="s">
        <v>46</v>
      </c>
      <c r="G75" s="633"/>
      <c r="H75" s="502" t="s">
        <v>91</v>
      </c>
      <c r="I75" s="502"/>
      <c r="J75" s="839" t="s">
        <v>92</v>
      </c>
      <c r="K75" s="839"/>
      <c r="L75" s="840"/>
      <c r="M75" s="649" t="s">
        <v>43</v>
      </c>
      <c r="N75" s="721" t="s">
        <v>90</v>
      </c>
      <c r="O75" s="722"/>
      <c r="P75" s="524" t="s">
        <v>25</v>
      </c>
      <c r="Q75" s="524" t="s">
        <v>45</v>
      </c>
      <c r="R75" s="524" t="s">
        <v>26</v>
      </c>
      <c r="S75" s="846" t="s">
        <v>47</v>
      </c>
      <c r="T75" s="843" t="s">
        <v>89</v>
      </c>
      <c r="U75" s="843" t="s">
        <v>3</v>
      </c>
      <c r="V75" s="526" t="s">
        <v>41</v>
      </c>
      <c r="W75" s="844"/>
      <c r="X75" s="844"/>
      <c r="Y75" s="633" t="s">
        <v>46</v>
      </c>
      <c r="Z75" s="633"/>
      <c r="AA75" s="502" t="s">
        <v>91</v>
      </c>
      <c r="AB75" s="502"/>
      <c r="AC75" s="839" t="s">
        <v>92</v>
      </c>
      <c r="AD75" s="839"/>
      <c r="AE75" s="840"/>
      <c r="AF75" s="649" t="s">
        <v>43</v>
      </c>
      <c r="AG75" s="715" t="s">
        <v>90</v>
      </c>
      <c r="AH75" s="716"/>
      <c r="AI75" s="524" t="s">
        <v>25</v>
      </c>
      <c r="AJ75" s="524" t="s">
        <v>45</v>
      </c>
      <c r="AK75" s="524" t="s">
        <v>26</v>
      </c>
      <c r="AL75" s="501" t="s">
        <v>47</v>
      </c>
      <c r="AM75" s="843" t="s">
        <v>89</v>
      </c>
      <c r="AN75" s="843" t="s">
        <v>3</v>
      </c>
      <c r="AO75" s="526" t="s">
        <v>41</v>
      </c>
      <c r="AP75" s="844"/>
      <c r="AQ75" s="844"/>
      <c r="AR75" s="633" t="s">
        <v>46</v>
      </c>
      <c r="AS75" s="633"/>
      <c r="AT75" s="502" t="s">
        <v>91</v>
      </c>
      <c r="AU75" s="502"/>
      <c r="AV75" s="839" t="s">
        <v>92</v>
      </c>
      <c r="AW75" s="839"/>
      <c r="AX75" s="840"/>
      <c r="AY75" s="649" t="s">
        <v>43</v>
      </c>
      <c r="AZ75" s="715" t="s">
        <v>90</v>
      </c>
      <c r="BA75" s="716"/>
      <c r="BB75" s="524" t="s">
        <v>25</v>
      </c>
      <c r="BC75" s="524" t="s">
        <v>45</v>
      </c>
      <c r="BD75" s="524" t="s">
        <v>26</v>
      </c>
      <c r="BE75" s="501" t="s">
        <v>47</v>
      </c>
      <c r="BF75" s="843" t="s">
        <v>89</v>
      </c>
      <c r="BG75" s="843" t="s">
        <v>3</v>
      </c>
      <c r="BH75" s="526" t="s">
        <v>41</v>
      </c>
      <c r="BI75" s="844"/>
      <c r="BJ75" s="844"/>
      <c r="BK75" s="633" t="s">
        <v>46</v>
      </c>
      <c r="BL75" s="633"/>
      <c r="BM75" s="502" t="s">
        <v>91</v>
      </c>
      <c r="BN75" s="502"/>
      <c r="BO75" s="839" t="s">
        <v>92</v>
      </c>
      <c r="BP75" s="839"/>
      <c r="BQ75" s="840"/>
      <c r="BR75" s="649" t="s">
        <v>43</v>
      </c>
      <c r="BS75" s="715" t="s">
        <v>90</v>
      </c>
      <c r="BT75" s="716"/>
      <c r="BU75" s="524" t="s">
        <v>25</v>
      </c>
      <c r="BV75" s="524" t="s">
        <v>45</v>
      </c>
      <c r="BW75" s="524" t="s">
        <v>26</v>
      </c>
      <c r="BX75" s="501" t="s">
        <v>47</v>
      </c>
    </row>
    <row r="76" spans="1:76" ht="16.5" customHeight="1" thickBot="1" x14ac:dyDescent="0.3">
      <c r="A76" s="843"/>
      <c r="B76" s="843"/>
      <c r="C76" s="527"/>
      <c r="D76" s="845"/>
      <c r="E76" s="845"/>
      <c r="F76" s="635"/>
      <c r="G76" s="635"/>
      <c r="H76" s="503"/>
      <c r="I76" s="503"/>
      <c r="J76" s="841"/>
      <c r="K76" s="841"/>
      <c r="L76" s="842"/>
      <c r="M76" s="651"/>
      <c r="N76" s="723"/>
      <c r="O76" s="724"/>
      <c r="P76" s="524"/>
      <c r="Q76" s="524"/>
      <c r="R76" s="524"/>
      <c r="S76" s="846"/>
      <c r="T76" s="843"/>
      <c r="U76" s="843"/>
      <c r="V76" s="527"/>
      <c r="W76" s="845"/>
      <c r="X76" s="845"/>
      <c r="Y76" s="635"/>
      <c r="Z76" s="635"/>
      <c r="AA76" s="503"/>
      <c r="AB76" s="503"/>
      <c r="AC76" s="841"/>
      <c r="AD76" s="841"/>
      <c r="AE76" s="842"/>
      <c r="AF76" s="651"/>
      <c r="AG76" s="717"/>
      <c r="AH76" s="718"/>
      <c r="AI76" s="524"/>
      <c r="AJ76" s="524"/>
      <c r="AK76" s="524"/>
      <c r="AL76" s="501"/>
      <c r="AM76" s="843"/>
      <c r="AN76" s="843"/>
      <c r="AO76" s="527"/>
      <c r="AP76" s="845"/>
      <c r="AQ76" s="845"/>
      <c r="AR76" s="635"/>
      <c r="AS76" s="635"/>
      <c r="AT76" s="503"/>
      <c r="AU76" s="503"/>
      <c r="AV76" s="841"/>
      <c r="AW76" s="841"/>
      <c r="AX76" s="842"/>
      <c r="AY76" s="651"/>
      <c r="AZ76" s="717"/>
      <c r="BA76" s="718"/>
      <c r="BB76" s="524"/>
      <c r="BC76" s="524"/>
      <c r="BD76" s="524"/>
      <c r="BE76" s="501"/>
      <c r="BF76" s="843"/>
      <c r="BG76" s="843"/>
      <c r="BH76" s="527"/>
      <c r="BI76" s="845"/>
      <c r="BJ76" s="845"/>
      <c r="BK76" s="635"/>
      <c r="BL76" s="635"/>
      <c r="BM76" s="503"/>
      <c r="BN76" s="503"/>
      <c r="BO76" s="841"/>
      <c r="BP76" s="841"/>
      <c r="BQ76" s="842"/>
      <c r="BR76" s="651"/>
      <c r="BS76" s="717"/>
      <c r="BT76" s="718"/>
      <c r="BU76" s="524"/>
      <c r="BV76" s="524"/>
      <c r="BW76" s="524"/>
      <c r="BX76" s="501"/>
    </row>
    <row r="77" spans="1:76" ht="16.5" customHeight="1" x14ac:dyDescent="0.25">
      <c r="A77" s="24"/>
      <c r="B77" s="23"/>
      <c r="C77" s="836" t="e">
        <f>VLOOKUP(B77,'BASE DE DONNEE'!$A$4:$H$148,2,0)</f>
        <v>#N/A</v>
      </c>
      <c r="D77" s="836"/>
      <c r="E77" s="836"/>
      <c r="F77" s="833"/>
      <c r="G77" s="833"/>
      <c r="H77" s="834"/>
      <c r="I77" s="834"/>
      <c r="J77" s="835"/>
      <c r="K77" s="835"/>
      <c r="L77" s="835"/>
      <c r="M77" s="103" t="e">
        <f>VLOOKUP(B77,'BASE DE DONNEE'!$A$4:$H$148,3,0)</f>
        <v>#N/A</v>
      </c>
      <c r="N77" s="719" t="e">
        <f>(J77*M77)/100</f>
        <v>#N/A</v>
      </c>
      <c r="O77" s="720"/>
      <c r="P77" s="51" t="e">
        <f>VLOOKUP(B77,'BASE DE DONNEE'!$A$4:$H$148,6,0)*N77/100</f>
        <v>#N/A</v>
      </c>
      <c r="Q77" s="51" t="e">
        <f>VLOOKUP(B77,'BASE DE DONNEE'!$A$4:$H$148,7,0)*N77/100</f>
        <v>#N/A</v>
      </c>
      <c r="R77" s="51" t="e">
        <f>VLOOKUP(B77,'BASE DE DONNEE'!$A$4:$H$148,8,0)*N77/100</f>
        <v>#N/A</v>
      </c>
      <c r="S77" s="52" t="e">
        <f t="shared" ref="S77:S100" si="20">N77+P77+Q77+R77</f>
        <v>#N/A</v>
      </c>
      <c r="T77" s="22"/>
      <c r="U77" s="23"/>
      <c r="V77" s="836" t="e">
        <f>VLOOKUP(U77,'BASE DE DONNEE'!$A$4:$H$148,2,0)</f>
        <v>#N/A</v>
      </c>
      <c r="W77" s="836"/>
      <c r="X77" s="836"/>
      <c r="Y77" s="833"/>
      <c r="Z77" s="833"/>
      <c r="AA77" s="834"/>
      <c r="AB77" s="834"/>
      <c r="AC77" s="835"/>
      <c r="AD77" s="835"/>
      <c r="AE77" s="835"/>
      <c r="AF77" s="50" t="e">
        <f>VLOOKUP(U77,'BASE DE DONNEE'!$A$4:$H$148,3,0)</f>
        <v>#N/A</v>
      </c>
      <c r="AG77" s="837" t="e">
        <f>(AC77*AF77)/100</f>
        <v>#N/A</v>
      </c>
      <c r="AH77" s="838"/>
      <c r="AI77" s="51" t="e">
        <f>VLOOKUP(U77,'BASE DE DONNEE'!$A$4:$H$148,6,0)*AG77/100</f>
        <v>#N/A</v>
      </c>
      <c r="AJ77" s="51" t="e">
        <f>VLOOKUP(U77,'BASE DE DONNEE'!$A$4:$H$148,7,0)*AG77/100</f>
        <v>#N/A</v>
      </c>
      <c r="AK77" s="51" t="e">
        <f>VLOOKUP(U77,'BASE DE DONNEE'!$A$4:$H$148,8,0)*AG77/100</f>
        <v>#N/A</v>
      </c>
      <c r="AL77" s="52" t="e">
        <f>AG77+AI77+AJ77+AK77</f>
        <v>#N/A</v>
      </c>
      <c r="AM77" s="22"/>
      <c r="AN77" s="23"/>
      <c r="AO77" s="836" t="e">
        <f>VLOOKUP(AN77,'BASE DE DONNEE'!$A$4:$H$148,2,0)</f>
        <v>#N/A</v>
      </c>
      <c r="AP77" s="836"/>
      <c r="AQ77" s="836"/>
      <c r="AR77" s="833"/>
      <c r="AS77" s="833"/>
      <c r="AT77" s="834"/>
      <c r="AU77" s="834"/>
      <c r="AV77" s="835"/>
      <c r="AW77" s="835"/>
      <c r="AX77" s="835"/>
      <c r="AY77" s="50" t="e">
        <f>VLOOKUP(AN77,'BASE DE DONNEE'!$A$4:$H$148,3,0)</f>
        <v>#N/A</v>
      </c>
      <c r="AZ77" s="719" t="e">
        <f>(AV77*AY77)/100</f>
        <v>#N/A</v>
      </c>
      <c r="BA77" s="720"/>
      <c r="BB77" s="51" t="e">
        <f>VLOOKUP(AN77,'BASE DE DONNEE'!$A$4:$H$148,6,0)*AZ77/100</f>
        <v>#N/A</v>
      </c>
      <c r="BC77" s="51" t="e">
        <f>VLOOKUP(AN77,'BASE DE DONNEE'!$A$4:$H$148,7,0)*AZ77/100</f>
        <v>#N/A</v>
      </c>
      <c r="BD77" s="51" t="e">
        <f>VLOOKUP(AN77,'BASE DE DONNEE'!$A$4:$H$148,8,0)*AZ77/100</f>
        <v>#N/A</v>
      </c>
      <c r="BE77" s="52" t="e">
        <f>AZ77+BB77+BC77+BD77</f>
        <v>#N/A</v>
      </c>
      <c r="BF77" s="22"/>
      <c r="BG77" s="23"/>
      <c r="BH77" s="836" t="e">
        <f>VLOOKUP(BG77,'BASE DE DONNEE'!$A$4:$H$148,2,0)</f>
        <v>#N/A</v>
      </c>
      <c r="BI77" s="836"/>
      <c r="BJ77" s="836"/>
      <c r="BK77" s="833"/>
      <c r="BL77" s="833"/>
      <c r="BM77" s="834"/>
      <c r="BN77" s="834"/>
      <c r="BO77" s="835"/>
      <c r="BP77" s="835"/>
      <c r="BQ77" s="835"/>
      <c r="BR77" s="50" t="e">
        <f>VLOOKUP(BG77,'BASE DE DONNEE'!$A$4:$H$148,3,0)</f>
        <v>#N/A</v>
      </c>
      <c r="BS77" s="719" t="e">
        <f>(BO77*BR77)/100</f>
        <v>#N/A</v>
      </c>
      <c r="BT77" s="720"/>
      <c r="BU77" s="51" t="e">
        <f>VLOOKUP(BG77,'BASE DE DONNEE'!$A$4:$H$148,6,0)*BS77/100</f>
        <v>#N/A</v>
      </c>
      <c r="BV77" s="51" t="e">
        <f>VLOOKUP(BG77,'BASE DE DONNEE'!$A$4:$H$148,7,0)*BS77/100</f>
        <v>#N/A</v>
      </c>
      <c r="BW77" s="51" t="e">
        <f>VLOOKUP(BG77,'BASE DE DONNEE'!$A$4:$H$148,8,0)*BS77/100</f>
        <v>#N/A</v>
      </c>
      <c r="BX77" s="52" t="e">
        <f>BS77+BU77+BV77+BW77</f>
        <v>#N/A</v>
      </c>
    </row>
    <row r="78" spans="1:76" ht="16.5" customHeight="1" x14ac:dyDescent="0.25">
      <c r="A78" s="22"/>
      <c r="B78" s="23"/>
      <c r="C78" s="782" t="e">
        <f>VLOOKUP(B78,'BASE DE DONNEE'!$A$4:$H$148,2,0)</f>
        <v>#N/A</v>
      </c>
      <c r="D78" s="782"/>
      <c r="E78" s="782"/>
      <c r="F78" s="783"/>
      <c r="G78" s="783"/>
      <c r="H78" s="784"/>
      <c r="I78" s="784"/>
      <c r="J78" s="785"/>
      <c r="K78" s="785"/>
      <c r="L78" s="785"/>
      <c r="M78" s="50" t="e">
        <f>VLOOKUP(B78,'BASE DE DONNEE'!$A$4:$H$148,3,0)</f>
        <v>#N/A</v>
      </c>
      <c r="N78" s="713" t="e">
        <f t="shared" ref="N78:N100" si="21">(J78*M78)/100</f>
        <v>#N/A</v>
      </c>
      <c r="O78" s="714"/>
      <c r="P78" s="51" t="e">
        <f>VLOOKUP(B78,'BASE DE DONNEE'!$A$4:$H$148,6,0)*N78/100</f>
        <v>#N/A</v>
      </c>
      <c r="Q78" s="51" t="e">
        <f>VLOOKUP(B78,'BASE DE DONNEE'!$A$4:$H$148,7,0)*N78/100</f>
        <v>#N/A</v>
      </c>
      <c r="R78" s="51" t="e">
        <f>VLOOKUP(B78,'BASE DE DONNEE'!$A$4:$H$148,8,0)*N78/100</f>
        <v>#N/A</v>
      </c>
      <c r="S78" s="52" t="e">
        <f t="shared" si="20"/>
        <v>#N/A</v>
      </c>
      <c r="T78" s="22"/>
      <c r="U78" s="151"/>
      <c r="V78" s="782" t="e">
        <f>VLOOKUP(U78,'BASE DE DONNEE'!$A$4:$H$148,2,0)</f>
        <v>#N/A</v>
      </c>
      <c r="W78" s="782"/>
      <c r="X78" s="782"/>
      <c r="Y78" s="783"/>
      <c r="Z78" s="783"/>
      <c r="AA78" s="784"/>
      <c r="AB78" s="784"/>
      <c r="AC78" s="785"/>
      <c r="AD78" s="785"/>
      <c r="AE78" s="785"/>
      <c r="AF78" s="50" t="e">
        <f>VLOOKUP(U78,'BASE DE DONNEE'!$A$4:$H$148,3,0)</f>
        <v>#N/A</v>
      </c>
      <c r="AG78" s="713" t="e">
        <f t="shared" ref="AG78:AG105" si="22">(AC78*AF78)/100</f>
        <v>#N/A</v>
      </c>
      <c r="AH78" s="714"/>
      <c r="AI78" s="51" t="e">
        <f>VLOOKUP(U78,'BASE DE DONNEE'!$A$4:$H$148,6,0)*AH78/100</f>
        <v>#N/A</v>
      </c>
      <c r="AJ78" s="51" t="e">
        <f>VLOOKUP(U78,'BASE DE DONNEE'!$A$4:$H$148,7,0)*AH78/100</f>
        <v>#N/A</v>
      </c>
      <c r="AK78" s="51" t="e">
        <f>VLOOKUP(U78,'BASE DE DONNEE'!$A$4:$H$148,8,0)*AH78/100</f>
        <v>#N/A</v>
      </c>
      <c r="AL78" s="52" t="e">
        <f t="shared" ref="AL78:AL105" si="23">AH78+AI78+AJ78+AK78</f>
        <v>#N/A</v>
      </c>
      <c r="AM78" s="22"/>
      <c r="AN78" s="151"/>
      <c r="AO78" s="782" t="e">
        <f>VLOOKUP(AN78,'BASE DE DONNEE'!$A$4:$H$148,2,0)</f>
        <v>#N/A</v>
      </c>
      <c r="AP78" s="782"/>
      <c r="AQ78" s="782"/>
      <c r="AR78" s="783"/>
      <c r="AS78" s="783"/>
      <c r="AT78" s="784"/>
      <c r="AU78" s="784"/>
      <c r="AV78" s="785"/>
      <c r="AW78" s="785"/>
      <c r="AX78" s="785"/>
      <c r="AY78" s="50" t="e">
        <f>VLOOKUP(AN78,'BASE DE DONNEE'!$A$4:$H$148,3,0)</f>
        <v>#N/A</v>
      </c>
      <c r="AZ78" s="713" t="e">
        <f>(AV78*AY78)/100</f>
        <v>#N/A</v>
      </c>
      <c r="BA78" s="714"/>
      <c r="BB78" s="51" t="e">
        <f>VLOOKUP(AN78,'BASE DE DONNEE'!$A$4:$H$148,6,0)*AZ78/100</f>
        <v>#N/A</v>
      </c>
      <c r="BC78" s="51" t="e">
        <f>VLOOKUP(AN78,'BASE DE DONNEE'!$A$4:$H$148,7,0)*AZ78/100</f>
        <v>#N/A</v>
      </c>
      <c r="BD78" s="51" t="e">
        <f>VLOOKUP(AN78,'BASE DE DONNEE'!$A$4:$H$148,8,0)*AZ78/100</f>
        <v>#N/A</v>
      </c>
      <c r="BE78" s="52" t="e">
        <f>AZ78+BB78+BC78+BD78</f>
        <v>#N/A</v>
      </c>
      <c r="BF78" s="22"/>
      <c r="BG78" s="151"/>
      <c r="BH78" s="782" t="e">
        <f>VLOOKUP(BG78,'BASE DE DONNEE'!$A$4:$H$148,2,0)</f>
        <v>#N/A</v>
      </c>
      <c r="BI78" s="782"/>
      <c r="BJ78" s="782"/>
      <c r="BK78" s="783"/>
      <c r="BL78" s="783"/>
      <c r="BM78" s="784"/>
      <c r="BN78" s="784"/>
      <c r="BO78" s="785"/>
      <c r="BP78" s="785"/>
      <c r="BQ78" s="785"/>
      <c r="BR78" s="50" t="e">
        <f>VLOOKUP(BG78,'BASE DE DONNEE'!$A$4:$H$148,3,0)</f>
        <v>#N/A</v>
      </c>
      <c r="BS78" s="713" t="e">
        <f>(BO78*BR78)/100</f>
        <v>#N/A</v>
      </c>
      <c r="BT78" s="714"/>
      <c r="BU78" s="51" t="e">
        <f>VLOOKUP(BG78,'BASE DE DONNEE'!$A$4:$H$148,6,0)*BS78/100</f>
        <v>#N/A</v>
      </c>
      <c r="BV78" s="51" t="e">
        <f>VLOOKUP(BG78,'BASE DE DONNEE'!$A$4:$H$148,7,0)*BS78/100</f>
        <v>#N/A</v>
      </c>
      <c r="BW78" s="51" t="e">
        <f>VLOOKUP(BG78,'BASE DE DONNEE'!$A$4:$H$148,8,0)*BS78/100</f>
        <v>#N/A</v>
      </c>
      <c r="BX78" s="52" t="e">
        <f>BS78+BU78+BV78+BW78</f>
        <v>#N/A</v>
      </c>
    </row>
    <row r="79" spans="1:76" ht="16.5" customHeight="1" x14ac:dyDescent="0.25">
      <c r="A79" s="22"/>
      <c r="B79" s="23"/>
      <c r="C79" s="782" t="e">
        <f>VLOOKUP(B79,'BASE DE DONNEE'!$A$4:$H$148,2,0)</f>
        <v>#N/A</v>
      </c>
      <c r="D79" s="782"/>
      <c r="E79" s="782"/>
      <c r="F79" s="783"/>
      <c r="G79" s="783"/>
      <c r="H79" s="831"/>
      <c r="I79" s="831"/>
      <c r="J79" s="785"/>
      <c r="K79" s="785"/>
      <c r="L79" s="785"/>
      <c r="M79" s="50" t="e">
        <f>VLOOKUP(B79,'BASE DE DONNEE'!$A$4:$H$148,3,0)</f>
        <v>#N/A</v>
      </c>
      <c r="N79" s="713" t="e">
        <f t="shared" si="21"/>
        <v>#N/A</v>
      </c>
      <c r="O79" s="714"/>
      <c r="P79" s="51" t="e">
        <f>VLOOKUP(B79,'BASE DE DONNEE'!$A$4:$H$148,6,0)*N79/100</f>
        <v>#N/A</v>
      </c>
      <c r="Q79" s="51" t="e">
        <f>VLOOKUP(B79,'BASE DE DONNEE'!$A$4:$H$148,7,0)*N79/100</f>
        <v>#N/A</v>
      </c>
      <c r="R79" s="51" t="e">
        <f>VLOOKUP(B79,'BASE DE DONNEE'!$A$4:$H$148,8,0)*N79/100</f>
        <v>#N/A</v>
      </c>
      <c r="S79" s="52" t="e">
        <f t="shared" si="20"/>
        <v>#N/A</v>
      </c>
      <c r="T79" s="22"/>
      <c r="U79" s="152"/>
      <c r="V79" s="782" t="e">
        <f>VLOOKUP(U79,'BASE DE DONNEE'!$A$4:$H$148,2,0)</f>
        <v>#N/A</v>
      </c>
      <c r="W79" s="782"/>
      <c r="X79" s="782"/>
      <c r="Y79" s="783"/>
      <c r="Z79" s="783"/>
      <c r="AA79" s="784"/>
      <c r="AB79" s="784"/>
      <c r="AC79" s="785"/>
      <c r="AD79" s="785"/>
      <c r="AE79" s="785"/>
      <c r="AF79" s="50" t="e">
        <f>VLOOKUP(U79,'BASE DE DONNEE'!$A$4:$H$148,3,0)</f>
        <v>#N/A</v>
      </c>
      <c r="AG79" s="713" t="e">
        <f t="shared" si="22"/>
        <v>#N/A</v>
      </c>
      <c r="AH79" s="714"/>
      <c r="AI79" s="51" t="e">
        <f>VLOOKUP(U79,'BASE DE DONNEE'!$A$4:$H$148,6,0)*AH79/100</f>
        <v>#N/A</v>
      </c>
      <c r="AJ79" s="51" t="e">
        <f>VLOOKUP(U79,'BASE DE DONNEE'!$A$4:$H$148,7,0)*AH79/100</f>
        <v>#N/A</v>
      </c>
      <c r="AK79" s="51" t="e">
        <f>VLOOKUP(U79,'BASE DE DONNEE'!$A$4:$H$148,8,0)*AH79/100</f>
        <v>#N/A</v>
      </c>
      <c r="AL79" s="52" t="e">
        <f t="shared" si="23"/>
        <v>#N/A</v>
      </c>
      <c r="AM79" s="22"/>
      <c r="AN79" s="152"/>
      <c r="AO79" s="782" t="e">
        <f>VLOOKUP(AN79,'BASE DE DONNEE'!$A$4:$H$148,2,0)</f>
        <v>#N/A</v>
      </c>
      <c r="AP79" s="782"/>
      <c r="AQ79" s="782"/>
      <c r="AR79" s="783"/>
      <c r="AS79" s="783"/>
      <c r="AT79" s="784"/>
      <c r="AU79" s="784"/>
      <c r="AV79" s="785"/>
      <c r="AW79" s="785"/>
      <c r="AX79" s="785"/>
      <c r="AY79" s="50" t="e">
        <f>VLOOKUP(AN79,'BASE DE DONNEE'!$A$4:$H$148,3,0)</f>
        <v>#N/A</v>
      </c>
      <c r="AZ79" s="713" t="e">
        <f t="shared" ref="AZ79:AZ105" si="24">(AV79*AY79)/100</f>
        <v>#N/A</v>
      </c>
      <c r="BA79" s="714"/>
      <c r="BB79" s="51" t="e">
        <f>VLOOKUP(AN79,'BASE DE DONNEE'!$A$4:$H$148,6,0)*BA79/100</f>
        <v>#N/A</v>
      </c>
      <c r="BC79" s="51" t="e">
        <f>VLOOKUP(AN79,'BASE DE DONNEE'!$A$4:$H$148,7,0)*BA79/100</f>
        <v>#N/A</v>
      </c>
      <c r="BD79" s="51" t="e">
        <f>VLOOKUP(AN79,'BASE DE DONNEE'!$A$4:$H$148,8,0)*BA79/100</f>
        <v>#N/A</v>
      </c>
      <c r="BE79" s="52" t="e">
        <f t="shared" ref="BE79:BE106" si="25">BA79+BB79+BC79+BD79</f>
        <v>#N/A</v>
      </c>
      <c r="BF79" s="22"/>
      <c r="BG79" s="152"/>
      <c r="BH79" s="782" t="e">
        <f>VLOOKUP(BG79,'BASE DE DONNEE'!$A$4:$H$148,2,0)</f>
        <v>#N/A</v>
      </c>
      <c r="BI79" s="782"/>
      <c r="BJ79" s="782"/>
      <c r="BK79" s="783"/>
      <c r="BL79" s="783"/>
      <c r="BM79" s="784"/>
      <c r="BN79" s="784"/>
      <c r="BO79" s="785"/>
      <c r="BP79" s="785"/>
      <c r="BQ79" s="785"/>
      <c r="BR79" s="50" t="e">
        <f>VLOOKUP(BG79,'BASE DE DONNEE'!$A$4:$H$148,3,0)</f>
        <v>#N/A</v>
      </c>
      <c r="BS79" s="713" t="e">
        <f t="shared" ref="BS79:BS106" si="26">(BO79*BR79)/100</f>
        <v>#N/A</v>
      </c>
      <c r="BT79" s="714"/>
      <c r="BU79" s="51" t="e">
        <f>VLOOKUP(BG79,'BASE DE DONNEE'!$A$4:$H$148,6,0)*BT79/100</f>
        <v>#N/A</v>
      </c>
      <c r="BV79" s="51" t="e">
        <f>VLOOKUP(BG79,'BASE DE DONNEE'!$A$4:$H$148,7,0)*BT79/100</f>
        <v>#N/A</v>
      </c>
      <c r="BW79" s="51" t="e">
        <f>VLOOKUP(BG79,'BASE DE DONNEE'!$A$4:$H$148,8,0)*BT79/100</f>
        <v>#N/A</v>
      </c>
      <c r="BX79" s="52" t="e">
        <f t="shared" ref="BX79:BX106" si="27">BT79+BU79+BV79+BW79</f>
        <v>#N/A</v>
      </c>
    </row>
    <row r="80" spans="1:76" ht="16.5" customHeight="1" x14ac:dyDescent="0.25">
      <c r="A80" s="22"/>
      <c r="B80" s="23"/>
      <c r="C80" s="782" t="e">
        <f>VLOOKUP(B80,'BASE DE DONNEE'!$A$4:$H$148,2,0)</f>
        <v>#N/A</v>
      </c>
      <c r="D80" s="782"/>
      <c r="E80" s="782"/>
      <c r="F80" s="783"/>
      <c r="G80" s="783"/>
      <c r="H80" s="784"/>
      <c r="I80" s="784"/>
      <c r="J80" s="785"/>
      <c r="K80" s="785"/>
      <c r="L80" s="785"/>
      <c r="M80" s="50" t="e">
        <f>VLOOKUP(B80,'BASE DE DONNEE'!$A$4:$H$148,3,0)</f>
        <v>#N/A</v>
      </c>
      <c r="N80" s="713" t="e">
        <f t="shared" si="21"/>
        <v>#N/A</v>
      </c>
      <c r="O80" s="714"/>
      <c r="P80" s="51" t="e">
        <f>VLOOKUP(B80,'BASE DE DONNEE'!$A$4:$H$148,6,0)*N80/100</f>
        <v>#N/A</v>
      </c>
      <c r="Q80" s="51" t="e">
        <f>VLOOKUP(B80,'BASE DE DONNEE'!$A$4:$H$148,7,0)*N80/100</f>
        <v>#N/A</v>
      </c>
      <c r="R80" s="51" t="e">
        <f>VLOOKUP(B80,'BASE DE DONNEE'!$A$4:$H$148,8,0)*N80/100</f>
        <v>#N/A</v>
      </c>
      <c r="S80" s="52" t="e">
        <f t="shared" si="20"/>
        <v>#N/A</v>
      </c>
      <c r="T80" s="22"/>
      <c r="U80" s="152"/>
      <c r="V80" s="782" t="e">
        <f>VLOOKUP(U80,'BASE DE DONNEE'!$A$4:$H$148,2,0)</f>
        <v>#N/A</v>
      </c>
      <c r="W80" s="782"/>
      <c r="X80" s="782"/>
      <c r="Y80" s="783"/>
      <c r="Z80" s="783"/>
      <c r="AA80" s="784"/>
      <c r="AB80" s="784"/>
      <c r="AC80" s="785"/>
      <c r="AD80" s="785"/>
      <c r="AE80" s="785"/>
      <c r="AF80" s="50" t="e">
        <f>VLOOKUP(U80,'BASE DE DONNEE'!$A$4:$H$148,3,0)</f>
        <v>#N/A</v>
      </c>
      <c r="AG80" s="713" t="e">
        <f t="shared" si="22"/>
        <v>#N/A</v>
      </c>
      <c r="AH80" s="714"/>
      <c r="AI80" s="51" t="e">
        <f>VLOOKUP(U80,'BASE DE DONNEE'!$A$4:$H$148,6,0)*AH80/100</f>
        <v>#N/A</v>
      </c>
      <c r="AJ80" s="51" t="e">
        <f>VLOOKUP(U80,'BASE DE DONNEE'!$A$4:$H$148,7,0)*AH80/100</f>
        <v>#N/A</v>
      </c>
      <c r="AK80" s="51" t="e">
        <f>VLOOKUP(U80,'BASE DE DONNEE'!$A$4:$H$148,8,0)*AH80/100</f>
        <v>#N/A</v>
      </c>
      <c r="AL80" s="52" t="e">
        <f t="shared" si="23"/>
        <v>#N/A</v>
      </c>
      <c r="AM80" s="22"/>
      <c r="AN80" s="152"/>
      <c r="AO80" s="782" t="e">
        <f>VLOOKUP(AN80,'BASE DE DONNEE'!$A$4:$H$148,2,0)</f>
        <v>#N/A</v>
      </c>
      <c r="AP80" s="782"/>
      <c r="AQ80" s="782"/>
      <c r="AR80" s="783"/>
      <c r="AS80" s="783"/>
      <c r="AT80" s="784"/>
      <c r="AU80" s="784"/>
      <c r="AV80" s="785"/>
      <c r="AW80" s="785"/>
      <c r="AX80" s="785"/>
      <c r="AY80" s="50" t="e">
        <f>VLOOKUP(AN80,'BASE DE DONNEE'!$A$4:$H$148,3,0)</f>
        <v>#N/A</v>
      </c>
      <c r="AZ80" s="713" t="e">
        <f t="shared" si="24"/>
        <v>#N/A</v>
      </c>
      <c r="BA80" s="714"/>
      <c r="BB80" s="51" t="e">
        <f>VLOOKUP(AN80,'BASE DE DONNEE'!$A$4:$H$148,6,0)*BA80/100</f>
        <v>#N/A</v>
      </c>
      <c r="BC80" s="51" t="e">
        <f>VLOOKUP(AN80,'BASE DE DONNEE'!$A$4:$H$148,7,0)*BA80/100</f>
        <v>#N/A</v>
      </c>
      <c r="BD80" s="51" t="e">
        <f>VLOOKUP(AN80,'BASE DE DONNEE'!$A$4:$H$148,8,0)*BA80/100</f>
        <v>#N/A</v>
      </c>
      <c r="BE80" s="52" t="e">
        <f t="shared" si="25"/>
        <v>#N/A</v>
      </c>
      <c r="BF80" s="22"/>
      <c r="BG80" s="152"/>
      <c r="BH80" s="782" t="e">
        <f>VLOOKUP(BG80,'BASE DE DONNEE'!$A$4:$H$148,2,0)</f>
        <v>#N/A</v>
      </c>
      <c r="BI80" s="782"/>
      <c r="BJ80" s="782"/>
      <c r="BK80" s="783"/>
      <c r="BL80" s="783"/>
      <c r="BM80" s="784"/>
      <c r="BN80" s="784"/>
      <c r="BO80" s="785"/>
      <c r="BP80" s="785"/>
      <c r="BQ80" s="785"/>
      <c r="BR80" s="50" t="e">
        <f>VLOOKUP(BG80,'BASE DE DONNEE'!$A$4:$H$148,3,0)</f>
        <v>#N/A</v>
      </c>
      <c r="BS80" s="713" t="e">
        <f t="shared" si="26"/>
        <v>#N/A</v>
      </c>
      <c r="BT80" s="714"/>
      <c r="BU80" s="51" t="e">
        <f>VLOOKUP(BG80,'BASE DE DONNEE'!$A$4:$H$148,6,0)*BT80/100</f>
        <v>#N/A</v>
      </c>
      <c r="BV80" s="51" t="e">
        <f>VLOOKUP(BG80,'BASE DE DONNEE'!$A$4:$H$148,7,0)*BT80/100</f>
        <v>#N/A</v>
      </c>
      <c r="BW80" s="51" t="e">
        <f>VLOOKUP(BG80,'BASE DE DONNEE'!$A$4:$H$148,8,0)*BT80/100</f>
        <v>#N/A</v>
      </c>
      <c r="BX80" s="52" t="e">
        <f t="shared" si="27"/>
        <v>#N/A</v>
      </c>
    </row>
    <row r="81" spans="1:76" ht="16.5" customHeight="1" x14ac:dyDescent="0.25">
      <c r="A81" s="22"/>
      <c r="B81" s="23"/>
      <c r="C81" s="782" t="e">
        <f>VLOOKUP(B81,'BASE DE DONNEE'!$A$4:$H$148,2,0)</f>
        <v>#N/A</v>
      </c>
      <c r="D81" s="782"/>
      <c r="E81" s="782"/>
      <c r="F81" s="783"/>
      <c r="G81" s="783"/>
      <c r="H81" s="784"/>
      <c r="I81" s="784"/>
      <c r="J81" s="785"/>
      <c r="K81" s="785"/>
      <c r="L81" s="785"/>
      <c r="M81" s="50" t="e">
        <f>VLOOKUP(B81,'BASE DE DONNEE'!$A$4:$H$148,3,0)</f>
        <v>#N/A</v>
      </c>
      <c r="N81" s="713" t="e">
        <f t="shared" si="21"/>
        <v>#N/A</v>
      </c>
      <c r="O81" s="714"/>
      <c r="P81" s="51" t="e">
        <f>VLOOKUP(B81,'BASE DE DONNEE'!$A$4:$H$148,6,0)*N81/100</f>
        <v>#N/A</v>
      </c>
      <c r="Q81" s="51" t="e">
        <f>VLOOKUP(B81,'BASE DE DONNEE'!$A$4:$H$148,7,0)*N81/100</f>
        <v>#N/A</v>
      </c>
      <c r="R81" s="51" t="e">
        <f>VLOOKUP(B81,'BASE DE DONNEE'!$A$4:$H$148,8,0)*N81/100</f>
        <v>#N/A</v>
      </c>
      <c r="S81" s="52" t="e">
        <f t="shared" si="20"/>
        <v>#N/A</v>
      </c>
      <c r="T81" s="22"/>
      <c r="U81" s="152"/>
      <c r="V81" s="782" t="e">
        <f>VLOOKUP(U81,'BASE DE DONNEE'!$A$4:$H$148,2,0)</f>
        <v>#N/A</v>
      </c>
      <c r="W81" s="782"/>
      <c r="X81" s="782"/>
      <c r="Y81" s="783"/>
      <c r="Z81" s="783"/>
      <c r="AA81" s="784"/>
      <c r="AB81" s="784"/>
      <c r="AC81" s="785"/>
      <c r="AD81" s="785"/>
      <c r="AE81" s="785"/>
      <c r="AF81" s="50" t="e">
        <f>VLOOKUP(U81,'BASE DE DONNEE'!$A$4:$H$148,3,0)</f>
        <v>#N/A</v>
      </c>
      <c r="AG81" s="713" t="e">
        <f t="shared" si="22"/>
        <v>#N/A</v>
      </c>
      <c r="AH81" s="714"/>
      <c r="AI81" s="51" t="e">
        <f>VLOOKUP(U81,'BASE DE DONNEE'!$A$4:$H$148,6,0)*AH81/100</f>
        <v>#N/A</v>
      </c>
      <c r="AJ81" s="51" t="e">
        <f>VLOOKUP(U81,'BASE DE DONNEE'!$A$4:$H$148,7,0)*AH81/100</f>
        <v>#N/A</v>
      </c>
      <c r="AK81" s="51" t="e">
        <f>VLOOKUP(U81,'BASE DE DONNEE'!$A$4:$H$148,8,0)*AH81/100</f>
        <v>#N/A</v>
      </c>
      <c r="AL81" s="52" t="e">
        <f t="shared" si="23"/>
        <v>#N/A</v>
      </c>
      <c r="AM81" s="22"/>
      <c r="AN81" s="152"/>
      <c r="AO81" s="782" t="e">
        <f>VLOOKUP(AN81,'BASE DE DONNEE'!$A$4:$H$148,2,0)</f>
        <v>#N/A</v>
      </c>
      <c r="AP81" s="782"/>
      <c r="AQ81" s="782"/>
      <c r="AR81" s="783"/>
      <c r="AS81" s="783"/>
      <c r="AT81" s="784"/>
      <c r="AU81" s="784"/>
      <c r="AV81" s="785"/>
      <c r="AW81" s="785"/>
      <c r="AX81" s="785"/>
      <c r="AY81" s="50" t="e">
        <f>VLOOKUP(AN81,'BASE DE DONNEE'!$A$4:$H$148,3,0)</f>
        <v>#N/A</v>
      </c>
      <c r="AZ81" s="713" t="e">
        <f t="shared" si="24"/>
        <v>#N/A</v>
      </c>
      <c r="BA81" s="714"/>
      <c r="BB81" s="51" t="e">
        <f>VLOOKUP(AN81,'BASE DE DONNEE'!$A$4:$H$148,6,0)*BA81/100</f>
        <v>#N/A</v>
      </c>
      <c r="BC81" s="51" t="e">
        <f>VLOOKUP(AN81,'BASE DE DONNEE'!$A$4:$H$148,7,0)*BA81/100</f>
        <v>#N/A</v>
      </c>
      <c r="BD81" s="51" t="e">
        <f>VLOOKUP(AN81,'BASE DE DONNEE'!$A$4:$H$148,8,0)*BA81/100</f>
        <v>#N/A</v>
      </c>
      <c r="BE81" s="52" t="e">
        <f t="shared" si="25"/>
        <v>#N/A</v>
      </c>
      <c r="BF81" s="22"/>
      <c r="BG81" s="152"/>
      <c r="BH81" s="782" t="e">
        <f>VLOOKUP(BG81,'BASE DE DONNEE'!$A$4:$H$148,2,0)</f>
        <v>#N/A</v>
      </c>
      <c r="BI81" s="782"/>
      <c r="BJ81" s="782"/>
      <c r="BK81" s="783"/>
      <c r="BL81" s="783"/>
      <c r="BM81" s="784"/>
      <c r="BN81" s="784"/>
      <c r="BO81" s="785"/>
      <c r="BP81" s="785"/>
      <c r="BQ81" s="785"/>
      <c r="BR81" s="50" t="e">
        <f>VLOOKUP(BG81,'BASE DE DONNEE'!$A$4:$H$148,3,0)</f>
        <v>#N/A</v>
      </c>
      <c r="BS81" s="713" t="e">
        <f t="shared" si="26"/>
        <v>#N/A</v>
      </c>
      <c r="BT81" s="714"/>
      <c r="BU81" s="51" t="e">
        <f>VLOOKUP(BG81,'BASE DE DONNEE'!$A$4:$H$148,6,0)*BT81/100</f>
        <v>#N/A</v>
      </c>
      <c r="BV81" s="51" t="e">
        <f>VLOOKUP(BG81,'BASE DE DONNEE'!$A$4:$H$148,7,0)*BT81/100</f>
        <v>#N/A</v>
      </c>
      <c r="BW81" s="51" t="e">
        <f>VLOOKUP(BG81,'BASE DE DONNEE'!$A$4:$H$148,8,0)*BT81/100</f>
        <v>#N/A</v>
      </c>
      <c r="BX81" s="52" t="e">
        <f t="shared" si="27"/>
        <v>#N/A</v>
      </c>
    </row>
    <row r="82" spans="1:76" ht="16.5" customHeight="1" x14ac:dyDescent="0.25">
      <c r="A82" s="22"/>
      <c r="B82" s="23"/>
      <c r="C82" s="782" t="e">
        <f>VLOOKUP(B82,'BASE DE DONNEE'!$A$4:$H$148,2,0)</f>
        <v>#N/A</v>
      </c>
      <c r="D82" s="782"/>
      <c r="E82" s="782"/>
      <c r="F82" s="783"/>
      <c r="G82" s="783"/>
      <c r="H82" s="831"/>
      <c r="I82" s="831"/>
      <c r="J82" s="785"/>
      <c r="K82" s="785"/>
      <c r="L82" s="785"/>
      <c r="M82" s="50" t="e">
        <f>VLOOKUP(B82,'BASE DE DONNEE'!$A$4:$H$148,3,0)</f>
        <v>#N/A</v>
      </c>
      <c r="N82" s="713" t="e">
        <f t="shared" si="21"/>
        <v>#N/A</v>
      </c>
      <c r="O82" s="714"/>
      <c r="P82" s="51" t="e">
        <f>VLOOKUP(B82,'BASE DE DONNEE'!$A$4:$H$148,6,0)*N82/100</f>
        <v>#N/A</v>
      </c>
      <c r="Q82" s="51" t="e">
        <f>VLOOKUP(B82,'BASE DE DONNEE'!$A$4:$H$148,7,0)*N82/100</f>
        <v>#N/A</v>
      </c>
      <c r="R82" s="51" t="e">
        <f>VLOOKUP(B82,'BASE DE DONNEE'!$A$4:$H$148,8,0)*N82/100</f>
        <v>#N/A</v>
      </c>
      <c r="S82" s="52" t="e">
        <f t="shared" si="20"/>
        <v>#N/A</v>
      </c>
      <c r="T82" s="22"/>
      <c r="U82" s="152"/>
      <c r="V82" s="782" t="e">
        <f>VLOOKUP(U82,'BASE DE DONNEE'!$A$4:$H$148,2,0)</f>
        <v>#N/A</v>
      </c>
      <c r="W82" s="782"/>
      <c r="X82" s="782"/>
      <c r="Y82" s="783"/>
      <c r="Z82" s="783"/>
      <c r="AA82" s="784"/>
      <c r="AB82" s="784"/>
      <c r="AC82" s="785"/>
      <c r="AD82" s="785"/>
      <c r="AE82" s="785"/>
      <c r="AF82" s="50" t="e">
        <f>VLOOKUP(U82,'BASE DE DONNEE'!$A$4:$H$148,3,0)</f>
        <v>#N/A</v>
      </c>
      <c r="AG82" s="713" t="e">
        <f t="shared" si="22"/>
        <v>#N/A</v>
      </c>
      <c r="AH82" s="714"/>
      <c r="AI82" s="51" t="e">
        <f>VLOOKUP(U82,'BASE DE DONNEE'!$A$4:$H$148,6,0)*AH82/100</f>
        <v>#N/A</v>
      </c>
      <c r="AJ82" s="51" t="e">
        <f>VLOOKUP(U82,'BASE DE DONNEE'!$A$4:$H$148,7,0)*AH82/100</f>
        <v>#N/A</v>
      </c>
      <c r="AK82" s="51" t="e">
        <f>VLOOKUP(U82,'BASE DE DONNEE'!$A$4:$H$148,8,0)*AH82/100</f>
        <v>#N/A</v>
      </c>
      <c r="AL82" s="52" t="e">
        <f t="shared" si="23"/>
        <v>#N/A</v>
      </c>
      <c r="AM82" s="22"/>
      <c r="AN82" s="152"/>
      <c r="AO82" s="782" t="e">
        <f>VLOOKUP(AN82,'BASE DE DONNEE'!$A$4:$H$148,2,0)</f>
        <v>#N/A</v>
      </c>
      <c r="AP82" s="782"/>
      <c r="AQ82" s="782"/>
      <c r="AR82" s="783"/>
      <c r="AS82" s="783"/>
      <c r="AT82" s="784"/>
      <c r="AU82" s="784"/>
      <c r="AV82" s="785"/>
      <c r="AW82" s="785"/>
      <c r="AX82" s="785"/>
      <c r="AY82" s="50" t="e">
        <f>VLOOKUP(AN82,'BASE DE DONNEE'!$A$4:$H$148,3,0)</f>
        <v>#N/A</v>
      </c>
      <c r="AZ82" s="713" t="e">
        <f t="shared" si="24"/>
        <v>#N/A</v>
      </c>
      <c r="BA82" s="714"/>
      <c r="BB82" s="51" t="e">
        <f>VLOOKUP(AN82,'BASE DE DONNEE'!$A$4:$H$148,6,0)*BA82/100</f>
        <v>#N/A</v>
      </c>
      <c r="BC82" s="51" t="e">
        <f>VLOOKUP(AN82,'BASE DE DONNEE'!$A$4:$H$148,7,0)*BA82/100</f>
        <v>#N/A</v>
      </c>
      <c r="BD82" s="51" t="e">
        <f>VLOOKUP(AN82,'BASE DE DONNEE'!$A$4:$H$148,8,0)*BA82/100</f>
        <v>#N/A</v>
      </c>
      <c r="BE82" s="52" t="e">
        <f t="shared" si="25"/>
        <v>#N/A</v>
      </c>
      <c r="BF82" s="22"/>
      <c r="BG82" s="152"/>
      <c r="BH82" s="782" t="e">
        <f>VLOOKUP(BG82,'BASE DE DONNEE'!$A$4:$H$148,2,0)</f>
        <v>#N/A</v>
      </c>
      <c r="BI82" s="782"/>
      <c r="BJ82" s="782"/>
      <c r="BK82" s="783"/>
      <c r="BL82" s="783"/>
      <c r="BM82" s="784"/>
      <c r="BN82" s="784"/>
      <c r="BO82" s="785"/>
      <c r="BP82" s="785"/>
      <c r="BQ82" s="785"/>
      <c r="BR82" s="50" t="e">
        <f>VLOOKUP(BG82,'BASE DE DONNEE'!$A$4:$H$148,3,0)</f>
        <v>#N/A</v>
      </c>
      <c r="BS82" s="713" t="e">
        <f t="shared" si="26"/>
        <v>#N/A</v>
      </c>
      <c r="BT82" s="714"/>
      <c r="BU82" s="51" t="e">
        <f>VLOOKUP(BG82,'BASE DE DONNEE'!$A$4:$H$148,6,0)*BT82/100</f>
        <v>#N/A</v>
      </c>
      <c r="BV82" s="51" t="e">
        <f>VLOOKUP(BG82,'BASE DE DONNEE'!$A$4:$H$148,7,0)*BT82/100</f>
        <v>#N/A</v>
      </c>
      <c r="BW82" s="51" t="e">
        <f>VLOOKUP(BG82,'BASE DE DONNEE'!$A$4:$H$148,8,0)*BT82/100</f>
        <v>#N/A</v>
      </c>
      <c r="BX82" s="52" t="e">
        <f t="shared" si="27"/>
        <v>#N/A</v>
      </c>
    </row>
    <row r="83" spans="1:76" ht="16.5" customHeight="1" x14ac:dyDescent="0.25">
      <c r="A83" s="22"/>
      <c r="B83" s="23"/>
      <c r="C83" s="782" t="e">
        <f>VLOOKUP(B83,'BASE DE DONNEE'!$A$4:$H$148,2,0)</f>
        <v>#N/A</v>
      </c>
      <c r="D83" s="782"/>
      <c r="E83" s="782"/>
      <c r="F83" s="783"/>
      <c r="G83" s="783"/>
      <c r="H83" s="784"/>
      <c r="I83" s="784"/>
      <c r="J83" s="785"/>
      <c r="K83" s="785"/>
      <c r="L83" s="785"/>
      <c r="M83" s="50" t="e">
        <f>VLOOKUP(B83,'BASE DE DONNEE'!$A$4:$H$148,3,0)</f>
        <v>#N/A</v>
      </c>
      <c r="N83" s="713" t="e">
        <f t="shared" si="21"/>
        <v>#N/A</v>
      </c>
      <c r="O83" s="714"/>
      <c r="P83" s="51" t="e">
        <f>VLOOKUP(B83,'BASE DE DONNEE'!$A$4:$H$148,6,0)*N83/100</f>
        <v>#N/A</v>
      </c>
      <c r="Q83" s="51" t="e">
        <f>VLOOKUP(B83,'BASE DE DONNEE'!$A$4:$H$148,7,0)*N83/100</f>
        <v>#N/A</v>
      </c>
      <c r="R83" s="51" t="e">
        <f>VLOOKUP(B83,'BASE DE DONNEE'!$A$4:$H$148,8,0)*N83/100</f>
        <v>#N/A</v>
      </c>
      <c r="S83" s="52" t="e">
        <f t="shared" si="20"/>
        <v>#N/A</v>
      </c>
      <c r="T83" s="22"/>
      <c r="U83" s="153"/>
      <c r="V83" s="782" t="e">
        <f>VLOOKUP(U83,'BASE DE DONNEE'!$A$4:$H$148,2,0)</f>
        <v>#N/A</v>
      </c>
      <c r="W83" s="782"/>
      <c r="X83" s="782"/>
      <c r="Y83" s="783"/>
      <c r="Z83" s="783"/>
      <c r="AA83" s="784"/>
      <c r="AB83" s="784"/>
      <c r="AC83" s="785"/>
      <c r="AD83" s="785"/>
      <c r="AE83" s="785"/>
      <c r="AF83" s="50" t="e">
        <f>VLOOKUP(U83,'BASE DE DONNEE'!$A$4:$H$148,3,0)</f>
        <v>#N/A</v>
      </c>
      <c r="AG83" s="713" t="e">
        <f t="shared" si="22"/>
        <v>#N/A</v>
      </c>
      <c r="AH83" s="714"/>
      <c r="AI83" s="51" t="e">
        <f>VLOOKUP(U83,'BASE DE DONNEE'!$A$4:$H$148,6,0)*AH83/100</f>
        <v>#N/A</v>
      </c>
      <c r="AJ83" s="51" t="e">
        <f>VLOOKUP(U83,'BASE DE DONNEE'!$A$4:$H$148,7,0)*AH83/100</f>
        <v>#N/A</v>
      </c>
      <c r="AK83" s="51" t="e">
        <f>VLOOKUP(U83,'BASE DE DONNEE'!$A$4:$H$148,8,0)*AH83/100</f>
        <v>#N/A</v>
      </c>
      <c r="AL83" s="52" t="e">
        <f t="shared" si="23"/>
        <v>#N/A</v>
      </c>
      <c r="AM83" s="22"/>
      <c r="AN83" s="153"/>
      <c r="AO83" s="782" t="e">
        <f>VLOOKUP(AN83,'BASE DE DONNEE'!$A$4:$H$148,2,0)</f>
        <v>#N/A</v>
      </c>
      <c r="AP83" s="782"/>
      <c r="AQ83" s="782"/>
      <c r="AR83" s="783"/>
      <c r="AS83" s="783"/>
      <c r="AT83" s="784"/>
      <c r="AU83" s="784"/>
      <c r="AV83" s="785"/>
      <c r="AW83" s="785"/>
      <c r="AX83" s="785"/>
      <c r="AY83" s="50" t="e">
        <f>VLOOKUP(AN83,'BASE DE DONNEE'!$A$4:$H$148,3,0)</f>
        <v>#N/A</v>
      </c>
      <c r="AZ83" s="713" t="e">
        <f t="shared" si="24"/>
        <v>#N/A</v>
      </c>
      <c r="BA83" s="714"/>
      <c r="BB83" s="51" t="e">
        <f>VLOOKUP(AN83,'BASE DE DONNEE'!$A$4:$H$148,6,0)*BA83/100</f>
        <v>#N/A</v>
      </c>
      <c r="BC83" s="51" t="e">
        <f>VLOOKUP(AN83,'BASE DE DONNEE'!$A$4:$H$148,7,0)*BA83/100</f>
        <v>#N/A</v>
      </c>
      <c r="BD83" s="51" t="e">
        <f>VLOOKUP(AN83,'BASE DE DONNEE'!$A$4:$H$148,8,0)*BA83/100</f>
        <v>#N/A</v>
      </c>
      <c r="BE83" s="52" t="e">
        <f t="shared" si="25"/>
        <v>#N/A</v>
      </c>
      <c r="BF83" s="22"/>
      <c r="BG83" s="153"/>
      <c r="BH83" s="782" t="e">
        <f>VLOOKUP(BG83,'BASE DE DONNEE'!$A$4:$H$148,2,0)</f>
        <v>#N/A</v>
      </c>
      <c r="BI83" s="782"/>
      <c r="BJ83" s="782"/>
      <c r="BK83" s="783"/>
      <c r="BL83" s="783"/>
      <c r="BM83" s="784"/>
      <c r="BN83" s="784"/>
      <c r="BO83" s="785"/>
      <c r="BP83" s="785"/>
      <c r="BQ83" s="785"/>
      <c r="BR83" s="50" t="e">
        <f>VLOOKUP(BG83,'BASE DE DONNEE'!$A$4:$H$148,3,0)</f>
        <v>#N/A</v>
      </c>
      <c r="BS83" s="713" t="e">
        <f t="shared" si="26"/>
        <v>#N/A</v>
      </c>
      <c r="BT83" s="714"/>
      <c r="BU83" s="51" t="e">
        <f>VLOOKUP(BG83,'BASE DE DONNEE'!$A$4:$H$148,6,0)*BT83/100</f>
        <v>#N/A</v>
      </c>
      <c r="BV83" s="51" t="e">
        <f>VLOOKUP(BG83,'BASE DE DONNEE'!$A$4:$H$148,7,0)*BT83/100</f>
        <v>#N/A</v>
      </c>
      <c r="BW83" s="51" t="e">
        <f>VLOOKUP(BG83,'BASE DE DONNEE'!$A$4:$H$148,8,0)*BT83/100</f>
        <v>#N/A</v>
      </c>
      <c r="BX83" s="52" t="e">
        <f t="shared" si="27"/>
        <v>#N/A</v>
      </c>
    </row>
    <row r="84" spans="1:76" ht="16.5" customHeight="1" x14ac:dyDescent="0.25">
      <c r="A84" s="22"/>
      <c r="B84" s="23"/>
      <c r="C84" s="782" t="e">
        <f>VLOOKUP(B84,'BASE DE DONNEE'!$A$4:$H$148,2,0)</f>
        <v>#N/A</v>
      </c>
      <c r="D84" s="782"/>
      <c r="E84" s="782"/>
      <c r="F84" s="783"/>
      <c r="G84" s="783"/>
      <c r="H84" s="784"/>
      <c r="I84" s="784"/>
      <c r="J84" s="785"/>
      <c r="K84" s="785"/>
      <c r="L84" s="785"/>
      <c r="M84" s="50" t="e">
        <f>VLOOKUP(B84,'BASE DE DONNEE'!$A$4:$H$148,3,0)</f>
        <v>#N/A</v>
      </c>
      <c r="N84" s="713" t="e">
        <f t="shared" si="21"/>
        <v>#N/A</v>
      </c>
      <c r="O84" s="714"/>
      <c r="P84" s="51" t="e">
        <f>VLOOKUP(B84,'BASE DE DONNEE'!$A$4:$H$148,6,0)*N84/100</f>
        <v>#N/A</v>
      </c>
      <c r="Q84" s="51" t="e">
        <f>VLOOKUP(B84,'BASE DE DONNEE'!$A$4:$H$148,7,0)*N84/100</f>
        <v>#N/A</v>
      </c>
      <c r="R84" s="51" t="e">
        <f>VLOOKUP(B84,'BASE DE DONNEE'!$A$4:$H$148,8,0)*N84/100</f>
        <v>#N/A</v>
      </c>
      <c r="S84" s="52" t="e">
        <f t="shared" si="20"/>
        <v>#N/A</v>
      </c>
      <c r="T84" s="22"/>
      <c r="U84" s="153"/>
      <c r="V84" s="782" t="e">
        <f>VLOOKUP(U84,'BASE DE DONNEE'!$A$4:$H$148,2,0)</f>
        <v>#N/A</v>
      </c>
      <c r="W84" s="782"/>
      <c r="X84" s="782"/>
      <c r="Y84" s="783"/>
      <c r="Z84" s="783"/>
      <c r="AA84" s="784"/>
      <c r="AB84" s="784"/>
      <c r="AC84" s="785"/>
      <c r="AD84" s="785"/>
      <c r="AE84" s="785"/>
      <c r="AF84" s="50" t="e">
        <f>VLOOKUP(U84,'BASE DE DONNEE'!$A$4:$H$148,3,0)</f>
        <v>#N/A</v>
      </c>
      <c r="AG84" s="713" t="e">
        <f t="shared" si="22"/>
        <v>#N/A</v>
      </c>
      <c r="AH84" s="714"/>
      <c r="AI84" s="51" t="e">
        <f>VLOOKUP(U84,'BASE DE DONNEE'!$A$4:$H$148,6,0)*AH84/100</f>
        <v>#N/A</v>
      </c>
      <c r="AJ84" s="51" t="e">
        <f>VLOOKUP(U84,'BASE DE DONNEE'!$A$4:$H$148,7,0)*AH84/100</f>
        <v>#N/A</v>
      </c>
      <c r="AK84" s="51" t="e">
        <f>VLOOKUP(U84,'BASE DE DONNEE'!$A$4:$H$148,8,0)*AH84/100</f>
        <v>#N/A</v>
      </c>
      <c r="AL84" s="52" t="e">
        <f t="shared" si="23"/>
        <v>#N/A</v>
      </c>
      <c r="AM84" s="22"/>
      <c r="AN84" s="153"/>
      <c r="AO84" s="782" t="e">
        <f>VLOOKUP(AN84,'BASE DE DONNEE'!$A$4:$H$148,2,0)</f>
        <v>#N/A</v>
      </c>
      <c r="AP84" s="782"/>
      <c r="AQ84" s="782"/>
      <c r="AR84" s="783"/>
      <c r="AS84" s="783"/>
      <c r="AT84" s="784"/>
      <c r="AU84" s="784"/>
      <c r="AV84" s="785"/>
      <c r="AW84" s="785"/>
      <c r="AX84" s="785"/>
      <c r="AY84" s="50" t="e">
        <f>VLOOKUP(AN84,'BASE DE DONNEE'!$A$4:$H$148,3,0)</f>
        <v>#N/A</v>
      </c>
      <c r="AZ84" s="713" t="e">
        <f t="shared" si="24"/>
        <v>#N/A</v>
      </c>
      <c r="BA84" s="714"/>
      <c r="BB84" s="51" t="e">
        <f>VLOOKUP(AN84,'BASE DE DONNEE'!$A$4:$H$148,6,0)*BA84/100</f>
        <v>#N/A</v>
      </c>
      <c r="BC84" s="51" t="e">
        <f>VLOOKUP(AN84,'BASE DE DONNEE'!$A$4:$H$148,7,0)*BA84/100</f>
        <v>#N/A</v>
      </c>
      <c r="BD84" s="51" t="e">
        <f>VLOOKUP(AN84,'BASE DE DONNEE'!$A$4:$H$148,8,0)*BA84/100</f>
        <v>#N/A</v>
      </c>
      <c r="BE84" s="52" t="e">
        <f t="shared" si="25"/>
        <v>#N/A</v>
      </c>
      <c r="BF84" s="22"/>
      <c r="BG84" s="153"/>
      <c r="BH84" s="782" t="e">
        <f>VLOOKUP(BG84,'BASE DE DONNEE'!$A$4:$H$148,2,0)</f>
        <v>#N/A</v>
      </c>
      <c r="BI84" s="782"/>
      <c r="BJ84" s="782"/>
      <c r="BK84" s="783"/>
      <c r="BL84" s="783"/>
      <c r="BM84" s="784"/>
      <c r="BN84" s="784"/>
      <c r="BO84" s="785"/>
      <c r="BP84" s="785"/>
      <c r="BQ84" s="785"/>
      <c r="BR84" s="50" t="e">
        <f>VLOOKUP(BG84,'BASE DE DONNEE'!$A$4:$H$148,3,0)</f>
        <v>#N/A</v>
      </c>
      <c r="BS84" s="713" t="e">
        <f t="shared" si="26"/>
        <v>#N/A</v>
      </c>
      <c r="BT84" s="714"/>
      <c r="BU84" s="51" t="e">
        <f>VLOOKUP(BG84,'BASE DE DONNEE'!$A$4:$H$148,6,0)*BT84/100</f>
        <v>#N/A</v>
      </c>
      <c r="BV84" s="51" t="e">
        <f>VLOOKUP(BG84,'BASE DE DONNEE'!$A$4:$H$148,7,0)*BT84/100</f>
        <v>#N/A</v>
      </c>
      <c r="BW84" s="51" t="e">
        <f>VLOOKUP(BG84,'BASE DE DONNEE'!$A$4:$H$148,8,0)*BT84/100</f>
        <v>#N/A</v>
      </c>
      <c r="BX84" s="52" t="e">
        <f t="shared" si="27"/>
        <v>#N/A</v>
      </c>
    </row>
    <row r="85" spans="1:76" ht="17.25" customHeight="1" x14ac:dyDescent="0.25">
      <c r="A85" s="22"/>
      <c r="B85" s="23"/>
      <c r="C85" s="782" t="e">
        <f>VLOOKUP(B85,'BASE DE DONNEE'!$A$4:$H$148,2,0)</f>
        <v>#N/A</v>
      </c>
      <c r="D85" s="782"/>
      <c r="E85" s="782"/>
      <c r="F85" s="783"/>
      <c r="G85" s="783"/>
      <c r="H85" s="861"/>
      <c r="I85" s="784"/>
      <c r="J85" s="785"/>
      <c r="K85" s="785"/>
      <c r="L85" s="785"/>
      <c r="M85" s="50" t="e">
        <f>VLOOKUP(B85,'BASE DE DONNEE'!$A$4:$H$148,3,0)</f>
        <v>#N/A</v>
      </c>
      <c r="N85" s="713" t="e">
        <f t="shared" si="21"/>
        <v>#N/A</v>
      </c>
      <c r="O85" s="714"/>
      <c r="P85" s="51" t="e">
        <f>VLOOKUP(B85,'BASE DE DONNEE'!$A$4:$H$148,6,0)*N85/100</f>
        <v>#N/A</v>
      </c>
      <c r="Q85" s="51" t="e">
        <f>VLOOKUP(B85,'BASE DE DONNEE'!$A$4:$H$148,7,0)*N85/100</f>
        <v>#N/A</v>
      </c>
      <c r="R85" s="51" t="e">
        <f>VLOOKUP(B85,'BASE DE DONNEE'!$A$4:$H$148,8,0)*N85/100</f>
        <v>#N/A</v>
      </c>
      <c r="S85" s="52" t="e">
        <f t="shared" si="20"/>
        <v>#N/A</v>
      </c>
      <c r="T85" s="22"/>
      <c r="U85" s="153"/>
      <c r="V85" s="782" t="e">
        <f>VLOOKUP(U85,'BASE DE DONNEE'!$A$4:$H$148,2,0)</f>
        <v>#N/A</v>
      </c>
      <c r="W85" s="782"/>
      <c r="X85" s="782"/>
      <c r="Y85" s="783"/>
      <c r="Z85" s="783"/>
      <c r="AA85" s="784"/>
      <c r="AB85" s="784"/>
      <c r="AC85" s="785"/>
      <c r="AD85" s="785"/>
      <c r="AE85" s="785"/>
      <c r="AF85" s="50" t="e">
        <f>VLOOKUP(U85,'BASE DE DONNEE'!$A$4:$H$148,3,0)</f>
        <v>#N/A</v>
      </c>
      <c r="AG85" s="713" t="e">
        <f t="shared" si="22"/>
        <v>#N/A</v>
      </c>
      <c r="AH85" s="714"/>
      <c r="AI85" s="51" t="e">
        <f>VLOOKUP(U85,'BASE DE DONNEE'!$A$4:$H$148,6,0)*AH85/100</f>
        <v>#N/A</v>
      </c>
      <c r="AJ85" s="51" t="e">
        <f>VLOOKUP(U85,'BASE DE DONNEE'!$A$4:$H$148,7,0)*AH85/100</f>
        <v>#N/A</v>
      </c>
      <c r="AK85" s="51" t="e">
        <f>VLOOKUP(U85,'BASE DE DONNEE'!$A$4:$H$148,8,0)*AH85/100</f>
        <v>#N/A</v>
      </c>
      <c r="AL85" s="52" t="e">
        <f t="shared" si="23"/>
        <v>#N/A</v>
      </c>
      <c r="AM85" s="22"/>
      <c r="AN85" s="153"/>
      <c r="AO85" s="782" t="e">
        <f>VLOOKUP(AN85,'BASE DE DONNEE'!$A$4:$H$148,2,0)</f>
        <v>#N/A</v>
      </c>
      <c r="AP85" s="782"/>
      <c r="AQ85" s="782"/>
      <c r="AR85" s="783"/>
      <c r="AS85" s="783"/>
      <c r="AT85" s="784"/>
      <c r="AU85" s="784"/>
      <c r="AV85" s="785"/>
      <c r="AW85" s="785"/>
      <c r="AX85" s="785"/>
      <c r="AY85" s="50" t="e">
        <f>VLOOKUP(AN85,'BASE DE DONNEE'!$A$4:$H$148,3,0)</f>
        <v>#N/A</v>
      </c>
      <c r="AZ85" s="713" t="e">
        <f t="shared" si="24"/>
        <v>#N/A</v>
      </c>
      <c r="BA85" s="714"/>
      <c r="BB85" s="51" t="e">
        <f>VLOOKUP(AN85,'BASE DE DONNEE'!$A$4:$H$148,6,0)*BA85/100</f>
        <v>#N/A</v>
      </c>
      <c r="BC85" s="51" t="e">
        <f>VLOOKUP(AN85,'BASE DE DONNEE'!$A$4:$H$148,7,0)*BA85/100</f>
        <v>#N/A</v>
      </c>
      <c r="BD85" s="51" t="e">
        <f>VLOOKUP(AN85,'BASE DE DONNEE'!$A$4:$H$148,8,0)*BA85/100</f>
        <v>#N/A</v>
      </c>
      <c r="BE85" s="52" t="e">
        <f t="shared" si="25"/>
        <v>#N/A</v>
      </c>
      <c r="BF85" s="22"/>
      <c r="BG85" s="153"/>
      <c r="BH85" s="782" t="e">
        <f>VLOOKUP(BG85,'BASE DE DONNEE'!$A$4:$H$148,2,0)</f>
        <v>#N/A</v>
      </c>
      <c r="BI85" s="782"/>
      <c r="BJ85" s="782"/>
      <c r="BK85" s="783"/>
      <c r="BL85" s="783"/>
      <c r="BM85" s="784"/>
      <c r="BN85" s="784"/>
      <c r="BO85" s="785"/>
      <c r="BP85" s="785"/>
      <c r="BQ85" s="785"/>
      <c r="BR85" s="50" t="e">
        <f>VLOOKUP(BG85,'BASE DE DONNEE'!$A$4:$H$148,3,0)</f>
        <v>#N/A</v>
      </c>
      <c r="BS85" s="713" t="e">
        <f t="shared" si="26"/>
        <v>#N/A</v>
      </c>
      <c r="BT85" s="714"/>
      <c r="BU85" s="51" t="e">
        <f>VLOOKUP(BG85,'BASE DE DONNEE'!$A$4:$H$148,6,0)*BT85/100</f>
        <v>#N/A</v>
      </c>
      <c r="BV85" s="51" t="e">
        <f>VLOOKUP(BG85,'BASE DE DONNEE'!$A$4:$H$148,7,0)*BT85/100</f>
        <v>#N/A</v>
      </c>
      <c r="BW85" s="51" t="e">
        <f>VLOOKUP(BG85,'BASE DE DONNEE'!$A$4:$H$148,8,0)*BT85/100</f>
        <v>#N/A</v>
      </c>
      <c r="BX85" s="52" t="e">
        <f t="shared" si="27"/>
        <v>#N/A</v>
      </c>
    </row>
    <row r="86" spans="1:76" ht="17.25" customHeight="1" x14ac:dyDescent="0.25">
      <c r="A86" s="22"/>
      <c r="B86" s="23"/>
      <c r="C86" s="782" t="e">
        <f>VLOOKUP(B86,'BASE DE DONNEE'!$A$4:$H$148,2,0)</f>
        <v>#N/A</v>
      </c>
      <c r="D86" s="782"/>
      <c r="E86" s="782"/>
      <c r="F86" s="783"/>
      <c r="G86" s="783"/>
      <c r="H86" s="831"/>
      <c r="I86" s="831"/>
      <c r="J86" s="785"/>
      <c r="K86" s="785"/>
      <c r="L86" s="785"/>
      <c r="M86" s="50" t="e">
        <f>VLOOKUP(B86,'BASE DE DONNEE'!$A$4:$H$148,3,0)</f>
        <v>#N/A</v>
      </c>
      <c r="N86" s="713" t="e">
        <f t="shared" si="21"/>
        <v>#N/A</v>
      </c>
      <c r="O86" s="714"/>
      <c r="P86" s="51" t="e">
        <f>VLOOKUP(B86,'BASE DE DONNEE'!$A$4:$H$148,6,0)*N86/100</f>
        <v>#N/A</v>
      </c>
      <c r="Q86" s="51" t="e">
        <f>VLOOKUP(B86,'BASE DE DONNEE'!$A$4:$H$148,7,0)*N86/100</f>
        <v>#N/A</v>
      </c>
      <c r="R86" s="51" t="e">
        <f>VLOOKUP(B86,'BASE DE DONNEE'!$A$4:$H$148,8,0)*N86/100</f>
        <v>#N/A</v>
      </c>
      <c r="S86" s="52" t="e">
        <f t="shared" si="20"/>
        <v>#N/A</v>
      </c>
      <c r="T86" s="22"/>
      <c r="U86" s="153"/>
      <c r="V86" s="782" t="e">
        <f>VLOOKUP(U86,'BASE DE DONNEE'!$A$4:$H$148,2,0)</f>
        <v>#N/A</v>
      </c>
      <c r="W86" s="782"/>
      <c r="X86" s="782"/>
      <c r="Y86" s="783"/>
      <c r="Z86" s="783"/>
      <c r="AA86" s="784"/>
      <c r="AB86" s="784"/>
      <c r="AC86" s="785"/>
      <c r="AD86" s="785"/>
      <c r="AE86" s="785"/>
      <c r="AF86" s="50" t="e">
        <f>VLOOKUP(U86,'BASE DE DONNEE'!$A$4:$H$148,3,0)</f>
        <v>#N/A</v>
      </c>
      <c r="AG86" s="713" t="e">
        <f t="shared" si="22"/>
        <v>#N/A</v>
      </c>
      <c r="AH86" s="714"/>
      <c r="AI86" s="51" t="e">
        <f>VLOOKUP(U86,'BASE DE DONNEE'!$A$4:$H$148,6,0)*AH86/100</f>
        <v>#N/A</v>
      </c>
      <c r="AJ86" s="51" t="e">
        <f>VLOOKUP(U86,'BASE DE DONNEE'!$A$4:$H$148,7,0)*AH86/100</f>
        <v>#N/A</v>
      </c>
      <c r="AK86" s="51" t="e">
        <f>VLOOKUP(U86,'BASE DE DONNEE'!$A$4:$H$148,8,0)*AH86/100</f>
        <v>#N/A</v>
      </c>
      <c r="AL86" s="52" t="e">
        <f t="shared" si="23"/>
        <v>#N/A</v>
      </c>
      <c r="AM86" s="22"/>
      <c r="AN86" s="153"/>
      <c r="AO86" s="782" t="e">
        <f>VLOOKUP(AN86,'BASE DE DONNEE'!$A$4:$H$148,2,0)</f>
        <v>#N/A</v>
      </c>
      <c r="AP86" s="782"/>
      <c r="AQ86" s="782"/>
      <c r="AR86" s="783"/>
      <c r="AS86" s="783"/>
      <c r="AT86" s="784"/>
      <c r="AU86" s="784"/>
      <c r="AV86" s="785"/>
      <c r="AW86" s="785"/>
      <c r="AX86" s="785"/>
      <c r="AY86" s="50" t="e">
        <f>VLOOKUP(AN86,'BASE DE DONNEE'!$A$4:$H$148,3,0)</f>
        <v>#N/A</v>
      </c>
      <c r="AZ86" s="713" t="e">
        <f t="shared" si="24"/>
        <v>#N/A</v>
      </c>
      <c r="BA86" s="714"/>
      <c r="BB86" s="51" t="e">
        <f>VLOOKUP(AN86,'BASE DE DONNEE'!$A$4:$H$148,6,0)*BA86/100</f>
        <v>#N/A</v>
      </c>
      <c r="BC86" s="51" t="e">
        <f>VLOOKUP(AN86,'BASE DE DONNEE'!$A$4:$H$148,7,0)*BA86/100</f>
        <v>#N/A</v>
      </c>
      <c r="BD86" s="51" t="e">
        <f>VLOOKUP(AN86,'BASE DE DONNEE'!$A$4:$H$148,8,0)*BA86/100</f>
        <v>#N/A</v>
      </c>
      <c r="BE86" s="52" t="e">
        <f t="shared" si="25"/>
        <v>#N/A</v>
      </c>
      <c r="BF86" s="22"/>
      <c r="BG86" s="153"/>
      <c r="BH86" s="782" t="e">
        <f>VLOOKUP(BG86,'BASE DE DONNEE'!$A$4:$H$148,2,0)</f>
        <v>#N/A</v>
      </c>
      <c r="BI86" s="782"/>
      <c r="BJ86" s="782"/>
      <c r="BK86" s="783"/>
      <c r="BL86" s="783"/>
      <c r="BM86" s="784"/>
      <c r="BN86" s="784"/>
      <c r="BO86" s="785"/>
      <c r="BP86" s="785"/>
      <c r="BQ86" s="785"/>
      <c r="BR86" s="50" t="e">
        <f>VLOOKUP(BG86,'BASE DE DONNEE'!$A$4:$H$148,3,0)</f>
        <v>#N/A</v>
      </c>
      <c r="BS86" s="713" t="e">
        <f t="shared" si="26"/>
        <v>#N/A</v>
      </c>
      <c r="BT86" s="714"/>
      <c r="BU86" s="51" t="e">
        <f>VLOOKUP(BG86,'BASE DE DONNEE'!$A$4:$H$148,6,0)*BT86/100</f>
        <v>#N/A</v>
      </c>
      <c r="BV86" s="51" t="e">
        <f>VLOOKUP(BG86,'BASE DE DONNEE'!$A$4:$H$148,7,0)*BT86/100</f>
        <v>#N/A</v>
      </c>
      <c r="BW86" s="51" t="e">
        <f>VLOOKUP(BG86,'BASE DE DONNEE'!$A$4:$H$148,8,0)*BT86/100</f>
        <v>#N/A</v>
      </c>
      <c r="BX86" s="52" t="e">
        <f t="shared" si="27"/>
        <v>#N/A</v>
      </c>
    </row>
    <row r="87" spans="1:76" ht="17.25" customHeight="1" x14ac:dyDescent="0.25">
      <c r="A87" s="22"/>
      <c r="B87" s="23"/>
      <c r="C87" s="782" t="e">
        <f>VLOOKUP(B87,'BASE DE DONNEE'!$A$4:$H$148,2,0)</f>
        <v>#N/A</v>
      </c>
      <c r="D87" s="782"/>
      <c r="E87" s="782"/>
      <c r="F87" s="783"/>
      <c r="G87" s="783"/>
      <c r="H87" s="831"/>
      <c r="I87" s="831"/>
      <c r="J87" s="785"/>
      <c r="K87" s="785"/>
      <c r="L87" s="785"/>
      <c r="M87" s="50" t="e">
        <f>VLOOKUP(B87,'BASE DE DONNEE'!$A$4:$H$148,3,0)</f>
        <v>#N/A</v>
      </c>
      <c r="N87" s="713" t="e">
        <f t="shared" si="21"/>
        <v>#N/A</v>
      </c>
      <c r="O87" s="714"/>
      <c r="P87" s="51" t="e">
        <f>VLOOKUP(B87,'BASE DE DONNEE'!$A$4:$H$148,6,0)*N87/100</f>
        <v>#N/A</v>
      </c>
      <c r="Q87" s="51" t="e">
        <f>VLOOKUP(B87,'BASE DE DONNEE'!$A$4:$H$148,7,0)*N87/100</f>
        <v>#N/A</v>
      </c>
      <c r="R87" s="51" t="e">
        <f>VLOOKUP(B87,'BASE DE DONNEE'!$A$4:$H$148,8,0)*N87/100</f>
        <v>#N/A</v>
      </c>
      <c r="S87" s="52" t="e">
        <f t="shared" si="20"/>
        <v>#N/A</v>
      </c>
      <c r="T87" s="22"/>
      <c r="U87" s="153"/>
      <c r="V87" s="782" t="e">
        <f>VLOOKUP(U87,'BASE DE DONNEE'!$A$4:$H$148,2,0)</f>
        <v>#N/A</v>
      </c>
      <c r="W87" s="782"/>
      <c r="X87" s="782"/>
      <c r="Y87" s="783"/>
      <c r="Z87" s="783"/>
      <c r="AA87" s="784"/>
      <c r="AB87" s="784"/>
      <c r="AC87" s="785"/>
      <c r="AD87" s="785"/>
      <c r="AE87" s="785"/>
      <c r="AF87" s="50" t="e">
        <f>VLOOKUP(U87,'BASE DE DONNEE'!$A$4:$H$148,3,0)</f>
        <v>#N/A</v>
      </c>
      <c r="AG87" s="713" t="e">
        <f t="shared" si="22"/>
        <v>#N/A</v>
      </c>
      <c r="AH87" s="714"/>
      <c r="AI87" s="51" t="e">
        <f>VLOOKUP(U87,'BASE DE DONNEE'!$A$4:$H$148,6,0)*AH87/100</f>
        <v>#N/A</v>
      </c>
      <c r="AJ87" s="51" t="e">
        <f>VLOOKUP(U87,'BASE DE DONNEE'!$A$4:$H$148,7,0)*AH87/100</f>
        <v>#N/A</v>
      </c>
      <c r="AK87" s="51" t="e">
        <f>VLOOKUP(U87,'BASE DE DONNEE'!$A$4:$H$148,8,0)*AH87/100</f>
        <v>#N/A</v>
      </c>
      <c r="AL87" s="52" t="e">
        <f t="shared" si="23"/>
        <v>#N/A</v>
      </c>
      <c r="AM87" s="22"/>
      <c r="AN87" s="153"/>
      <c r="AO87" s="782" t="e">
        <f>VLOOKUP(AN87,'BASE DE DONNEE'!$A$4:$H$148,2,0)</f>
        <v>#N/A</v>
      </c>
      <c r="AP87" s="782"/>
      <c r="AQ87" s="782"/>
      <c r="AR87" s="783"/>
      <c r="AS87" s="783"/>
      <c r="AT87" s="784"/>
      <c r="AU87" s="784"/>
      <c r="AV87" s="785"/>
      <c r="AW87" s="785"/>
      <c r="AX87" s="785"/>
      <c r="AY87" s="50" t="e">
        <f>VLOOKUP(AN87,'BASE DE DONNEE'!$A$4:$H$148,3,0)</f>
        <v>#N/A</v>
      </c>
      <c r="AZ87" s="713" t="e">
        <f t="shared" si="24"/>
        <v>#N/A</v>
      </c>
      <c r="BA87" s="714"/>
      <c r="BB87" s="51" t="e">
        <f>VLOOKUP(AN87,'BASE DE DONNEE'!$A$4:$H$148,6,0)*BA87/100</f>
        <v>#N/A</v>
      </c>
      <c r="BC87" s="51" t="e">
        <f>VLOOKUP(AN87,'BASE DE DONNEE'!$A$4:$H$148,7,0)*BA87/100</f>
        <v>#N/A</v>
      </c>
      <c r="BD87" s="51" t="e">
        <f>VLOOKUP(AN87,'BASE DE DONNEE'!$A$4:$H$148,8,0)*BA87/100</f>
        <v>#N/A</v>
      </c>
      <c r="BE87" s="52" t="e">
        <f t="shared" si="25"/>
        <v>#N/A</v>
      </c>
      <c r="BF87" s="22"/>
      <c r="BG87" s="153"/>
      <c r="BH87" s="782" t="e">
        <f>VLOOKUP(BG87,'BASE DE DONNEE'!$A$4:$H$148,2,0)</f>
        <v>#N/A</v>
      </c>
      <c r="BI87" s="782"/>
      <c r="BJ87" s="782"/>
      <c r="BK87" s="783"/>
      <c r="BL87" s="783"/>
      <c r="BM87" s="784"/>
      <c r="BN87" s="784"/>
      <c r="BO87" s="785"/>
      <c r="BP87" s="785"/>
      <c r="BQ87" s="785"/>
      <c r="BR87" s="50" t="e">
        <f>VLOOKUP(BG87,'BASE DE DONNEE'!$A$4:$H$148,3,0)</f>
        <v>#N/A</v>
      </c>
      <c r="BS87" s="713" t="e">
        <f t="shared" si="26"/>
        <v>#N/A</v>
      </c>
      <c r="BT87" s="714"/>
      <c r="BU87" s="51" t="e">
        <f>VLOOKUP(BG87,'BASE DE DONNEE'!$A$4:$H$148,6,0)*BT87/100</f>
        <v>#N/A</v>
      </c>
      <c r="BV87" s="51" t="e">
        <f>VLOOKUP(BG87,'BASE DE DONNEE'!$A$4:$H$148,7,0)*BT87/100</f>
        <v>#N/A</v>
      </c>
      <c r="BW87" s="51" t="e">
        <f>VLOOKUP(BG87,'BASE DE DONNEE'!$A$4:$H$148,8,0)*BT87/100</f>
        <v>#N/A</v>
      </c>
      <c r="BX87" s="52" t="e">
        <f t="shared" si="27"/>
        <v>#N/A</v>
      </c>
    </row>
    <row r="88" spans="1:76" ht="17.25" customHeight="1" x14ac:dyDescent="0.25">
      <c r="A88" s="22"/>
      <c r="B88" s="23"/>
      <c r="C88" s="782" t="e">
        <f>VLOOKUP(B88,'BASE DE DONNEE'!$A$4:$H$148,2,0)</f>
        <v>#N/A</v>
      </c>
      <c r="D88" s="782"/>
      <c r="E88" s="782"/>
      <c r="F88" s="783"/>
      <c r="G88" s="783"/>
      <c r="H88" s="831"/>
      <c r="I88" s="831"/>
      <c r="J88" s="785"/>
      <c r="K88" s="785"/>
      <c r="L88" s="785"/>
      <c r="M88" s="50" t="e">
        <f>VLOOKUP(B88,'BASE DE DONNEE'!$A$4:$H$148,3,0)</f>
        <v>#N/A</v>
      </c>
      <c r="N88" s="713" t="e">
        <f t="shared" si="21"/>
        <v>#N/A</v>
      </c>
      <c r="O88" s="714"/>
      <c r="P88" s="51" t="e">
        <f>VLOOKUP(B88,'BASE DE DONNEE'!$A$4:$H$148,6,0)*N88/100</f>
        <v>#N/A</v>
      </c>
      <c r="Q88" s="51" t="e">
        <f>VLOOKUP(B88,'BASE DE DONNEE'!$A$4:$H$148,7,0)*N88/100</f>
        <v>#N/A</v>
      </c>
      <c r="R88" s="51" t="e">
        <f>VLOOKUP(B88,'BASE DE DONNEE'!$A$4:$H$148,8,0)*N88/100</f>
        <v>#N/A</v>
      </c>
      <c r="S88" s="52" t="e">
        <f t="shared" si="20"/>
        <v>#N/A</v>
      </c>
      <c r="T88" s="22"/>
      <c r="U88" s="153"/>
      <c r="V88" s="782" t="e">
        <f>VLOOKUP(U88,'BASE DE DONNEE'!$A$4:$H$148,2,0)</f>
        <v>#N/A</v>
      </c>
      <c r="W88" s="782"/>
      <c r="X88" s="782"/>
      <c r="Y88" s="783"/>
      <c r="Z88" s="783"/>
      <c r="AA88" s="784"/>
      <c r="AB88" s="784"/>
      <c r="AC88" s="785"/>
      <c r="AD88" s="785"/>
      <c r="AE88" s="785"/>
      <c r="AF88" s="50" t="e">
        <f>VLOOKUP(U88,'BASE DE DONNEE'!$A$4:$H$148,3,0)</f>
        <v>#N/A</v>
      </c>
      <c r="AG88" s="713" t="e">
        <f t="shared" si="22"/>
        <v>#N/A</v>
      </c>
      <c r="AH88" s="714"/>
      <c r="AI88" s="51" t="e">
        <f>VLOOKUP(U88,'BASE DE DONNEE'!$A$4:$H$148,6,0)*AH88/100</f>
        <v>#N/A</v>
      </c>
      <c r="AJ88" s="51" t="e">
        <f>VLOOKUP(U88,'BASE DE DONNEE'!$A$4:$H$148,7,0)*AH88/100</f>
        <v>#N/A</v>
      </c>
      <c r="AK88" s="51" t="e">
        <f>VLOOKUP(U88,'BASE DE DONNEE'!$A$4:$H$148,8,0)*AH88/100</f>
        <v>#N/A</v>
      </c>
      <c r="AL88" s="52" t="e">
        <f t="shared" si="23"/>
        <v>#N/A</v>
      </c>
      <c r="AM88" s="22"/>
      <c r="AN88" s="153"/>
      <c r="AO88" s="782" t="e">
        <f>VLOOKUP(AN88,'BASE DE DONNEE'!$A$4:$H$148,2,0)</f>
        <v>#N/A</v>
      </c>
      <c r="AP88" s="782"/>
      <c r="AQ88" s="782"/>
      <c r="AR88" s="783"/>
      <c r="AS88" s="783"/>
      <c r="AT88" s="784"/>
      <c r="AU88" s="784"/>
      <c r="AV88" s="785"/>
      <c r="AW88" s="785"/>
      <c r="AX88" s="785"/>
      <c r="AY88" s="50" t="e">
        <f>VLOOKUP(AN88,'BASE DE DONNEE'!$A$4:$H$148,3,0)</f>
        <v>#N/A</v>
      </c>
      <c r="AZ88" s="713" t="e">
        <f t="shared" si="24"/>
        <v>#N/A</v>
      </c>
      <c r="BA88" s="714"/>
      <c r="BB88" s="51" t="e">
        <f>VLOOKUP(AN88,'BASE DE DONNEE'!$A$4:$H$148,6,0)*BA88/100</f>
        <v>#N/A</v>
      </c>
      <c r="BC88" s="51" t="e">
        <f>VLOOKUP(AN88,'BASE DE DONNEE'!$A$4:$H$148,7,0)*BA88/100</f>
        <v>#N/A</v>
      </c>
      <c r="BD88" s="51" t="e">
        <f>VLOOKUP(AN88,'BASE DE DONNEE'!$A$4:$H$148,8,0)*BA88/100</f>
        <v>#N/A</v>
      </c>
      <c r="BE88" s="52" t="e">
        <f t="shared" si="25"/>
        <v>#N/A</v>
      </c>
      <c r="BF88" s="22"/>
      <c r="BG88" s="153"/>
      <c r="BH88" s="782" t="e">
        <f>VLOOKUP(BG88,'BASE DE DONNEE'!$A$4:$H$148,2,0)</f>
        <v>#N/A</v>
      </c>
      <c r="BI88" s="782"/>
      <c r="BJ88" s="782"/>
      <c r="BK88" s="783"/>
      <c r="BL88" s="783"/>
      <c r="BM88" s="784"/>
      <c r="BN88" s="784"/>
      <c r="BO88" s="785"/>
      <c r="BP88" s="785"/>
      <c r="BQ88" s="785"/>
      <c r="BR88" s="50" t="e">
        <f>VLOOKUP(BG88,'BASE DE DONNEE'!$A$4:$H$148,3,0)</f>
        <v>#N/A</v>
      </c>
      <c r="BS88" s="713" t="e">
        <f t="shared" si="26"/>
        <v>#N/A</v>
      </c>
      <c r="BT88" s="714"/>
      <c r="BU88" s="51" t="e">
        <f>VLOOKUP(BG88,'BASE DE DONNEE'!$A$4:$H$148,6,0)*BT88/100</f>
        <v>#N/A</v>
      </c>
      <c r="BV88" s="51" t="e">
        <f>VLOOKUP(BG88,'BASE DE DONNEE'!$A$4:$H$148,7,0)*BT88/100</f>
        <v>#N/A</v>
      </c>
      <c r="BW88" s="51" t="e">
        <f>VLOOKUP(BG88,'BASE DE DONNEE'!$A$4:$H$148,8,0)*BT88/100</f>
        <v>#N/A</v>
      </c>
      <c r="BX88" s="52" t="e">
        <f t="shared" si="27"/>
        <v>#N/A</v>
      </c>
    </row>
    <row r="89" spans="1:76" ht="17.25" customHeight="1" x14ac:dyDescent="0.25">
      <c r="A89" s="22"/>
      <c r="B89" s="23"/>
      <c r="C89" s="782" t="e">
        <f>VLOOKUP(B89,'BASE DE DONNEE'!$A$4:$H$148,2,0)</f>
        <v>#N/A</v>
      </c>
      <c r="D89" s="782"/>
      <c r="E89" s="782"/>
      <c r="F89" s="783"/>
      <c r="G89" s="783"/>
      <c r="H89" s="831"/>
      <c r="I89" s="831"/>
      <c r="J89" s="785"/>
      <c r="K89" s="785"/>
      <c r="L89" s="785"/>
      <c r="M89" s="50" t="e">
        <f>VLOOKUP(B89,'BASE DE DONNEE'!$A$4:$H$148,3,0)</f>
        <v>#N/A</v>
      </c>
      <c r="N89" s="713" t="e">
        <f t="shared" si="21"/>
        <v>#N/A</v>
      </c>
      <c r="O89" s="714"/>
      <c r="P89" s="51" t="e">
        <f>VLOOKUP(B89,'BASE DE DONNEE'!$A$4:$H$148,6,0)*N89/100</f>
        <v>#N/A</v>
      </c>
      <c r="Q89" s="51" t="e">
        <f>VLOOKUP(B89,'BASE DE DONNEE'!$A$4:$H$148,7,0)*N89/100</f>
        <v>#N/A</v>
      </c>
      <c r="R89" s="51" t="e">
        <f>VLOOKUP(B89,'BASE DE DONNEE'!$A$4:$H$148,8,0)*N89/100</f>
        <v>#N/A</v>
      </c>
      <c r="S89" s="52" t="e">
        <f t="shared" si="20"/>
        <v>#N/A</v>
      </c>
      <c r="T89" s="22"/>
      <c r="U89" s="153"/>
      <c r="V89" s="782" t="e">
        <f>VLOOKUP(U89,'BASE DE DONNEE'!$A$4:$H$148,2,0)</f>
        <v>#N/A</v>
      </c>
      <c r="W89" s="782"/>
      <c r="X89" s="782"/>
      <c r="Y89" s="783"/>
      <c r="Z89" s="783"/>
      <c r="AA89" s="784"/>
      <c r="AB89" s="784"/>
      <c r="AC89" s="785"/>
      <c r="AD89" s="785"/>
      <c r="AE89" s="785"/>
      <c r="AF89" s="50" t="e">
        <f>VLOOKUP(U89,'BASE DE DONNEE'!$A$4:$H$148,3,0)</f>
        <v>#N/A</v>
      </c>
      <c r="AG89" s="713" t="e">
        <f t="shared" si="22"/>
        <v>#N/A</v>
      </c>
      <c r="AH89" s="714"/>
      <c r="AI89" s="51" t="e">
        <f>VLOOKUP(U89,'BASE DE DONNEE'!$A$4:$H$148,6,0)*AH89/100</f>
        <v>#N/A</v>
      </c>
      <c r="AJ89" s="51" t="e">
        <f>VLOOKUP(U89,'BASE DE DONNEE'!$A$4:$H$148,7,0)*AH89/100</f>
        <v>#N/A</v>
      </c>
      <c r="AK89" s="51" t="e">
        <f>VLOOKUP(U89,'BASE DE DONNEE'!$A$4:$H$148,8,0)*AH89/100</f>
        <v>#N/A</v>
      </c>
      <c r="AL89" s="52" t="e">
        <f t="shared" si="23"/>
        <v>#N/A</v>
      </c>
      <c r="AM89" s="22"/>
      <c r="AN89" s="153"/>
      <c r="AO89" s="782" t="e">
        <f>VLOOKUP(AN89,'BASE DE DONNEE'!$A$4:$H$148,2,0)</f>
        <v>#N/A</v>
      </c>
      <c r="AP89" s="782"/>
      <c r="AQ89" s="782"/>
      <c r="AR89" s="783"/>
      <c r="AS89" s="783"/>
      <c r="AT89" s="784"/>
      <c r="AU89" s="784"/>
      <c r="AV89" s="785"/>
      <c r="AW89" s="785"/>
      <c r="AX89" s="785"/>
      <c r="AY89" s="50" t="e">
        <f>VLOOKUP(AN89,'BASE DE DONNEE'!$A$4:$H$148,3,0)</f>
        <v>#N/A</v>
      </c>
      <c r="AZ89" s="713" t="e">
        <f t="shared" si="24"/>
        <v>#N/A</v>
      </c>
      <c r="BA89" s="714"/>
      <c r="BB89" s="51" t="e">
        <f>VLOOKUP(AN89,'BASE DE DONNEE'!$A$4:$H$148,6,0)*BA89/100</f>
        <v>#N/A</v>
      </c>
      <c r="BC89" s="51" t="e">
        <f>VLOOKUP(AN89,'BASE DE DONNEE'!$A$4:$H$148,7,0)*BA89/100</f>
        <v>#N/A</v>
      </c>
      <c r="BD89" s="51" t="e">
        <f>VLOOKUP(AN89,'BASE DE DONNEE'!$A$4:$H$148,8,0)*BA89/100</f>
        <v>#N/A</v>
      </c>
      <c r="BE89" s="52" t="e">
        <f t="shared" si="25"/>
        <v>#N/A</v>
      </c>
      <c r="BF89" s="22"/>
      <c r="BG89" s="153"/>
      <c r="BH89" s="782" t="e">
        <f>VLOOKUP(BG89,'BASE DE DONNEE'!$A$4:$H$148,2,0)</f>
        <v>#N/A</v>
      </c>
      <c r="BI89" s="782"/>
      <c r="BJ89" s="782"/>
      <c r="BK89" s="783"/>
      <c r="BL89" s="783"/>
      <c r="BM89" s="784"/>
      <c r="BN89" s="784"/>
      <c r="BO89" s="785"/>
      <c r="BP89" s="785"/>
      <c r="BQ89" s="785"/>
      <c r="BR89" s="50" t="e">
        <f>VLOOKUP(BG89,'BASE DE DONNEE'!$A$4:$H$148,3,0)</f>
        <v>#N/A</v>
      </c>
      <c r="BS89" s="713" t="e">
        <f t="shared" si="26"/>
        <v>#N/A</v>
      </c>
      <c r="BT89" s="714"/>
      <c r="BU89" s="51" t="e">
        <f>VLOOKUP(BG89,'BASE DE DONNEE'!$A$4:$H$148,6,0)*BT89/100</f>
        <v>#N/A</v>
      </c>
      <c r="BV89" s="51" t="e">
        <f>VLOOKUP(BG89,'BASE DE DONNEE'!$A$4:$H$148,7,0)*BT89/100</f>
        <v>#N/A</v>
      </c>
      <c r="BW89" s="51" t="e">
        <f>VLOOKUP(BG89,'BASE DE DONNEE'!$A$4:$H$148,8,0)*BT89/100</f>
        <v>#N/A</v>
      </c>
      <c r="BX89" s="52" t="e">
        <f t="shared" si="27"/>
        <v>#N/A</v>
      </c>
    </row>
    <row r="90" spans="1:76" x14ac:dyDescent="0.25">
      <c r="A90" s="22"/>
      <c r="B90" s="23"/>
      <c r="C90" s="782" t="e">
        <f>VLOOKUP(B90,'BASE DE DONNEE'!$A$4:$H$148,2,0)</f>
        <v>#N/A</v>
      </c>
      <c r="D90" s="782"/>
      <c r="E90" s="782"/>
      <c r="F90" s="783"/>
      <c r="G90" s="783"/>
      <c r="H90" s="831"/>
      <c r="I90" s="831"/>
      <c r="J90" s="785"/>
      <c r="K90" s="785"/>
      <c r="L90" s="785"/>
      <c r="M90" s="50" t="e">
        <f>VLOOKUP(B90,'BASE DE DONNEE'!$A$4:$H$148,3,0)</f>
        <v>#N/A</v>
      </c>
      <c r="N90" s="713" t="e">
        <f t="shared" si="21"/>
        <v>#N/A</v>
      </c>
      <c r="O90" s="714"/>
      <c r="P90" s="51" t="e">
        <f>VLOOKUP(B90,'BASE DE DONNEE'!$A$4:$H$148,6,0)*N90/100</f>
        <v>#N/A</v>
      </c>
      <c r="Q90" s="51" t="e">
        <f>VLOOKUP(B90,'BASE DE DONNEE'!$A$4:$H$148,7,0)*N90/100</f>
        <v>#N/A</v>
      </c>
      <c r="R90" s="51" t="e">
        <f>VLOOKUP(B90,'BASE DE DONNEE'!$A$4:$H$148,8,0)*N90/100</f>
        <v>#N/A</v>
      </c>
      <c r="S90" s="52" t="e">
        <f t="shared" si="20"/>
        <v>#N/A</v>
      </c>
      <c r="T90" s="22"/>
      <c r="U90" s="153"/>
      <c r="V90" s="782" t="e">
        <f>VLOOKUP(U90,'BASE DE DONNEE'!$A$4:$H$148,2,0)</f>
        <v>#N/A</v>
      </c>
      <c r="W90" s="782"/>
      <c r="X90" s="782"/>
      <c r="Y90" s="783"/>
      <c r="Z90" s="783"/>
      <c r="AA90" s="784"/>
      <c r="AB90" s="784"/>
      <c r="AC90" s="785"/>
      <c r="AD90" s="785"/>
      <c r="AE90" s="785"/>
      <c r="AF90" s="50" t="e">
        <f>VLOOKUP(U90,'BASE DE DONNEE'!$A$4:$H$148,3,0)</f>
        <v>#N/A</v>
      </c>
      <c r="AG90" s="713" t="e">
        <f t="shared" si="22"/>
        <v>#N/A</v>
      </c>
      <c r="AH90" s="714"/>
      <c r="AI90" s="51" t="e">
        <f>VLOOKUP(U90,'BASE DE DONNEE'!$A$4:$H$148,6,0)*AH90/100</f>
        <v>#N/A</v>
      </c>
      <c r="AJ90" s="51" t="e">
        <f>VLOOKUP(U90,'BASE DE DONNEE'!$A$4:$H$148,7,0)*AH90/100</f>
        <v>#N/A</v>
      </c>
      <c r="AK90" s="51" t="e">
        <f>VLOOKUP(U90,'BASE DE DONNEE'!$A$4:$H$148,8,0)*AH90/100</f>
        <v>#N/A</v>
      </c>
      <c r="AL90" s="52" t="e">
        <f t="shared" si="23"/>
        <v>#N/A</v>
      </c>
      <c r="AM90" s="22"/>
      <c r="AN90" s="153"/>
      <c r="AO90" s="782" t="e">
        <f>VLOOKUP(AN90,'BASE DE DONNEE'!$A$4:$H$148,2,0)</f>
        <v>#N/A</v>
      </c>
      <c r="AP90" s="782"/>
      <c r="AQ90" s="782"/>
      <c r="AR90" s="783"/>
      <c r="AS90" s="783"/>
      <c r="AT90" s="784"/>
      <c r="AU90" s="784"/>
      <c r="AV90" s="785"/>
      <c r="AW90" s="785"/>
      <c r="AX90" s="785"/>
      <c r="AY90" s="50" t="e">
        <f>VLOOKUP(AN90,'BASE DE DONNEE'!$A$4:$H$148,3,0)</f>
        <v>#N/A</v>
      </c>
      <c r="AZ90" s="713" t="e">
        <f t="shared" si="24"/>
        <v>#N/A</v>
      </c>
      <c r="BA90" s="714"/>
      <c r="BB90" s="51" t="e">
        <f>VLOOKUP(AN90,'BASE DE DONNEE'!$A$4:$H$148,6,0)*BA90/100</f>
        <v>#N/A</v>
      </c>
      <c r="BC90" s="51" t="e">
        <f>VLOOKUP(AN90,'BASE DE DONNEE'!$A$4:$H$148,7,0)*BA90/100</f>
        <v>#N/A</v>
      </c>
      <c r="BD90" s="51" t="e">
        <f>VLOOKUP(AN90,'BASE DE DONNEE'!$A$4:$H$148,8,0)*BA90/100</f>
        <v>#N/A</v>
      </c>
      <c r="BE90" s="52" t="e">
        <f t="shared" si="25"/>
        <v>#N/A</v>
      </c>
      <c r="BF90" s="22"/>
      <c r="BG90" s="153"/>
      <c r="BH90" s="782" t="e">
        <f>VLOOKUP(BG90,'BASE DE DONNEE'!$A$4:$H$148,2,0)</f>
        <v>#N/A</v>
      </c>
      <c r="BI90" s="782"/>
      <c r="BJ90" s="782"/>
      <c r="BK90" s="783"/>
      <c r="BL90" s="783"/>
      <c r="BM90" s="784"/>
      <c r="BN90" s="784"/>
      <c r="BO90" s="785"/>
      <c r="BP90" s="785"/>
      <c r="BQ90" s="785"/>
      <c r="BR90" s="50" t="e">
        <f>VLOOKUP(BG90,'BASE DE DONNEE'!$A$4:$H$148,3,0)</f>
        <v>#N/A</v>
      </c>
      <c r="BS90" s="713" t="e">
        <f t="shared" si="26"/>
        <v>#N/A</v>
      </c>
      <c r="BT90" s="714"/>
      <c r="BU90" s="51" t="e">
        <f>VLOOKUP(BG90,'BASE DE DONNEE'!$A$4:$H$148,6,0)*BT90/100</f>
        <v>#N/A</v>
      </c>
      <c r="BV90" s="51" t="e">
        <f>VLOOKUP(BG90,'BASE DE DONNEE'!$A$4:$H$148,7,0)*BT90/100</f>
        <v>#N/A</v>
      </c>
      <c r="BW90" s="51" t="e">
        <f>VLOOKUP(BG90,'BASE DE DONNEE'!$A$4:$H$148,8,0)*BT90/100</f>
        <v>#N/A</v>
      </c>
      <c r="BX90" s="52" t="e">
        <f t="shared" si="27"/>
        <v>#N/A</v>
      </c>
    </row>
    <row r="91" spans="1:76" x14ac:dyDescent="0.25">
      <c r="A91" s="22"/>
      <c r="B91" s="23"/>
      <c r="C91" s="782" t="e">
        <f>VLOOKUP(B91,'BASE DE DONNEE'!$A$4:$H$148,2,0)</f>
        <v>#N/A</v>
      </c>
      <c r="D91" s="782"/>
      <c r="E91" s="782"/>
      <c r="F91" s="783"/>
      <c r="G91" s="783"/>
      <c r="H91" s="831"/>
      <c r="I91" s="831"/>
      <c r="J91" s="785"/>
      <c r="K91" s="785"/>
      <c r="L91" s="785"/>
      <c r="M91" s="50" t="e">
        <f>VLOOKUP(B91,'BASE DE DONNEE'!$A$4:$H$148,3,0)</f>
        <v>#N/A</v>
      </c>
      <c r="N91" s="713" t="e">
        <f t="shared" si="21"/>
        <v>#N/A</v>
      </c>
      <c r="O91" s="714"/>
      <c r="P91" s="51" t="e">
        <f>VLOOKUP(B91,'BASE DE DONNEE'!$A$4:$H$148,6,0)*N91/100</f>
        <v>#N/A</v>
      </c>
      <c r="Q91" s="51" t="e">
        <f>VLOOKUP(B91,'BASE DE DONNEE'!$A$4:$H$148,7,0)*N91/100</f>
        <v>#N/A</v>
      </c>
      <c r="R91" s="51" t="e">
        <f>VLOOKUP(B91,'BASE DE DONNEE'!$A$4:$H$148,8,0)*N91/100</f>
        <v>#N/A</v>
      </c>
      <c r="S91" s="52" t="e">
        <f t="shared" si="20"/>
        <v>#N/A</v>
      </c>
      <c r="T91" s="22"/>
      <c r="U91" s="153"/>
      <c r="V91" s="782" t="e">
        <f>VLOOKUP(U91,'BASE DE DONNEE'!$A$4:$H$148,2,0)</f>
        <v>#N/A</v>
      </c>
      <c r="W91" s="782"/>
      <c r="X91" s="782"/>
      <c r="Y91" s="783"/>
      <c r="Z91" s="783"/>
      <c r="AA91" s="784"/>
      <c r="AB91" s="784"/>
      <c r="AC91" s="785"/>
      <c r="AD91" s="785"/>
      <c r="AE91" s="785"/>
      <c r="AF91" s="50" t="e">
        <f>VLOOKUP(U91,'BASE DE DONNEE'!$A$4:$H$148,3,0)</f>
        <v>#N/A</v>
      </c>
      <c r="AG91" s="713" t="e">
        <f t="shared" si="22"/>
        <v>#N/A</v>
      </c>
      <c r="AH91" s="714"/>
      <c r="AI91" s="51" t="e">
        <f>VLOOKUP(U91,'BASE DE DONNEE'!$A$4:$H$148,6,0)*AH91/100</f>
        <v>#N/A</v>
      </c>
      <c r="AJ91" s="51" t="e">
        <f>VLOOKUP(U91,'BASE DE DONNEE'!$A$4:$H$148,7,0)*AH91/100</f>
        <v>#N/A</v>
      </c>
      <c r="AK91" s="51" t="e">
        <f>VLOOKUP(U91,'BASE DE DONNEE'!$A$4:$H$148,8,0)*AH91/100</f>
        <v>#N/A</v>
      </c>
      <c r="AL91" s="52" t="e">
        <f t="shared" si="23"/>
        <v>#N/A</v>
      </c>
      <c r="AM91" s="22"/>
      <c r="AN91" s="153"/>
      <c r="AO91" s="782" t="e">
        <f>VLOOKUP(AN91,'BASE DE DONNEE'!$A$4:$H$148,2,0)</f>
        <v>#N/A</v>
      </c>
      <c r="AP91" s="782"/>
      <c r="AQ91" s="782"/>
      <c r="AR91" s="783"/>
      <c r="AS91" s="783"/>
      <c r="AT91" s="784"/>
      <c r="AU91" s="784"/>
      <c r="AV91" s="785"/>
      <c r="AW91" s="785"/>
      <c r="AX91" s="785"/>
      <c r="AY91" s="50" t="e">
        <f>VLOOKUP(AN91,'BASE DE DONNEE'!$A$4:$H$148,3,0)</f>
        <v>#N/A</v>
      </c>
      <c r="AZ91" s="713" t="e">
        <f t="shared" si="24"/>
        <v>#N/A</v>
      </c>
      <c r="BA91" s="714"/>
      <c r="BB91" s="51" t="e">
        <f>VLOOKUP(AN91,'BASE DE DONNEE'!$A$4:$H$148,6,0)*BA91/100</f>
        <v>#N/A</v>
      </c>
      <c r="BC91" s="51" t="e">
        <f>VLOOKUP(AN91,'BASE DE DONNEE'!$A$4:$H$148,7,0)*BA91/100</f>
        <v>#N/A</v>
      </c>
      <c r="BD91" s="51" t="e">
        <f>VLOOKUP(AN91,'BASE DE DONNEE'!$A$4:$H$148,8,0)*BA91/100</f>
        <v>#N/A</v>
      </c>
      <c r="BE91" s="52" t="e">
        <f t="shared" si="25"/>
        <v>#N/A</v>
      </c>
      <c r="BF91" s="22"/>
      <c r="BG91" s="153"/>
      <c r="BH91" s="782" t="e">
        <f>VLOOKUP(BG91,'BASE DE DONNEE'!$A$4:$H$148,2,0)</f>
        <v>#N/A</v>
      </c>
      <c r="BI91" s="782"/>
      <c r="BJ91" s="782"/>
      <c r="BK91" s="783"/>
      <c r="BL91" s="783"/>
      <c r="BM91" s="784"/>
      <c r="BN91" s="784"/>
      <c r="BO91" s="785"/>
      <c r="BP91" s="785"/>
      <c r="BQ91" s="785"/>
      <c r="BR91" s="50" t="e">
        <f>VLOOKUP(BG91,'BASE DE DONNEE'!$A$4:$H$148,3,0)</f>
        <v>#N/A</v>
      </c>
      <c r="BS91" s="713" t="e">
        <f t="shared" si="26"/>
        <v>#N/A</v>
      </c>
      <c r="BT91" s="714"/>
      <c r="BU91" s="51" t="e">
        <f>VLOOKUP(BG91,'BASE DE DONNEE'!$A$4:$H$148,6,0)*BT91/100</f>
        <v>#N/A</v>
      </c>
      <c r="BV91" s="51" t="e">
        <f>VLOOKUP(BG91,'BASE DE DONNEE'!$A$4:$H$148,7,0)*BT91/100</f>
        <v>#N/A</v>
      </c>
      <c r="BW91" s="51" t="e">
        <f>VLOOKUP(BG91,'BASE DE DONNEE'!$A$4:$H$148,8,0)*BT91/100</f>
        <v>#N/A</v>
      </c>
      <c r="BX91" s="52" t="e">
        <f t="shared" si="27"/>
        <v>#N/A</v>
      </c>
    </row>
    <row r="92" spans="1:76" x14ac:dyDescent="0.25">
      <c r="A92" s="22"/>
      <c r="B92" s="23"/>
      <c r="C92" s="782" t="e">
        <f>VLOOKUP(B92,'BASE DE DONNEE'!$A$4:$H$148,2,0)</f>
        <v>#N/A</v>
      </c>
      <c r="D92" s="782"/>
      <c r="E92" s="782"/>
      <c r="F92" s="783"/>
      <c r="G92" s="783"/>
      <c r="H92" s="784"/>
      <c r="I92" s="784"/>
      <c r="J92" s="785"/>
      <c r="K92" s="785"/>
      <c r="L92" s="785"/>
      <c r="M92" s="50" t="e">
        <f>VLOOKUP(B92,'BASE DE DONNEE'!$A$4:$H$148,3,0)</f>
        <v>#N/A</v>
      </c>
      <c r="N92" s="713" t="e">
        <f t="shared" si="21"/>
        <v>#N/A</v>
      </c>
      <c r="O92" s="714"/>
      <c r="P92" s="51" t="e">
        <f>VLOOKUP(B92,'BASE DE DONNEE'!$A$4:$H$148,6,0)*N92/100</f>
        <v>#N/A</v>
      </c>
      <c r="Q92" s="51" t="e">
        <f>VLOOKUP(B92,'BASE DE DONNEE'!$A$4:$H$148,7,0)*N92/100</f>
        <v>#N/A</v>
      </c>
      <c r="R92" s="51" t="e">
        <f>VLOOKUP(B92,'BASE DE DONNEE'!$A$4:$H$148,8,0)*N92/100</f>
        <v>#N/A</v>
      </c>
      <c r="S92" s="52" t="e">
        <f t="shared" si="20"/>
        <v>#N/A</v>
      </c>
      <c r="T92" s="22"/>
      <c r="U92" s="153"/>
      <c r="V92" s="782" t="e">
        <f>VLOOKUP(U92,'BASE DE DONNEE'!$A$4:$H$148,2,0)</f>
        <v>#N/A</v>
      </c>
      <c r="W92" s="782"/>
      <c r="X92" s="782"/>
      <c r="Y92" s="783"/>
      <c r="Z92" s="783"/>
      <c r="AA92" s="784"/>
      <c r="AB92" s="784"/>
      <c r="AC92" s="785"/>
      <c r="AD92" s="785"/>
      <c r="AE92" s="785"/>
      <c r="AF92" s="50" t="e">
        <f>VLOOKUP(U92,'BASE DE DONNEE'!$A$4:$H$148,3,0)</f>
        <v>#N/A</v>
      </c>
      <c r="AG92" s="713" t="e">
        <f t="shared" si="22"/>
        <v>#N/A</v>
      </c>
      <c r="AH92" s="714"/>
      <c r="AI92" s="51" t="e">
        <f>VLOOKUP(U92,'BASE DE DONNEE'!$A$4:$H$148,6,0)*AH92/100</f>
        <v>#N/A</v>
      </c>
      <c r="AJ92" s="51" t="e">
        <f>VLOOKUP(U92,'BASE DE DONNEE'!$A$4:$H$148,7,0)*AH92/100</f>
        <v>#N/A</v>
      </c>
      <c r="AK92" s="51" t="e">
        <f>VLOOKUP(U92,'BASE DE DONNEE'!$A$4:$H$148,8,0)*AH92/100</f>
        <v>#N/A</v>
      </c>
      <c r="AL92" s="52" t="e">
        <f t="shared" si="23"/>
        <v>#N/A</v>
      </c>
      <c r="AM92" s="22"/>
      <c r="AN92" s="153"/>
      <c r="AO92" s="782" t="e">
        <f>VLOOKUP(AN92,'BASE DE DONNEE'!$A$4:$H$148,2,0)</f>
        <v>#N/A</v>
      </c>
      <c r="AP92" s="782"/>
      <c r="AQ92" s="782"/>
      <c r="AR92" s="783"/>
      <c r="AS92" s="783"/>
      <c r="AT92" s="784"/>
      <c r="AU92" s="784"/>
      <c r="AV92" s="785"/>
      <c r="AW92" s="785"/>
      <c r="AX92" s="785"/>
      <c r="AY92" s="50" t="e">
        <f>VLOOKUP(AN92,'BASE DE DONNEE'!$A$4:$H$148,3,0)</f>
        <v>#N/A</v>
      </c>
      <c r="AZ92" s="713" t="e">
        <f t="shared" si="24"/>
        <v>#N/A</v>
      </c>
      <c r="BA92" s="714"/>
      <c r="BB92" s="51" t="e">
        <f>VLOOKUP(AN92,'BASE DE DONNEE'!$A$4:$H$148,6,0)*BA92/100</f>
        <v>#N/A</v>
      </c>
      <c r="BC92" s="51" t="e">
        <f>VLOOKUP(AN92,'BASE DE DONNEE'!$A$4:$H$148,7,0)*BA92/100</f>
        <v>#N/A</v>
      </c>
      <c r="BD92" s="51" t="e">
        <f>VLOOKUP(AN92,'BASE DE DONNEE'!$A$4:$H$148,8,0)*BA92/100</f>
        <v>#N/A</v>
      </c>
      <c r="BE92" s="52" t="e">
        <f t="shared" si="25"/>
        <v>#N/A</v>
      </c>
      <c r="BF92" s="22"/>
      <c r="BG92" s="153"/>
      <c r="BH92" s="782" t="e">
        <f>VLOOKUP(BG92,'BASE DE DONNEE'!$A$4:$H$148,2,0)</f>
        <v>#N/A</v>
      </c>
      <c r="BI92" s="782"/>
      <c r="BJ92" s="782"/>
      <c r="BK92" s="783"/>
      <c r="BL92" s="783"/>
      <c r="BM92" s="784"/>
      <c r="BN92" s="784"/>
      <c r="BO92" s="785"/>
      <c r="BP92" s="785"/>
      <c r="BQ92" s="785"/>
      <c r="BR92" s="50" t="e">
        <f>VLOOKUP(BG92,'BASE DE DONNEE'!$A$4:$H$148,3,0)</f>
        <v>#N/A</v>
      </c>
      <c r="BS92" s="713" t="e">
        <f t="shared" si="26"/>
        <v>#N/A</v>
      </c>
      <c r="BT92" s="714"/>
      <c r="BU92" s="51" t="e">
        <f>VLOOKUP(BG92,'BASE DE DONNEE'!$A$4:$H$148,6,0)*BT92/100</f>
        <v>#N/A</v>
      </c>
      <c r="BV92" s="51" t="e">
        <f>VLOOKUP(BG92,'BASE DE DONNEE'!$A$4:$H$148,7,0)*BT92/100</f>
        <v>#N/A</v>
      </c>
      <c r="BW92" s="51" t="e">
        <f>VLOOKUP(BG92,'BASE DE DONNEE'!$A$4:$H$148,8,0)*BT92/100</f>
        <v>#N/A</v>
      </c>
      <c r="BX92" s="52" t="e">
        <f t="shared" si="27"/>
        <v>#N/A</v>
      </c>
    </row>
    <row r="93" spans="1:76" x14ac:dyDescent="0.25">
      <c r="A93" s="22"/>
      <c r="B93" s="23"/>
      <c r="C93" s="782" t="e">
        <f>VLOOKUP(B93,'BASE DE DONNEE'!$A$4:$H$148,2,0)</f>
        <v>#N/A</v>
      </c>
      <c r="D93" s="782"/>
      <c r="E93" s="782"/>
      <c r="F93" s="783"/>
      <c r="G93" s="783"/>
      <c r="H93" s="784"/>
      <c r="I93" s="784"/>
      <c r="J93" s="785"/>
      <c r="K93" s="785"/>
      <c r="L93" s="785"/>
      <c r="M93" s="50" t="e">
        <f>VLOOKUP(B93,'BASE DE DONNEE'!$A$4:$H$148,3,0)</f>
        <v>#N/A</v>
      </c>
      <c r="N93" s="713" t="e">
        <f t="shared" si="21"/>
        <v>#N/A</v>
      </c>
      <c r="O93" s="714"/>
      <c r="P93" s="51" t="e">
        <f>VLOOKUP(B93,'BASE DE DONNEE'!$A$4:$H$148,6,0)*N93/100</f>
        <v>#N/A</v>
      </c>
      <c r="Q93" s="51" t="e">
        <f>VLOOKUP(B93,'BASE DE DONNEE'!$A$4:$H$148,7,0)*N93/100</f>
        <v>#N/A</v>
      </c>
      <c r="R93" s="51" t="e">
        <f>VLOOKUP(B93,'BASE DE DONNEE'!$A$4:$H$148,8,0)*N93/100</f>
        <v>#N/A</v>
      </c>
      <c r="S93" s="52" t="e">
        <f t="shared" si="20"/>
        <v>#N/A</v>
      </c>
      <c r="T93" s="22"/>
      <c r="U93" s="153"/>
      <c r="V93" s="782" t="e">
        <f>VLOOKUP(U93,'BASE DE DONNEE'!$A$4:$H$148,2,0)</f>
        <v>#N/A</v>
      </c>
      <c r="W93" s="782"/>
      <c r="X93" s="782"/>
      <c r="Y93" s="783"/>
      <c r="Z93" s="783"/>
      <c r="AA93" s="784"/>
      <c r="AB93" s="784"/>
      <c r="AC93" s="785"/>
      <c r="AD93" s="785"/>
      <c r="AE93" s="785"/>
      <c r="AF93" s="50" t="e">
        <f>VLOOKUP(U93,'BASE DE DONNEE'!$A$4:$H$148,3,0)</f>
        <v>#N/A</v>
      </c>
      <c r="AG93" s="713" t="e">
        <f t="shared" si="22"/>
        <v>#N/A</v>
      </c>
      <c r="AH93" s="714"/>
      <c r="AI93" s="51" t="e">
        <f>VLOOKUP(U93,'BASE DE DONNEE'!$A$4:$H$148,6,0)*AH93/100</f>
        <v>#N/A</v>
      </c>
      <c r="AJ93" s="51" t="e">
        <f>VLOOKUP(U93,'BASE DE DONNEE'!$A$4:$H$148,7,0)*AH93/100</f>
        <v>#N/A</v>
      </c>
      <c r="AK93" s="51" t="e">
        <f>VLOOKUP(U93,'BASE DE DONNEE'!$A$4:$H$148,8,0)*AH93/100</f>
        <v>#N/A</v>
      </c>
      <c r="AL93" s="52" t="e">
        <f t="shared" si="23"/>
        <v>#N/A</v>
      </c>
      <c r="AM93" s="22"/>
      <c r="AN93" s="153"/>
      <c r="AO93" s="782" t="e">
        <f>VLOOKUP(AN93,'BASE DE DONNEE'!$A$4:$H$148,2,0)</f>
        <v>#N/A</v>
      </c>
      <c r="AP93" s="782"/>
      <c r="AQ93" s="782"/>
      <c r="AR93" s="783"/>
      <c r="AS93" s="783"/>
      <c r="AT93" s="784"/>
      <c r="AU93" s="784"/>
      <c r="AV93" s="785"/>
      <c r="AW93" s="785"/>
      <c r="AX93" s="785"/>
      <c r="AY93" s="50" t="e">
        <f>VLOOKUP(AN93,'BASE DE DONNEE'!$A$4:$H$148,3,0)</f>
        <v>#N/A</v>
      </c>
      <c r="AZ93" s="713" t="e">
        <f t="shared" si="24"/>
        <v>#N/A</v>
      </c>
      <c r="BA93" s="714"/>
      <c r="BB93" s="51" t="e">
        <f>VLOOKUP(AN93,'BASE DE DONNEE'!$A$4:$H$148,6,0)*BA93/100</f>
        <v>#N/A</v>
      </c>
      <c r="BC93" s="51" t="e">
        <f>VLOOKUP(AN93,'BASE DE DONNEE'!$A$4:$H$148,7,0)*BA93/100</f>
        <v>#N/A</v>
      </c>
      <c r="BD93" s="51" t="e">
        <f>VLOOKUP(AN93,'BASE DE DONNEE'!$A$4:$H$148,8,0)*BA93/100</f>
        <v>#N/A</v>
      </c>
      <c r="BE93" s="52" t="e">
        <f t="shared" si="25"/>
        <v>#N/A</v>
      </c>
      <c r="BF93" s="22"/>
      <c r="BG93" s="153"/>
      <c r="BH93" s="782" t="e">
        <f>VLOOKUP(BG93,'BASE DE DONNEE'!$A$4:$H$148,2,0)</f>
        <v>#N/A</v>
      </c>
      <c r="BI93" s="782"/>
      <c r="BJ93" s="782"/>
      <c r="BK93" s="783"/>
      <c r="BL93" s="783"/>
      <c r="BM93" s="784"/>
      <c r="BN93" s="784"/>
      <c r="BO93" s="785"/>
      <c r="BP93" s="785"/>
      <c r="BQ93" s="785"/>
      <c r="BR93" s="50" t="e">
        <f>VLOOKUP(BG93,'BASE DE DONNEE'!$A$4:$H$148,3,0)</f>
        <v>#N/A</v>
      </c>
      <c r="BS93" s="713" t="e">
        <f t="shared" si="26"/>
        <v>#N/A</v>
      </c>
      <c r="BT93" s="714"/>
      <c r="BU93" s="51" t="e">
        <f>VLOOKUP(BG93,'BASE DE DONNEE'!$A$4:$H$148,6,0)*BT93/100</f>
        <v>#N/A</v>
      </c>
      <c r="BV93" s="51" t="e">
        <f>VLOOKUP(BG93,'BASE DE DONNEE'!$A$4:$H$148,7,0)*BT93/100</f>
        <v>#N/A</v>
      </c>
      <c r="BW93" s="51" t="e">
        <f>VLOOKUP(BG93,'BASE DE DONNEE'!$A$4:$H$148,8,0)*BT93/100</f>
        <v>#N/A</v>
      </c>
      <c r="BX93" s="52" t="e">
        <f t="shared" si="27"/>
        <v>#N/A</v>
      </c>
    </row>
    <row r="94" spans="1:76" x14ac:dyDescent="0.25">
      <c r="A94" s="22"/>
      <c r="B94" s="23"/>
      <c r="C94" s="782" t="e">
        <f>VLOOKUP(B94,'BASE DE DONNEE'!$A$4:$H$148,2,0)</f>
        <v>#N/A</v>
      </c>
      <c r="D94" s="782"/>
      <c r="E94" s="782"/>
      <c r="F94" s="783"/>
      <c r="G94" s="783"/>
      <c r="H94" s="784"/>
      <c r="I94" s="784"/>
      <c r="J94" s="785"/>
      <c r="K94" s="785"/>
      <c r="L94" s="785"/>
      <c r="M94" s="50" t="e">
        <f>VLOOKUP(B94,'BASE DE DONNEE'!$A$4:$H$148,3,0)</f>
        <v>#N/A</v>
      </c>
      <c r="N94" s="713" t="e">
        <f t="shared" si="21"/>
        <v>#N/A</v>
      </c>
      <c r="O94" s="714"/>
      <c r="P94" s="51" t="e">
        <f>VLOOKUP(B94,'BASE DE DONNEE'!$A$4:$H$148,6,0)*N94/100</f>
        <v>#N/A</v>
      </c>
      <c r="Q94" s="51" t="e">
        <f>VLOOKUP(B94,'BASE DE DONNEE'!$A$4:$H$148,7,0)*N94/100</f>
        <v>#N/A</v>
      </c>
      <c r="R94" s="51" t="e">
        <f>VLOOKUP(B94,'BASE DE DONNEE'!$A$4:$H$148,8,0)*N94/100</f>
        <v>#N/A</v>
      </c>
      <c r="S94" s="52" t="e">
        <f t="shared" si="20"/>
        <v>#N/A</v>
      </c>
      <c r="T94" s="22"/>
      <c r="U94" s="153"/>
      <c r="V94" s="782" t="e">
        <f>VLOOKUP(U94,'BASE DE DONNEE'!$A$4:$H$148,2,0)</f>
        <v>#N/A</v>
      </c>
      <c r="W94" s="782"/>
      <c r="X94" s="782"/>
      <c r="Y94" s="783"/>
      <c r="Z94" s="783"/>
      <c r="AA94" s="784"/>
      <c r="AB94" s="784"/>
      <c r="AC94" s="785"/>
      <c r="AD94" s="785"/>
      <c r="AE94" s="785"/>
      <c r="AF94" s="50" t="e">
        <f>VLOOKUP(U94,'BASE DE DONNEE'!$A$4:$H$148,3,0)</f>
        <v>#N/A</v>
      </c>
      <c r="AG94" s="713" t="e">
        <f t="shared" si="22"/>
        <v>#N/A</v>
      </c>
      <c r="AH94" s="714"/>
      <c r="AI94" s="51" t="e">
        <f>VLOOKUP(U94,'BASE DE DONNEE'!$A$4:$H$148,6,0)*AH94/100</f>
        <v>#N/A</v>
      </c>
      <c r="AJ94" s="51" t="e">
        <f>VLOOKUP(U94,'BASE DE DONNEE'!$A$4:$H$148,7,0)*AH94/100</f>
        <v>#N/A</v>
      </c>
      <c r="AK94" s="51" t="e">
        <f>VLOOKUP(U94,'BASE DE DONNEE'!$A$4:$H$148,8,0)*AH94/100</f>
        <v>#N/A</v>
      </c>
      <c r="AL94" s="52" t="e">
        <f t="shared" si="23"/>
        <v>#N/A</v>
      </c>
      <c r="AM94" s="22"/>
      <c r="AN94" s="153"/>
      <c r="AO94" s="782" t="e">
        <f>VLOOKUP(AN94,'BASE DE DONNEE'!$A$4:$H$148,2,0)</f>
        <v>#N/A</v>
      </c>
      <c r="AP94" s="782"/>
      <c r="AQ94" s="782"/>
      <c r="AR94" s="783"/>
      <c r="AS94" s="783"/>
      <c r="AT94" s="784"/>
      <c r="AU94" s="784"/>
      <c r="AV94" s="785"/>
      <c r="AW94" s="785"/>
      <c r="AX94" s="785"/>
      <c r="AY94" s="50" t="e">
        <f>VLOOKUP(AN94,'BASE DE DONNEE'!$A$4:$H$148,3,0)</f>
        <v>#N/A</v>
      </c>
      <c r="AZ94" s="713" t="e">
        <f t="shared" si="24"/>
        <v>#N/A</v>
      </c>
      <c r="BA94" s="714"/>
      <c r="BB94" s="51" t="e">
        <f>VLOOKUP(AN94,'BASE DE DONNEE'!$A$4:$H$148,6,0)*BA94/100</f>
        <v>#N/A</v>
      </c>
      <c r="BC94" s="51" t="e">
        <f>VLOOKUP(AN94,'BASE DE DONNEE'!$A$4:$H$148,7,0)*BA94/100</f>
        <v>#N/A</v>
      </c>
      <c r="BD94" s="51" t="e">
        <f>VLOOKUP(AN94,'BASE DE DONNEE'!$A$4:$H$148,8,0)*BA94/100</f>
        <v>#N/A</v>
      </c>
      <c r="BE94" s="52" t="e">
        <f t="shared" si="25"/>
        <v>#N/A</v>
      </c>
      <c r="BF94" s="22"/>
      <c r="BG94" s="153"/>
      <c r="BH94" s="782" t="e">
        <f>VLOOKUP(BG94,'BASE DE DONNEE'!$A$4:$H$148,2,0)</f>
        <v>#N/A</v>
      </c>
      <c r="BI94" s="782"/>
      <c r="BJ94" s="782"/>
      <c r="BK94" s="783"/>
      <c r="BL94" s="783"/>
      <c r="BM94" s="784"/>
      <c r="BN94" s="784"/>
      <c r="BO94" s="785"/>
      <c r="BP94" s="785"/>
      <c r="BQ94" s="785"/>
      <c r="BR94" s="50" t="e">
        <f>VLOOKUP(BG94,'BASE DE DONNEE'!$A$4:$H$148,3,0)</f>
        <v>#N/A</v>
      </c>
      <c r="BS94" s="713" t="e">
        <f t="shared" si="26"/>
        <v>#N/A</v>
      </c>
      <c r="BT94" s="714"/>
      <c r="BU94" s="51" t="e">
        <f>VLOOKUP(BG94,'BASE DE DONNEE'!$A$4:$H$148,6,0)*BT94/100</f>
        <v>#N/A</v>
      </c>
      <c r="BV94" s="51" t="e">
        <f>VLOOKUP(BG94,'BASE DE DONNEE'!$A$4:$H$148,7,0)*BT94/100</f>
        <v>#N/A</v>
      </c>
      <c r="BW94" s="51" t="e">
        <f>VLOOKUP(BG94,'BASE DE DONNEE'!$A$4:$H$148,8,0)*BT94/100</f>
        <v>#N/A</v>
      </c>
      <c r="BX94" s="52" t="e">
        <f t="shared" si="27"/>
        <v>#N/A</v>
      </c>
    </row>
    <row r="95" spans="1:76" x14ac:dyDescent="0.25">
      <c r="A95" s="22"/>
      <c r="B95" s="23"/>
      <c r="C95" s="782" t="e">
        <f>VLOOKUP(B95,'BASE DE DONNEE'!$A$4:$H$148,2,0)</f>
        <v>#N/A</v>
      </c>
      <c r="D95" s="782"/>
      <c r="E95" s="782"/>
      <c r="F95" s="67"/>
      <c r="G95" s="68"/>
      <c r="H95" s="69"/>
      <c r="I95" s="70"/>
      <c r="J95" s="71"/>
      <c r="K95" s="72"/>
      <c r="L95" s="73"/>
      <c r="M95" s="50" t="e">
        <f>VLOOKUP(B95,'BASE DE DONNEE'!$A$4:$H$148,3,0)</f>
        <v>#N/A</v>
      </c>
      <c r="N95" s="713" t="e">
        <f t="shared" si="21"/>
        <v>#N/A</v>
      </c>
      <c r="O95" s="714"/>
      <c r="P95" s="51" t="e">
        <f>VLOOKUP(B95,'BASE DE DONNEE'!$A$4:$H$148,6,0)*N95/100</f>
        <v>#N/A</v>
      </c>
      <c r="Q95" s="51" t="e">
        <f>VLOOKUP(B95,'BASE DE DONNEE'!$A$4:$H$148,7,0)*N95/100</f>
        <v>#N/A</v>
      </c>
      <c r="R95" s="51" t="e">
        <f>VLOOKUP(B95,'BASE DE DONNEE'!$A$4:$H$148,8,0)*N95/100</f>
        <v>#N/A</v>
      </c>
      <c r="S95" s="52" t="e">
        <f t="shared" si="20"/>
        <v>#N/A</v>
      </c>
      <c r="T95" s="22"/>
      <c r="U95" s="153"/>
      <c r="V95" s="782" t="e">
        <f>VLOOKUP(U95,'BASE DE DONNEE'!$A$4:$H$148,2,0)</f>
        <v>#N/A</v>
      </c>
      <c r="W95" s="782"/>
      <c r="X95" s="782"/>
      <c r="Y95" s="67"/>
      <c r="Z95" s="68"/>
      <c r="AA95" s="69"/>
      <c r="AB95" s="70"/>
      <c r="AC95" s="71"/>
      <c r="AD95" s="72"/>
      <c r="AE95" s="73"/>
      <c r="AF95" s="50" t="e">
        <f>VLOOKUP(U95,'BASE DE DONNEE'!$A$4:$H$148,3,0)</f>
        <v>#N/A</v>
      </c>
      <c r="AG95" s="713" t="e">
        <f t="shared" si="22"/>
        <v>#N/A</v>
      </c>
      <c r="AH95" s="714"/>
      <c r="AI95" s="51" t="e">
        <f>VLOOKUP(U95,'BASE DE DONNEE'!$A$4:$H$148,6,0)*AH95/100</f>
        <v>#N/A</v>
      </c>
      <c r="AJ95" s="51" t="e">
        <f>VLOOKUP(U95,'BASE DE DONNEE'!$A$4:$H$148,7,0)*AH95/100</f>
        <v>#N/A</v>
      </c>
      <c r="AK95" s="51" t="e">
        <f>VLOOKUP(U95,'BASE DE DONNEE'!$A$4:$H$148,8,0)*AH95/100</f>
        <v>#N/A</v>
      </c>
      <c r="AL95" s="52" t="e">
        <f t="shared" si="23"/>
        <v>#N/A</v>
      </c>
      <c r="AM95" s="22"/>
      <c r="AN95" s="153"/>
      <c r="AO95" s="782" t="e">
        <f>VLOOKUP(AN95,'BASE DE DONNEE'!$A$4:$H$148,2,0)</f>
        <v>#N/A</v>
      </c>
      <c r="AP95" s="782"/>
      <c r="AQ95" s="782"/>
      <c r="AR95" s="67"/>
      <c r="AS95" s="68"/>
      <c r="AT95" s="69"/>
      <c r="AU95" s="70"/>
      <c r="AV95" s="71"/>
      <c r="AW95" s="72"/>
      <c r="AX95" s="73"/>
      <c r="AY95" s="50" t="e">
        <f>VLOOKUP(AN95,'BASE DE DONNEE'!$A$4:$H$148,3,0)</f>
        <v>#N/A</v>
      </c>
      <c r="AZ95" s="713" t="e">
        <f t="shared" si="24"/>
        <v>#N/A</v>
      </c>
      <c r="BA95" s="714"/>
      <c r="BB95" s="51" t="e">
        <f>VLOOKUP(AN95,'BASE DE DONNEE'!$A$4:$H$148,6,0)*BA95/100</f>
        <v>#N/A</v>
      </c>
      <c r="BC95" s="51" t="e">
        <f>VLOOKUP(AN95,'BASE DE DONNEE'!$A$4:$H$148,7,0)*BA95/100</f>
        <v>#N/A</v>
      </c>
      <c r="BD95" s="51" t="e">
        <f>VLOOKUP(AN95,'BASE DE DONNEE'!$A$4:$H$148,8,0)*BA95/100</f>
        <v>#N/A</v>
      </c>
      <c r="BE95" s="52" t="e">
        <f t="shared" si="25"/>
        <v>#N/A</v>
      </c>
      <c r="BF95" s="22"/>
      <c r="BG95" s="153"/>
      <c r="BH95" s="782" t="e">
        <f>VLOOKUP(BG95,'BASE DE DONNEE'!$A$4:$H$148,2,0)</f>
        <v>#N/A</v>
      </c>
      <c r="BI95" s="782"/>
      <c r="BJ95" s="782"/>
      <c r="BK95" s="67"/>
      <c r="BL95" s="68"/>
      <c r="BM95" s="69"/>
      <c r="BN95" s="70"/>
      <c r="BO95" s="71"/>
      <c r="BP95" s="72"/>
      <c r="BQ95" s="73"/>
      <c r="BR95" s="50" t="e">
        <f>VLOOKUP(BG95,'BASE DE DONNEE'!$A$4:$H$148,3,0)</f>
        <v>#N/A</v>
      </c>
      <c r="BS95" s="713" t="e">
        <f t="shared" si="26"/>
        <v>#N/A</v>
      </c>
      <c r="BT95" s="714"/>
      <c r="BU95" s="51" t="e">
        <f>VLOOKUP(BG95,'BASE DE DONNEE'!$A$4:$H$148,6,0)*BT95/100</f>
        <v>#N/A</v>
      </c>
      <c r="BV95" s="51" t="e">
        <f>VLOOKUP(BG95,'BASE DE DONNEE'!$A$4:$H$148,7,0)*BT95/100</f>
        <v>#N/A</v>
      </c>
      <c r="BW95" s="51" t="e">
        <f>VLOOKUP(BG95,'BASE DE DONNEE'!$A$4:$H$148,8,0)*BT95/100</f>
        <v>#N/A</v>
      </c>
      <c r="BX95" s="52" t="e">
        <f t="shared" si="27"/>
        <v>#N/A</v>
      </c>
    </row>
    <row r="96" spans="1:76" x14ac:dyDescent="0.25">
      <c r="A96" s="22"/>
      <c r="B96" s="23"/>
      <c r="C96" s="827" t="e">
        <f>VLOOKUP(B96,'BASE DE DONNEE'!$A$4:$H$148,2,0)</f>
        <v>#N/A</v>
      </c>
      <c r="D96" s="828"/>
      <c r="E96" s="829"/>
      <c r="F96" s="685"/>
      <c r="G96" s="686"/>
      <c r="H96" s="683"/>
      <c r="I96" s="684"/>
      <c r="J96" s="680"/>
      <c r="K96" s="681"/>
      <c r="L96" s="682"/>
      <c r="M96" s="50" t="e">
        <f>VLOOKUP(B96,'BASE DE DONNEE'!$A$4:$H$148,3,0)</f>
        <v>#N/A</v>
      </c>
      <c r="N96" s="713" t="e">
        <f t="shared" si="21"/>
        <v>#N/A</v>
      </c>
      <c r="O96" s="714"/>
      <c r="P96" s="51" t="e">
        <f>VLOOKUP(B96,'BASE DE DONNEE'!$A$4:$H$148,6,0)*N96/100</f>
        <v>#N/A</v>
      </c>
      <c r="Q96" s="51" t="e">
        <f>VLOOKUP(B96,'BASE DE DONNEE'!$A$4:$H$148,7,0)*N96/100</f>
        <v>#N/A</v>
      </c>
      <c r="R96" s="51" t="e">
        <f>VLOOKUP(B96,'BASE DE DONNEE'!$A$4:$H$148,8,0)*N96/100</f>
        <v>#N/A</v>
      </c>
      <c r="S96" s="52" t="e">
        <f t="shared" si="20"/>
        <v>#N/A</v>
      </c>
      <c r="T96" s="22"/>
      <c r="U96" s="153"/>
      <c r="V96" s="827" t="e">
        <f>VLOOKUP(U96,'BASE DE DONNEE'!$A$4:$H$148,2,0)</f>
        <v>#N/A</v>
      </c>
      <c r="W96" s="828"/>
      <c r="X96" s="829"/>
      <c r="Y96" s="685"/>
      <c r="Z96" s="686"/>
      <c r="AA96" s="683"/>
      <c r="AB96" s="684"/>
      <c r="AC96" s="680"/>
      <c r="AD96" s="681"/>
      <c r="AE96" s="682"/>
      <c r="AF96" s="50" t="e">
        <f>VLOOKUP(U96,'BASE DE DONNEE'!$A$4:$H$148,3,0)</f>
        <v>#N/A</v>
      </c>
      <c r="AG96" s="713" t="e">
        <f t="shared" si="22"/>
        <v>#N/A</v>
      </c>
      <c r="AH96" s="714"/>
      <c r="AI96" s="51" t="e">
        <f>VLOOKUP(U96,'BASE DE DONNEE'!$A$4:$H$148,6,0)*AH96/100</f>
        <v>#N/A</v>
      </c>
      <c r="AJ96" s="51" t="e">
        <f>VLOOKUP(U96,'BASE DE DONNEE'!$A$4:$H$148,7,0)*AH96/100</f>
        <v>#N/A</v>
      </c>
      <c r="AK96" s="51" t="e">
        <f>VLOOKUP(U96,'BASE DE DONNEE'!$A$4:$H$148,8,0)*AH96/100</f>
        <v>#N/A</v>
      </c>
      <c r="AL96" s="52" t="e">
        <f t="shared" si="23"/>
        <v>#N/A</v>
      </c>
      <c r="AM96" s="22"/>
      <c r="AN96" s="153"/>
      <c r="AO96" s="782" t="e">
        <f>VLOOKUP(AN96,'BASE DE DONNEE'!$A$4:$H$148,2,0)</f>
        <v>#N/A</v>
      </c>
      <c r="AP96" s="782"/>
      <c r="AQ96" s="782"/>
      <c r="AR96" s="685"/>
      <c r="AS96" s="686"/>
      <c r="AT96" s="683"/>
      <c r="AU96" s="684"/>
      <c r="AV96" s="680"/>
      <c r="AW96" s="681"/>
      <c r="AX96" s="682"/>
      <c r="AY96" s="50" t="e">
        <f>VLOOKUP(AN96,'BASE DE DONNEE'!$A$4:$H$148,3,0)</f>
        <v>#N/A</v>
      </c>
      <c r="AZ96" s="713" t="e">
        <f t="shared" si="24"/>
        <v>#N/A</v>
      </c>
      <c r="BA96" s="714"/>
      <c r="BB96" s="51" t="e">
        <f>VLOOKUP(AN96,'BASE DE DONNEE'!$A$4:$H$148,6,0)*BA96/100</f>
        <v>#N/A</v>
      </c>
      <c r="BC96" s="51" t="e">
        <f>VLOOKUP(AN96,'BASE DE DONNEE'!$A$4:$H$148,7,0)*BA96/100</f>
        <v>#N/A</v>
      </c>
      <c r="BD96" s="51" t="e">
        <f>VLOOKUP(AN96,'BASE DE DONNEE'!$A$4:$H$148,8,0)*BA96/100</f>
        <v>#N/A</v>
      </c>
      <c r="BE96" s="52" t="e">
        <f t="shared" si="25"/>
        <v>#N/A</v>
      </c>
      <c r="BF96" s="22"/>
      <c r="BG96" s="153"/>
      <c r="BH96" s="782" t="e">
        <f>VLOOKUP(BG96,'BASE DE DONNEE'!$A$4:$H$148,2,0)</f>
        <v>#N/A</v>
      </c>
      <c r="BI96" s="782"/>
      <c r="BJ96" s="782"/>
      <c r="BK96" s="685"/>
      <c r="BL96" s="686"/>
      <c r="BM96" s="683"/>
      <c r="BN96" s="684"/>
      <c r="BO96" s="680"/>
      <c r="BP96" s="681"/>
      <c r="BQ96" s="682"/>
      <c r="BR96" s="50" t="e">
        <f>VLOOKUP(BG96,'BASE DE DONNEE'!$A$4:$H$148,3,0)</f>
        <v>#N/A</v>
      </c>
      <c r="BS96" s="713" t="e">
        <f t="shared" si="26"/>
        <v>#N/A</v>
      </c>
      <c r="BT96" s="714"/>
      <c r="BU96" s="51" t="e">
        <f>VLOOKUP(BG96,'BASE DE DONNEE'!$A$4:$H$148,6,0)*BT96/100</f>
        <v>#N/A</v>
      </c>
      <c r="BV96" s="51" t="e">
        <f>VLOOKUP(BG96,'BASE DE DONNEE'!$A$4:$H$148,7,0)*BT96/100</f>
        <v>#N/A</v>
      </c>
      <c r="BW96" s="51" t="e">
        <f>VLOOKUP(BG96,'BASE DE DONNEE'!$A$4:$H$148,8,0)*BT96/100</f>
        <v>#N/A</v>
      </c>
      <c r="BX96" s="52" t="e">
        <f t="shared" si="27"/>
        <v>#N/A</v>
      </c>
    </row>
    <row r="97" spans="1:76" x14ac:dyDescent="0.25">
      <c r="A97" s="22"/>
      <c r="B97" s="23"/>
      <c r="C97" s="782" t="e">
        <f>VLOOKUP(B97,'BASE DE DONNEE'!$A$4:$H$148,2,0)</f>
        <v>#N/A</v>
      </c>
      <c r="D97" s="782"/>
      <c r="E97" s="782"/>
      <c r="F97" s="783"/>
      <c r="G97" s="783"/>
      <c r="H97" s="784"/>
      <c r="I97" s="784"/>
      <c r="J97" s="785"/>
      <c r="K97" s="785"/>
      <c r="L97" s="785"/>
      <c r="M97" s="50" t="e">
        <f>VLOOKUP(B97,'BASE DE DONNEE'!$A$4:$H$148,3,0)</f>
        <v>#N/A</v>
      </c>
      <c r="N97" s="713" t="e">
        <f t="shared" si="21"/>
        <v>#N/A</v>
      </c>
      <c r="O97" s="714"/>
      <c r="P97" s="51" t="e">
        <f>VLOOKUP(B97,'BASE DE DONNEE'!$A$4:$H$148,6,0)*N97/100</f>
        <v>#N/A</v>
      </c>
      <c r="Q97" s="51" t="e">
        <f>VLOOKUP(B97,'BASE DE DONNEE'!$A$4:$H$148,7,0)*N97/100</f>
        <v>#N/A</v>
      </c>
      <c r="R97" s="51" t="e">
        <f>VLOOKUP(B97,'BASE DE DONNEE'!$A$4:$H$148,8,0)*N97/100</f>
        <v>#N/A</v>
      </c>
      <c r="S97" s="52" t="e">
        <f t="shared" si="20"/>
        <v>#N/A</v>
      </c>
      <c r="T97" s="22"/>
      <c r="U97" s="153"/>
      <c r="V97" s="782" t="e">
        <f>VLOOKUP(U97,'BASE DE DONNEE'!$A$4:$H$148,2,0)</f>
        <v>#N/A</v>
      </c>
      <c r="W97" s="782"/>
      <c r="X97" s="782"/>
      <c r="Y97" s="783"/>
      <c r="Z97" s="783"/>
      <c r="AA97" s="784"/>
      <c r="AB97" s="784"/>
      <c r="AC97" s="785"/>
      <c r="AD97" s="785"/>
      <c r="AE97" s="785"/>
      <c r="AF97" s="50" t="e">
        <f>VLOOKUP(U97,'BASE DE DONNEE'!$A$4:$H$148,3,0)</f>
        <v>#N/A</v>
      </c>
      <c r="AG97" s="713" t="e">
        <f t="shared" si="22"/>
        <v>#N/A</v>
      </c>
      <c r="AH97" s="714"/>
      <c r="AI97" s="51" t="e">
        <f>VLOOKUP(U97,'BASE DE DONNEE'!$A$4:$H$148,6,0)*AH97/100</f>
        <v>#N/A</v>
      </c>
      <c r="AJ97" s="51" t="e">
        <f>VLOOKUP(U97,'BASE DE DONNEE'!$A$4:$H$148,7,0)*AH97/100</f>
        <v>#N/A</v>
      </c>
      <c r="AK97" s="51" t="e">
        <f>VLOOKUP(U97,'BASE DE DONNEE'!$A$4:$H$148,8,0)*AH97/100</f>
        <v>#N/A</v>
      </c>
      <c r="AL97" s="52" t="e">
        <f t="shared" si="23"/>
        <v>#N/A</v>
      </c>
      <c r="AM97" s="22"/>
      <c r="AN97" s="153"/>
      <c r="AO97" s="782" t="e">
        <f>VLOOKUP(AN97,'BASE DE DONNEE'!$A$4:$H$148,2,0)</f>
        <v>#N/A</v>
      </c>
      <c r="AP97" s="782"/>
      <c r="AQ97" s="782"/>
      <c r="AR97" s="783"/>
      <c r="AS97" s="783"/>
      <c r="AT97" s="784"/>
      <c r="AU97" s="784"/>
      <c r="AV97" s="785"/>
      <c r="AW97" s="785"/>
      <c r="AX97" s="785"/>
      <c r="AY97" s="50" t="e">
        <f>VLOOKUP(AN97,'BASE DE DONNEE'!$A$4:$H$148,3,0)</f>
        <v>#N/A</v>
      </c>
      <c r="AZ97" s="713" t="e">
        <f t="shared" si="24"/>
        <v>#N/A</v>
      </c>
      <c r="BA97" s="714"/>
      <c r="BB97" s="51" t="e">
        <f>VLOOKUP(AN97,'BASE DE DONNEE'!$A$4:$H$148,6,0)*BA97/100</f>
        <v>#N/A</v>
      </c>
      <c r="BC97" s="51" t="e">
        <f>VLOOKUP(AN97,'BASE DE DONNEE'!$A$4:$H$148,7,0)*BA97/100</f>
        <v>#N/A</v>
      </c>
      <c r="BD97" s="51" t="e">
        <f>VLOOKUP(AN97,'BASE DE DONNEE'!$A$4:$H$148,8,0)*BA97/100</f>
        <v>#N/A</v>
      </c>
      <c r="BE97" s="52" t="e">
        <f t="shared" si="25"/>
        <v>#N/A</v>
      </c>
      <c r="BF97" s="22"/>
      <c r="BG97" s="153"/>
      <c r="BH97" s="782" t="e">
        <f>VLOOKUP(BG97,'BASE DE DONNEE'!$A$4:$H$148,2,0)</f>
        <v>#N/A</v>
      </c>
      <c r="BI97" s="782"/>
      <c r="BJ97" s="782"/>
      <c r="BK97" s="783"/>
      <c r="BL97" s="783"/>
      <c r="BM97" s="784"/>
      <c r="BN97" s="784"/>
      <c r="BO97" s="785"/>
      <c r="BP97" s="785"/>
      <c r="BQ97" s="785"/>
      <c r="BR97" s="50" t="e">
        <f>VLOOKUP(BG97,'BASE DE DONNEE'!$A$4:$H$148,3,0)</f>
        <v>#N/A</v>
      </c>
      <c r="BS97" s="713" t="e">
        <f t="shared" si="26"/>
        <v>#N/A</v>
      </c>
      <c r="BT97" s="714"/>
      <c r="BU97" s="51" t="e">
        <f>VLOOKUP(BG97,'BASE DE DONNEE'!$A$4:$H$148,6,0)*BT97/100</f>
        <v>#N/A</v>
      </c>
      <c r="BV97" s="51" t="e">
        <f>VLOOKUP(BG97,'BASE DE DONNEE'!$A$4:$H$148,7,0)*BT97/100</f>
        <v>#N/A</v>
      </c>
      <c r="BW97" s="51" t="e">
        <f>VLOOKUP(BG97,'BASE DE DONNEE'!$A$4:$H$148,8,0)*BT97/100</f>
        <v>#N/A</v>
      </c>
      <c r="BX97" s="52" t="e">
        <f t="shared" si="27"/>
        <v>#N/A</v>
      </c>
    </row>
    <row r="98" spans="1:76" x14ac:dyDescent="0.25">
      <c r="A98" s="22"/>
      <c r="B98" s="23"/>
      <c r="C98" s="827" t="e">
        <f>VLOOKUP(B98,'BASE DE DONNEE'!$A$4:$H$148,2,0)</f>
        <v>#N/A</v>
      </c>
      <c r="D98" s="828"/>
      <c r="E98" s="829"/>
      <c r="F98" s="685"/>
      <c r="G98" s="686"/>
      <c r="H98" s="832"/>
      <c r="I98" s="832"/>
      <c r="J98" s="785"/>
      <c r="K98" s="785"/>
      <c r="L98" s="785"/>
      <c r="M98" s="50" t="e">
        <f>VLOOKUP(B98,'BASE DE DONNEE'!$A$4:$H$148,3,0)</f>
        <v>#N/A</v>
      </c>
      <c r="N98" s="713" t="e">
        <f t="shared" si="21"/>
        <v>#N/A</v>
      </c>
      <c r="O98" s="714"/>
      <c r="P98" s="51" t="e">
        <f>VLOOKUP(B98,'BASE DE DONNEE'!$A$4:$H$148,6,0)*N98/100</f>
        <v>#N/A</v>
      </c>
      <c r="Q98" s="51" t="e">
        <f>VLOOKUP(B98,'BASE DE DONNEE'!$A$4:$H$148,7,0)*N98/100</f>
        <v>#N/A</v>
      </c>
      <c r="R98" s="51" t="e">
        <f>VLOOKUP(B98,'BASE DE DONNEE'!$A$4:$H$148,8,0)*N98/100</f>
        <v>#N/A</v>
      </c>
      <c r="S98" s="52" t="e">
        <f t="shared" si="20"/>
        <v>#N/A</v>
      </c>
      <c r="T98" s="22"/>
      <c r="U98" s="153"/>
      <c r="V98" s="782" t="e">
        <f>VLOOKUP(U98,'BASE DE DONNEE'!$A$4:$H$148,2,0)</f>
        <v>#N/A</v>
      </c>
      <c r="W98" s="782"/>
      <c r="X98" s="782"/>
      <c r="Y98" s="783"/>
      <c r="Z98" s="783"/>
      <c r="AA98" s="784"/>
      <c r="AB98" s="784"/>
      <c r="AC98" s="785"/>
      <c r="AD98" s="785"/>
      <c r="AE98" s="785"/>
      <c r="AF98" s="50" t="e">
        <f>VLOOKUP(U98,'BASE DE DONNEE'!$A$4:$H$148,3,0)</f>
        <v>#N/A</v>
      </c>
      <c r="AG98" s="713" t="e">
        <f t="shared" si="22"/>
        <v>#N/A</v>
      </c>
      <c r="AH98" s="714"/>
      <c r="AI98" s="51" t="e">
        <f>VLOOKUP(U98,'BASE DE DONNEE'!$A$4:$H$148,6,0)*AH98/100</f>
        <v>#N/A</v>
      </c>
      <c r="AJ98" s="51" t="e">
        <f>VLOOKUP(U98,'BASE DE DONNEE'!$A$4:$H$148,7,0)*AH98/100</f>
        <v>#N/A</v>
      </c>
      <c r="AK98" s="51" t="e">
        <f>VLOOKUP(U98,'BASE DE DONNEE'!$A$4:$H$148,8,0)*AH98/100</f>
        <v>#N/A</v>
      </c>
      <c r="AL98" s="52" t="e">
        <f t="shared" si="23"/>
        <v>#N/A</v>
      </c>
      <c r="AM98" s="22"/>
      <c r="AN98" s="153"/>
      <c r="AO98" s="782" t="e">
        <f>VLOOKUP(AN98,'BASE DE DONNEE'!$A$4:$H$148,2,0)</f>
        <v>#N/A</v>
      </c>
      <c r="AP98" s="782"/>
      <c r="AQ98" s="782"/>
      <c r="AR98" s="783"/>
      <c r="AS98" s="783"/>
      <c r="AT98" s="784"/>
      <c r="AU98" s="784"/>
      <c r="AV98" s="785"/>
      <c r="AW98" s="785"/>
      <c r="AX98" s="785"/>
      <c r="AY98" s="50" t="e">
        <f>VLOOKUP(AN98,'BASE DE DONNEE'!$A$4:$H$148,3,0)</f>
        <v>#N/A</v>
      </c>
      <c r="AZ98" s="713" t="e">
        <f t="shared" si="24"/>
        <v>#N/A</v>
      </c>
      <c r="BA98" s="714"/>
      <c r="BB98" s="51" t="e">
        <f>VLOOKUP(AN98,'BASE DE DONNEE'!$A$4:$H$148,6,0)*BA98/100</f>
        <v>#N/A</v>
      </c>
      <c r="BC98" s="51" t="e">
        <f>VLOOKUP(AN98,'BASE DE DONNEE'!$A$4:$H$148,7,0)*BA98/100</f>
        <v>#N/A</v>
      </c>
      <c r="BD98" s="51" t="e">
        <f>VLOOKUP(AN98,'BASE DE DONNEE'!$A$4:$H$148,8,0)*BA98/100</f>
        <v>#N/A</v>
      </c>
      <c r="BE98" s="52" t="e">
        <f t="shared" si="25"/>
        <v>#N/A</v>
      </c>
      <c r="BF98" s="22"/>
      <c r="BG98" s="153"/>
      <c r="BH98" s="782" t="e">
        <f>VLOOKUP(BG98,'BASE DE DONNEE'!$A$4:$H$148,2,0)</f>
        <v>#N/A</v>
      </c>
      <c r="BI98" s="782"/>
      <c r="BJ98" s="782"/>
      <c r="BK98" s="783"/>
      <c r="BL98" s="783"/>
      <c r="BM98" s="784"/>
      <c r="BN98" s="784"/>
      <c r="BO98" s="785"/>
      <c r="BP98" s="785"/>
      <c r="BQ98" s="785"/>
      <c r="BR98" s="50" t="e">
        <f>VLOOKUP(BG98,'BASE DE DONNEE'!$A$4:$H$148,3,0)</f>
        <v>#N/A</v>
      </c>
      <c r="BS98" s="713" t="e">
        <f t="shared" si="26"/>
        <v>#N/A</v>
      </c>
      <c r="BT98" s="714"/>
      <c r="BU98" s="51" t="e">
        <f>VLOOKUP(BG98,'BASE DE DONNEE'!$A$4:$H$148,6,0)*BT98/100</f>
        <v>#N/A</v>
      </c>
      <c r="BV98" s="51" t="e">
        <f>VLOOKUP(BG98,'BASE DE DONNEE'!$A$4:$H$148,7,0)*BT98/100</f>
        <v>#N/A</v>
      </c>
      <c r="BW98" s="51" t="e">
        <f>VLOOKUP(BG98,'BASE DE DONNEE'!$A$4:$H$148,8,0)*BT98/100</f>
        <v>#N/A</v>
      </c>
      <c r="BX98" s="52" t="e">
        <f t="shared" si="27"/>
        <v>#N/A</v>
      </c>
    </row>
    <row r="99" spans="1:76" x14ac:dyDescent="0.25">
      <c r="A99" s="22"/>
      <c r="B99" s="23"/>
      <c r="C99" s="782" t="e">
        <f>VLOOKUP(B99,'BASE DE DONNEE'!$A$4:$H$148,2,0)</f>
        <v>#N/A</v>
      </c>
      <c r="D99" s="782"/>
      <c r="E99" s="782"/>
      <c r="F99" s="783"/>
      <c r="G99" s="783"/>
      <c r="H99" s="784"/>
      <c r="I99" s="784"/>
      <c r="J99" s="785"/>
      <c r="K99" s="785"/>
      <c r="L99" s="785"/>
      <c r="M99" s="50" t="e">
        <f>VLOOKUP(B99,'BASE DE DONNEE'!$A$4:$H$148,3,0)</f>
        <v>#N/A</v>
      </c>
      <c r="N99" s="713" t="e">
        <f t="shared" si="21"/>
        <v>#N/A</v>
      </c>
      <c r="O99" s="714"/>
      <c r="P99" s="51" t="e">
        <f>VLOOKUP(B99,'BASE DE DONNEE'!$A$4:$H$148,6,0)*N99/100</f>
        <v>#N/A</v>
      </c>
      <c r="Q99" s="51" t="e">
        <f>VLOOKUP(B99,'BASE DE DONNEE'!$A$4:$H$148,7,0)*N99/100</f>
        <v>#N/A</v>
      </c>
      <c r="R99" s="51" t="e">
        <f>VLOOKUP(B99,'BASE DE DONNEE'!$A$4:$H$148,8,0)*N99/100</f>
        <v>#N/A</v>
      </c>
      <c r="S99" s="52" t="e">
        <f t="shared" si="20"/>
        <v>#N/A</v>
      </c>
      <c r="T99" s="22"/>
      <c r="U99" s="153"/>
      <c r="V99" s="782" t="e">
        <f>VLOOKUP(U99,'BASE DE DONNEE'!$A$4:$H$148,2,0)</f>
        <v>#N/A</v>
      </c>
      <c r="W99" s="782"/>
      <c r="X99" s="782"/>
      <c r="Y99" s="783"/>
      <c r="Z99" s="783"/>
      <c r="AA99" s="784"/>
      <c r="AB99" s="784"/>
      <c r="AC99" s="785"/>
      <c r="AD99" s="785"/>
      <c r="AE99" s="785"/>
      <c r="AF99" s="50" t="e">
        <f>VLOOKUP(U99,'BASE DE DONNEE'!$A$4:$H$148,3,0)</f>
        <v>#N/A</v>
      </c>
      <c r="AG99" s="713" t="e">
        <f t="shared" si="22"/>
        <v>#N/A</v>
      </c>
      <c r="AH99" s="714"/>
      <c r="AI99" s="51" t="e">
        <f>VLOOKUP(U99,'BASE DE DONNEE'!$A$4:$H$148,6,0)*AH99/100</f>
        <v>#N/A</v>
      </c>
      <c r="AJ99" s="51" t="e">
        <f>VLOOKUP(U99,'BASE DE DONNEE'!$A$4:$H$148,7,0)*AH99/100</f>
        <v>#N/A</v>
      </c>
      <c r="AK99" s="51" t="e">
        <f>VLOOKUP(U99,'BASE DE DONNEE'!$A$4:$H$148,8,0)*AH99/100</f>
        <v>#N/A</v>
      </c>
      <c r="AL99" s="52" t="e">
        <f t="shared" si="23"/>
        <v>#N/A</v>
      </c>
      <c r="AM99" s="22"/>
      <c r="AN99" s="153"/>
      <c r="AO99" s="782" t="e">
        <f>VLOOKUP(AN99,'BASE DE DONNEE'!$A$4:$H$148,2,0)</f>
        <v>#N/A</v>
      </c>
      <c r="AP99" s="782"/>
      <c r="AQ99" s="782"/>
      <c r="AR99" s="783"/>
      <c r="AS99" s="783"/>
      <c r="AT99" s="784"/>
      <c r="AU99" s="784"/>
      <c r="AV99" s="785"/>
      <c r="AW99" s="785"/>
      <c r="AX99" s="785"/>
      <c r="AY99" s="50" t="e">
        <f>VLOOKUP(AN99,'BASE DE DONNEE'!$A$4:$H$148,3,0)</f>
        <v>#N/A</v>
      </c>
      <c r="AZ99" s="713" t="e">
        <f t="shared" si="24"/>
        <v>#N/A</v>
      </c>
      <c r="BA99" s="714"/>
      <c r="BB99" s="51" t="e">
        <f>VLOOKUP(AN99,'BASE DE DONNEE'!$A$4:$H$148,6,0)*BA99/100</f>
        <v>#N/A</v>
      </c>
      <c r="BC99" s="51" t="e">
        <f>VLOOKUP(AN99,'BASE DE DONNEE'!$A$4:$H$148,7,0)*BA99/100</f>
        <v>#N/A</v>
      </c>
      <c r="BD99" s="51" t="e">
        <f>VLOOKUP(AN99,'BASE DE DONNEE'!$A$4:$H$148,8,0)*BA99/100</f>
        <v>#N/A</v>
      </c>
      <c r="BE99" s="52" t="e">
        <f t="shared" si="25"/>
        <v>#N/A</v>
      </c>
      <c r="BF99" s="22"/>
      <c r="BG99" s="153"/>
      <c r="BH99" s="782" t="e">
        <f>VLOOKUP(BG99,'BASE DE DONNEE'!$A$4:$H$148,2,0)</f>
        <v>#N/A</v>
      </c>
      <c r="BI99" s="782"/>
      <c r="BJ99" s="782"/>
      <c r="BK99" s="783"/>
      <c r="BL99" s="783"/>
      <c r="BM99" s="784"/>
      <c r="BN99" s="784"/>
      <c r="BO99" s="785"/>
      <c r="BP99" s="785"/>
      <c r="BQ99" s="785"/>
      <c r="BR99" s="50" t="e">
        <f>VLOOKUP(BG99,'BASE DE DONNEE'!$A$4:$H$148,3,0)</f>
        <v>#N/A</v>
      </c>
      <c r="BS99" s="713" t="e">
        <f t="shared" si="26"/>
        <v>#N/A</v>
      </c>
      <c r="BT99" s="714"/>
      <c r="BU99" s="51" t="e">
        <f>VLOOKUP(BG99,'BASE DE DONNEE'!$A$4:$H$148,6,0)*BT99/100</f>
        <v>#N/A</v>
      </c>
      <c r="BV99" s="51" t="e">
        <f>VLOOKUP(BG99,'BASE DE DONNEE'!$A$4:$H$148,7,0)*BT99/100</f>
        <v>#N/A</v>
      </c>
      <c r="BW99" s="51" t="e">
        <f>VLOOKUP(BG99,'BASE DE DONNEE'!$A$4:$H$148,8,0)*BT99/100</f>
        <v>#N/A</v>
      </c>
      <c r="BX99" s="52" t="e">
        <f t="shared" si="27"/>
        <v>#N/A</v>
      </c>
    </row>
    <row r="100" spans="1:76" ht="15.75" thickBot="1" x14ac:dyDescent="0.3">
      <c r="A100" s="22"/>
      <c r="B100" s="23"/>
      <c r="C100" s="864" t="e">
        <f>VLOOKUP(B100,'BASE DE DONNEE'!$A$4:$H$148,2,0)</f>
        <v>#N/A</v>
      </c>
      <c r="D100" s="864"/>
      <c r="E100" s="864"/>
      <c r="F100" s="865"/>
      <c r="G100" s="865"/>
      <c r="H100" s="866"/>
      <c r="I100" s="866"/>
      <c r="J100" s="867"/>
      <c r="K100" s="867"/>
      <c r="L100" s="867"/>
      <c r="M100" s="50" t="e">
        <f>VLOOKUP(B100,'BASE DE DONNEE'!$A$4:$H$148,3,0)</f>
        <v>#N/A</v>
      </c>
      <c r="N100" s="725" t="e">
        <f t="shared" si="21"/>
        <v>#N/A</v>
      </c>
      <c r="O100" s="726"/>
      <c r="P100" s="51" t="e">
        <f>VLOOKUP(B100,'BASE DE DONNEE'!$A$4:$H$148,6,0)*N100/100</f>
        <v>#N/A</v>
      </c>
      <c r="Q100" s="51" t="e">
        <f>VLOOKUP(B100,'BASE DE DONNEE'!$A$4:$H$148,7,0)*N100/100</f>
        <v>#N/A</v>
      </c>
      <c r="R100" s="51" t="e">
        <f>VLOOKUP(B100,'BASE DE DONNEE'!$A$4:$H$148,8,0)*N100/100</f>
        <v>#N/A</v>
      </c>
      <c r="S100" s="52" t="e">
        <f t="shared" si="20"/>
        <v>#N/A</v>
      </c>
      <c r="T100" s="22"/>
      <c r="U100" s="153"/>
      <c r="V100" s="782" t="e">
        <f>VLOOKUP(U100,'BASE DE DONNEE'!$A$4:$H$148,2,0)</f>
        <v>#N/A</v>
      </c>
      <c r="W100" s="782"/>
      <c r="X100" s="782"/>
      <c r="Y100" s="783"/>
      <c r="Z100" s="783"/>
      <c r="AA100" s="784"/>
      <c r="AB100" s="784"/>
      <c r="AC100" s="785"/>
      <c r="AD100" s="785"/>
      <c r="AE100" s="785"/>
      <c r="AF100" s="50" t="e">
        <f>VLOOKUP(U100,'BASE DE DONNEE'!$A$4:$H$148,3,0)</f>
        <v>#N/A</v>
      </c>
      <c r="AG100" s="713" t="e">
        <f t="shared" si="22"/>
        <v>#N/A</v>
      </c>
      <c r="AH100" s="714"/>
      <c r="AI100" s="51" t="e">
        <f>VLOOKUP(U100,'BASE DE DONNEE'!$A$4:$H$148,6,0)*AH100/100</f>
        <v>#N/A</v>
      </c>
      <c r="AJ100" s="51" t="e">
        <f>VLOOKUP(U100,'BASE DE DONNEE'!$A$4:$H$148,7,0)*AH100/100</f>
        <v>#N/A</v>
      </c>
      <c r="AK100" s="51" t="e">
        <f>VLOOKUP(U100,'BASE DE DONNEE'!$A$4:$H$148,8,0)*AH100/100</f>
        <v>#N/A</v>
      </c>
      <c r="AL100" s="52" t="e">
        <f t="shared" si="23"/>
        <v>#N/A</v>
      </c>
      <c r="AM100" s="22"/>
      <c r="AN100" s="153"/>
      <c r="AO100" s="782" t="e">
        <f>VLOOKUP(AN100,'BASE DE DONNEE'!$A$4:$H$148,2,0)</f>
        <v>#N/A</v>
      </c>
      <c r="AP100" s="782"/>
      <c r="AQ100" s="782"/>
      <c r="AR100" s="783"/>
      <c r="AS100" s="783"/>
      <c r="AT100" s="784"/>
      <c r="AU100" s="784"/>
      <c r="AV100" s="785"/>
      <c r="AW100" s="785"/>
      <c r="AX100" s="785"/>
      <c r="AY100" s="50" t="e">
        <f>VLOOKUP(AN100,'BASE DE DONNEE'!$A$4:$H$148,3,0)</f>
        <v>#N/A</v>
      </c>
      <c r="AZ100" s="713" t="e">
        <f t="shared" si="24"/>
        <v>#N/A</v>
      </c>
      <c r="BA100" s="714"/>
      <c r="BB100" s="51" t="e">
        <f>VLOOKUP(AN100,'BASE DE DONNEE'!$A$4:$H$148,6,0)*BA100/100</f>
        <v>#N/A</v>
      </c>
      <c r="BC100" s="51" t="e">
        <f>VLOOKUP(AN100,'BASE DE DONNEE'!$A$4:$H$148,7,0)*BA100/100</f>
        <v>#N/A</v>
      </c>
      <c r="BD100" s="51" t="e">
        <f>VLOOKUP(AN100,'BASE DE DONNEE'!$A$4:$H$148,8,0)*BA100/100</f>
        <v>#N/A</v>
      </c>
      <c r="BE100" s="52" t="e">
        <f t="shared" si="25"/>
        <v>#N/A</v>
      </c>
      <c r="BF100" s="22"/>
      <c r="BG100" s="153"/>
      <c r="BH100" s="782" t="e">
        <f>VLOOKUP(BG100,'BASE DE DONNEE'!$A$4:$H$148,2,0)</f>
        <v>#N/A</v>
      </c>
      <c r="BI100" s="782"/>
      <c r="BJ100" s="782"/>
      <c r="BK100" s="783"/>
      <c r="BL100" s="783"/>
      <c r="BM100" s="784"/>
      <c r="BN100" s="784"/>
      <c r="BO100" s="785"/>
      <c r="BP100" s="785"/>
      <c r="BQ100" s="785"/>
      <c r="BR100" s="50" t="e">
        <f>VLOOKUP(BG100,'BASE DE DONNEE'!$A$4:$H$148,3,0)</f>
        <v>#N/A</v>
      </c>
      <c r="BS100" s="713" t="e">
        <f t="shared" si="26"/>
        <v>#N/A</v>
      </c>
      <c r="BT100" s="714"/>
      <c r="BU100" s="51" t="e">
        <f>VLOOKUP(BG100,'BASE DE DONNEE'!$A$4:$H$148,6,0)*BT100/100</f>
        <v>#N/A</v>
      </c>
      <c r="BV100" s="51" t="e">
        <f>VLOOKUP(BG100,'BASE DE DONNEE'!$A$4:$H$148,7,0)*BT100/100</f>
        <v>#N/A</v>
      </c>
      <c r="BW100" s="51" t="e">
        <f>VLOOKUP(BG100,'BASE DE DONNEE'!$A$4:$H$148,8,0)*BT100/100</f>
        <v>#N/A</v>
      </c>
      <c r="BX100" s="52" t="e">
        <f t="shared" si="27"/>
        <v>#N/A</v>
      </c>
    </row>
    <row r="101" spans="1:76" ht="16.5" thickTop="1" thickBot="1" x14ac:dyDescent="0.3">
      <c r="A101" s="821" t="s">
        <v>61</v>
      </c>
      <c r="B101" s="822"/>
      <c r="C101" s="822"/>
      <c r="D101" s="822"/>
      <c r="E101" s="822"/>
      <c r="F101" s="822"/>
      <c r="G101" s="822"/>
      <c r="H101" s="822"/>
      <c r="I101" s="823"/>
      <c r="J101" s="824">
        <f>SUM(J77:L100)+SUM(AC77:AE107)+SUM(AV77:AX107)+SUM(BO77:BQ107)</f>
        <v>0</v>
      </c>
      <c r="K101" s="825"/>
      <c r="L101" s="825"/>
      <c r="M101" s="825"/>
      <c r="N101" s="825"/>
      <c r="O101" s="825"/>
      <c r="P101" s="825"/>
      <c r="Q101" s="825"/>
      <c r="R101" s="825"/>
      <c r="S101" s="826"/>
      <c r="T101" s="22"/>
      <c r="U101" s="153"/>
      <c r="V101" s="782" t="e">
        <f>VLOOKUP(U101,'BASE DE DONNEE'!$A$4:$H$148,2,0)</f>
        <v>#N/A</v>
      </c>
      <c r="W101" s="782"/>
      <c r="X101" s="782"/>
      <c r="Y101" s="783"/>
      <c r="Z101" s="783"/>
      <c r="AA101" s="784"/>
      <c r="AB101" s="784"/>
      <c r="AC101" s="785"/>
      <c r="AD101" s="785"/>
      <c r="AE101" s="785"/>
      <c r="AF101" s="50" t="e">
        <f>VLOOKUP(U101,'BASE DE DONNEE'!$A$4:$H$148,3,0)</f>
        <v>#N/A</v>
      </c>
      <c r="AG101" s="713" t="e">
        <f t="shared" si="22"/>
        <v>#N/A</v>
      </c>
      <c r="AH101" s="714"/>
      <c r="AI101" s="51" t="e">
        <f>VLOOKUP(U101,'BASE DE DONNEE'!$A$4:$H$148,6,0)*AH101/100</f>
        <v>#N/A</v>
      </c>
      <c r="AJ101" s="51" t="e">
        <f>VLOOKUP(U101,'BASE DE DONNEE'!$A$4:$H$148,7,0)*AH101/100</f>
        <v>#N/A</v>
      </c>
      <c r="AK101" s="51" t="e">
        <f>VLOOKUP(U101,'BASE DE DONNEE'!$A$4:$H$148,8,0)*AH101/100</f>
        <v>#N/A</v>
      </c>
      <c r="AL101" s="52" t="e">
        <f t="shared" si="23"/>
        <v>#N/A</v>
      </c>
      <c r="AM101" s="22"/>
      <c r="AN101" s="153"/>
      <c r="AO101" s="782" t="e">
        <f>VLOOKUP(AN101,'BASE DE DONNEE'!$A$4:$H$148,2,0)</f>
        <v>#N/A</v>
      </c>
      <c r="AP101" s="782"/>
      <c r="AQ101" s="782"/>
      <c r="AR101" s="783"/>
      <c r="AS101" s="783"/>
      <c r="AT101" s="784"/>
      <c r="AU101" s="784"/>
      <c r="AV101" s="785"/>
      <c r="AW101" s="785"/>
      <c r="AX101" s="785"/>
      <c r="AY101" s="50" t="e">
        <f>VLOOKUP(AN101,'BASE DE DONNEE'!$A$4:$H$148,3,0)</f>
        <v>#N/A</v>
      </c>
      <c r="AZ101" s="713" t="e">
        <f t="shared" si="24"/>
        <v>#N/A</v>
      </c>
      <c r="BA101" s="714"/>
      <c r="BB101" s="51" t="e">
        <f>VLOOKUP(AN101,'BASE DE DONNEE'!$A$4:$H$148,6,0)*BA101/100</f>
        <v>#N/A</v>
      </c>
      <c r="BC101" s="51" t="e">
        <f>VLOOKUP(AN101,'BASE DE DONNEE'!$A$4:$H$148,7,0)*BA101/100</f>
        <v>#N/A</v>
      </c>
      <c r="BD101" s="51" t="e">
        <f>VLOOKUP(AN101,'BASE DE DONNEE'!$A$4:$H$148,8,0)*BA101/100</f>
        <v>#N/A</v>
      </c>
      <c r="BE101" s="52" t="e">
        <f t="shared" si="25"/>
        <v>#N/A</v>
      </c>
      <c r="BF101" s="22"/>
      <c r="BG101" s="153"/>
      <c r="BH101" s="782" t="e">
        <f>VLOOKUP(BG101,'BASE DE DONNEE'!$A$4:$H$148,2,0)</f>
        <v>#N/A</v>
      </c>
      <c r="BI101" s="782"/>
      <c r="BJ101" s="782"/>
      <c r="BK101" s="783"/>
      <c r="BL101" s="783"/>
      <c r="BM101" s="784"/>
      <c r="BN101" s="784"/>
      <c r="BO101" s="785"/>
      <c r="BP101" s="785"/>
      <c r="BQ101" s="785"/>
      <c r="BR101" s="50" t="e">
        <f>VLOOKUP(BG101,'BASE DE DONNEE'!$A$4:$H$148,3,0)</f>
        <v>#N/A</v>
      </c>
      <c r="BS101" s="713" t="e">
        <f t="shared" si="26"/>
        <v>#N/A</v>
      </c>
      <c r="BT101" s="714"/>
      <c r="BU101" s="51" t="e">
        <f>VLOOKUP(BG101,'BASE DE DONNEE'!$A$4:$H$148,6,0)*BT101/100</f>
        <v>#N/A</v>
      </c>
      <c r="BV101" s="51" t="e">
        <f>VLOOKUP(BG101,'BASE DE DONNEE'!$A$4:$H$148,7,0)*BT101/100</f>
        <v>#N/A</v>
      </c>
      <c r="BW101" s="51" t="e">
        <f>VLOOKUP(BG101,'BASE DE DONNEE'!$A$4:$H$148,8,0)*BT101/100</f>
        <v>#N/A</v>
      </c>
      <c r="BX101" s="52" t="e">
        <f t="shared" si="27"/>
        <v>#N/A</v>
      </c>
    </row>
    <row r="102" spans="1:76" ht="15.75" thickBot="1" x14ac:dyDescent="0.3">
      <c r="A102" s="854" t="s">
        <v>55</v>
      </c>
      <c r="B102" s="855"/>
      <c r="C102" s="855"/>
      <c r="D102" s="855"/>
      <c r="E102" s="855"/>
      <c r="F102" s="855"/>
      <c r="G102" s="855"/>
      <c r="H102" s="855"/>
      <c r="I102" s="855"/>
      <c r="J102" s="855"/>
      <c r="K102" s="855"/>
      <c r="L102" s="855"/>
      <c r="M102" s="855"/>
      <c r="N102" s="855"/>
      <c r="O102" s="818">
        <f>SUMIF(N77:O100,"&lt;&gt;#N/A")+SUMIF(AG77:AH107,"&lt;&gt;#N/A")+SUMIF(AZ77:BA107,"&lt;&gt;#N/A")+SUMIF(BS77:BT107,"&lt;&gt;#N/A")</f>
        <v>0</v>
      </c>
      <c r="P102" s="819"/>
      <c r="Q102" s="819"/>
      <c r="R102" s="819"/>
      <c r="S102" s="820"/>
      <c r="T102" s="22"/>
      <c r="U102" s="153"/>
      <c r="V102" s="782" t="e">
        <f>VLOOKUP(U102,'BASE DE DONNEE'!$A$4:$H$148,2,0)</f>
        <v>#N/A</v>
      </c>
      <c r="W102" s="782"/>
      <c r="X102" s="782"/>
      <c r="Y102" s="783"/>
      <c r="Z102" s="783"/>
      <c r="AA102" s="784"/>
      <c r="AB102" s="784"/>
      <c r="AC102" s="785"/>
      <c r="AD102" s="785"/>
      <c r="AE102" s="785"/>
      <c r="AF102" s="50" t="e">
        <f>VLOOKUP(U102,'BASE DE DONNEE'!$A$4:$H$148,3,0)</f>
        <v>#N/A</v>
      </c>
      <c r="AG102" s="713" t="e">
        <f t="shared" si="22"/>
        <v>#N/A</v>
      </c>
      <c r="AH102" s="714"/>
      <c r="AI102" s="51" t="e">
        <f>VLOOKUP(U102,'BASE DE DONNEE'!$A$4:$H$148,6,0)*AH102/100</f>
        <v>#N/A</v>
      </c>
      <c r="AJ102" s="51" t="e">
        <f>VLOOKUP(U102,'BASE DE DONNEE'!$A$4:$H$148,7,0)*AH102/100</f>
        <v>#N/A</v>
      </c>
      <c r="AK102" s="51" t="e">
        <f>VLOOKUP(U102,'BASE DE DONNEE'!$A$4:$H$148,8,0)*AH102/100</f>
        <v>#N/A</v>
      </c>
      <c r="AL102" s="52" t="e">
        <f t="shared" si="23"/>
        <v>#N/A</v>
      </c>
      <c r="AM102" s="22"/>
      <c r="AN102" s="153"/>
      <c r="AO102" s="782" t="e">
        <f>VLOOKUP(AN102,'BASE DE DONNEE'!$A$4:$H$148,2,0)</f>
        <v>#N/A</v>
      </c>
      <c r="AP102" s="782"/>
      <c r="AQ102" s="782"/>
      <c r="AR102" s="783"/>
      <c r="AS102" s="783"/>
      <c r="AT102" s="784"/>
      <c r="AU102" s="784"/>
      <c r="AV102" s="785"/>
      <c r="AW102" s="785"/>
      <c r="AX102" s="785"/>
      <c r="AY102" s="50" t="e">
        <f>VLOOKUP(AN102,'BASE DE DONNEE'!$A$4:$H$148,3,0)</f>
        <v>#N/A</v>
      </c>
      <c r="AZ102" s="713" t="e">
        <f t="shared" si="24"/>
        <v>#N/A</v>
      </c>
      <c r="BA102" s="714"/>
      <c r="BB102" s="51" t="e">
        <f>VLOOKUP(AN102,'BASE DE DONNEE'!$A$4:$H$148,6,0)*BA102/100</f>
        <v>#N/A</v>
      </c>
      <c r="BC102" s="51" t="e">
        <f>VLOOKUP(AN102,'BASE DE DONNEE'!$A$4:$H$148,7,0)*BA102/100</f>
        <v>#N/A</v>
      </c>
      <c r="BD102" s="51" t="e">
        <f>VLOOKUP(AN102,'BASE DE DONNEE'!$A$4:$H$148,8,0)*BA102/100</f>
        <v>#N/A</v>
      </c>
      <c r="BE102" s="52" t="e">
        <f t="shared" si="25"/>
        <v>#N/A</v>
      </c>
      <c r="BF102" s="22"/>
      <c r="BG102" s="153"/>
      <c r="BH102" s="782" t="e">
        <f>VLOOKUP(BG102,'BASE DE DONNEE'!$A$4:$H$148,2,0)</f>
        <v>#N/A</v>
      </c>
      <c r="BI102" s="782"/>
      <c r="BJ102" s="782"/>
      <c r="BK102" s="783"/>
      <c r="BL102" s="783"/>
      <c r="BM102" s="784"/>
      <c r="BN102" s="784"/>
      <c r="BO102" s="785"/>
      <c r="BP102" s="785"/>
      <c r="BQ102" s="785"/>
      <c r="BR102" s="50" t="e">
        <f>VLOOKUP(BG102,'BASE DE DONNEE'!$A$4:$H$148,3,0)</f>
        <v>#N/A</v>
      </c>
      <c r="BS102" s="713" t="e">
        <f t="shared" si="26"/>
        <v>#N/A</v>
      </c>
      <c r="BT102" s="714"/>
      <c r="BU102" s="51" t="e">
        <f>VLOOKUP(BG102,'BASE DE DONNEE'!$A$4:$H$148,6,0)*BT102/100</f>
        <v>#N/A</v>
      </c>
      <c r="BV102" s="51" t="e">
        <f>VLOOKUP(BG102,'BASE DE DONNEE'!$A$4:$H$148,7,0)*BT102/100</f>
        <v>#N/A</v>
      </c>
      <c r="BW102" s="51" t="e">
        <f>VLOOKUP(BG102,'BASE DE DONNEE'!$A$4:$H$148,8,0)*BT102/100</f>
        <v>#N/A</v>
      </c>
      <c r="BX102" s="52" t="e">
        <f t="shared" si="27"/>
        <v>#N/A</v>
      </c>
    </row>
    <row r="103" spans="1:76" ht="15.75" thickBot="1" x14ac:dyDescent="0.3">
      <c r="A103" s="854" t="s">
        <v>59</v>
      </c>
      <c r="B103" s="855"/>
      <c r="C103" s="855"/>
      <c r="D103" s="855"/>
      <c r="E103" s="855"/>
      <c r="F103" s="855"/>
      <c r="G103" s="855"/>
      <c r="H103" s="855"/>
      <c r="I103" s="855"/>
      <c r="J103" s="855"/>
      <c r="K103" s="855"/>
      <c r="L103" s="855"/>
      <c r="M103" s="855"/>
      <c r="N103" s="855"/>
      <c r="O103" s="856"/>
      <c r="P103" s="815">
        <f>SUMIF(P77:P100,"&lt;&gt;#N/A")+SUMIF(AI77:AI107,"&lt;&gt;#N/A")+SUMIF(BB77:BB107,"&lt;&gt;#N/A")+SUMIF(BU77:BU107,"&lt;&gt;#N/A")</f>
        <v>0</v>
      </c>
      <c r="Q103" s="816"/>
      <c r="R103" s="816"/>
      <c r="S103" s="817"/>
      <c r="T103" s="22"/>
      <c r="U103" s="153"/>
      <c r="V103" s="782" t="e">
        <f>VLOOKUP(U103,'BASE DE DONNEE'!$A$4:$H$148,2,0)</f>
        <v>#N/A</v>
      </c>
      <c r="W103" s="782"/>
      <c r="X103" s="782"/>
      <c r="Y103" s="783"/>
      <c r="Z103" s="783"/>
      <c r="AA103" s="784"/>
      <c r="AB103" s="784"/>
      <c r="AC103" s="785"/>
      <c r="AD103" s="785"/>
      <c r="AE103" s="785"/>
      <c r="AF103" s="50" t="e">
        <f>VLOOKUP(U103,'BASE DE DONNEE'!$A$4:$H$148,3,0)</f>
        <v>#N/A</v>
      </c>
      <c r="AG103" s="713" t="e">
        <f t="shared" si="22"/>
        <v>#N/A</v>
      </c>
      <c r="AH103" s="714"/>
      <c r="AI103" s="51" t="e">
        <f>VLOOKUP(U103,'BASE DE DONNEE'!$A$4:$H$148,6,0)*AH103/100</f>
        <v>#N/A</v>
      </c>
      <c r="AJ103" s="51" t="e">
        <f>VLOOKUP(U103,'BASE DE DONNEE'!$A$4:$H$148,7,0)*AH103/100</f>
        <v>#N/A</v>
      </c>
      <c r="AK103" s="51" t="e">
        <f>VLOOKUP(U103,'BASE DE DONNEE'!$A$4:$H$148,8,0)*AH103/100</f>
        <v>#N/A</v>
      </c>
      <c r="AL103" s="52" t="e">
        <f t="shared" si="23"/>
        <v>#N/A</v>
      </c>
      <c r="AM103" s="22"/>
      <c r="AN103" s="153"/>
      <c r="AO103" s="782" t="e">
        <f>VLOOKUP(AN103,'BASE DE DONNEE'!$A$4:$H$148,2,0)</f>
        <v>#N/A</v>
      </c>
      <c r="AP103" s="782"/>
      <c r="AQ103" s="782"/>
      <c r="AR103" s="783"/>
      <c r="AS103" s="783"/>
      <c r="AT103" s="784"/>
      <c r="AU103" s="784"/>
      <c r="AV103" s="785"/>
      <c r="AW103" s="785"/>
      <c r="AX103" s="785"/>
      <c r="AY103" s="50" t="e">
        <f>VLOOKUP(AN103,'BASE DE DONNEE'!$A$4:$H$148,3,0)</f>
        <v>#N/A</v>
      </c>
      <c r="AZ103" s="713" t="e">
        <f t="shared" si="24"/>
        <v>#N/A</v>
      </c>
      <c r="BA103" s="714"/>
      <c r="BB103" s="51" t="e">
        <f>VLOOKUP(AN103,'BASE DE DONNEE'!$A$4:$H$148,6,0)*BA103/100</f>
        <v>#N/A</v>
      </c>
      <c r="BC103" s="51" t="e">
        <f>VLOOKUP(AN103,'BASE DE DONNEE'!$A$4:$H$148,7,0)*BA103/100</f>
        <v>#N/A</v>
      </c>
      <c r="BD103" s="51" t="e">
        <f>VLOOKUP(AN103,'BASE DE DONNEE'!$A$4:$H$148,8,0)*BA103/100</f>
        <v>#N/A</v>
      </c>
      <c r="BE103" s="52" t="e">
        <f t="shared" si="25"/>
        <v>#N/A</v>
      </c>
      <c r="BF103" s="22"/>
      <c r="BG103" s="153"/>
      <c r="BH103" s="782" t="e">
        <f>VLOOKUP(BG103,'BASE DE DONNEE'!$A$4:$H$148,2,0)</f>
        <v>#N/A</v>
      </c>
      <c r="BI103" s="782"/>
      <c r="BJ103" s="782"/>
      <c r="BK103" s="783"/>
      <c r="BL103" s="783"/>
      <c r="BM103" s="784"/>
      <c r="BN103" s="784"/>
      <c r="BO103" s="785"/>
      <c r="BP103" s="785"/>
      <c r="BQ103" s="785"/>
      <c r="BR103" s="50" t="e">
        <f>VLOOKUP(BG103,'BASE DE DONNEE'!$A$4:$H$148,3,0)</f>
        <v>#N/A</v>
      </c>
      <c r="BS103" s="713" t="e">
        <f t="shared" si="26"/>
        <v>#N/A</v>
      </c>
      <c r="BT103" s="714"/>
      <c r="BU103" s="51" t="e">
        <f>VLOOKUP(BG103,'BASE DE DONNEE'!$A$4:$H$148,6,0)*BT103/100</f>
        <v>#N/A</v>
      </c>
      <c r="BV103" s="51" t="e">
        <f>VLOOKUP(BG103,'BASE DE DONNEE'!$A$4:$H$148,7,0)*BT103/100</f>
        <v>#N/A</v>
      </c>
      <c r="BW103" s="51" t="e">
        <f>VLOOKUP(BG103,'BASE DE DONNEE'!$A$4:$H$148,8,0)*BT103/100</f>
        <v>#N/A</v>
      </c>
      <c r="BX103" s="52" t="e">
        <f t="shared" si="27"/>
        <v>#N/A</v>
      </c>
    </row>
    <row r="104" spans="1:76" ht="15.75" thickBot="1" x14ac:dyDescent="0.3">
      <c r="A104" s="868" t="s">
        <v>58</v>
      </c>
      <c r="B104" s="869"/>
      <c r="C104" s="869"/>
      <c r="D104" s="869"/>
      <c r="E104" s="869"/>
      <c r="F104" s="869"/>
      <c r="G104" s="869"/>
      <c r="H104" s="869"/>
      <c r="I104" s="869"/>
      <c r="J104" s="869"/>
      <c r="K104" s="869"/>
      <c r="L104" s="869"/>
      <c r="M104" s="869"/>
      <c r="N104" s="869"/>
      <c r="O104" s="869"/>
      <c r="P104" s="575"/>
      <c r="Q104" s="800">
        <f>SUMIF(Q77:Q100,"&lt;&gt;#N/A")+SUMIF(AJ77:AJ107,"&lt;&gt;#N/A")+SUMIF(BC77:BC107,"&lt;&gt;#N/A")+SUMIF(BV77:BV107,"&lt;&gt;#N/A")</f>
        <v>0</v>
      </c>
      <c r="R104" s="801"/>
      <c r="S104" s="802"/>
      <c r="T104" s="22"/>
      <c r="U104" s="153"/>
      <c r="V104" s="782" t="e">
        <f>VLOOKUP(U104,'BASE DE DONNEE'!$A$4:$H$148,2,0)</f>
        <v>#N/A</v>
      </c>
      <c r="W104" s="782"/>
      <c r="X104" s="782"/>
      <c r="Y104" s="783"/>
      <c r="Z104" s="783"/>
      <c r="AA104" s="784"/>
      <c r="AB104" s="784"/>
      <c r="AC104" s="785"/>
      <c r="AD104" s="785"/>
      <c r="AE104" s="785"/>
      <c r="AF104" s="50" t="e">
        <f>VLOOKUP(U104,'BASE DE DONNEE'!$A$4:$H$148,3,0)</f>
        <v>#N/A</v>
      </c>
      <c r="AG104" s="713" t="e">
        <f t="shared" si="22"/>
        <v>#N/A</v>
      </c>
      <c r="AH104" s="714"/>
      <c r="AI104" s="51" t="e">
        <f>VLOOKUP(U104,'BASE DE DONNEE'!$A$4:$H$148,6,0)*AH104/100</f>
        <v>#N/A</v>
      </c>
      <c r="AJ104" s="51" t="e">
        <f>VLOOKUP(U104,'BASE DE DONNEE'!$A$4:$H$148,7,0)*AH104/100</f>
        <v>#N/A</v>
      </c>
      <c r="AK104" s="51" t="e">
        <f>VLOOKUP(U104,'BASE DE DONNEE'!$A$4:$H$148,8,0)*AH104/100</f>
        <v>#N/A</v>
      </c>
      <c r="AL104" s="52" t="e">
        <f t="shared" si="23"/>
        <v>#N/A</v>
      </c>
      <c r="AM104" s="22"/>
      <c r="AN104" s="153"/>
      <c r="AO104" s="782" t="e">
        <f>VLOOKUP(AN104,'BASE DE DONNEE'!$A$4:$H$148,2,0)</f>
        <v>#N/A</v>
      </c>
      <c r="AP104" s="782"/>
      <c r="AQ104" s="782"/>
      <c r="AR104" s="783"/>
      <c r="AS104" s="783"/>
      <c r="AT104" s="784"/>
      <c r="AU104" s="784"/>
      <c r="AV104" s="785"/>
      <c r="AW104" s="785"/>
      <c r="AX104" s="785"/>
      <c r="AY104" s="50" t="e">
        <f>VLOOKUP(AN104,'BASE DE DONNEE'!$A$4:$H$148,3,0)</f>
        <v>#N/A</v>
      </c>
      <c r="AZ104" s="713" t="e">
        <f t="shared" si="24"/>
        <v>#N/A</v>
      </c>
      <c r="BA104" s="714"/>
      <c r="BB104" s="51" t="e">
        <f>VLOOKUP(AN104,'BASE DE DONNEE'!$A$4:$H$148,6,0)*BA104/100</f>
        <v>#N/A</v>
      </c>
      <c r="BC104" s="51" t="e">
        <f>VLOOKUP(AN104,'BASE DE DONNEE'!$A$4:$H$148,7,0)*BA104/100</f>
        <v>#N/A</v>
      </c>
      <c r="BD104" s="51" t="e">
        <f>VLOOKUP(AN104,'BASE DE DONNEE'!$A$4:$H$148,8,0)*BA104/100</f>
        <v>#N/A</v>
      </c>
      <c r="BE104" s="52" t="e">
        <f t="shared" si="25"/>
        <v>#N/A</v>
      </c>
      <c r="BF104" s="22"/>
      <c r="BG104" s="153"/>
      <c r="BH104" s="782" t="e">
        <f>VLOOKUP(BG104,'BASE DE DONNEE'!$A$4:$H$148,2,0)</f>
        <v>#N/A</v>
      </c>
      <c r="BI104" s="782"/>
      <c r="BJ104" s="782"/>
      <c r="BK104" s="783"/>
      <c r="BL104" s="783"/>
      <c r="BM104" s="784"/>
      <c r="BN104" s="784"/>
      <c r="BO104" s="785"/>
      <c r="BP104" s="785"/>
      <c r="BQ104" s="785"/>
      <c r="BR104" s="50" t="e">
        <f>VLOOKUP(BG104,'BASE DE DONNEE'!$A$4:$H$148,3,0)</f>
        <v>#N/A</v>
      </c>
      <c r="BS104" s="713" t="e">
        <f t="shared" si="26"/>
        <v>#N/A</v>
      </c>
      <c r="BT104" s="714"/>
      <c r="BU104" s="51" t="e">
        <f>VLOOKUP(BG104,'BASE DE DONNEE'!$A$4:$H$148,6,0)*BT104/100</f>
        <v>#N/A</v>
      </c>
      <c r="BV104" s="51" t="e">
        <f>VLOOKUP(BG104,'BASE DE DONNEE'!$A$4:$H$148,7,0)*BT104/100</f>
        <v>#N/A</v>
      </c>
      <c r="BW104" s="51" t="e">
        <f>VLOOKUP(BG104,'BASE DE DONNEE'!$A$4:$H$148,8,0)*BT104/100</f>
        <v>#N/A</v>
      </c>
      <c r="BX104" s="52" t="e">
        <f t="shared" si="27"/>
        <v>#N/A</v>
      </c>
    </row>
    <row r="105" spans="1:76" ht="15.75" thickBot="1" x14ac:dyDescent="0.3">
      <c r="A105" s="885" t="s">
        <v>57</v>
      </c>
      <c r="B105" s="886"/>
      <c r="C105" s="886"/>
      <c r="D105" s="886"/>
      <c r="E105" s="886"/>
      <c r="F105" s="886"/>
      <c r="G105" s="886"/>
      <c r="H105" s="886"/>
      <c r="I105" s="886"/>
      <c r="J105" s="886"/>
      <c r="K105" s="886"/>
      <c r="L105" s="886"/>
      <c r="M105" s="886"/>
      <c r="N105" s="886"/>
      <c r="O105" s="886"/>
      <c r="P105" s="886"/>
      <c r="Q105" s="856"/>
      <c r="R105" s="798">
        <f>SUMIF(R77:R100,"&lt;&gt;#N/A")+SUMIF(AK77:AK107,"&lt;&gt;#N/A")+SUMIF(BD77:BD107,"&lt;&gt;#N/A")+SUMIF(BW77:BW107,"&lt;&gt;#N/A")</f>
        <v>0</v>
      </c>
      <c r="S105" s="799"/>
      <c r="T105" s="22"/>
      <c r="U105" s="153"/>
      <c r="V105" s="782" t="e">
        <f>VLOOKUP(U105,'BASE DE DONNEE'!$A$4:$H$148,2,0)</f>
        <v>#N/A</v>
      </c>
      <c r="W105" s="782"/>
      <c r="X105" s="782"/>
      <c r="Y105" s="783"/>
      <c r="Z105" s="783"/>
      <c r="AA105" s="784"/>
      <c r="AB105" s="784"/>
      <c r="AC105" s="785"/>
      <c r="AD105" s="785"/>
      <c r="AE105" s="785"/>
      <c r="AF105" s="50" t="e">
        <f>VLOOKUP(U105,'BASE DE DONNEE'!$A$4:$H$148,3,0)</f>
        <v>#N/A</v>
      </c>
      <c r="AG105" s="713" t="e">
        <f t="shared" si="22"/>
        <v>#N/A</v>
      </c>
      <c r="AH105" s="714"/>
      <c r="AI105" s="51" t="e">
        <f>VLOOKUP(U105,'BASE DE DONNEE'!$A$4:$H$148,6,0)*AH105/100</f>
        <v>#N/A</v>
      </c>
      <c r="AJ105" s="51" t="e">
        <f>VLOOKUP(U105,'BASE DE DONNEE'!$A$4:$H$148,7,0)*AH105/100</f>
        <v>#N/A</v>
      </c>
      <c r="AK105" s="51" t="e">
        <f>VLOOKUP(U105,'BASE DE DONNEE'!$A$4:$H$148,8,0)*AH105/100</f>
        <v>#N/A</v>
      </c>
      <c r="AL105" s="52" t="e">
        <f t="shared" si="23"/>
        <v>#N/A</v>
      </c>
      <c r="AM105" s="22"/>
      <c r="AN105" s="153"/>
      <c r="AO105" s="782" t="e">
        <f>VLOOKUP(AN105,'BASE DE DONNEE'!$A$4:$H$148,2,0)</f>
        <v>#N/A</v>
      </c>
      <c r="AP105" s="782"/>
      <c r="AQ105" s="782"/>
      <c r="AR105" s="783"/>
      <c r="AS105" s="783"/>
      <c r="AT105" s="784"/>
      <c r="AU105" s="784"/>
      <c r="AV105" s="785"/>
      <c r="AW105" s="785"/>
      <c r="AX105" s="785"/>
      <c r="AY105" s="50" t="e">
        <f>VLOOKUP(AN105,'BASE DE DONNEE'!$A$4:$H$148,3,0)</f>
        <v>#N/A</v>
      </c>
      <c r="AZ105" s="713" t="e">
        <f t="shared" si="24"/>
        <v>#N/A</v>
      </c>
      <c r="BA105" s="714"/>
      <c r="BB105" s="51" t="e">
        <f>VLOOKUP(AN105,'BASE DE DONNEE'!$A$4:$H$148,6,0)*BA105/100</f>
        <v>#N/A</v>
      </c>
      <c r="BC105" s="51" t="e">
        <f>VLOOKUP(AN105,'BASE DE DONNEE'!$A$4:$H$148,7,0)*BA105/100</f>
        <v>#N/A</v>
      </c>
      <c r="BD105" s="51" t="e">
        <f>VLOOKUP(AN105,'BASE DE DONNEE'!$A$4:$H$148,8,0)*BA105/100</f>
        <v>#N/A</v>
      </c>
      <c r="BE105" s="52" t="e">
        <f t="shared" si="25"/>
        <v>#N/A</v>
      </c>
      <c r="BF105" s="22"/>
      <c r="BG105" s="153"/>
      <c r="BH105" s="782" t="e">
        <f>VLOOKUP(BG105,'BASE DE DONNEE'!$A$4:$H$148,2,0)</f>
        <v>#N/A</v>
      </c>
      <c r="BI105" s="782"/>
      <c r="BJ105" s="782"/>
      <c r="BK105" s="783"/>
      <c r="BL105" s="783"/>
      <c r="BM105" s="784"/>
      <c r="BN105" s="784"/>
      <c r="BO105" s="785"/>
      <c r="BP105" s="785"/>
      <c r="BQ105" s="785"/>
      <c r="BR105" s="50" t="e">
        <f>VLOOKUP(BG105,'BASE DE DONNEE'!$A$4:$H$148,3,0)</f>
        <v>#N/A</v>
      </c>
      <c r="BS105" s="713" t="e">
        <f t="shared" si="26"/>
        <v>#N/A</v>
      </c>
      <c r="BT105" s="714"/>
      <c r="BU105" s="51" t="e">
        <f>VLOOKUP(BG105,'BASE DE DONNEE'!$A$4:$H$148,6,0)*BT105/100</f>
        <v>#N/A</v>
      </c>
      <c r="BV105" s="51" t="e">
        <f>VLOOKUP(BG105,'BASE DE DONNEE'!$A$4:$H$148,7,0)*BT105/100</f>
        <v>#N/A</v>
      </c>
      <c r="BW105" s="51" t="e">
        <f>VLOOKUP(BG105,'BASE DE DONNEE'!$A$4:$H$148,8,0)*BT105/100</f>
        <v>#N/A</v>
      </c>
      <c r="BX105" s="52" t="e">
        <f t="shared" si="27"/>
        <v>#N/A</v>
      </c>
    </row>
    <row r="106" spans="1:76" ht="15.75" thickBot="1" x14ac:dyDescent="0.3">
      <c r="A106" s="872" t="s">
        <v>56</v>
      </c>
      <c r="B106" s="873"/>
      <c r="C106" s="873"/>
      <c r="D106" s="873"/>
      <c r="E106" s="873"/>
      <c r="F106" s="873"/>
      <c r="G106" s="873"/>
      <c r="H106" s="873"/>
      <c r="I106" s="873"/>
      <c r="J106" s="873"/>
      <c r="K106" s="873"/>
      <c r="L106" s="873"/>
      <c r="M106" s="873"/>
      <c r="N106" s="873"/>
      <c r="O106" s="873"/>
      <c r="P106" s="873"/>
      <c r="Q106" s="873"/>
      <c r="R106" s="874"/>
      <c r="S106" s="53">
        <f>SUMIF(S77:S100,"&lt;&gt;#N/A")+SUMIF(AL77:AL107,"&lt;&gt;#N/A")+SUMIF(BE77:BE107,"&lt;&gt;#N/A")+SUMIF(BX77:BX107,"&lt;&gt;#N/A")</f>
        <v>0</v>
      </c>
      <c r="T106" s="22"/>
      <c r="U106" s="153"/>
      <c r="V106" s="782" t="e">
        <f>VLOOKUP(U106,'BASE DE DONNEE'!$A$4:$H$148,2,0)</f>
        <v>#N/A</v>
      </c>
      <c r="W106" s="782"/>
      <c r="X106" s="782"/>
      <c r="Y106" s="783"/>
      <c r="Z106" s="783"/>
      <c r="AA106" s="784"/>
      <c r="AB106" s="784"/>
      <c r="AC106" s="785"/>
      <c r="AD106" s="785"/>
      <c r="AE106" s="785"/>
      <c r="AF106" s="50" t="e">
        <f>VLOOKUP(U106,'BASE DE DONNEE'!$A$4:$H$148,3,0)</f>
        <v>#N/A</v>
      </c>
      <c r="AG106" s="713" t="e">
        <f>(AC106*AF106)/100</f>
        <v>#N/A</v>
      </c>
      <c r="AH106" s="714"/>
      <c r="AI106" s="51" t="e">
        <f>VLOOKUP(U106,'BASE DE DONNEE'!$A$4:$H$148,6,0)*AH106/100</f>
        <v>#N/A</v>
      </c>
      <c r="AJ106" s="51" t="e">
        <f>VLOOKUP(U106,'BASE DE DONNEE'!$A$4:$H$148,7,0)*AH106/100</f>
        <v>#N/A</v>
      </c>
      <c r="AK106" s="51" t="e">
        <f>VLOOKUP(U106,'BASE DE DONNEE'!$A$4:$H$148,8,0)*AH106/100</f>
        <v>#N/A</v>
      </c>
      <c r="AL106" s="52" t="e">
        <f>AH106+AI106+AJ106+AK106</f>
        <v>#N/A</v>
      </c>
      <c r="AM106" s="22"/>
      <c r="AN106" s="153"/>
      <c r="AO106" s="782" t="e">
        <f>VLOOKUP(AN106,'BASE DE DONNEE'!$A$4:$H$148,2,0)</f>
        <v>#N/A</v>
      </c>
      <c r="AP106" s="782"/>
      <c r="AQ106" s="782"/>
      <c r="AR106" s="783"/>
      <c r="AS106" s="783"/>
      <c r="AT106" s="784"/>
      <c r="AU106" s="784"/>
      <c r="AV106" s="785"/>
      <c r="AW106" s="785"/>
      <c r="AX106" s="785"/>
      <c r="AY106" s="50" t="e">
        <f>VLOOKUP(AN106,'BASE DE DONNEE'!$A$4:$H$148,3,0)</f>
        <v>#N/A</v>
      </c>
      <c r="AZ106" s="713" t="e">
        <f>(AV106*AY106)/100</f>
        <v>#N/A</v>
      </c>
      <c r="BA106" s="714"/>
      <c r="BB106" s="51" t="e">
        <f>VLOOKUP(AN106,'BASE DE DONNEE'!$A$4:$H$148,6,0)*BA106/100</f>
        <v>#N/A</v>
      </c>
      <c r="BC106" s="51" t="e">
        <f>VLOOKUP(AN106,'BASE DE DONNEE'!$A$4:$H$148,7,0)*BA106/100</f>
        <v>#N/A</v>
      </c>
      <c r="BD106" s="51" t="e">
        <f>VLOOKUP(AN106,'BASE DE DONNEE'!$A$4:$H$148,8,0)*BA106/100</f>
        <v>#N/A</v>
      </c>
      <c r="BE106" s="52" t="e">
        <f t="shared" si="25"/>
        <v>#N/A</v>
      </c>
      <c r="BF106" s="22"/>
      <c r="BG106" s="153"/>
      <c r="BH106" s="782" t="e">
        <f>VLOOKUP(BG106,'BASE DE DONNEE'!$A$4:$H$148,2,0)</f>
        <v>#N/A</v>
      </c>
      <c r="BI106" s="782"/>
      <c r="BJ106" s="782"/>
      <c r="BK106" s="783"/>
      <c r="BL106" s="783"/>
      <c r="BM106" s="784"/>
      <c r="BN106" s="784"/>
      <c r="BO106" s="785"/>
      <c r="BP106" s="785"/>
      <c r="BQ106" s="785"/>
      <c r="BR106" s="50" t="e">
        <f>VLOOKUP(BG106,'BASE DE DONNEE'!$A$4:$H$148,3,0)</f>
        <v>#N/A</v>
      </c>
      <c r="BS106" s="713" t="e">
        <f t="shared" si="26"/>
        <v>#N/A</v>
      </c>
      <c r="BT106" s="714"/>
      <c r="BU106" s="51" t="e">
        <f>VLOOKUP(BG106,'BASE DE DONNEE'!$A$4:$H$148,6,0)*BT106/100</f>
        <v>#N/A</v>
      </c>
      <c r="BV106" s="51" t="e">
        <f>VLOOKUP(BG106,'BASE DE DONNEE'!$A$4:$H$148,7,0)*BT106/100</f>
        <v>#N/A</v>
      </c>
      <c r="BW106" s="51" t="e">
        <f>VLOOKUP(BG106,'BASE DE DONNEE'!$A$4:$H$148,8,0)*BT106/100</f>
        <v>#N/A</v>
      </c>
      <c r="BX106" s="52" t="e">
        <f t="shared" si="27"/>
        <v>#N/A</v>
      </c>
    </row>
    <row r="107" spans="1:76" ht="15.75" thickBot="1" x14ac:dyDescent="0.3">
      <c r="T107" s="882"/>
      <c r="U107" s="883"/>
      <c r="V107" s="883"/>
      <c r="W107" s="883"/>
      <c r="X107" s="883"/>
      <c r="Y107" s="883"/>
      <c r="Z107" s="883"/>
      <c r="AA107" s="883"/>
      <c r="AB107" s="883"/>
      <c r="AC107" s="883"/>
      <c r="AD107" s="883"/>
      <c r="AE107" s="883"/>
      <c r="AF107" s="883"/>
      <c r="AG107" s="883"/>
      <c r="AH107" s="883"/>
      <c r="AI107" s="883"/>
      <c r="AJ107" s="883"/>
      <c r="AK107" s="883"/>
      <c r="AL107" s="884"/>
      <c r="AM107" s="882"/>
      <c r="AN107" s="883"/>
      <c r="AO107" s="883"/>
      <c r="AP107" s="883"/>
      <c r="AQ107" s="883"/>
      <c r="AR107" s="883"/>
      <c r="AS107" s="883"/>
      <c r="AT107" s="883"/>
      <c r="AU107" s="883"/>
      <c r="AV107" s="883"/>
      <c r="AW107" s="883"/>
      <c r="AX107" s="883"/>
      <c r="AY107" s="883"/>
      <c r="AZ107" s="883"/>
      <c r="BA107" s="883"/>
      <c r="BB107" s="883"/>
      <c r="BC107" s="883"/>
      <c r="BD107" s="883"/>
      <c r="BE107" s="884"/>
      <c r="BF107" s="882"/>
      <c r="BG107" s="883"/>
      <c r="BH107" s="883"/>
      <c r="BI107" s="883"/>
      <c r="BJ107" s="883"/>
      <c r="BK107" s="883"/>
      <c r="BL107" s="883"/>
      <c r="BM107" s="883"/>
      <c r="BN107" s="883"/>
      <c r="BO107" s="883"/>
      <c r="BP107" s="883"/>
      <c r="BQ107" s="883"/>
      <c r="BR107" s="883"/>
      <c r="BS107" s="883"/>
      <c r="BT107" s="883"/>
      <c r="BU107" s="883"/>
      <c r="BV107" s="883"/>
      <c r="BW107" s="883"/>
      <c r="BX107" s="884"/>
    </row>
    <row r="108" spans="1:76" ht="15" customHeight="1" x14ac:dyDescent="0.25">
      <c r="A108" s="528" t="s">
        <v>32</v>
      </c>
      <c r="B108" s="529"/>
      <c r="C108" s="529"/>
      <c r="D108" s="529"/>
      <c r="E108" s="529"/>
      <c r="F108" s="529"/>
      <c r="G108" s="529"/>
      <c r="H108" s="529"/>
      <c r="I108" s="529"/>
      <c r="J108" s="529"/>
      <c r="K108" s="529"/>
      <c r="L108" s="529"/>
      <c r="M108" s="529"/>
      <c r="N108" s="529"/>
      <c r="O108" s="529"/>
      <c r="P108" s="529"/>
      <c r="Q108" s="529"/>
      <c r="R108" s="529"/>
      <c r="S108" s="530"/>
      <c r="T108" s="528" t="s">
        <v>32</v>
      </c>
      <c r="U108" s="529"/>
      <c r="V108" s="529"/>
      <c r="W108" s="529"/>
      <c r="X108" s="529"/>
      <c r="Y108" s="529"/>
      <c r="Z108" s="529"/>
      <c r="AA108" s="529"/>
      <c r="AB108" s="529"/>
      <c r="AC108" s="529"/>
      <c r="AD108" s="529"/>
      <c r="AE108" s="529"/>
      <c r="AF108" s="529"/>
      <c r="AG108" s="529"/>
      <c r="AH108" s="529"/>
      <c r="AI108" s="529"/>
      <c r="AJ108" s="529"/>
      <c r="AK108" s="529"/>
      <c r="AL108" s="530"/>
      <c r="AM108" s="528" t="s">
        <v>32</v>
      </c>
      <c r="AN108" s="529"/>
      <c r="AO108" s="529"/>
      <c r="AP108" s="529"/>
      <c r="AQ108" s="529"/>
      <c r="AR108" s="529"/>
      <c r="AS108" s="529"/>
      <c r="AT108" s="529"/>
      <c r="AU108" s="529"/>
      <c r="AV108" s="529"/>
      <c r="AW108" s="529"/>
      <c r="AX108" s="529"/>
      <c r="AY108" s="529"/>
      <c r="AZ108" s="529"/>
      <c r="BA108" s="529"/>
      <c r="BB108" s="529"/>
      <c r="BC108" s="529"/>
      <c r="BD108" s="529"/>
      <c r="BE108" s="530"/>
    </row>
    <row r="109" spans="1:76" ht="15" customHeight="1" thickBot="1" x14ac:dyDescent="0.3">
      <c r="A109" s="531"/>
      <c r="B109" s="532"/>
      <c r="C109" s="532"/>
      <c r="D109" s="532"/>
      <c r="E109" s="532"/>
      <c r="F109" s="532"/>
      <c r="G109" s="532"/>
      <c r="H109" s="532"/>
      <c r="I109" s="532"/>
      <c r="J109" s="532"/>
      <c r="K109" s="532"/>
      <c r="L109" s="532"/>
      <c r="M109" s="532"/>
      <c r="N109" s="532"/>
      <c r="O109" s="532"/>
      <c r="P109" s="532"/>
      <c r="Q109" s="532"/>
      <c r="R109" s="532"/>
      <c r="S109" s="533"/>
      <c r="T109" s="531"/>
      <c r="U109" s="532"/>
      <c r="V109" s="532"/>
      <c r="W109" s="532"/>
      <c r="X109" s="532"/>
      <c r="Y109" s="532"/>
      <c r="Z109" s="532"/>
      <c r="AA109" s="532"/>
      <c r="AB109" s="532"/>
      <c r="AC109" s="532"/>
      <c r="AD109" s="532"/>
      <c r="AE109" s="532"/>
      <c r="AF109" s="532"/>
      <c r="AG109" s="532"/>
      <c r="AH109" s="532"/>
      <c r="AI109" s="532"/>
      <c r="AJ109" s="532"/>
      <c r="AK109" s="532"/>
      <c r="AL109" s="533"/>
      <c r="AM109" s="531"/>
      <c r="AN109" s="532"/>
      <c r="AO109" s="532"/>
      <c r="AP109" s="532"/>
      <c r="AQ109" s="532"/>
      <c r="AR109" s="532"/>
      <c r="AS109" s="532"/>
      <c r="AT109" s="532"/>
      <c r="AU109" s="532"/>
      <c r="AV109" s="532"/>
      <c r="AW109" s="532"/>
      <c r="AX109" s="532"/>
      <c r="AY109" s="532"/>
      <c r="AZ109" s="532"/>
      <c r="BA109" s="532"/>
      <c r="BB109" s="532"/>
      <c r="BC109" s="532"/>
      <c r="BD109" s="532"/>
      <c r="BE109" s="533"/>
    </row>
    <row r="110" spans="1:76" ht="16.5" customHeight="1" thickBot="1" x14ac:dyDescent="0.3">
      <c r="A110" s="534" t="s">
        <v>41</v>
      </c>
      <c r="B110" s="667"/>
      <c r="C110" s="501" t="s">
        <v>14</v>
      </c>
      <c r="D110" s="501"/>
      <c r="E110" s="501"/>
      <c r="F110" s="501" t="s">
        <v>42</v>
      </c>
      <c r="G110" s="501"/>
      <c r="H110" s="803" t="s">
        <v>46</v>
      </c>
      <c r="I110" s="804"/>
      <c r="J110" s="805"/>
      <c r="K110" s="809" t="s">
        <v>62</v>
      </c>
      <c r="L110" s="810"/>
      <c r="M110" s="811"/>
      <c r="N110" s="526" t="s">
        <v>44</v>
      </c>
      <c r="O110" s="786"/>
      <c r="P110" s="524" t="s">
        <v>25</v>
      </c>
      <c r="Q110" s="524" t="s">
        <v>45</v>
      </c>
      <c r="R110" s="524" t="s">
        <v>26</v>
      </c>
      <c r="S110" s="846" t="s">
        <v>47</v>
      </c>
      <c r="T110" s="534" t="s">
        <v>41</v>
      </c>
      <c r="U110" s="667"/>
      <c r="V110" s="501" t="s">
        <v>14</v>
      </c>
      <c r="W110" s="501"/>
      <c r="X110" s="501"/>
      <c r="Y110" s="501" t="s">
        <v>42</v>
      </c>
      <c r="Z110" s="501"/>
      <c r="AA110" s="803" t="s">
        <v>46</v>
      </c>
      <c r="AB110" s="804"/>
      <c r="AC110" s="805"/>
      <c r="AD110" s="809" t="s">
        <v>62</v>
      </c>
      <c r="AE110" s="810"/>
      <c r="AF110" s="811"/>
      <c r="AG110" s="154"/>
      <c r="AH110" s="524" t="s">
        <v>44</v>
      </c>
      <c r="AI110" s="524" t="s">
        <v>25</v>
      </c>
      <c r="AJ110" s="524" t="s">
        <v>45</v>
      </c>
      <c r="AK110" s="524" t="s">
        <v>26</v>
      </c>
      <c r="AL110" s="501" t="s">
        <v>47</v>
      </c>
      <c r="AM110" s="534" t="s">
        <v>41</v>
      </c>
      <c r="AN110" s="667"/>
      <c r="AO110" s="501" t="s">
        <v>14</v>
      </c>
      <c r="AP110" s="501"/>
      <c r="AQ110" s="501"/>
      <c r="AR110" s="501" t="s">
        <v>42</v>
      </c>
      <c r="AS110" s="501"/>
      <c r="AT110" s="803" t="s">
        <v>46</v>
      </c>
      <c r="AU110" s="804"/>
      <c r="AV110" s="805"/>
      <c r="AW110" s="809" t="s">
        <v>62</v>
      </c>
      <c r="AX110" s="810"/>
      <c r="AY110" s="811"/>
      <c r="AZ110" s="526" t="s">
        <v>44</v>
      </c>
      <c r="BA110" s="786"/>
      <c r="BB110" s="524" t="s">
        <v>25</v>
      </c>
      <c r="BC110" s="524" t="s">
        <v>45</v>
      </c>
      <c r="BD110" s="524" t="s">
        <v>26</v>
      </c>
      <c r="BE110" s="501" t="s">
        <v>47</v>
      </c>
    </row>
    <row r="111" spans="1:76" ht="15.75" customHeight="1" thickBot="1" x14ac:dyDescent="0.3">
      <c r="A111" s="535"/>
      <c r="B111" s="669"/>
      <c r="C111" s="501"/>
      <c r="D111" s="501"/>
      <c r="E111" s="501"/>
      <c r="F111" s="501"/>
      <c r="G111" s="501"/>
      <c r="H111" s="806"/>
      <c r="I111" s="807"/>
      <c r="J111" s="808"/>
      <c r="K111" s="812"/>
      <c r="L111" s="813"/>
      <c r="M111" s="814"/>
      <c r="N111" s="527"/>
      <c r="O111" s="787"/>
      <c r="P111" s="524"/>
      <c r="Q111" s="524"/>
      <c r="R111" s="524"/>
      <c r="S111" s="846"/>
      <c r="T111" s="535"/>
      <c r="U111" s="669"/>
      <c r="V111" s="501"/>
      <c r="W111" s="501"/>
      <c r="X111" s="501"/>
      <c r="Y111" s="501"/>
      <c r="Z111" s="501"/>
      <c r="AA111" s="806"/>
      <c r="AB111" s="807"/>
      <c r="AC111" s="808"/>
      <c r="AD111" s="812"/>
      <c r="AE111" s="813"/>
      <c r="AF111" s="814"/>
      <c r="AG111" s="155"/>
      <c r="AH111" s="524"/>
      <c r="AI111" s="524"/>
      <c r="AJ111" s="524"/>
      <c r="AK111" s="524"/>
      <c r="AL111" s="501"/>
      <c r="AM111" s="535"/>
      <c r="AN111" s="669"/>
      <c r="AO111" s="501"/>
      <c r="AP111" s="501"/>
      <c r="AQ111" s="501"/>
      <c r="AR111" s="501"/>
      <c r="AS111" s="501"/>
      <c r="AT111" s="806"/>
      <c r="AU111" s="807"/>
      <c r="AV111" s="808"/>
      <c r="AW111" s="812"/>
      <c r="AX111" s="813"/>
      <c r="AY111" s="814"/>
      <c r="AZ111" s="527"/>
      <c r="BA111" s="787"/>
      <c r="BB111" s="524"/>
      <c r="BC111" s="524"/>
      <c r="BD111" s="524"/>
      <c r="BE111" s="501"/>
    </row>
    <row r="112" spans="1:76" ht="15.75" thickBot="1" x14ac:dyDescent="0.3">
      <c r="A112" s="796"/>
      <c r="B112" s="797"/>
      <c r="C112" s="788"/>
      <c r="D112" s="789"/>
      <c r="E112" s="790"/>
      <c r="F112" s="791"/>
      <c r="G112" s="792"/>
      <c r="H112" s="793"/>
      <c r="I112" s="794"/>
      <c r="J112" s="795"/>
      <c r="K112" s="793"/>
      <c r="L112" s="794"/>
      <c r="M112" s="795"/>
      <c r="N112" s="793"/>
      <c r="O112" s="795"/>
      <c r="P112" s="156"/>
      <c r="Q112" s="156"/>
      <c r="R112" s="156"/>
      <c r="S112" s="157"/>
      <c r="T112" s="796"/>
      <c r="U112" s="797"/>
      <c r="V112" s="788"/>
      <c r="W112" s="789"/>
      <c r="X112" s="790"/>
      <c r="Y112" s="791"/>
      <c r="Z112" s="792"/>
      <c r="AA112" s="793"/>
      <c r="AB112" s="794"/>
      <c r="AC112" s="795"/>
      <c r="AD112" s="793"/>
      <c r="AE112" s="794"/>
      <c r="AF112" s="795"/>
      <c r="AG112" s="158"/>
      <c r="AH112" s="156">
        <f>Y112/2</f>
        <v>0</v>
      </c>
      <c r="AI112" s="156"/>
      <c r="AJ112" s="156"/>
      <c r="AK112" s="156"/>
      <c r="AL112" s="157"/>
      <c r="AM112" s="796"/>
      <c r="AN112" s="797"/>
      <c r="AO112" s="788"/>
      <c r="AP112" s="789"/>
      <c r="AQ112" s="790"/>
      <c r="AR112" s="791"/>
      <c r="AS112" s="792"/>
      <c r="AT112" s="793"/>
      <c r="AU112" s="794"/>
      <c r="AV112" s="795"/>
      <c r="AW112" s="793"/>
      <c r="AX112" s="794"/>
      <c r="AY112" s="795"/>
      <c r="AZ112" s="793">
        <f>AR112/2</f>
        <v>0</v>
      </c>
      <c r="BA112" s="795"/>
      <c r="BB112" s="156"/>
      <c r="BC112" s="156"/>
      <c r="BD112" s="156"/>
      <c r="BE112" s="157"/>
    </row>
    <row r="113" spans="1:57" x14ac:dyDescent="0.25">
      <c r="A113" s="778"/>
      <c r="B113" s="779"/>
      <c r="C113" s="685"/>
      <c r="D113" s="780"/>
      <c r="E113" s="686"/>
      <c r="F113" s="683"/>
      <c r="G113" s="684"/>
      <c r="H113" s="683"/>
      <c r="I113" s="781"/>
      <c r="J113" s="684"/>
      <c r="K113" s="683"/>
      <c r="L113" s="781"/>
      <c r="M113" s="684"/>
      <c r="N113" s="683"/>
      <c r="O113" s="684"/>
      <c r="P113" s="66"/>
      <c r="Q113" s="66"/>
      <c r="R113" s="66"/>
      <c r="S113" s="159"/>
      <c r="T113" s="778"/>
      <c r="U113" s="779"/>
      <c r="V113" s="685"/>
      <c r="W113" s="780"/>
      <c r="X113" s="686"/>
      <c r="Y113" s="683"/>
      <c r="Z113" s="684"/>
      <c r="AA113" s="683"/>
      <c r="AB113" s="781"/>
      <c r="AC113" s="684"/>
      <c r="AD113" s="683"/>
      <c r="AE113" s="781"/>
      <c r="AF113" s="684"/>
      <c r="AG113" s="70"/>
      <c r="AH113" s="66"/>
      <c r="AI113" s="66"/>
      <c r="AJ113" s="66"/>
      <c r="AK113" s="66"/>
      <c r="AL113" s="159"/>
      <c r="AM113" s="778"/>
      <c r="AN113" s="779"/>
      <c r="AO113" s="685"/>
      <c r="AP113" s="780"/>
      <c r="AQ113" s="686"/>
      <c r="AR113" s="683"/>
      <c r="AS113" s="684"/>
      <c r="AT113" s="683"/>
      <c r="AU113" s="781"/>
      <c r="AV113" s="684"/>
      <c r="AW113" s="683"/>
      <c r="AX113" s="781"/>
      <c r="AY113" s="684"/>
      <c r="AZ113" s="793">
        <f t="shared" ref="AZ113:AZ137" si="28">AR113/2</f>
        <v>0</v>
      </c>
      <c r="BA113" s="795"/>
      <c r="BB113" s="66"/>
      <c r="BC113" s="66"/>
      <c r="BD113" s="66"/>
      <c r="BE113" s="159"/>
    </row>
    <row r="114" spans="1:57" x14ac:dyDescent="0.25">
      <c r="A114" s="778"/>
      <c r="B114" s="779"/>
      <c r="C114" s="685"/>
      <c r="D114" s="780"/>
      <c r="E114" s="686"/>
      <c r="F114" s="683"/>
      <c r="G114" s="684"/>
      <c r="H114" s="683"/>
      <c r="I114" s="781"/>
      <c r="J114" s="684"/>
      <c r="K114" s="683"/>
      <c r="L114" s="781"/>
      <c r="M114" s="684"/>
      <c r="N114" s="683"/>
      <c r="O114" s="684"/>
      <c r="P114" s="66"/>
      <c r="Q114" s="66"/>
      <c r="R114" s="66"/>
      <c r="S114" s="159"/>
      <c r="T114" s="778"/>
      <c r="U114" s="779"/>
      <c r="V114" s="685"/>
      <c r="W114" s="780"/>
      <c r="X114" s="686"/>
      <c r="Y114" s="683"/>
      <c r="Z114" s="684"/>
      <c r="AA114" s="683"/>
      <c r="AB114" s="781"/>
      <c r="AC114" s="684"/>
      <c r="AD114" s="683"/>
      <c r="AE114" s="781"/>
      <c r="AF114" s="684"/>
      <c r="AG114" s="70"/>
      <c r="AH114" s="66"/>
      <c r="AI114" s="66"/>
      <c r="AJ114" s="66"/>
      <c r="AK114" s="66"/>
      <c r="AL114" s="159"/>
      <c r="AM114" s="778"/>
      <c r="AN114" s="779"/>
      <c r="AO114" s="685"/>
      <c r="AP114" s="780"/>
      <c r="AQ114" s="686"/>
      <c r="AR114" s="683"/>
      <c r="AS114" s="684"/>
      <c r="AT114" s="683"/>
      <c r="AU114" s="781"/>
      <c r="AV114" s="684"/>
      <c r="AW114" s="683"/>
      <c r="AX114" s="781"/>
      <c r="AY114" s="684"/>
      <c r="AZ114" s="683">
        <f t="shared" si="28"/>
        <v>0</v>
      </c>
      <c r="BA114" s="684"/>
      <c r="BB114" s="66"/>
      <c r="BC114" s="66"/>
      <c r="BD114" s="66"/>
      <c r="BE114" s="159"/>
    </row>
    <row r="115" spans="1:57" x14ac:dyDescent="0.25">
      <c r="A115" s="778"/>
      <c r="B115" s="779"/>
      <c r="C115" s="685"/>
      <c r="D115" s="780"/>
      <c r="E115" s="686"/>
      <c r="F115" s="683"/>
      <c r="G115" s="684"/>
      <c r="H115" s="683"/>
      <c r="I115" s="781"/>
      <c r="J115" s="684"/>
      <c r="K115" s="683"/>
      <c r="L115" s="781"/>
      <c r="M115" s="684"/>
      <c r="N115" s="683"/>
      <c r="O115" s="684"/>
      <c r="P115" s="66"/>
      <c r="Q115" s="66"/>
      <c r="R115" s="66"/>
      <c r="S115" s="159"/>
      <c r="T115" s="778"/>
      <c r="U115" s="779"/>
      <c r="V115" s="685"/>
      <c r="W115" s="780"/>
      <c r="X115" s="686"/>
      <c r="Y115" s="683"/>
      <c r="Z115" s="684"/>
      <c r="AA115" s="683"/>
      <c r="AB115" s="781"/>
      <c r="AC115" s="684"/>
      <c r="AD115" s="683"/>
      <c r="AE115" s="781"/>
      <c r="AF115" s="684"/>
      <c r="AG115" s="70"/>
      <c r="AH115" s="66"/>
      <c r="AI115" s="66"/>
      <c r="AJ115" s="66"/>
      <c r="AK115" s="66"/>
      <c r="AL115" s="159"/>
      <c r="AM115" s="778"/>
      <c r="AN115" s="779"/>
      <c r="AO115" s="685"/>
      <c r="AP115" s="780"/>
      <c r="AQ115" s="686"/>
      <c r="AR115" s="683"/>
      <c r="AS115" s="684"/>
      <c r="AT115" s="683"/>
      <c r="AU115" s="781"/>
      <c r="AV115" s="684"/>
      <c r="AW115" s="683"/>
      <c r="AX115" s="781"/>
      <c r="AY115" s="684"/>
      <c r="AZ115" s="683">
        <f t="shared" si="28"/>
        <v>0</v>
      </c>
      <c r="BA115" s="684"/>
      <c r="BB115" s="66"/>
      <c r="BC115" s="66"/>
      <c r="BD115" s="66"/>
      <c r="BE115" s="159"/>
    </row>
    <row r="116" spans="1:57" x14ac:dyDescent="0.25">
      <c r="A116" s="778"/>
      <c r="B116" s="779"/>
      <c r="C116" s="685"/>
      <c r="D116" s="780"/>
      <c r="E116" s="686"/>
      <c r="F116" s="683"/>
      <c r="G116" s="684"/>
      <c r="H116" s="683"/>
      <c r="I116" s="781"/>
      <c r="J116" s="684"/>
      <c r="K116" s="683"/>
      <c r="L116" s="781"/>
      <c r="M116" s="684"/>
      <c r="N116" s="683"/>
      <c r="O116" s="684"/>
      <c r="P116" s="66"/>
      <c r="Q116" s="66"/>
      <c r="R116" s="66"/>
      <c r="S116" s="159"/>
      <c r="T116" s="778"/>
      <c r="U116" s="779"/>
      <c r="V116" s="685"/>
      <c r="W116" s="780"/>
      <c r="X116" s="686"/>
      <c r="Y116" s="683"/>
      <c r="Z116" s="684"/>
      <c r="AA116" s="683"/>
      <c r="AB116" s="781"/>
      <c r="AC116" s="684"/>
      <c r="AD116" s="683"/>
      <c r="AE116" s="781"/>
      <c r="AF116" s="684"/>
      <c r="AG116" s="70"/>
      <c r="AH116" s="66"/>
      <c r="AI116" s="66"/>
      <c r="AJ116" s="66"/>
      <c r="AK116" s="66"/>
      <c r="AL116" s="159"/>
      <c r="AM116" s="778"/>
      <c r="AN116" s="779"/>
      <c r="AO116" s="685"/>
      <c r="AP116" s="780"/>
      <c r="AQ116" s="686"/>
      <c r="AR116" s="683"/>
      <c r="AS116" s="684"/>
      <c r="AT116" s="683"/>
      <c r="AU116" s="781"/>
      <c r="AV116" s="684"/>
      <c r="AW116" s="683"/>
      <c r="AX116" s="781"/>
      <c r="AY116" s="684"/>
      <c r="AZ116" s="683">
        <f t="shared" si="28"/>
        <v>0</v>
      </c>
      <c r="BA116" s="684"/>
      <c r="BB116" s="66"/>
      <c r="BC116" s="66"/>
      <c r="BD116" s="66"/>
      <c r="BE116" s="159"/>
    </row>
    <row r="117" spans="1:57" x14ac:dyDescent="0.25">
      <c r="A117" s="778"/>
      <c r="B117" s="779"/>
      <c r="C117" s="685"/>
      <c r="D117" s="780"/>
      <c r="E117" s="686"/>
      <c r="F117" s="683"/>
      <c r="G117" s="684"/>
      <c r="H117" s="683"/>
      <c r="I117" s="781"/>
      <c r="J117" s="684"/>
      <c r="K117" s="683"/>
      <c r="L117" s="781"/>
      <c r="M117" s="684"/>
      <c r="N117" s="683"/>
      <c r="O117" s="684"/>
      <c r="P117" s="66"/>
      <c r="Q117" s="66"/>
      <c r="R117" s="66"/>
      <c r="S117" s="159"/>
      <c r="T117" s="778"/>
      <c r="U117" s="779"/>
      <c r="V117" s="685"/>
      <c r="W117" s="780"/>
      <c r="X117" s="686"/>
      <c r="Y117" s="683"/>
      <c r="Z117" s="684"/>
      <c r="AA117" s="683"/>
      <c r="AB117" s="781"/>
      <c r="AC117" s="684"/>
      <c r="AD117" s="683"/>
      <c r="AE117" s="781"/>
      <c r="AF117" s="684"/>
      <c r="AG117" s="70"/>
      <c r="AH117" s="66"/>
      <c r="AI117" s="66"/>
      <c r="AJ117" s="66"/>
      <c r="AK117" s="66"/>
      <c r="AL117" s="159"/>
      <c r="AM117" s="778"/>
      <c r="AN117" s="779"/>
      <c r="AO117" s="685"/>
      <c r="AP117" s="780"/>
      <c r="AQ117" s="686"/>
      <c r="AR117" s="683"/>
      <c r="AS117" s="684"/>
      <c r="AT117" s="683"/>
      <c r="AU117" s="781"/>
      <c r="AV117" s="684"/>
      <c r="AW117" s="683"/>
      <c r="AX117" s="781"/>
      <c r="AY117" s="684"/>
      <c r="AZ117" s="683">
        <f t="shared" si="28"/>
        <v>0</v>
      </c>
      <c r="BA117" s="684"/>
      <c r="BB117" s="66"/>
      <c r="BC117" s="66"/>
      <c r="BD117" s="66"/>
      <c r="BE117" s="159"/>
    </row>
    <row r="118" spans="1:57" x14ac:dyDescent="0.25">
      <c r="A118" s="778"/>
      <c r="B118" s="779"/>
      <c r="C118" s="685"/>
      <c r="D118" s="780"/>
      <c r="E118" s="686"/>
      <c r="F118" s="683"/>
      <c r="G118" s="684"/>
      <c r="H118" s="683"/>
      <c r="I118" s="781"/>
      <c r="J118" s="684"/>
      <c r="K118" s="683"/>
      <c r="L118" s="781"/>
      <c r="M118" s="684"/>
      <c r="N118" s="683"/>
      <c r="O118" s="684"/>
      <c r="P118" s="29"/>
      <c r="Q118" s="29"/>
      <c r="R118" s="29"/>
      <c r="S118" s="34"/>
      <c r="T118" s="778"/>
      <c r="U118" s="779"/>
      <c r="V118" s="685"/>
      <c r="W118" s="780"/>
      <c r="X118" s="686"/>
      <c r="Y118" s="683"/>
      <c r="Z118" s="684"/>
      <c r="AA118" s="683"/>
      <c r="AB118" s="781"/>
      <c r="AC118" s="684"/>
      <c r="AD118" s="683"/>
      <c r="AE118" s="781"/>
      <c r="AF118" s="684"/>
      <c r="AG118" s="70"/>
      <c r="AH118" s="29"/>
      <c r="AI118" s="29"/>
      <c r="AJ118" s="29"/>
      <c r="AK118" s="29"/>
      <c r="AL118" s="34"/>
      <c r="AM118" s="778"/>
      <c r="AN118" s="779"/>
      <c r="AO118" s="685"/>
      <c r="AP118" s="780"/>
      <c r="AQ118" s="686"/>
      <c r="AR118" s="683"/>
      <c r="AS118" s="684"/>
      <c r="AT118" s="683"/>
      <c r="AU118" s="781"/>
      <c r="AV118" s="684"/>
      <c r="AW118" s="683"/>
      <c r="AX118" s="781"/>
      <c r="AY118" s="684"/>
      <c r="AZ118" s="683">
        <f t="shared" si="28"/>
        <v>0</v>
      </c>
      <c r="BA118" s="684"/>
      <c r="BB118" s="29"/>
      <c r="BC118" s="29"/>
      <c r="BD118" s="29"/>
      <c r="BE118" s="34"/>
    </row>
    <row r="119" spans="1:57" x14ac:dyDescent="0.25">
      <c r="A119" s="778"/>
      <c r="B119" s="779"/>
      <c r="C119" s="685"/>
      <c r="D119" s="780"/>
      <c r="E119" s="686"/>
      <c r="F119" s="683"/>
      <c r="G119" s="684"/>
      <c r="H119" s="683"/>
      <c r="I119" s="781"/>
      <c r="J119" s="684"/>
      <c r="K119" s="683"/>
      <c r="L119" s="781"/>
      <c r="M119" s="684"/>
      <c r="N119" s="683"/>
      <c r="O119" s="684"/>
      <c r="P119" s="29"/>
      <c r="Q119" s="29"/>
      <c r="R119" s="29"/>
      <c r="S119" s="34"/>
      <c r="T119" s="778"/>
      <c r="U119" s="779"/>
      <c r="V119" s="685"/>
      <c r="W119" s="780"/>
      <c r="X119" s="686"/>
      <c r="Y119" s="683"/>
      <c r="Z119" s="684"/>
      <c r="AA119" s="683"/>
      <c r="AB119" s="781"/>
      <c r="AC119" s="684"/>
      <c r="AD119" s="683"/>
      <c r="AE119" s="781"/>
      <c r="AF119" s="684"/>
      <c r="AG119" s="70"/>
      <c r="AH119" s="29"/>
      <c r="AI119" s="29"/>
      <c r="AJ119" s="29"/>
      <c r="AK119" s="29"/>
      <c r="AL119" s="34"/>
      <c r="AM119" s="778"/>
      <c r="AN119" s="779"/>
      <c r="AO119" s="685"/>
      <c r="AP119" s="780"/>
      <c r="AQ119" s="686"/>
      <c r="AR119" s="683"/>
      <c r="AS119" s="684"/>
      <c r="AT119" s="683"/>
      <c r="AU119" s="781"/>
      <c r="AV119" s="684"/>
      <c r="AW119" s="683"/>
      <c r="AX119" s="781"/>
      <c r="AY119" s="684"/>
      <c r="AZ119" s="683">
        <f t="shared" si="28"/>
        <v>0</v>
      </c>
      <c r="BA119" s="684"/>
      <c r="BB119" s="29"/>
      <c r="BC119" s="29"/>
      <c r="BD119" s="29"/>
      <c r="BE119" s="34"/>
    </row>
    <row r="120" spans="1:57" x14ac:dyDescent="0.25">
      <c r="A120" s="160"/>
      <c r="B120" s="161"/>
      <c r="C120" s="67"/>
      <c r="D120" s="162"/>
      <c r="E120" s="68"/>
      <c r="F120" s="69"/>
      <c r="G120" s="70"/>
      <c r="H120" s="69"/>
      <c r="I120" s="163"/>
      <c r="J120" s="70"/>
      <c r="K120" s="69"/>
      <c r="L120" s="163"/>
      <c r="M120" s="70"/>
      <c r="N120" s="683"/>
      <c r="O120" s="684"/>
      <c r="P120" s="29"/>
      <c r="Q120" s="29"/>
      <c r="R120" s="29"/>
      <c r="S120" s="34"/>
      <c r="T120" s="160"/>
      <c r="U120" s="161"/>
      <c r="V120" s="67"/>
      <c r="W120" s="162"/>
      <c r="X120" s="68"/>
      <c r="Y120" s="69"/>
      <c r="Z120" s="70"/>
      <c r="AA120" s="69"/>
      <c r="AB120" s="163"/>
      <c r="AC120" s="70"/>
      <c r="AD120" s="69"/>
      <c r="AE120" s="163"/>
      <c r="AF120" s="70"/>
      <c r="AG120" s="70"/>
      <c r="AH120" s="29"/>
      <c r="AI120" s="29"/>
      <c r="AJ120" s="29"/>
      <c r="AK120" s="29"/>
      <c r="AL120" s="34"/>
      <c r="AM120" s="160"/>
      <c r="AN120" s="161"/>
      <c r="AO120" s="67"/>
      <c r="AP120" s="162"/>
      <c r="AQ120" s="68"/>
      <c r="AR120" s="69"/>
      <c r="AS120" s="70"/>
      <c r="AT120" s="69"/>
      <c r="AU120" s="163"/>
      <c r="AV120" s="70"/>
      <c r="AW120" s="69"/>
      <c r="AX120" s="163"/>
      <c r="AY120" s="70"/>
      <c r="AZ120" s="683">
        <f t="shared" si="28"/>
        <v>0</v>
      </c>
      <c r="BA120" s="684"/>
      <c r="BB120" s="29"/>
      <c r="BC120" s="29"/>
      <c r="BD120" s="29"/>
      <c r="BE120" s="34"/>
    </row>
    <row r="121" spans="1:57" x14ac:dyDescent="0.25">
      <c r="A121" s="160"/>
      <c r="B121" s="161"/>
      <c r="C121" s="67"/>
      <c r="D121" s="162"/>
      <c r="E121" s="68"/>
      <c r="F121" s="69"/>
      <c r="G121" s="70"/>
      <c r="H121" s="69"/>
      <c r="I121" s="163"/>
      <c r="J121" s="70"/>
      <c r="K121" s="69"/>
      <c r="L121" s="163"/>
      <c r="M121" s="70"/>
      <c r="N121" s="683"/>
      <c r="O121" s="684"/>
      <c r="P121" s="29"/>
      <c r="Q121" s="29"/>
      <c r="R121" s="29"/>
      <c r="S121" s="34"/>
      <c r="T121" s="160"/>
      <c r="U121" s="161"/>
      <c r="V121" s="67"/>
      <c r="W121" s="162"/>
      <c r="X121" s="68"/>
      <c r="Y121" s="69"/>
      <c r="Z121" s="70"/>
      <c r="AA121" s="69"/>
      <c r="AB121" s="163"/>
      <c r="AC121" s="70"/>
      <c r="AD121" s="69"/>
      <c r="AE121" s="163"/>
      <c r="AF121" s="70"/>
      <c r="AG121" s="70"/>
      <c r="AH121" s="29"/>
      <c r="AI121" s="29"/>
      <c r="AJ121" s="29"/>
      <c r="AK121" s="29"/>
      <c r="AL121" s="34"/>
      <c r="AM121" s="160"/>
      <c r="AN121" s="161"/>
      <c r="AO121" s="67"/>
      <c r="AP121" s="162"/>
      <c r="AQ121" s="68"/>
      <c r="AR121" s="69"/>
      <c r="AS121" s="70"/>
      <c r="AT121" s="69"/>
      <c r="AU121" s="163"/>
      <c r="AV121" s="70"/>
      <c r="AW121" s="69"/>
      <c r="AX121" s="163"/>
      <c r="AY121" s="70"/>
      <c r="AZ121" s="683">
        <f t="shared" si="28"/>
        <v>0</v>
      </c>
      <c r="BA121" s="684"/>
      <c r="BB121" s="29"/>
      <c r="BC121" s="29"/>
      <c r="BD121" s="29"/>
      <c r="BE121" s="34"/>
    </row>
    <row r="122" spans="1:57" x14ac:dyDescent="0.25">
      <c r="A122" s="778"/>
      <c r="B122" s="779"/>
      <c r="C122" s="685"/>
      <c r="D122" s="780"/>
      <c r="E122" s="686"/>
      <c r="F122" s="683"/>
      <c r="G122" s="684"/>
      <c r="H122" s="683"/>
      <c r="I122" s="781"/>
      <c r="J122" s="684"/>
      <c r="K122" s="683"/>
      <c r="L122" s="781"/>
      <c r="M122" s="684"/>
      <c r="N122" s="683"/>
      <c r="O122" s="684"/>
      <c r="P122" s="29"/>
      <c r="Q122" s="29"/>
      <c r="R122" s="29"/>
      <c r="S122" s="34"/>
      <c r="T122" s="778"/>
      <c r="U122" s="779"/>
      <c r="V122" s="685"/>
      <c r="W122" s="780"/>
      <c r="X122" s="686"/>
      <c r="Y122" s="683"/>
      <c r="Z122" s="684"/>
      <c r="AA122" s="683"/>
      <c r="AB122" s="781"/>
      <c r="AC122" s="684"/>
      <c r="AD122" s="683"/>
      <c r="AE122" s="781"/>
      <c r="AF122" s="684"/>
      <c r="AG122" s="70"/>
      <c r="AH122" s="29"/>
      <c r="AI122" s="29"/>
      <c r="AJ122" s="29"/>
      <c r="AK122" s="29"/>
      <c r="AL122" s="34"/>
      <c r="AM122" s="778"/>
      <c r="AN122" s="779"/>
      <c r="AO122" s="685"/>
      <c r="AP122" s="780"/>
      <c r="AQ122" s="686"/>
      <c r="AR122" s="683"/>
      <c r="AS122" s="684"/>
      <c r="AT122" s="683"/>
      <c r="AU122" s="781"/>
      <c r="AV122" s="684"/>
      <c r="AW122" s="683"/>
      <c r="AX122" s="781"/>
      <c r="AY122" s="684"/>
      <c r="AZ122" s="683">
        <f t="shared" si="28"/>
        <v>0</v>
      </c>
      <c r="BA122" s="684"/>
      <c r="BB122" s="29"/>
      <c r="BC122" s="29"/>
      <c r="BD122" s="29"/>
      <c r="BE122" s="34"/>
    </row>
    <row r="123" spans="1:57" x14ac:dyDescent="0.25">
      <c r="A123" s="778"/>
      <c r="B123" s="779"/>
      <c r="C123" s="685"/>
      <c r="D123" s="780"/>
      <c r="E123" s="686"/>
      <c r="F123" s="683"/>
      <c r="G123" s="684"/>
      <c r="H123" s="683"/>
      <c r="I123" s="781"/>
      <c r="J123" s="684"/>
      <c r="K123" s="683"/>
      <c r="L123" s="781"/>
      <c r="M123" s="684"/>
      <c r="N123" s="683"/>
      <c r="O123" s="684"/>
      <c r="P123" s="29"/>
      <c r="Q123" s="29"/>
      <c r="R123" s="29"/>
      <c r="S123" s="34"/>
      <c r="T123" s="778"/>
      <c r="U123" s="779"/>
      <c r="V123" s="685"/>
      <c r="W123" s="780"/>
      <c r="X123" s="686"/>
      <c r="Y123" s="683"/>
      <c r="Z123" s="684"/>
      <c r="AA123" s="683"/>
      <c r="AB123" s="781"/>
      <c r="AC123" s="684"/>
      <c r="AD123" s="683"/>
      <c r="AE123" s="781"/>
      <c r="AF123" s="684"/>
      <c r="AG123" s="70"/>
      <c r="AH123" s="29"/>
      <c r="AI123" s="29"/>
      <c r="AJ123" s="29"/>
      <c r="AK123" s="29"/>
      <c r="AL123" s="34"/>
      <c r="AM123" s="778"/>
      <c r="AN123" s="779"/>
      <c r="AO123" s="685"/>
      <c r="AP123" s="780"/>
      <c r="AQ123" s="686"/>
      <c r="AR123" s="683"/>
      <c r="AS123" s="684"/>
      <c r="AT123" s="683"/>
      <c r="AU123" s="781"/>
      <c r="AV123" s="684"/>
      <c r="AW123" s="683"/>
      <c r="AX123" s="781"/>
      <c r="AY123" s="684"/>
      <c r="AZ123" s="683">
        <f t="shared" si="28"/>
        <v>0</v>
      </c>
      <c r="BA123" s="684"/>
      <c r="BB123" s="29"/>
      <c r="BC123" s="29"/>
      <c r="BD123" s="29"/>
      <c r="BE123" s="34"/>
    </row>
    <row r="124" spans="1:57" x14ac:dyDescent="0.25">
      <c r="A124" s="778"/>
      <c r="B124" s="779"/>
      <c r="C124" s="685"/>
      <c r="D124" s="780"/>
      <c r="E124" s="686"/>
      <c r="F124" s="683"/>
      <c r="G124" s="684"/>
      <c r="H124" s="683"/>
      <c r="I124" s="781"/>
      <c r="J124" s="684"/>
      <c r="K124" s="683"/>
      <c r="L124" s="781"/>
      <c r="M124" s="684"/>
      <c r="N124" s="683"/>
      <c r="O124" s="684"/>
      <c r="P124" s="29"/>
      <c r="Q124" s="29"/>
      <c r="R124" s="29"/>
      <c r="S124" s="34"/>
      <c r="T124" s="778"/>
      <c r="U124" s="779"/>
      <c r="V124" s="685"/>
      <c r="W124" s="780"/>
      <c r="X124" s="686"/>
      <c r="Y124" s="683"/>
      <c r="Z124" s="684"/>
      <c r="AA124" s="683"/>
      <c r="AB124" s="781"/>
      <c r="AC124" s="684"/>
      <c r="AD124" s="683"/>
      <c r="AE124" s="781"/>
      <c r="AF124" s="684"/>
      <c r="AG124" s="70"/>
      <c r="AH124" s="29"/>
      <c r="AI124" s="29"/>
      <c r="AJ124" s="29"/>
      <c r="AK124" s="29"/>
      <c r="AL124" s="34"/>
      <c r="AM124" s="778"/>
      <c r="AN124" s="779"/>
      <c r="AO124" s="685"/>
      <c r="AP124" s="780"/>
      <c r="AQ124" s="686"/>
      <c r="AR124" s="683"/>
      <c r="AS124" s="684"/>
      <c r="AT124" s="683"/>
      <c r="AU124" s="781"/>
      <c r="AV124" s="684"/>
      <c r="AW124" s="683"/>
      <c r="AX124" s="781"/>
      <c r="AY124" s="684"/>
      <c r="AZ124" s="683">
        <f t="shared" si="28"/>
        <v>0</v>
      </c>
      <c r="BA124" s="684"/>
      <c r="BB124" s="29"/>
      <c r="BC124" s="29"/>
      <c r="BD124" s="29"/>
      <c r="BE124" s="34"/>
    </row>
    <row r="125" spans="1:57" x14ac:dyDescent="0.25">
      <c r="A125" s="778"/>
      <c r="B125" s="779"/>
      <c r="C125" s="67"/>
      <c r="D125" s="162"/>
      <c r="E125" s="68"/>
      <c r="F125" s="69"/>
      <c r="G125" s="70"/>
      <c r="H125" s="683"/>
      <c r="I125" s="781"/>
      <c r="J125" s="684"/>
      <c r="K125" s="69"/>
      <c r="L125" s="163"/>
      <c r="M125" s="70"/>
      <c r="N125" s="683"/>
      <c r="O125" s="684"/>
      <c r="P125" s="29"/>
      <c r="Q125" s="29"/>
      <c r="R125" s="29"/>
      <c r="S125" s="34"/>
      <c r="T125" s="778"/>
      <c r="U125" s="779"/>
      <c r="V125" s="67"/>
      <c r="W125" s="162"/>
      <c r="X125" s="68"/>
      <c r="Y125" s="69"/>
      <c r="Z125" s="70"/>
      <c r="AA125" s="683"/>
      <c r="AB125" s="781"/>
      <c r="AC125" s="684"/>
      <c r="AD125" s="69"/>
      <c r="AE125" s="163"/>
      <c r="AF125" s="70"/>
      <c r="AG125" s="70"/>
      <c r="AH125" s="29"/>
      <c r="AI125" s="29"/>
      <c r="AJ125" s="29"/>
      <c r="AK125" s="29"/>
      <c r="AL125" s="34"/>
      <c r="AM125" s="778"/>
      <c r="AN125" s="779"/>
      <c r="AO125" s="67"/>
      <c r="AP125" s="162"/>
      <c r="AQ125" s="68"/>
      <c r="AR125" s="69"/>
      <c r="AS125" s="70"/>
      <c r="AT125" s="683"/>
      <c r="AU125" s="781"/>
      <c r="AV125" s="684"/>
      <c r="AW125" s="69"/>
      <c r="AX125" s="163"/>
      <c r="AY125" s="70"/>
      <c r="AZ125" s="683">
        <f t="shared" si="28"/>
        <v>0</v>
      </c>
      <c r="BA125" s="684"/>
      <c r="BB125" s="29"/>
      <c r="BC125" s="29"/>
      <c r="BD125" s="29"/>
      <c r="BE125" s="34"/>
    </row>
    <row r="126" spans="1:57" x14ac:dyDescent="0.25">
      <c r="A126" s="778"/>
      <c r="B126" s="779"/>
      <c r="C126" s="685"/>
      <c r="D126" s="780"/>
      <c r="E126" s="686"/>
      <c r="F126" s="683"/>
      <c r="G126" s="684"/>
      <c r="H126" s="683"/>
      <c r="I126" s="781"/>
      <c r="J126" s="684"/>
      <c r="K126" s="683"/>
      <c r="L126" s="781"/>
      <c r="M126" s="684"/>
      <c r="N126" s="683"/>
      <c r="O126" s="684"/>
      <c r="P126" s="29"/>
      <c r="Q126" s="29"/>
      <c r="R126" s="29"/>
      <c r="S126" s="34"/>
      <c r="T126" s="778"/>
      <c r="U126" s="779"/>
      <c r="V126" s="685"/>
      <c r="W126" s="780"/>
      <c r="X126" s="686"/>
      <c r="Y126" s="683"/>
      <c r="Z126" s="684"/>
      <c r="AA126" s="683"/>
      <c r="AB126" s="781"/>
      <c r="AC126" s="684"/>
      <c r="AD126" s="683"/>
      <c r="AE126" s="781"/>
      <c r="AF126" s="684"/>
      <c r="AG126" s="70"/>
      <c r="AH126" s="29"/>
      <c r="AI126" s="29"/>
      <c r="AJ126" s="29"/>
      <c r="AK126" s="29"/>
      <c r="AL126" s="34"/>
      <c r="AM126" s="778"/>
      <c r="AN126" s="779"/>
      <c r="AO126" s="685"/>
      <c r="AP126" s="780"/>
      <c r="AQ126" s="686"/>
      <c r="AR126" s="683"/>
      <c r="AS126" s="684"/>
      <c r="AT126" s="683"/>
      <c r="AU126" s="781"/>
      <c r="AV126" s="684"/>
      <c r="AW126" s="683"/>
      <c r="AX126" s="781"/>
      <c r="AY126" s="684"/>
      <c r="AZ126" s="683">
        <f t="shared" si="28"/>
        <v>0</v>
      </c>
      <c r="BA126" s="684"/>
      <c r="BB126" s="29"/>
      <c r="BC126" s="29"/>
      <c r="BD126" s="29"/>
      <c r="BE126" s="34"/>
    </row>
    <row r="127" spans="1:57" x14ac:dyDescent="0.25">
      <c r="A127" s="778"/>
      <c r="B127" s="779"/>
      <c r="C127" s="685"/>
      <c r="D127" s="780"/>
      <c r="E127" s="686"/>
      <c r="F127" s="683"/>
      <c r="G127" s="684"/>
      <c r="H127" s="683"/>
      <c r="I127" s="781"/>
      <c r="J127" s="684"/>
      <c r="K127" s="683"/>
      <c r="L127" s="781"/>
      <c r="M127" s="684"/>
      <c r="N127" s="683"/>
      <c r="O127" s="684"/>
      <c r="P127" s="29"/>
      <c r="Q127" s="29"/>
      <c r="R127" s="29"/>
      <c r="S127" s="34"/>
      <c r="T127" s="778"/>
      <c r="U127" s="779"/>
      <c r="V127" s="685"/>
      <c r="W127" s="780"/>
      <c r="X127" s="686"/>
      <c r="Y127" s="683"/>
      <c r="Z127" s="684"/>
      <c r="AA127" s="683"/>
      <c r="AB127" s="781"/>
      <c r="AC127" s="684"/>
      <c r="AD127" s="683"/>
      <c r="AE127" s="781"/>
      <c r="AF127" s="684"/>
      <c r="AG127" s="70"/>
      <c r="AH127" s="29"/>
      <c r="AI127" s="29"/>
      <c r="AJ127" s="29"/>
      <c r="AK127" s="29"/>
      <c r="AL127" s="34"/>
      <c r="AM127" s="778"/>
      <c r="AN127" s="779"/>
      <c r="AO127" s="685"/>
      <c r="AP127" s="780"/>
      <c r="AQ127" s="686"/>
      <c r="AR127" s="683"/>
      <c r="AS127" s="684"/>
      <c r="AT127" s="683"/>
      <c r="AU127" s="781"/>
      <c r="AV127" s="684"/>
      <c r="AW127" s="683"/>
      <c r="AX127" s="781"/>
      <c r="AY127" s="684"/>
      <c r="AZ127" s="683">
        <f t="shared" si="28"/>
        <v>0</v>
      </c>
      <c r="BA127" s="684"/>
      <c r="BB127" s="29"/>
      <c r="BC127" s="29"/>
      <c r="BD127" s="29"/>
      <c r="BE127" s="34"/>
    </row>
    <row r="128" spans="1:57" x14ac:dyDescent="0.25">
      <c r="A128" s="778"/>
      <c r="B128" s="779"/>
      <c r="C128" s="685"/>
      <c r="D128" s="780"/>
      <c r="E128" s="686"/>
      <c r="F128" s="683"/>
      <c r="G128" s="684"/>
      <c r="H128" s="683"/>
      <c r="I128" s="781"/>
      <c r="J128" s="684"/>
      <c r="K128" s="683"/>
      <c r="L128" s="781"/>
      <c r="M128" s="684"/>
      <c r="N128" s="683"/>
      <c r="O128" s="684"/>
      <c r="P128" s="29"/>
      <c r="Q128" s="29"/>
      <c r="R128" s="29"/>
      <c r="S128" s="34"/>
      <c r="T128" s="778"/>
      <c r="U128" s="779"/>
      <c r="V128" s="685"/>
      <c r="W128" s="780"/>
      <c r="X128" s="686"/>
      <c r="Y128" s="683"/>
      <c r="Z128" s="684"/>
      <c r="AA128" s="683"/>
      <c r="AB128" s="781"/>
      <c r="AC128" s="684"/>
      <c r="AD128" s="683"/>
      <c r="AE128" s="781"/>
      <c r="AF128" s="684"/>
      <c r="AG128" s="70"/>
      <c r="AH128" s="29"/>
      <c r="AI128" s="29"/>
      <c r="AJ128" s="29"/>
      <c r="AK128" s="29"/>
      <c r="AL128" s="34"/>
      <c r="AM128" s="778"/>
      <c r="AN128" s="779"/>
      <c r="AO128" s="685"/>
      <c r="AP128" s="780"/>
      <c r="AQ128" s="686"/>
      <c r="AR128" s="683"/>
      <c r="AS128" s="684"/>
      <c r="AT128" s="683"/>
      <c r="AU128" s="781"/>
      <c r="AV128" s="684"/>
      <c r="AW128" s="683"/>
      <c r="AX128" s="781"/>
      <c r="AY128" s="684"/>
      <c r="AZ128" s="683">
        <f t="shared" si="28"/>
        <v>0</v>
      </c>
      <c r="BA128" s="684"/>
      <c r="BB128" s="29"/>
      <c r="BC128" s="29"/>
      <c r="BD128" s="29"/>
      <c r="BE128" s="34"/>
    </row>
    <row r="129" spans="1:57" x14ac:dyDescent="0.25">
      <c r="A129" s="778"/>
      <c r="B129" s="779"/>
      <c r="C129" s="685"/>
      <c r="D129" s="780"/>
      <c r="E129" s="686"/>
      <c r="F129" s="683"/>
      <c r="G129" s="684"/>
      <c r="H129" s="683"/>
      <c r="I129" s="781"/>
      <c r="J129" s="684"/>
      <c r="K129" s="683"/>
      <c r="L129" s="781"/>
      <c r="M129" s="684"/>
      <c r="N129" s="683"/>
      <c r="O129" s="684"/>
      <c r="P129" s="29"/>
      <c r="Q129" s="29"/>
      <c r="R129" s="29"/>
      <c r="S129" s="34"/>
      <c r="T129" s="778"/>
      <c r="U129" s="779"/>
      <c r="V129" s="685"/>
      <c r="W129" s="780"/>
      <c r="X129" s="686"/>
      <c r="Y129" s="683"/>
      <c r="Z129" s="684"/>
      <c r="AA129" s="683"/>
      <c r="AB129" s="781"/>
      <c r="AC129" s="684"/>
      <c r="AD129" s="683"/>
      <c r="AE129" s="781"/>
      <c r="AF129" s="684"/>
      <c r="AG129" s="70"/>
      <c r="AH129" s="29"/>
      <c r="AI129" s="29"/>
      <c r="AJ129" s="29"/>
      <c r="AK129" s="29"/>
      <c r="AL129" s="34"/>
      <c r="AM129" s="778"/>
      <c r="AN129" s="779"/>
      <c r="AO129" s="685"/>
      <c r="AP129" s="780"/>
      <c r="AQ129" s="686"/>
      <c r="AR129" s="683"/>
      <c r="AS129" s="684"/>
      <c r="AT129" s="683"/>
      <c r="AU129" s="781"/>
      <c r="AV129" s="684"/>
      <c r="AW129" s="683"/>
      <c r="AX129" s="781"/>
      <c r="AY129" s="684"/>
      <c r="AZ129" s="683">
        <f t="shared" si="28"/>
        <v>0</v>
      </c>
      <c r="BA129" s="684"/>
      <c r="BB129" s="29"/>
      <c r="BC129" s="29"/>
      <c r="BD129" s="29"/>
      <c r="BE129" s="34"/>
    </row>
    <row r="130" spans="1:57" x14ac:dyDescent="0.25">
      <c r="A130" s="160"/>
      <c r="B130" s="161"/>
      <c r="C130" s="67"/>
      <c r="D130" s="162"/>
      <c r="E130" s="68"/>
      <c r="F130" s="69"/>
      <c r="G130" s="70"/>
      <c r="H130" s="69"/>
      <c r="I130" s="163"/>
      <c r="J130" s="70"/>
      <c r="K130" s="69"/>
      <c r="L130" s="163"/>
      <c r="M130" s="70"/>
      <c r="N130" s="683"/>
      <c r="O130" s="684"/>
      <c r="P130" s="29"/>
      <c r="Q130" s="29"/>
      <c r="R130" s="29"/>
      <c r="S130" s="34"/>
      <c r="T130" s="160"/>
      <c r="U130" s="161"/>
      <c r="V130" s="67"/>
      <c r="W130" s="162"/>
      <c r="X130" s="68"/>
      <c r="Y130" s="69"/>
      <c r="Z130" s="70"/>
      <c r="AA130" s="69"/>
      <c r="AB130" s="163"/>
      <c r="AC130" s="70"/>
      <c r="AD130" s="69"/>
      <c r="AE130" s="163"/>
      <c r="AF130" s="70"/>
      <c r="AG130" s="70"/>
      <c r="AH130" s="29"/>
      <c r="AI130" s="29"/>
      <c r="AJ130" s="29"/>
      <c r="AK130" s="29"/>
      <c r="AL130" s="34"/>
      <c r="AM130" s="160"/>
      <c r="AN130" s="161"/>
      <c r="AO130" s="67"/>
      <c r="AP130" s="162"/>
      <c r="AQ130" s="68"/>
      <c r="AR130" s="69"/>
      <c r="AS130" s="70"/>
      <c r="AT130" s="69"/>
      <c r="AU130" s="163"/>
      <c r="AV130" s="70"/>
      <c r="AW130" s="69"/>
      <c r="AX130" s="163"/>
      <c r="AY130" s="70"/>
      <c r="AZ130" s="683">
        <f t="shared" si="28"/>
        <v>0</v>
      </c>
      <c r="BA130" s="684"/>
      <c r="BB130" s="29"/>
      <c r="BC130" s="29"/>
      <c r="BD130" s="29"/>
      <c r="BE130" s="34"/>
    </row>
    <row r="131" spans="1:57" x14ac:dyDescent="0.25">
      <c r="A131" s="778"/>
      <c r="B131" s="779"/>
      <c r="C131" s="67"/>
      <c r="D131" s="162"/>
      <c r="E131" s="68"/>
      <c r="F131" s="69"/>
      <c r="G131" s="70"/>
      <c r="H131" s="683"/>
      <c r="I131" s="781"/>
      <c r="J131" s="684"/>
      <c r="K131" s="683"/>
      <c r="L131" s="781"/>
      <c r="M131" s="684"/>
      <c r="N131" s="683"/>
      <c r="O131" s="684"/>
      <c r="P131" s="29"/>
      <c r="Q131" s="29"/>
      <c r="R131" s="29"/>
      <c r="S131" s="34"/>
      <c r="T131" s="778"/>
      <c r="U131" s="779"/>
      <c r="V131" s="67"/>
      <c r="W131" s="162"/>
      <c r="X131" s="68"/>
      <c r="Y131" s="69"/>
      <c r="Z131" s="70"/>
      <c r="AA131" s="683"/>
      <c r="AB131" s="781"/>
      <c r="AC131" s="684"/>
      <c r="AD131" s="683"/>
      <c r="AE131" s="781"/>
      <c r="AF131" s="684"/>
      <c r="AG131" s="70"/>
      <c r="AH131" s="29"/>
      <c r="AI131" s="29"/>
      <c r="AJ131" s="29"/>
      <c r="AK131" s="29"/>
      <c r="AL131" s="34"/>
      <c r="AM131" s="778"/>
      <c r="AN131" s="779"/>
      <c r="AO131" s="67"/>
      <c r="AP131" s="162"/>
      <c r="AQ131" s="68"/>
      <c r="AR131" s="69"/>
      <c r="AS131" s="70"/>
      <c r="AT131" s="683"/>
      <c r="AU131" s="781"/>
      <c r="AV131" s="684"/>
      <c r="AW131" s="683"/>
      <c r="AX131" s="781"/>
      <c r="AY131" s="684"/>
      <c r="AZ131" s="683">
        <f t="shared" si="28"/>
        <v>0</v>
      </c>
      <c r="BA131" s="684"/>
      <c r="BB131" s="29"/>
      <c r="BC131" s="29"/>
      <c r="BD131" s="29"/>
      <c r="BE131" s="34"/>
    </row>
    <row r="132" spans="1:57" x14ac:dyDescent="0.25">
      <c r="A132" s="778"/>
      <c r="B132" s="779"/>
      <c r="C132" s="685"/>
      <c r="D132" s="780"/>
      <c r="E132" s="686"/>
      <c r="F132" s="683"/>
      <c r="G132" s="684"/>
      <c r="H132" s="683"/>
      <c r="I132" s="781"/>
      <c r="J132" s="684"/>
      <c r="K132" s="683"/>
      <c r="L132" s="781"/>
      <c r="M132" s="684"/>
      <c r="N132" s="683"/>
      <c r="O132" s="684"/>
      <c r="P132" s="29"/>
      <c r="Q132" s="29"/>
      <c r="R132" s="29"/>
      <c r="S132" s="34"/>
      <c r="T132" s="778"/>
      <c r="U132" s="779"/>
      <c r="V132" s="685"/>
      <c r="W132" s="780"/>
      <c r="X132" s="686"/>
      <c r="Y132" s="683"/>
      <c r="Z132" s="684"/>
      <c r="AA132" s="683"/>
      <c r="AB132" s="781"/>
      <c r="AC132" s="684"/>
      <c r="AD132" s="683"/>
      <c r="AE132" s="781"/>
      <c r="AF132" s="684"/>
      <c r="AG132" s="70"/>
      <c r="AH132" s="29"/>
      <c r="AI132" s="29"/>
      <c r="AJ132" s="29"/>
      <c r="AK132" s="29"/>
      <c r="AL132" s="34"/>
      <c r="AM132" s="778"/>
      <c r="AN132" s="779"/>
      <c r="AO132" s="685"/>
      <c r="AP132" s="780"/>
      <c r="AQ132" s="686"/>
      <c r="AR132" s="683"/>
      <c r="AS132" s="684"/>
      <c r="AT132" s="683"/>
      <c r="AU132" s="781"/>
      <c r="AV132" s="684"/>
      <c r="AW132" s="683"/>
      <c r="AX132" s="781"/>
      <c r="AY132" s="684"/>
      <c r="AZ132" s="683">
        <f t="shared" si="28"/>
        <v>0</v>
      </c>
      <c r="BA132" s="684"/>
      <c r="BB132" s="29"/>
      <c r="BC132" s="29"/>
      <c r="BD132" s="29"/>
      <c r="BE132" s="34"/>
    </row>
    <row r="133" spans="1:57" x14ac:dyDescent="0.25">
      <c r="A133" s="778"/>
      <c r="B133" s="779"/>
      <c r="C133" s="685"/>
      <c r="D133" s="780"/>
      <c r="E133" s="686"/>
      <c r="F133" s="683"/>
      <c r="G133" s="684"/>
      <c r="H133" s="683"/>
      <c r="I133" s="781"/>
      <c r="J133" s="684"/>
      <c r="K133" s="683"/>
      <c r="L133" s="781"/>
      <c r="M133" s="684"/>
      <c r="N133" s="683"/>
      <c r="O133" s="684"/>
      <c r="P133" s="29"/>
      <c r="Q133" s="29"/>
      <c r="R133" s="29"/>
      <c r="S133" s="34"/>
      <c r="T133" s="778"/>
      <c r="U133" s="779"/>
      <c r="V133" s="685"/>
      <c r="W133" s="780"/>
      <c r="X133" s="686"/>
      <c r="Y133" s="683"/>
      <c r="Z133" s="684"/>
      <c r="AA133" s="683"/>
      <c r="AB133" s="781"/>
      <c r="AC133" s="684"/>
      <c r="AD133" s="683"/>
      <c r="AE133" s="781"/>
      <c r="AF133" s="684"/>
      <c r="AG133" s="70"/>
      <c r="AH133" s="29"/>
      <c r="AI133" s="29"/>
      <c r="AJ133" s="29"/>
      <c r="AK133" s="29"/>
      <c r="AL133" s="34"/>
      <c r="AM133" s="778"/>
      <c r="AN133" s="779"/>
      <c r="AO133" s="685"/>
      <c r="AP133" s="780"/>
      <c r="AQ133" s="686"/>
      <c r="AR133" s="683"/>
      <c r="AS133" s="684"/>
      <c r="AT133" s="683"/>
      <c r="AU133" s="781"/>
      <c r="AV133" s="684"/>
      <c r="AW133" s="683"/>
      <c r="AX133" s="781"/>
      <c r="AY133" s="684"/>
      <c r="AZ133" s="683">
        <f t="shared" si="28"/>
        <v>0</v>
      </c>
      <c r="BA133" s="684"/>
      <c r="BB133" s="29"/>
      <c r="BC133" s="29"/>
      <c r="BD133" s="29"/>
      <c r="BE133" s="34"/>
    </row>
    <row r="134" spans="1:57" x14ac:dyDescent="0.25">
      <c r="A134" s="778"/>
      <c r="B134" s="779"/>
      <c r="C134" s="685"/>
      <c r="D134" s="780"/>
      <c r="E134" s="686"/>
      <c r="F134" s="683"/>
      <c r="G134" s="684"/>
      <c r="H134" s="683"/>
      <c r="I134" s="781"/>
      <c r="J134" s="684"/>
      <c r="K134" s="683"/>
      <c r="L134" s="781"/>
      <c r="M134" s="684"/>
      <c r="N134" s="683"/>
      <c r="O134" s="684"/>
      <c r="P134" s="29"/>
      <c r="Q134" s="29"/>
      <c r="R134" s="29"/>
      <c r="S134" s="34"/>
      <c r="T134" s="778"/>
      <c r="U134" s="779"/>
      <c r="V134" s="685"/>
      <c r="W134" s="780"/>
      <c r="X134" s="686"/>
      <c r="Y134" s="683"/>
      <c r="Z134" s="684"/>
      <c r="AA134" s="683"/>
      <c r="AB134" s="781"/>
      <c r="AC134" s="684"/>
      <c r="AD134" s="683"/>
      <c r="AE134" s="781"/>
      <c r="AF134" s="684"/>
      <c r="AG134" s="70"/>
      <c r="AH134" s="29"/>
      <c r="AI134" s="29"/>
      <c r="AJ134" s="29"/>
      <c r="AK134" s="29"/>
      <c r="AL134" s="34"/>
      <c r="AM134" s="778"/>
      <c r="AN134" s="779"/>
      <c r="AO134" s="685"/>
      <c r="AP134" s="780"/>
      <c r="AQ134" s="686"/>
      <c r="AR134" s="683"/>
      <c r="AS134" s="684"/>
      <c r="AT134" s="683"/>
      <c r="AU134" s="781"/>
      <c r="AV134" s="684"/>
      <c r="AW134" s="683"/>
      <c r="AX134" s="781"/>
      <c r="AY134" s="684"/>
      <c r="AZ134" s="683">
        <f t="shared" si="28"/>
        <v>0</v>
      </c>
      <c r="BA134" s="684"/>
      <c r="BB134" s="29"/>
      <c r="BC134" s="29"/>
      <c r="BD134" s="29"/>
      <c r="BE134" s="34"/>
    </row>
    <row r="135" spans="1:57" x14ac:dyDescent="0.25">
      <c r="A135" s="778"/>
      <c r="B135" s="779"/>
      <c r="C135" s="685"/>
      <c r="D135" s="780"/>
      <c r="E135" s="686"/>
      <c r="F135" s="683"/>
      <c r="G135" s="684"/>
      <c r="H135" s="683"/>
      <c r="I135" s="781"/>
      <c r="J135" s="684"/>
      <c r="K135" s="683"/>
      <c r="L135" s="781"/>
      <c r="M135" s="684"/>
      <c r="N135" s="683"/>
      <c r="O135" s="684"/>
      <c r="P135" s="29"/>
      <c r="Q135" s="29"/>
      <c r="R135" s="29"/>
      <c r="S135" s="34"/>
      <c r="T135" s="778"/>
      <c r="U135" s="779"/>
      <c r="V135" s="685"/>
      <c r="W135" s="780"/>
      <c r="X135" s="686"/>
      <c r="Y135" s="683"/>
      <c r="Z135" s="684"/>
      <c r="AA135" s="683"/>
      <c r="AB135" s="781"/>
      <c r="AC135" s="684"/>
      <c r="AD135" s="683"/>
      <c r="AE135" s="781"/>
      <c r="AF135" s="684"/>
      <c r="AG135" s="70"/>
      <c r="AH135" s="29"/>
      <c r="AI135" s="29"/>
      <c r="AJ135" s="29"/>
      <c r="AK135" s="29"/>
      <c r="AL135" s="34"/>
      <c r="AM135" s="778"/>
      <c r="AN135" s="779"/>
      <c r="AO135" s="685"/>
      <c r="AP135" s="780"/>
      <c r="AQ135" s="686"/>
      <c r="AR135" s="683"/>
      <c r="AS135" s="684"/>
      <c r="AT135" s="683"/>
      <c r="AU135" s="781"/>
      <c r="AV135" s="684"/>
      <c r="AW135" s="683"/>
      <c r="AX135" s="781"/>
      <c r="AY135" s="684"/>
      <c r="AZ135" s="683">
        <f t="shared" si="28"/>
        <v>0</v>
      </c>
      <c r="BA135" s="684"/>
      <c r="BB135" s="29"/>
      <c r="BC135" s="29"/>
      <c r="BD135" s="29"/>
      <c r="BE135" s="34"/>
    </row>
    <row r="136" spans="1:57" x14ac:dyDescent="0.25">
      <c r="A136" s="778"/>
      <c r="B136" s="779"/>
      <c r="C136" s="685"/>
      <c r="D136" s="780"/>
      <c r="E136" s="686"/>
      <c r="F136" s="683"/>
      <c r="G136" s="684"/>
      <c r="H136" s="683"/>
      <c r="I136" s="781"/>
      <c r="J136" s="684"/>
      <c r="K136" s="683"/>
      <c r="L136" s="781"/>
      <c r="M136" s="684"/>
      <c r="N136" s="683"/>
      <c r="O136" s="684"/>
      <c r="P136" s="29"/>
      <c r="Q136" s="29"/>
      <c r="R136" s="29"/>
      <c r="S136" s="34"/>
      <c r="T136" s="778"/>
      <c r="U136" s="779"/>
      <c r="V136" s="685"/>
      <c r="W136" s="780"/>
      <c r="X136" s="686"/>
      <c r="Y136" s="683"/>
      <c r="Z136" s="684"/>
      <c r="AA136" s="683"/>
      <c r="AB136" s="781"/>
      <c r="AC136" s="684"/>
      <c r="AD136" s="683"/>
      <c r="AE136" s="781"/>
      <c r="AF136" s="684"/>
      <c r="AG136" s="70"/>
      <c r="AH136" s="29"/>
      <c r="AI136" s="29"/>
      <c r="AJ136" s="29"/>
      <c r="AK136" s="29"/>
      <c r="AL136" s="34"/>
      <c r="AM136" s="778"/>
      <c r="AN136" s="779"/>
      <c r="AO136" s="685"/>
      <c r="AP136" s="780"/>
      <c r="AQ136" s="686"/>
      <c r="AR136" s="683"/>
      <c r="AS136" s="684"/>
      <c r="AT136" s="683"/>
      <c r="AU136" s="781"/>
      <c r="AV136" s="684"/>
      <c r="AW136" s="683"/>
      <c r="AX136" s="781"/>
      <c r="AY136" s="684"/>
      <c r="AZ136" s="683">
        <f t="shared" si="28"/>
        <v>0</v>
      </c>
      <c r="BA136" s="684"/>
      <c r="BB136" s="29"/>
      <c r="BC136" s="29"/>
      <c r="BD136" s="29"/>
      <c r="BE136" s="34"/>
    </row>
    <row r="137" spans="1:57" ht="15.75" thickBot="1" x14ac:dyDescent="0.3">
      <c r="A137" s="888"/>
      <c r="B137" s="881"/>
      <c r="C137" s="889"/>
      <c r="D137" s="890"/>
      <c r="E137" s="891"/>
      <c r="F137" s="892"/>
      <c r="G137" s="893"/>
      <c r="H137" s="894"/>
      <c r="I137" s="895"/>
      <c r="J137" s="896"/>
      <c r="K137" s="894"/>
      <c r="L137" s="895"/>
      <c r="M137" s="896"/>
      <c r="N137" s="683"/>
      <c r="O137" s="684"/>
      <c r="P137" s="30"/>
      <c r="Q137" s="30"/>
      <c r="R137" s="30"/>
      <c r="S137" s="35"/>
      <c r="T137" s="888"/>
      <c r="U137" s="881"/>
      <c r="V137" s="889"/>
      <c r="W137" s="890"/>
      <c r="X137" s="891"/>
      <c r="Y137" s="892"/>
      <c r="Z137" s="893"/>
      <c r="AA137" s="894"/>
      <c r="AB137" s="895"/>
      <c r="AC137" s="896"/>
      <c r="AD137" s="894"/>
      <c r="AE137" s="895"/>
      <c r="AF137" s="896"/>
      <c r="AG137" s="164"/>
      <c r="AH137" s="30"/>
      <c r="AI137" s="30"/>
      <c r="AJ137" s="30"/>
      <c r="AK137" s="30"/>
      <c r="AL137" s="35"/>
      <c r="AM137" s="888"/>
      <c r="AN137" s="881"/>
      <c r="AO137" s="889"/>
      <c r="AP137" s="890"/>
      <c r="AQ137" s="891"/>
      <c r="AR137" s="892"/>
      <c r="AS137" s="893"/>
      <c r="AT137" s="894"/>
      <c r="AU137" s="895"/>
      <c r="AV137" s="896"/>
      <c r="AW137" s="894"/>
      <c r="AX137" s="895"/>
      <c r="AY137" s="896"/>
      <c r="AZ137" s="894">
        <f t="shared" si="28"/>
        <v>0</v>
      </c>
      <c r="BA137" s="896"/>
      <c r="BB137" s="30"/>
      <c r="BC137" s="30"/>
      <c r="BD137" s="30"/>
      <c r="BE137" s="35"/>
    </row>
    <row r="138" spans="1:57" ht="16.5" thickTop="1" thickBot="1" x14ac:dyDescent="0.3">
      <c r="A138" s="499" t="s">
        <v>61</v>
      </c>
      <c r="B138" s="500"/>
      <c r="C138" s="500"/>
      <c r="D138" s="500"/>
      <c r="E138" s="500"/>
      <c r="F138" s="500"/>
      <c r="G138" s="500"/>
      <c r="H138" s="500"/>
      <c r="I138" s="500"/>
      <c r="J138" s="769"/>
      <c r="K138" s="519"/>
      <c r="L138" s="520"/>
      <c r="M138" s="520"/>
      <c r="N138" s="520"/>
      <c r="O138" s="520"/>
      <c r="P138" s="520"/>
      <c r="Q138" s="520"/>
      <c r="R138" s="520"/>
      <c r="S138" s="521"/>
      <c r="T138" s="862" t="s">
        <v>61</v>
      </c>
      <c r="U138" s="863"/>
      <c r="V138" s="863"/>
      <c r="W138" s="863"/>
      <c r="X138" s="863"/>
      <c r="Y138" s="863"/>
      <c r="Z138" s="863"/>
      <c r="AA138" s="863"/>
      <c r="AB138" s="863"/>
      <c r="AC138" s="165"/>
      <c r="AD138" s="519"/>
      <c r="AE138" s="520"/>
      <c r="AF138" s="520"/>
      <c r="AG138" s="520"/>
      <c r="AH138" s="520"/>
      <c r="AI138" s="520"/>
      <c r="AJ138" s="520"/>
      <c r="AK138" s="520"/>
      <c r="AL138" s="521"/>
      <c r="AM138" s="499" t="s">
        <v>61</v>
      </c>
      <c r="AN138" s="500"/>
      <c r="AO138" s="500"/>
      <c r="AP138" s="500"/>
      <c r="AQ138" s="500"/>
      <c r="AR138" s="500"/>
      <c r="AS138" s="500"/>
      <c r="AT138" s="500"/>
      <c r="AU138" s="500"/>
      <c r="AV138" s="769"/>
      <c r="AW138" s="519"/>
      <c r="AX138" s="520"/>
      <c r="AY138" s="520"/>
      <c r="AZ138" s="520"/>
      <c r="BA138" s="520"/>
      <c r="BB138" s="520"/>
      <c r="BC138" s="520"/>
      <c r="BD138" s="520"/>
      <c r="BE138" s="521"/>
    </row>
    <row r="139" spans="1:57" ht="15.75" thickBot="1" x14ac:dyDescent="0.3">
      <c r="A139" s="522" t="s">
        <v>60</v>
      </c>
      <c r="B139" s="523"/>
      <c r="C139" s="523"/>
      <c r="D139" s="523"/>
      <c r="E139" s="523"/>
      <c r="F139" s="523"/>
      <c r="G139" s="523"/>
      <c r="H139" s="523"/>
      <c r="I139" s="523"/>
      <c r="J139" s="523"/>
      <c r="K139" s="523"/>
      <c r="L139" s="523"/>
      <c r="M139" s="523"/>
      <c r="N139" s="516"/>
      <c r="O139" s="508"/>
      <c r="P139" s="509"/>
      <c r="Q139" s="509"/>
      <c r="R139" s="509"/>
      <c r="S139" s="510"/>
      <c r="T139" s="514" t="s">
        <v>60</v>
      </c>
      <c r="U139" s="515"/>
      <c r="V139" s="515"/>
      <c r="W139" s="515"/>
      <c r="X139" s="515"/>
      <c r="Y139" s="515"/>
      <c r="Z139" s="515"/>
      <c r="AA139" s="515"/>
      <c r="AB139" s="515"/>
      <c r="AC139" s="515"/>
      <c r="AD139" s="515"/>
      <c r="AE139" s="523"/>
      <c r="AF139" s="523"/>
      <c r="AG139" s="166"/>
      <c r="AH139" s="508"/>
      <c r="AI139" s="509"/>
      <c r="AJ139" s="509"/>
      <c r="AK139" s="509"/>
      <c r="AL139" s="510"/>
      <c r="AM139" s="522" t="s">
        <v>60</v>
      </c>
      <c r="AN139" s="523"/>
      <c r="AO139" s="523"/>
      <c r="AP139" s="523"/>
      <c r="AQ139" s="523"/>
      <c r="AR139" s="523"/>
      <c r="AS139" s="523"/>
      <c r="AT139" s="523"/>
      <c r="AU139" s="523"/>
      <c r="AV139" s="523"/>
      <c r="AW139" s="523"/>
      <c r="AX139" s="523"/>
      <c r="AY139" s="523"/>
      <c r="AZ139" s="516"/>
      <c r="BA139" s="508"/>
      <c r="BB139" s="509"/>
      <c r="BC139" s="509"/>
      <c r="BD139" s="509"/>
      <c r="BE139" s="510"/>
    </row>
    <row r="140" spans="1:57" ht="15.75" thickBot="1" x14ac:dyDescent="0.3">
      <c r="A140" s="506" t="s">
        <v>59</v>
      </c>
      <c r="B140" s="507"/>
      <c r="C140" s="507"/>
      <c r="D140" s="507"/>
      <c r="E140" s="507"/>
      <c r="F140" s="507"/>
      <c r="G140" s="507"/>
      <c r="H140" s="507"/>
      <c r="I140" s="507"/>
      <c r="J140" s="507"/>
      <c r="K140" s="507"/>
      <c r="L140" s="507"/>
      <c r="M140" s="507"/>
      <c r="N140" s="507"/>
      <c r="O140" s="770"/>
      <c r="P140" s="508"/>
      <c r="Q140" s="509"/>
      <c r="R140" s="509"/>
      <c r="S140" s="510"/>
      <c r="T140" s="511" t="s">
        <v>59</v>
      </c>
      <c r="U140" s="512"/>
      <c r="V140" s="512"/>
      <c r="W140" s="512"/>
      <c r="X140" s="512"/>
      <c r="Y140" s="512"/>
      <c r="Z140" s="512"/>
      <c r="AA140" s="512"/>
      <c r="AB140" s="512"/>
      <c r="AC140" s="512"/>
      <c r="AD140" s="512"/>
      <c r="AE140" s="512"/>
      <c r="AF140" s="512"/>
      <c r="AG140" s="507"/>
      <c r="AH140" s="770"/>
      <c r="AI140" s="508"/>
      <c r="AJ140" s="509"/>
      <c r="AK140" s="509"/>
      <c r="AL140" s="510"/>
      <c r="AM140" s="506" t="s">
        <v>59</v>
      </c>
      <c r="AN140" s="507"/>
      <c r="AO140" s="507"/>
      <c r="AP140" s="507"/>
      <c r="AQ140" s="507"/>
      <c r="AR140" s="507"/>
      <c r="AS140" s="507"/>
      <c r="AT140" s="507"/>
      <c r="AU140" s="507"/>
      <c r="AV140" s="507"/>
      <c r="AW140" s="507"/>
      <c r="AX140" s="507"/>
      <c r="AY140" s="507"/>
      <c r="AZ140" s="507"/>
      <c r="BA140" s="770"/>
      <c r="BB140" s="508"/>
      <c r="BC140" s="509"/>
      <c r="BD140" s="509"/>
      <c r="BE140" s="510"/>
    </row>
    <row r="141" spans="1:57" ht="15.75" thickBot="1" x14ac:dyDescent="0.3">
      <c r="A141" s="511" t="s">
        <v>58</v>
      </c>
      <c r="B141" s="512"/>
      <c r="C141" s="512"/>
      <c r="D141" s="512"/>
      <c r="E141" s="512"/>
      <c r="F141" s="512"/>
      <c r="G141" s="512"/>
      <c r="H141" s="512"/>
      <c r="I141" s="512"/>
      <c r="J141" s="512"/>
      <c r="K141" s="512"/>
      <c r="L141" s="512"/>
      <c r="M141" s="512"/>
      <c r="N141" s="512"/>
      <c r="O141" s="512"/>
      <c r="P141" s="513"/>
      <c r="Q141" s="508"/>
      <c r="R141" s="509"/>
      <c r="S141" s="510"/>
      <c r="T141" s="511" t="s">
        <v>58</v>
      </c>
      <c r="U141" s="512"/>
      <c r="V141" s="512"/>
      <c r="W141" s="512"/>
      <c r="X141" s="512"/>
      <c r="Y141" s="512"/>
      <c r="Z141" s="512"/>
      <c r="AA141" s="512"/>
      <c r="AB141" s="512"/>
      <c r="AC141" s="512"/>
      <c r="AD141" s="512"/>
      <c r="AE141" s="512"/>
      <c r="AF141" s="512"/>
      <c r="AG141" s="512"/>
      <c r="AH141" s="512"/>
      <c r="AI141" s="513"/>
      <c r="AJ141" s="508"/>
      <c r="AK141" s="509"/>
      <c r="AL141" s="510"/>
      <c r="AM141" s="511" t="s">
        <v>58</v>
      </c>
      <c r="AN141" s="512"/>
      <c r="AO141" s="512"/>
      <c r="AP141" s="512"/>
      <c r="AQ141" s="512"/>
      <c r="AR141" s="512"/>
      <c r="AS141" s="512"/>
      <c r="AT141" s="512"/>
      <c r="AU141" s="512"/>
      <c r="AV141" s="512"/>
      <c r="AW141" s="512"/>
      <c r="AX141" s="512"/>
      <c r="AY141" s="512"/>
      <c r="AZ141" s="512"/>
      <c r="BA141" s="512"/>
      <c r="BB141" s="513"/>
      <c r="BC141" s="508"/>
      <c r="BD141" s="509"/>
      <c r="BE141" s="510"/>
    </row>
    <row r="142" spans="1:57" ht="15.75" thickBot="1" x14ac:dyDescent="0.3">
      <c r="A142" s="514" t="s">
        <v>57</v>
      </c>
      <c r="B142" s="515"/>
      <c r="C142" s="515"/>
      <c r="D142" s="515"/>
      <c r="E142" s="515"/>
      <c r="F142" s="515"/>
      <c r="G142" s="515"/>
      <c r="H142" s="515"/>
      <c r="I142" s="515"/>
      <c r="J142" s="515"/>
      <c r="K142" s="515"/>
      <c r="L142" s="515"/>
      <c r="M142" s="515"/>
      <c r="N142" s="515"/>
      <c r="O142" s="515"/>
      <c r="P142" s="515"/>
      <c r="Q142" s="516"/>
      <c r="R142" s="517"/>
      <c r="S142" s="518"/>
      <c r="T142" s="514" t="s">
        <v>57</v>
      </c>
      <c r="U142" s="515"/>
      <c r="V142" s="515"/>
      <c r="W142" s="515"/>
      <c r="X142" s="515"/>
      <c r="Y142" s="515"/>
      <c r="Z142" s="515"/>
      <c r="AA142" s="515"/>
      <c r="AB142" s="515"/>
      <c r="AC142" s="515"/>
      <c r="AD142" s="515"/>
      <c r="AE142" s="515"/>
      <c r="AF142" s="515"/>
      <c r="AG142" s="515"/>
      <c r="AH142" s="515"/>
      <c r="AI142" s="515"/>
      <c r="AJ142" s="516"/>
      <c r="AK142" s="517"/>
      <c r="AL142" s="518"/>
      <c r="AM142" s="514" t="s">
        <v>57</v>
      </c>
      <c r="AN142" s="515"/>
      <c r="AO142" s="515"/>
      <c r="AP142" s="515"/>
      <c r="AQ142" s="515"/>
      <c r="AR142" s="515"/>
      <c r="AS142" s="515"/>
      <c r="AT142" s="515"/>
      <c r="AU142" s="515"/>
      <c r="AV142" s="515"/>
      <c r="AW142" s="515"/>
      <c r="AX142" s="515"/>
      <c r="AY142" s="515"/>
      <c r="AZ142" s="515"/>
      <c r="BA142" s="515"/>
      <c r="BB142" s="515"/>
      <c r="BC142" s="516"/>
      <c r="BD142" s="517"/>
      <c r="BE142" s="518"/>
    </row>
    <row r="143" spans="1:57" ht="15.75" thickBot="1" x14ac:dyDescent="0.3">
      <c r="A143" s="504" t="s">
        <v>56</v>
      </c>
      <c r="B143" s="505"/>
      <c r="C143" s="505"/>
      <c r="D143" s="505"/>
      <c r="E143" s="505"/>
      <c r="F143" s="505"/>
      <c r="G143" s="505"/>
      <c r="H143" s="505"/>
      <c r="I143" s="505"/>
      <c r="J143" s="505"/>
      <c r="K143" s="505"/>
      <c r="L143" s="505"/>
      <c r="M143" s="505"/>
      <c r="N143" s="505"/>
      <c r="O143" s="505"/>
      <c r="P143" s="505"/>
      <c r="Q143" s="505"/>
      <c r="R143" s="505"/>
      <c r="S143" s="167"/>
      <c r="T143" s="504" t="s">
        <v>56</v>
      </c>
      <c r="U143" s="505"/>
      <c r="V143" s="505"/>
      <c r="W143" s="505"/>
      <c r="X143" s="505"/>
      <c r="Y143" s="505"/>
      <c r="Z143" s="505"/>
      <c r="AA143" s="505"/>
      <c r="AB143" s="505"/>
      <c r="AC143" s="505"/>
      <c r="AD143" s="505"/>
      <c r="AE143" s="505"/>
      <c r="AF143" s="505"/>
      <c r="AG143" s="505"/>
      <c r="AH143" s="505"/>
      <c r="AI143" s="505"/>
      <c r="AJ143" s="505"/>
      <c r="AK143" s="505"/>
      <c r="AL143" s="167"/>
      <c r="AM143" s="506" t="s">
        <v>56</v>
      </c>
      <c r="AN143" s="507"/>
      <c r="AO143" s="507"/>
      <c r="AP143" s="507"/>
      <c r="AQ143" s="507"/>
      <c r="AR143" s="507"/>
      <c r="AS143" s="507"/>
      <c r="AT143" s="507"/>
      <c r="AU143" s="507"/>
      <c r="AV143" s="507"/>
      <c r="AW143" s="507"/>
      <c r="AX143" s="507"/>
      <c r="AY143" s="507"/>
      <c r="AZ143" s="507"/>
      <c r="BA143" s="507"/>
      <c r="BB143" s="507"/>
      <c r="BC143" s="507"/>
      <c r="BD143" s="507"/>
      <c r="BE143" s="168"/>
    </row>
    <row r="144" spans="1:57" ht="15" customHeight="1" x14ac:dyDescent="0.25">
      <c r="A144" s="529" t="s">
        <v>30</v>
      </c>
      <c r="B144" s="529"/>
      <c r="C144" s="529"/>
      <c r="D144" s="529"/>
      <c r="E144" s="529"/>
      <c r="F144" s="529"/>
      <c r="G144" s="529"/>
      <c r="H144" s="529"/>
      <c r="I144" s="529"/>
      <c r="J144" s="529"/>
      <c r="K144" s="529"/>
      <c r="L144" s="529"/>
      <c r="M144" s="529"/>
      <c r="N144" s="529"/>
      <c r="O144" s="529"/>
      <c r="P144" s="529"/>
      <c r="Q144" s="529"/>
      <c r="R144" s="529"/>
      <c r="S144" s="529"/>
      <c r="T144" s="529" t="s">
        <v>30</v>
      </c>
      <c r="U144" s="529"/>
      <c r="V144" s="529"/>
      <c r="W144" s="529"/>
      <c r="X144" s="529"/>
      <c r="Y144" s="529"/>
      <c r="Z144" s="529"/>
      <c r="AA144" s="529"/>
      <c r="AB144" s="529"/>
      <c r="AC144" s="529"/>
      <c r="AD144" s="529"/>
      <c r="AE144" s="529"/>
      <c r="AF144" s="529"/>
      <c r="AG144" s="529"/>
      <c r="AH144" s="529"/>
      <c r="AI144" s="529"/>
      <c r="AJ144" s="529"/>
      <c r="AK144" s="529"/>
      <c r="AL144" s="529"/>
      <c r="AM144" s="659"/>
      <c r="AN144" s="659"/>
      <c r="AO144" s="659"/>
      <c r="AP144" s="659"/>
      <c r="AQ144" s="659"/>
      <c r="AR144" s="659"/>
      <c r="AS144" s="659"/>
      <c r="AT144" s="659"/>
      <c r="AU144" s="659"/>
      <c r="AV144" s="659"/>
      <c r="AW144" s="659"/>
      <c r="AX144" s="659"/>
      <c r="AY144" s="659"/>
      <c r="AZ144" s="659"/>
      <c r="BA144" s="659"/>
      <c r="BB144" s="659"/>
      <c r="BC144" s="659"/>
      <c r="BD144" s="659"/>
      <c r="BE144" s="659"/>
    </row>
    <row r="145" spans="1:57" ht="15" customHeight="1" x14ac:dyDescent="0.25">
      <c r="A145" s="597"/>
      <c r="B145" s="597"/>
      <c r="C145" s="597"/>
      <c r="D145" s="597"/>
      <c r="E145" s="597"/>
      <c r="F145" s="597"/>
      <c r="G145" s="597"/>
      <c r="H145" s="597"/>
      <c r="I145" s="597"/>
      <c r="J145" s="597"/>
      <c r="K145" s="597"/>
      <c r="L145" s="597"/>
      <c r="M145" s="597"/>
      <c r="N145" s="597"/>
      <c r="O145" s="597"/>
      <c r="P145" s="597"/>
      <c r="Q145" s="597"/>
      <c r="R145" s="597"/>
      <c r="S145" s="597"/>
      <c r="T145" s="597"/>
      <c r="U145" s="597"/>
      <c r="V145" s="597"/>
      <c r="W145" s="597"/>
      <c r="X145" s="597"/>
      <c r="Y145" s="597"/>
      <c r="Z145" s="597"/>
      <c r="AA145" s="597"/>
      <c r="AB145" s="597"/>
      <c r="AC145" s="597"/>
      <c r="AD145" s="597"/>
      <c r="AE145" s="597"/>
      <c r="AF145" s="597"/>
      <c r="AG145" s="597"/>
      <c r="AH145" s="597"/>
      <c r="AI145" s="597"/>
      <c r="AJ145" s="597"/>
      <c r="AK145" s="597"/>
      <c r="AL145" s="597"/>
      <c r="AM145" s="659"/>
      <c r="AN145" s="659"/>
      <c r="AO145" s="659"/>
      <c r="AP145" s="659"/>
      <c r="AQ145" s="659"/>
      <c r="AR145" s="659"/>
      <c r="AS145" s="659"/>
      <c r="AT145" s="659"/>
      <c r="AU145" s="659"/>
      <c r="AV145" s="659"/>
      <c r="AW145" s="659"/>
      <c r="AX145" s="659"/>
      <c r="AY145" s="659"/>
      <c r="AZ145" s="659"/>
      <c r="BA145" s="659"/>
      <c r="BB145" s="659"/>
      <c r="BC145" s="659"/>
      <c r="BD145" s="659"/>
      <c r="BE145" s="659"/>
    </row>
    <row r="146" spans="1:57" ht="21.75" thickBot="1" x14ac:dyDescent="0.3">
      <c r="A146" s="169" t="s">
        <v>4</v>
      </c>
      <c r="B146" s="169"/>
      <c r="C146" s="169"/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915"/>
      <c r="Q146" s="915"/>
      <c r="R146" s="169"/>
      <c r="S146" s="169"/>
      <c r="T146" s="777" t="s">
        <v>4</v>
      </c>
      <c r="U146" s="777"/>
      <c r="V146" s="777"/>
      <c r="W146" s="777"/>
      <c r="X146" s="777"/>
      <c r="Y146" s="777"/>
      <c r="Z146" s="777"/>
      <c r="AA146" s="777"/>
      <c r="AB146" s="777"/>
      <c r="AC146" s="777"/>
      <c r="AD146" s="777"/>
      <c r="AE146" s="777"/>
      <c r="AF146" s="777"/>
      <c r="AG146" s="777"/>
      <c r="AH146" s="777"/>
      <c r="AI146" s="777"/>
      <c r="AJ146" s="777"/>
      <c r="AK146" s="777"/>
      <c r="AL146" s="777"/>
      <c r="AM146" s="887"/>
      <c r="AN146" s="887"/>
      <c r="AO146" s="887"/>
      <c r="AP146" s="887"/>
      <c r="AQ146" s="887"/>
      <c r="AR146" s="887"/>
      <c r="AS146" s="887"/>
      <c r="AT146" s="887"/>
      <c r="AU146" s="887"/>
      <c r="AV146" s="887"/>
      <c r="AW146" s="887"/>
      <c r="AX146" s="887"/>
      <c r="AY146" s="887"/>
      <c r="AZ146" s="887"/>
      <c r="BA146" s="887"/>
      <c r="BB146" s="887"/>
      <c r="BC146" s="887"/>
      <c r="BD146" s="887"/>
      <c r="BE146" s="887"/>
    </row>
    <row r="147" spans="1:57" ht="21" customHeight="1" thickBot="1" x14ac:dyDescent="0.3">
      <c r="A147" s="672" t="s">
        <v>5</v>
      </c>
      <c r="B147" s="675"/>
      <c r="C147" s="916" t="s">
        <v>142</v>
      </c>
      <c r="D147" s="916"/>
      <c r="E147" s="916"/>
      <c r="F147" s="916"/>
      <c r="G147" s="916"/>
      <c r="H147" s="917"/>
      <c r="I147" s="918" t="s">
        <v>12</v>
      </c>
      <c r="J147" s="916"/>
      <c r="K147" s="916"/>
      <c r="L147" s="916"/>
      <c r="M147" s="916"/>
      <c r="N147" s="916"/>
      <c r="O147" s="916"/>
      <c r="P147" s="774" t="s">
        <v>92</v>
      </c>
      <c r="Q147" s="664" t="s">
        <v>63</v>
      </c>
      <c r="T147" s="672" t="s">
        <v>5</v>
      </c>
      <c r="U147" s="675"/>
      <c r="V147" s="916" t="s">
        <v>142</v>
      </c>
      <c r="W147" s="916"/>
      <c r="X147" s="916"/>
      <c r="Y147" s="916"/>
      <c r="Z147" s="916"/>
      <c r="AA147" s="917"/>
      <c r="AB147" s="919" t="s">
        <v>12</v>
      </c>
      <c r="AC147" s="916"/>
      <c r="AD147" s="916"/>
      <c r="AE147" s="916"/>
      <c r="AF147" s="916"/>
      <c r="AG147" s="916"/>
      <c r="AH147" s="916"/>
      <c r="AI147" s="774" t="s">
        <v>92</v>
      </c>
      <c r="AJ147" s="664" t="s">
        <v>63</v>
      </c>
      <c r="AM147" s="676"/>
      <c r="AN147" s="676"/>
      <c r="AO147" s="676"/>
      <c r="AP147" s="676"/>
      <c r="AQ147" s="676"/>
      <c r="AR147" s="676"/>
      <c r="AS147" s="776"/>
      <c r="AT147" s="776"/>
      <c r="AU147" s="641"/>
      <c r="AV147" s="641"/>
      <c r="AW147" s="641"/>
      <c r="AX147" s="641"/>
      <c r="AY147" s="641"/>
      <c r="AZ147" s="170"/>
      <c r="BA147" s="776"/>
      <c r="BB147" s="641"/>
      <c r="BC147" s="776"/>
      <c r="BD147" s="171"/>
      <c r="BE147" s="171"/>
    </row>
    <row r="148" spans="1:57" ht="15.75" customHeight="1" thickBot="1" x14ac:dyDescent="0.3">
      <c r="A148" s="674"/>
      <c r="B148" s="773"/>
      <c r="C148" s="172">
        <v>10</v>
      </c>
      <c r="D148" s="172">
        <v>25</v>
      </c>
      <c r="E148" s="172">
        <v>50</v>
      </c>
      <c r="F148" s="173">
        <v>75</v>
      </c>
      <c r="G148" s="174">
        <v>1</v>
      </c>
      <c r="H148" s="175">
        <v>5</v>
      </c>
      <c r="I148" s="176">
        <v>10</v>
      </c>
      <c r="J148" s="177">
        <v>25</v>
      </c>
      <c r="K148" s="177">
        <v>50</v>
      </c>
      <c r="L148" s="177">
        <v>75</v>
      </c>
      <c r="M148" s="920">
        <v>1</v>
      </c>
      <c r="N148" s="920"/>
      <c r="O148" s="178">
        <v>5</v>
      </c>
      <c r="P148" s="775"/>
      <c r="Q148" s="666"/>
      <c r="T148" s="674"/>
      <c r="U148" s="773"/>
      <c r="V148" s="172">
        <v>10</v>
      </c>
      <c r="W148" s="172">
        <v>25</v>
      </c>
      <c r="X148" s="172">
        <v>50</v>
      </c>
      <c r="Y148" s="173">
        <v>75</v>
      </c>
      <c r="Z148" s="174">
        <v>1</v>
      </c>
      <c r="AA148" s="175">
        <v>5</v>
      </c>
      <c r="AB148" s="179">
        <v>10</v>
      </c>
      <c r="AC148" s="180">
        <v>25</v>
      </c>
      <c r="AD148" s="177">
        <v>50</v>
      </c>
      <c r="AE148" s="177">
        <v>75</v>
      </c>
      <c r="AF148" s="920">
        <v>1</v>
      </c>
      <c r="AG148" s="920"/>
      <c r="AH148" s="178">
        <v>5</v>
      </c>
      <c r="AI148" s="775"/>
      <c r="AJ148" s="666"/>
      <c r="AM148" s="676"/>
      <c r="AN148" s="676"/>
      <c r="AO148" s="181"/>
      <c r="AP148" s="181"/>
      <c r="AQ148" s="181"/>
      <c r="AR148" s="182"/>
      <c r="AS148" s="776"/>
      <c r="AT148" s="776"/>
      <c r="AU148" s="183"/>
      <c r="AV148" s="183"/>
      <c r="AW148" s="183"/>
      <c r="AX148" s="183"/>
      <c r="AY148" s="184"/>
      <c r="AZ148" s="184"/>
      <c r="BA148" s="776"/>
      <c r="BB148" s="641"/>
      <c r="BC148" s="776"/>
      <c r="BD148" s="171"/>
      <c r="BE148" s="171"/>
    </row>
    <row r="149" spans="1:57" ht="15.75" x14ac:dyDescent="0.25">
      <c r="A149" s="771" t="s">
        <v>7</v>
      </c>
      <c r="B149" s="772"/>
      <c r="C149" s="104">
        <f>IFERROR((VLOOKUP(A149,$C$6:$M$32,7,0)),0)+IFERROR((VLOOKUP(A149,$V$6:$AF$36,7,0)),0)+IFERROR((VLOOKUP(A149,$AO$6:$AY$36,7,0)),0)+IFERROR((VLOOKUP(A149,$BH$6:$BS$36,7,0)),0)</f>
        <v>0</v>
      </c>
      <c r="D149" s="104">
        <f>IFERROR((VLOOKUP(A149,$C$6:$M$32,8,0)),0)+IFERROR((VLOOKUP(A149,$V$6:$AF$36,8,0)),0)+IFERROR((VLOOKUP(A149,$AO$6:$AY$36,8,0)),0)+IFERROR((VLOOKUP(A149,$BH$6:$BS$36,8,0)),0)</f>
        <v>0</v>
      </c>
      <c r="E149" s="104">
        <f>IFERROR((VLOOKUP(A149,$C$6:$M$32,9,0)),0)+IFERROR((VLOOKUP(A149,$V$6:$AF$36,9,0)),0)+IFERROR((VLOOKUP(A149,$AO$6:$AY$36,9,0)),0)+IFERROR((VLOOKUP(A149,$BH$6:$BS$36,9,0)),0)</f>
        <v>0</v>
      </c>
      <c r="F149" s="104">
        <f>IFERROR((VLOOKUP(A149,$C$6:$M$32,10,0)),0)+IFERROR((VLOOKUP(A149,$V$6:$AF$36,10,0)),0)+IFERROR((VLOOKUP(A149,$AO$6:$AY$36,10,0)),0)+IFERROR((VLOOKUP(A149,$BH$6:$BS$36,10,0)),0)</f>
        <v>0</v>
      </c>
      <c r="G149" s="54">
        <f>IFERROR((VLOOKUP(A149,$C$6:$M$32,11,0)),0)+IFERROR((VLOOKUP(A149,$V$6:$AF$36,11,0)),0)+IFERROR((VLOOKUP(A149,$AO$6:$AY$36,11,0)),0)+IFERROR((VLOOKUP(A149,$BH$6:$BS$36,11,0)),0)</f>
        <v>0</v>
      </c>
      <c r="H149" s="75">
        <f>IFERROR((VLOOKUP(A149,$C$6:$N$32,12,0)),0)+IFERROR((VLOOKUP(A149,$V$6:$AG$36,12,0)),0)+IFERROR((VLOOKUP(A149,$AO$6:$AZ$36,12,0)),0)+IFERROR((VLOOKUP(A149,$BH$6:$BS$36,12,0)),0)</f>
        <v>0</v>
      </c>
      <c r="I149" s="186"/>
      <c r="J149" s="185"/>
      <c r="K149" s="185"/>
      <c r="L149" s="185"/>
      <c r="M149" s="705"/>
      <c r="N149" s="706"/>
      <c r="O149" s="28"/>
      <c r="P149" s="105">
        <f>IFERROR((VLOOKUP(A149,$C$6:$S$32,14,0)),0)+IFERROR((VLOOKUP(A149,$V$6:$AL$36,14,0)),0)+IFERROR((VLOOKUP(A149,$AO$6:$BE$36,14,0)),0)+IFERROR((VLOOKUP(A149,$BH$6:$BW$36,14,0)),0)</f>
        <v>0</v>
      </c>
      <c r="Q149" s="106">
        <f>IFERROR((VLOOKUP(A149,$C$6:$S$32,16,0)),0)+IFERROR((VLOOKUP(A149,$V$6:$AL$36,16,0)),0)+IFERROR((VLOOKUP(A149,$AO$6:$BE$36,16,0)),0)+IFERROR((VLOOKUP(A149,$BH$6:$BW$36,16,0)),0)</f>
        <v>0</v>
      </c>
      <c r="T149" s="771" t="s">
        <v>7</v>
      </c>
      <c r="U149" s="772"/>
      <c r="V149" s="104">
        <f>IFERROR((VLOOKUP(T149,$C$6:$M$32,7,0)),0)+IFERROR((VLOOKUP(T149,$V$6:$AF$36,7,0)),0)+IFERROR((VLOOKUP(T149,$AO$6:$AY$36,7,0)),0)+IFERROR((VLOOKUP(A149,$BH$6:$BS$36,7,0)),0)</f>
        <v>0</v>
      </c>
      <c r="W149" s="104">
        <f>IFERROR((VLOOKUP(T149,$C$6:$M$32,8,0)),0)+IFERROR((VLOOKUP(T149,$V$6:$AF$36,8,0)),0)+IFERROR((VLOOKUP(T149,$AO$6:$AY$36,8,0)),0)+IFERROR((VLOOKUP(A149,$BH$6:$BS$36,8,0)),0)</f>
        <v>0</v>
      </c>
      <c r="X149" s="104">
        <f>IFERROR((VLOOKUP(T149,$C$6:$M$32,9,0)),0)+IFERROR((VLOOKUP(T149,$V$6:$AF$36,9,0)),0)+IFERROR((VLOOKUP(T149,$AO$6:$AY$36,9,0)),0)+IFERROR((VLOOKUP(A149,$BH$6:$BS$36,9,0)),0)</f>
        <v>0</v>
      </c>
      <c r="Y149" s="104">
        <f>IFERROR((VLOOKUP(T149,$C$6:$M$32,10,0)),0)+IFERROR((VLOOKUP(T149,$V$6:$AF$36,10,0)),0)+IFERROR((VLOOKUP(T149,$AO$6:$AY$36,10,0)),0)+IFERROR((VLOOKUP(A149,$BH$6:$BS$36,10,0)),0)</f>
        <v>0</v>
      </c>
      <c r="Z149" s="54">
        <f>IFERROR((VLOOKUP(T149,$C$6:$M$32,11,0)),0)+IFERROR((VLOOKUP(T149,$V$6:$AF$36,11,0)),0)+IFERROR((VLOOKUP(T149,$AO$6:$AY$36,11,0)),0)+IFERROR((VLOOKUP(A149,$BH$6:$BS$36,11,0)),0)</f>
        <v>0</v>
      </c>
      <c r="AA149" s="75">
        <f>IFERROR((VLOOKUP(T149,$C$6:$N$32,12,0)),0)+IFERROR((VLOOKUP(T149,$V$6:$AG$36,12,0)),0)+IFERROR((VLOOKUP(T149,$AO$6:$AZ$36,12,0)),0)+IFERROR((VLOOKUP(T149,$BH$6:$BS$36,12,0)),0)</f>
        <v>0</v>
      </c>
      <c r="AB149" s="187"/>
      <c r="AC149" s="188"/>
      <c r="AD149" s="185"/>
      <c r="AE149" s="185"/>
      <c r="AF149" s="705"/>
      <c r="AG149" s="706"/>
      <c r="AH149" s="28"/>
      <c r="AI149" s="105">
        <f>IFERROR((VLOOKUP(T149,$C$6:$S$32,14,0)),0)+IFERROR((VLOOKUP(T149,$V$6:$AL$36,14,0)),0)+IFERROR((VLOOKUP(T149,$AO$6:$BE$36,14,0)),0)+IFERROR((VLOOKUP(T149,$BH$6:$BW$36,14,0)),0)</f>
        <v>0</v>
      </c>
      <c r="AJ149" s="106">
        <f>IFERROR((VLOOKUP(T149,$C$6:$S$32,16,0)),0)+IFERROR((VLOOKUP(T149,$V$6:$AL$36,16,0)),0)+IFERROR((VLOOKUP(T149,$AO$6:$BE$36,16,0)),0)+IFERROR((VLOOKUP(T149,$BH$6:$BW$36,16,0)),0)</f>
        <v>0</v>
      </c>
      <c r="AM149" s="768"/>
      <c r="AN149" s="768"/>
      <c r="AO149" s="181"/>
      <c r="AP149" s="181"/>
      <c r="AQ149" s="181"/>
      <c r="AR149" s="182"/>
      <c r="AS149" s="182"/>
      <c r="AT149" s="182"/>
      <c r="AU149" s="182"/>
      <c r="AV149" s="182"/>
      <c r="AW149" s="182"/>
      <c r="AX149" s="182"/>
      <c r="AY149" s="171"/>
      <c r="AZ149" s="171"/>
      <c r="BA149" s="171"/>
      <c r="BB149" s="171"/>
      <c r="BC149" s="171"/>
      <c r="BD149" s="171"/>
      <c r="BE149" s="171"/>
    </row>
    <row r="150" spans="1:57" ht="15.75" x14ac:dyDescent="0.25">
      <c r="A150" s="766" t="s">
        <v>147</v>
      </c>
      <c r="B150" s="767"/>
      <c r="C150" s="107">
        <f t="shared" ref="C150:C168" si="29">IFERROR((VLOOKUP(A150,$C$6:$M$32,7,0)),0)+IFERROR((VLOOKUP(A150,$V$6:$AF$36,7,0)),0)+IFERROR((VLOOKUP(A150,$AO$6:$AY$36,7,0)),0)+IFERROR((VLOOKUP(A150,$BH$6:$BS$36,7,0)),0)</f>
        <v>0</v>
      </c>
      <c r="D150" s="107">
        <f t="shared" ref="D150:D168" si="30">IFERROR((VLOOKUP(A150,$C$6:$M$32,8,0)),0)+IFERROR((VLOOKUP(A150,$V$6:$AF$36,8,0)),0)+IFERROR((VLOOKUP(A150,$AO$6:$AY$36,8,0)),0)+IFERROR((VLOOKUP(A150,$BH$6:$BS$36,8,0)),0)</f>
        <v>0</v>
      </c>
      <c r="E150" s="107">
        <f t="shared" ref="E150:E168" si="31">IFERROR((VLOOKUP(A150,$C$6:$M$32,9,0)),0)+IFERROR((VLOOKUP(A150,$V$6:$AF$36,9,0)),0)+IFERROR((VLOOKUP(A150,$AO$6:$AY$36,9,0)),0)+IFERROR((VLOOKUP(A150,$BH$6:$BS$36,9,0)),0)</f>
        <v>0</v>
      </c>
      <c r="F150" s="107">
        <f t="shared" ref="F150:F168" si="32">IFERROR((VLOOKUP(A150,$C$6:$M$32,10,0)),0)+IFERROR((VLOOKUP(A150,$V$6:$AF$36,10,0)),0)+IFERROR((VLOOKUP(A150,$AO$6:$AY$36,10,0)),0)+IFERROR((VLOOKUP(A150,$BH$6:$BS$36,10,0)),0)</f>
        <v>0</v>
      </c>
      <c r="G150" s="55">
        <f t="shared" ref="G150:G168" si="33">IFERROR((VLOOKUP(A150,$C$6:$M$32,11,0)),0)+IFERROR((VLOOKUP(A150,$V$6:$AF$36,11,0)),0)+IFERROR((VLOOKUP(A150,$AO$6:$AY$36,11,0)),0)+IFERROR((VLOOKUP(A150,$BH$6:$BS$36,11,0)),0)</f>
        <v>0</v>
      </c>
      <c r="H150" s="74">
        <f t="shared" ref="H150:H168" si="34">IFERROR((VLOOKUP(A150,$C$6:$N$32,12,0)),0)+IFERROR((VLOOKUP(A150,$V$6:$AG$36,12,0)),0)+IFERROR((VLOOKUP(A150,$AO$6:$AZ$36,12,0)),0)+IFERROR((VLOOKUP(A150,$BH$6:$BS$36,12,0)),0)</f>
        <v>0</v>
      </c>
      <c r="I150" s="190"/>
      <c r="J150" s="189"/>
      <c r="K150" s="189"/>
      <c r="L150" s="189"/>
      <c r="M150" s="585"/>
      <c r="N150" s="586"/>
      <c r="O150" s="29"/>
      <c r="P150" s="108">
        <f t="shared" ref="P150:P168" si="35">IFERROR((VLOOKUP(A150,$C$6:$S$32,14,0)),0)+IFERROR((VLOOKUP(A150,$V$6:$AL$36,14,0)),0)+IFERROR((VLOOKUP(A150,$AO$6:$BE$36,14,0)),0)</f>
        <v>0</v>
      </c>
      <c r="Q150" s="109">
        <f t="shared" ref="Q150:Q168" si="36">IFERROR((VLOOKUP(A150,$C$6:$S$32,16,0)),0)+IFERROR((VLOOKUP(A150,$V$6:$AL$36,16,0)),0)+IFERROR((VLOOKUP(A150,$AO$6:$BE$36,16,0)),0)</f>
        <v>0</v>
      </c>
      <c r="T150" s="766" t="s">
        <v>147</v>
      </c>
      <c r="U150" s="767"/>
      <c r="V150" s="107">
        <f t="shared" ref="V150:V168" si="37">IFERROR((VLOOKUP(T150,$C$6:$M$32,7,0)),0)+IFERROR((VLOOKUP(T150,$V$6:$AF$36,7,0)),0)+IFERROR((VLOOKUP(T150,$AO$6:$AY$36,7,0)),0)+IFERROR((VLOOKUP(A150,$BH$6:$BS$36,7,0)),0)</f>
        <v>0</v>
      </c>
      <c r="W150" s="107">
        <f t="shared" ref="W150:W168" si="38">IFERROR((VLOOKUP(T150,$C$6:$M$32,8,0)),0)+IFERROR((VLOOKUP(T150,$V$6:$AF$36,8,0)),0)+IFERROR((VLOOKUP(T150,$AO$6:$AY$36,8,0)),0)+IFERROR((VLOOKUP(A150,$BH$6:$BS$36,8,0)),0)</f>
        <v>0</v>
      </c>
      <c r="X150" s="107">
        <f t="shared" ref="X150:X168" si="39">IFERROR((VLOOKUP(T150,$C$6:$M$32,9,0)),0)+IFERROR((VLOOKUP(T150,$V$6:$AF$36,9,0)),0)+IFERROR((VLOOKUP(T150,$AO$6:$AY$36,9,0)),0)+IFERROR((VLOOKUP(A150,$BH$6:$BS$36,9,0)),0)</f>
        <v>0</v>
      </c>
      <c r="Y150" s="107">
        <f t="shared" ref="Y150:Y168" si="40">IFERROR((VLOOKUP(T150,$C$6:$M$32,10,0)),0)+IFERROR((VLOOKUP(T150,$V$6:$AF$36,10,0)),0)+IFERROR((VLOOKUP(T150,$AO$6:$AY$36,10,0)),0)+IFERROR((VLOOKUP(A150,$BH$6:$BS$36,10,0)),0)</f>
        <v>0</v>
      </c>
      <c r="Z150" s="55">
        <f t="shared" ref="Z150:Z168" si="41">IFERROR((VLOOKUP(T150,$C$6:$M$32,11,0)),0)+IFERROR((VLOOKUP(T150,$V$6:$AF$36,11,0)),0)+IFERROR((VLOOKUP(T150,$AO$6:$AY$36,11,0)),0)+IFERROR((VLOOKUP(A150,$BH$6:$BS$36,11,0)),0)</f>
        <v>0</v>
      </c>
      <c r="AA150" s="74">
        <f t="shared" ref="AA150:AA168" si="42">IFERROR((VLOOKUP(T150,$C$6:$N$32,12,0)),0)+IFERROR((VLOOKUP(T150,$V$6:$AG$36,12,0)),0)+IFERROR((VLOOKUP(T150,$AO$6:$AZ$36,12,0)),0)+IFERROR((VLOOKUP(T150,$BH$6:$BS$36,12,0)),0)</f>
        <v>0</v>
      </c>
      <c r="AB150" s="191"/>
      <c r="AC150" s="192"/>
      <c r="AD150" s="189"/>
      <c r="AE150" s="189"/>
      <c r="AF150" s="585"/>
      <c r="AG150" s="586"/>
      <c r="AH150" s="29"/>
      <c r="AI150" s="108">
        <f t="shared" ref="AI150:AI168" si="43">IFERROR((VLOOKUP(T150,$C$6:$S$32,14,0)),0)+IFERROR((VLOOKUP(T150,$V$6:$AL$36,14,0)),0)+IFERROR((VLOOKUP(T150,$AO$6:$BE$36,14,0)),0)</f>
        <v>0</v>
      </c>
      <c r="AJ150" s="109">
        <f t="shared" ref="AJ150:AJ168" si="44">IFERROR((VLOOKUP(T150,$C$6:$S$32,16,0)),0)+IFERROR((VLOOKUP(T150,$V$6:$AL$36,16,0)),0)+IFERROR((VLOOKUP(T150,$AO$6:$BE$36,16,0)),0)</f>
        <v>0</v>
      </c>
      <c r="AM150" s="768"/>
      <c r="AN150" s="768"/>
      <c r="AO150" s="181"/>
      <c r="AP150" s="181"/>
      <c r="AQ150" s="181"/>
      <c r="AR150" s="182"/>
      <c r="AS150" s="182"/>
      <c r="AT150" s="182"/>
      <c r="AU150" s="182"/>
      <c r="AV150" s="182"/>
      <c r="AW150" s="182"/>
      <c r="AX150" s="182"/>
      <c r="AY150" s="171"/>
      <c r="AZ150" s="171"/>
      <c r="BA150" s="171"/>
      <c r="BB150" s="171"/>
      <c r="BC150" s="171"/>
      <c r="BD150" s="171"/>
      <c r="BE150" s="171"/>
    </row>
    <row r="151" spans="1:57" ht="15.75" x14ac:dyDescent="0.25">
      <c r="A151" s="766" t="s">
        <v>8</v>
      </c>
      <c r="B151" s="767"/>
      <c r="C151" s="107">
        <f t="shared" si="29"/>
        <v>0</v>
      </c>
      <c r="D151" s="107">
        <f t="shared" si="30"/>
        <v>0</v>
      </c>
      <c r="E151" s="107">
        <f t="shared" si="31"/>
        <v>0</v>
      </c>
      <c r="F151" s="107">
        <f t="shared" si="32"/>
        <v>0</v>
      </c>
      <c r="G151" s="55">
        <f t="shared" si="33"/>
        <v>0</v>
      </c>
      <c r="H151" s="74">
        <f t="shared" si="34"/>
        <v>0</v>
      </c>
      <c r="I151" s="190"/>
      <c r="J151" s="189"/>
      <c r="K151" s="189"/>
      <c r="L151" s="189"/>
      <c r="M151" s="585"/>
      <c r="N151" s="586"/>
      <c r="O151" s="29"/>
      <c r="P151" s="108">
        <f t="shared" si="35"/>
        <v>0</v>
      </c>
      <c r="Q151" s="109">
        <f t="shared" si="36"/>
        <v>0</v>
      </c>
      <c r="T151" s="766" t="s">
        <v>8</v>
      </c>
      <c r="U151" s="767"/>
      <c r="V151" s="107">
        <f t="shared" si="37"/>
        <v>0</v>
      </c>
      <c r="W151" s="107">
        <f t="shared" si="38"/>
        <v>0</v>
      </c>
      <c r="X151" s="107">
        <f t="shared" si="39"/>
        <v>0</v>
      </c>
      <c r="Y151" s="107">
        <f t="shared" si="40"/>
        <v>0</v>
      </c>
      <c r="Z151" s="55">
        <f t="shared" si="41"/>
        <v>0</v>
      </c>
      <c r="AA151" s="74">
        <f t="shared" si="42"/>
        <v>0</v>
      </c>
      <c r="AB151" s="191"/>
      <c r="AC151" s="189"/>
      <c r="AD151" s="189"/>
      <c r="AE151" s="189"/>
      <c r="AF151" s="585"/>
      <c r="AG151" s="586"/>
      <c r="AH151" s="29"/>
      <c r="AI151" s="108">
        <f t="shared" si="43"/>
        <v>0</v>
      </c>
      <c r="AJ151" s="109">
        <f t="shared" si="44"/>
        <v>0</v>
      </c>
      <c r="AM151" s="768"/>
      <c r="AN151" s="768"/>
      <c r="AO151" s="181"/>
      <c r="AP151" s="181"/>
      <c r="AQ151" s="181"/>
      <c r="AR151" s="182"/>
      <c r="AS151" s="182"/>
      <c r="AT151" s="182"/>
      <c r="AU151" s="182"/>
      <c r="AV151" s="182"/>
      <c r="AW151" s="182"/>
      <c r="AX151" s="182"/>
      <c r="AY151" s="171"/>
      <c r="AZ151" s="171"/>
      <c r="BA151" s="171"/>
      <c r="BB151" s="171"/>
      <c r="BC151" s="171"/>
      <c r="BD151" s="171"/>
      <c r="BE151" s="171"/>
    </row>
    <row r="152" spans="1:57" ht="15.75" x14ac:dyDescent="0.25">
      <c r="A152" s="766" t="s">
        <v>9</v>
      </c>
      <c r="B152" s="767"/>
      <c r="C152" s="107">
        <f t="shared" si="29"/>
        <v>0</v>
      </c>
      <c r="D152" s="107">
        <f t="shared" si="30"/>
        <v>0</v>
      </c>
      <c r="E152" s="107">
        <f t="shared" si="31"/>
        <v>0</v>
      </c>
      <c r="F152" s="107">
        <f t="shared" si="32"/>
        <v>0</v>
      </c>
      <c r="G152" s="55">
        <f t="shared" si="33"/>
        <v>0</v>
      </c>
      <c r="H152" s="74">
        <f t="shared" si="34"/>
        <v>0</v>
      </c>
      <c r="I152" s="190"/>
      <c r="J152" s="189"/>
      <c r="K152" s="189"/>
      <c r="L152" s="189"/>
      <c r="M152" s="585"/>
      <c r="N152" s="586"/>
      <c r="O152" s="29"/>
      <c r="P152" s="108">
        <f t="shared" si="35"/>
        <v>0</v>
      </c>
      <c r="Q152" s="109">
        <f t="shared" si="36"/>
        <v>0</v>
      </c>
      <c r="T152" s="766" t="s">
        <v>9</v>
      </c>
      <c r="U152" s="767"/>
      <c r="V152" s="107">
        <f t="shared" si="37"/>
        <v>0</v>
      </c>
      <c r="W152" s="107">
        <f t="shared" si="38"/>
        <v>0</v>
      </c>
      <c r="X152" s="107">
        <f t="shared" si="39"/>
        <v>0</v>
      </c>
      <c r="Y152" s="107">
        <f t="shared" si="40"/>
        <v>0</v>
      </c>
      <c r="Z152" s="55">
        <f t="shared" si="41"/>
        <v>0</v>
      </c>
      <c r="AA152" s="74">
        <f t="shared" si="42"/>
        <v>0</v>
      </c>
      <c r="AB152" s="191"/>
      <c r="AC152" s="189"/>
      <c r="AD152" s="189"/>
      <c r="AE152" s="189"/>
      <c r="AF152" s="585"/>
      <c r="AG152" s="586"/>
      <c r="AH152" s="29"/>
      <c r="AI152" s="108">
        <f t="shared" si="43"/>
        <v>0</v>
      </c>
      <c r="AJ152" s="109">
        <f t="shared" si="44"/>
        <v>0</v>
      </c>
      <c r="AM152" s="768"/>
      <c r="AN152" s="768"/>
      <c r="AO152" s="181"/>
      <c r="AP152" s="181"/>
      <c r="AQ152" s="181"/>
      <c r="AR152" s="182"/>
      <c r="AS152" s="182"/>
      <c r="AT152" s="182"/>
      <c r="AU152" s="182"/>
      <c r="AV152" s="182"/>
      <c r="AW152" s="182"/>
      <c r="AX152" s="182"/>
      <c r="AY152" s="171"/>
      <c r="AZ152" s="171"/>
      <c r="BA152" s="171"/>
      <c r="BB152" s="171"/>
      <c r="BC152" s="171"/>
      <c r="BD152" s="171"/>
      <c r="BE152" s="171"/>
    </row>
    <row r="153" spans="1:57" ht="15.75" x14ac:dyDescent="0.25">
      <c r="A153" s="766" t="s">
        <v>10</v>
      </c>
      <c r="B153" s="767"/>
      <c r="C153" s="107">
        <f t="shared" si="29"/>
        <v>0</v>
      </c>
      <c r="D153" s="107">
        <f t="shared" si="30"/>
        <v>0</v>
      </c>
      <c r="E153" s="107">
        <f t="shared" si="31"/>
        <v>0</v>
      </c>
      <c r="F153" s="107">
        <f t="shared" si="32"/>
        <v>0</v>
      </c>
      <c r="G153" s="55">
        <f t="shared" si="33"/>
        <v>0</v>
      </c>
      <c r="H153" s="74">
        <f t="shared" si="34"/>
        <v>0</v>
      </c>
      <c r="I153" s="190"/>
      <c r="J153" s="189"/>
      <c r="K153" s="189"/>
      <c r="L153" s="189"/>
      <c r="M153" s="585"/>
      <c r="N153" s="586"/>
      <c r="O153" s="29"/>
      <c r="P153" s="108">
        <f t="shared" si="35"/>
        <v>0</v>
      </c>
      <c r="Q153" s="109">
        <f t="shared" si="36"/>
        <v>0</v>
      </c>
      <c r="T153" s="766" t="s">
        <v>10</v>
      </c>
      <c r="U153" s="767"/>
      <c r="V153" s="107">
        <f t="shared" si="37"/>
        <v>0</v>
      </c>
      <c r="W153" s="107">
        <f t="shared" si="38"/>
        <v>0</v>
      </c>
      <c r="X153" s="107">
        <f t="shared" si="39"/>
        <v>0</v>
      </c>
      <c r="Y153" s="107">
        <f t="shared" si="40"/>
        <v>0</v>
      </c>
      <c r="Z153" s="55">
        <f t="shared" si="41"/>
        <v>0</v>
      </c>
      <c r="AA153" s="74">
        <f t="shared" si="42"/>
        <v>0</v>
      </c>
      <c r="AB153" s="191"/>
      <c r="AC153" s="189"/>
      <c r="AD153" s="189"/>
      <c r="AE153" s="189"/>
      <c r="AF153" s="585"/>
      <c r="AG153" s="586"/>
      <c r="AH153" s="29"/>
      <c r="AI153" s="108">
        <f t="shared" si="43"/>
        <v>0</v>
      </c>
      <c r="AJ153" s="109">
        <f t="shared" si="44"/>
        <v>0</v>
      </c>
      <c r="AM153" s="768"/>
      <c r="AN153" s="768"/>
      <c r="AO153" s="181"/>
      <c r="AP153" s="181"/>
      <c r="AQ153" s="181"/>
      <c r="AR153" s="182"/>
      <c r="AS153" s="182"/>
      <c r="AT153" s="182"/>
      <c r="AU153" s="182"/>
      <c r="AV153" s="182"/>
      <c r="AW153" s="182"/>
      <c r="AX153" s="182"/>
      <c r="AY153" s="171"/>
      <c r="AZ153" s="171"/>
      <c r="BA153" s="171"/>
      <c r="BB153" s="171"/>
      <c r="BC153" s="171"/>
      <c r="BD153" s="171"/>
      <c r="BE153" s="171"/>
    </row>
    <row r="154" spans="1:57" ht="15.75" x14ac:dyDescent="0.25">
      <c r="A154" s="766" t="s">
        <v>148</v>
      </c>
      <c r="B154" s="767"/>
      <c r="C154" s="107">
        <f t="shared" si="29"/>
        <v>0</v>
      </c>
      <c r="D154" s="107">
        <f t="shared" si="30"/>
        <v>0</v>
      </c>
      <c r="E154" s="107">
        <f t="shared" si="31"/>
        <v>0</v>
      </c>
      <c r="F154" s="107">
        <f t="shared" si="32"/>
        <v>0</v>
      </c>
      <c r="G154" s="55">
        <f t="shared" si="33"/>
        <v>0</v>
      </c>
      <c r="H154" s="74">
        <f t="shared" si="34"/>
        <v>0</v>
      </c>
      <c r="I154" s="190"/>
      <c r="J154" s="189"/>
      <c r="K154" s="189"/>
      <c r="L154" s="189"/>
      <c r="M154" s="585"/>
      <c r="N154" s="586"/>
      <c r="O154" s="29"/>
      <c r="P154" s="108">
        <f t="shared" si="35"/>
        <v>0</v>
      </c>
      <c r="Q154" s="109">
        <f t="shared" si="36"/>
        <v>0</v>
      </c>
      <c r="T154" s="766" t="s">
        <v>148</v>
      </c>
      <c r="U154" s="767"/>
      <c r="V154" s="107">
        <f t="shared" si="37"/>
        <v>0</v>
      </c>
      <c r="W154" s="107">
        <f t="shared" si="38"/>
        <v>0</v>
      </c>
      <c r="X154" s="107">
        <f t="shared" si="39"/>
        <v>0</v>
      </c>
      <c r="Y154" s="107">
        <f t="shared" si="40"/>
        <v>0</v>
      </c>
      <c r="Z154" s="55">
        <f t="shared" si="41"/>
        <v>0</v>
      </c>
      <c r="AA154" s="74">
        <f t="shared" si="42"/>
        <v>0</v>
      </c>
      <c r="AB154" s="191"/>
      <c r="AC154" s="189"/>
      <c r="AD154" s="189"/>
      <c r="AE154" s="189"/>
      <c r="AF154" s="585"/>
      <c r="AG154" s="586"/>
      <c r="AH154" s="29"/>
      <c r="AI154" s="108">
        <f t="shared" si="43"/>
        <v>0</v>
      </c>
      <c r="AJ154" s="109">
        <f t="shared" si="44"/>
        <v>0</v>
      </c>
      <c r="AM154" s="768"/>
      <c r="AN154" s="768"/>
      <c r="AO154" s="181"/>
      <c r="AP154" s="181"/>
      <c r="AQ154" s="181"/>
      <c r="AR154" s="182"/>
      <c r="AS154" s="182"/>
      <c r="AT154" s="182"/>
      <c r="AU154" s="182"/>
      <c r="AV154" s="182"/>
      <c r="AW154" s="182"/>
      <c r="AX154" s="182"/>
      <c r="AY154" s="171"/>
      <c r="AZ154" s="171"/>
      <c r="BA154" s="171"/>
      <c r="BB154" s="171"/>
      <c r="BC154" s="171"/>
      <c r="BD154" s="171"/>
      <c r="BE154" s="171"/>
    </row>
    <row r="155" spans="1:57" ht="15.75" x14ac:dyDescent="0.25">
      <c r="A155" s="766" t="s">
        <v>29</v>
      </c>
      <c r="B155" s="767"/>
      <c r="C155" s="107">
        <f t="shared" si="29"/>
        <v>0</v>
      </c>
      <c r="D155" s="107">
        <f t="shared" si="30"/>
        <v>0</v>
      </c>
      <c r="E155" s="107">
        <f t="shared" si="31"/>
        <v>0</v>
      </c>
      <c r="F155" s="107">
        <f t="shared" si="32"/>
        <v>0</v>
      </c>
      <c r="G155" s="55">
        <f t="shared" si="33"/>
        <v>0</v>
      </c>
      <c r="H155" s="74">
        <f t="shared" si="34"/>
        <v>0</v>
      </c>
      <c r="I155" s="190"/>
      <c r="J155" s="189"/>
      <c r="K155" s="189"/>
      <c r="L155" s="189"/>
      <c r="M155" s="585"/>
      <c r="N155" s="586"/>
      <c r="O155" s="29"/>
      <c r="P155" s="108">
        <f t="shared" si="35"/>
        <v>0</v>
      </c>
      <c r="Q155" s="109">
        <f t="shared" si="36"/>
        <v>0</v>
      </c>
      <c r="T155" s="766" t="s">
        <v>29</v>
      </c>
      <c r="U155" s="767"/>
      <c r="V155" s="107">
        <f t="shared" si="37"/>
        <v>0</v>
      </c>
      <c r="W155" s="107">
        <f t="shared" si="38"/>
        <v>0</v>
      </c>
      <c r="X155" s="107">
        <f t="shared" si="39"/>
        <v>0</v>
      </c>
      <c r="Y155" s="107">
        <f t="shared" si="40"/>
        <v>0</v>
      </c>
      <c r="Z155" s="55">
        <f t="shared" si="41"/>
        <v>0</v>
      </c>
      <c r="AA155" s="74">
        <f t="shared" si="42"/>
        <v>0</v>
      </c>
      <c r="AB155" s="191"/>
      <c r="AC155" s="189"/>
      <c r="AD155" s="189"/>
      <c r="AE155" s="189"/>
      <c r="AF155" s="585"/>
      <c r="AG155" s="586"/>
      <c r="AH155" s="29"/>
      <c r="AI155" s="108">
        <f t="shared" si="43"/>
        <v>0</v>
      </c>
      <c r="AJ155" s="109">
        <f t="shared" si="44"/>
        <v>0</v>
      </c>
      <c r="AM155" s="768"/>
      <c r="AN155" s="768"/>
      <c r="AO155" s="181"/>
      <c r="AP155" s="181"/>
      <c r="AQ155" s="181"/>
      <c r="AR155" s="182"/>
      <c r="AS155" s="182"/>
      <c r="AT155" s="182"/>
      <c r="AU155" s="182"/>
      <c r="AV155" s="182"/>
      <c r="AW155" s="182"/>
      <c r="AX155" s="182"/>
      <c r="AY155" s="171"/>
      <c r="AZ155" s="171"/>
      <c r="BA155" s="171"/>
      <c r="BB155" s="171"/>
      <c r="BC155" s="171"/>
      <c r="BD155" s="171"/>
      <c r="BE155" s="171"/>
    </row>
    <row r="156" spans="1:57" ht="15.75" x14ac:dyDescent="0.25">
      <c r="A156" s="766" t="s">
        <v>149</v>
      </c>
      <c r="B156" s="767"/>
      <c r="C156" s="107">
        <f t="shared" si="29"/>
        <v>0</v>
      </c>
      <c r="D156" s="107">
        <f t="shared" si="30"/>
        <v>0</v>
      </c>
      <c r="E156" s="107">
        <f t="shared" si="31"/>
        <v>0</v>
      </c>
      <c r="F156" s="107">
        <f t="shared" si="32"/>
        <v>0</v>
      </c>
      <c r="G156" s="55">
        <f t="shared" si="33"/>
        <v>0</v>
      </c>
      <c r="H156" s="74">
        <f t="shared" si="34"/>
        <v>0</v>
      </c>
      <c r="I156" s="190"/>
      <c r="J156" s="189"/>
      <c r="K156" s="189"/>
      <c r="L156" s="189"/>
      <c r="M156" s="585"/>
      <c r="N156" s="586"/>
      <c r="O156" s="29"/>
      <c r="P156" s="108">
        <f t="shared" si="35"/>
        <v>0</v>
      </c>
      <c r="Q156" s="109">
        <f t="shared" si="36"/>
        <v>0</v>
      </c>
      <c r="T156" s="766" t="s">
        <v>149</v>
      </c>
      <c r="U156" s="767"/>
      <c r="V156" s="107">
        <f t="shared" si="37"/>
        <v>0</v>
      </c>
      <c r="W156" s="107">
        <f t="shared" si="38"/>
        <v>0</v>
      </c>
      <c r="X156" s="107">
        <f t="shared" si="39"/>
        <v>0</v>
      </c>
      <c r="Y156" s="107">
        <f t="shared" si="40"/>
        <v>0</v>
      </c>
      <c r="Z156" s="55">
        <f t="shared" si="41"/>
        <v>0</v>
      </c>
      <c r="AA156" s="74">
        <f t="shared" si="42"/>
        <v>0</v>
      </c>
      <c r="AB156" s="191"/>
      <c r="AC156" s="189"/>
      <c r="AD156" s="189"/>
      <c r="AE156" s="189"/>
      <c r="AF156" s="585"/>
      <c r="AG156" s="586"/>
      <c r="AH156" s="29"/>
      <c r="AI156" s="108">
        <f t="shared" si="43"/>
        <v>0</v>
      </c>
      <c r="AJ156" s="109">
        <f t="shared" si="44"/>
        <v>0</v>
      </c>
      <c r="AM156" s="768"/>
      <c r="AN156" s="768"/>
      <c r="AO156" s="181"/>
      <c r="AP156" s="181"/>
      <c r="AQ156" s="181"/>
      <c r="AR156" s="182"/>
      <c r="AS156" s="182"/>
      <c r="AT156" s="182"/>
      <c r="AU156" s="182"/>
      <c r="AV156" s="182"/>
      <c r="AW156" s="182"/>
      <c r="AX156" s="182"/>
      <c r="AY156" s="171"/>
      <c r="AZ156" s="171"/>
      <c r="BA156" s="171"/>
      <c r="BB156" s="171"/>
      <c r="BC156" s="171"/>
      <c r="BD156" s="171"/>
      <c r="BE156" s="171"/>
    </row>
    <row r="157" spans="1:57" ht="15.75" x14ac:dyDescent="0.25">
      <c r="A157" s="766" t="s">
        <v>11</v>
      </c>
      <c r="B157" s="767"/>
      <c r="C157" s="107">
        <f t="shared" si="29"/>
        <v>0</v>
      </c>
      <c r="D157" s="107">
        <f t="shared" si="30"/>
        <v>0</v>
      </c>
      <c r="E157" s="107">
        <f t="shared" si="31"/>
        <v>0</v>
      </c>
      <c r="F157" s="107">
        <f t="shared" si="32"/>
        <v>0</v>
      </c>
      <c r="G157" s="55">
        <f t="shared" si="33"/>
        <v>0</v>
      </c>
      <c r="H157" s="74">
        <f t="shared" si="34"/>
        <v>0</v>
      </c>
      <c r="I157" s="190"/>
      <c r="J157" s="189"/>
      <c r="K157" s="189"/>
      <c r="L157" s="189"/>
      <c r="M157" s="585"/>
      <c r="N157" s="586"/>
      <c r="O157" s="29"/>
      <c r="P157" s="108">
        <f t="shared" si="35"/>
        <v>0</v>
      </c>
      <c r="Q157" s="109">
        <f t="shared" si="36"/>
        <v>0</v>
      </c>
      <c r="T157" s="766" t="s">
        <v>11</v>
      </c>
      <c r="U157" s="767"/>
      <c r="V157" s="107">
        <f t="shared" si="37"/>
        <v>0</v>
      </c>
      <c r="W157" s="107">
        <f t="shared" si="38"/>
        <v>0</v>
      </c>
      <c r="X157" s="107">
        <f t="shared" si="39"/>
        <v>0</v>
      </c>
      <c r="Y157" s="107">
        <f t="shared" si="40"/>
        <v>0</v>
      </c>
      <c r="Z157" s="55">
        <f t="shared" si="41"/>
        <v>0</v>
      </c>
      <c r="AA157" s="74">
        <f t="shared" si="42"/>
        <v>0</v>
      </c>
      <c r="AB157" s="191"/>
      <c r="AC157" s="189"/>
      <c r="AD157" s="189"/>
      <c r="AE157" s="189"/>
      <c r="AF157" s="585"/>
      <c r="AG157" s="586"/>
      <c r="AH157" s="29"/>
      <c r="AI157" s="108">
        <f t="shared" si="43"/>
        <v>0</v>
      </c>
      <c r="AJ157" s="109">
        <f t="shared" si="44"/>
        <v>0</v>
      </c>
      <c r="AM157" s="768"/>
      <c r="AN157" s="768"/>
      <c r="AO157" s="181"/>
      <c r="AP157" s="181"/>
      <c r="AQ157" s="181"/>
      <c r="AR157" s="182"/>
      <c r="AS157" s="182"/>
      <c r="AT157" s="182"/>
      <c r="AU157" s="182"/>
      <c r="AV157" s="182"/>
      <c r="AW157" s="182"/>
      <c r="AX157" s="182"/>
      <c r="AY157" s="171"/>
      <c r="AZ157" s="171"/>
      <c r="BA157" s="171"/>
      <c r="BB157" s="171"/>
      <c r="BC157" s="171"/>
      <c r="BD157" s="171"/>
      <c r="BE157" s="171"/>
    </row>
    <row r="158" spans="1:57" ht="15.75" x14ac:dyDescent="0.25">
      <c r="A158" s="766"/>
      <c r="B158" s="767"/>
      <c r="C158" s="107">
        <f t="shared" si="29"/>
        <v>0</v>
      </c>
      <c r="D158" s="107">
        <f t="shared" si="30"/>
        <v>0</v>
      </c>
      <c r="E158" s="107">
        <f t="shared" si="31"/>
        <v>0</v>
      </c>
      <c r="F158" s="107">
        <f t="shared" si="32"/>
        <v>0</v>
      </c>
      <c r="G158" s="55">
        <f t="shared" si="33"/>
        <v>0</v>
      </c>
      <c r="H158" s="74">
        <f t="shared" si="34"/>
        <v>0</v>
      </c>
      <c r="I158" s="190"/>
      <c r="J158" s="189"/>
      <c r="K158" s="189"/>
      <c r="L158" s="189"/>
      <c r="M158" s="585"/>
      <c r="N158" s="586"/>
      <c r="O158" s="29"/>
      <c r="P158" s="108">
        <f t="shared" si="35"/>
        <v>0</v>
      </c>
      <c r="Q158" s="109">
        <f t="shared" si="36"/>
        <v>0</v>
      </c>
      <c r="T158" s="766"/>
      <c r="U158" s="767"/>
      <c r="V158" s="107">
        <f t="shared" si="37"/>
        <v>0</v>
      </c>
      <c r="W158" s="107">
        <f t="shared" si="38"/>
        <v>0</v>
      </c>
      <c r="X158" s="107">
        <f t="shared" si="39"/>
        <v>0</v>
      </c>
      <c r="Y158" s="107">
        <f t="shared" si="40"/>
        <v>0</v>
      </c>
      <c r="Z158" s="55">
        <f t="shared" si="41"/>
        <v>0</v>
      </c>
      <c r="AA158" s="74">
        <f t="shared" si="42"/>
        <v>0</v>
      </c>
      <c r="AB158" s="191"/>
      <c r="AC158" s="189"/>
      <c r="AD158" s="189"/>
      <c r="AE158" s="189"/>
      <c r="AF158" s="585"/>
      <c r="AG158" s="586"/>
      <c r="AH158" s="29"/>
      <c r="AI158" s="108">
        <f t="shared" si="43"/>
        <v>0</v>
      </c>
      <c r="AJ158" s="109">
        <f t="shared" si="44"/>
        <v>0</v>
      </c>
      <c r="AM158" s="768"/>
      <c r="AN158" s="768"/>
      <c r="AO158" s="181"/>
      <c r="AP158" s="181"/>
      <c r="AQ158" s="181"/>
      <c r="AR158" s="182"/>
      <c r="AS158" s="182"/>
      <c r="AT158" s="182"/>
      <c r="AU158" s="182"/>
      <c r="AV158" s="182"/>
      <c r="AW158" s="182"/>
      <c r="AX158" s="182"/>
      <c r="AY158" s="171"/>
      <c r="AZ158" s="171"/>
      <c r="BA158" s="171"/>
      <c r="BB158" s="171"/>
      <c r="BC158" s="171"/>
      <c r="BD158" s="171"/>
      <c r="BE158" s="171"/>
    </row>
    <row r="159" spans="1:57" ht="15.75" x14ac:dyDescent="0.25">
      <c r="A159" s="760"/>
      <c r="B159" s="761"/>
      <c r="C159" s="107">
        <f t="shared" si="29"/>
        <v>0</v>
      </c>
      <c r="D159" s="107">
        <f t="shared" si="30"/>
        <v>0</v>
      </c>
      <c r="E159" s="107">
        <f t="shared" si="31"/>
        <v>0</v>
      </c>
      <c r="F159" s="107">
        <f t="shared" si="32"/>
        <v>0</v>
      </c>
      <c r="G159" s="55">
        <f t="shared" si="33"/>
        <v>0</v>
      </c>
      <c r="H159" s="74">
        <f t="shared" si="34"/>
        <v>0</v>
      </c>
      <c r="I159" s="190"/>
      <c r="J159" s="189"/>
      <c r="K159" s="189"/>
      <c r="L159" s="189"/>
      <c r="M159" s="585"/>
      <c r="N159" s="586"/>
      <c r="O159" s="29"/>
      <c r="P159" s="108">
        <f t="shared" si="35"/>
        <v>0</v>
      </c>
      <c r="Q159" s="109">
        <f t="shared" si="36"/>
        <v>0</v>
      </c>
      <c r="T159" s="760"/>
      <c r="U159" s="761"/>
      <c r="V159" s="107">
        <f t="shared" si="37"/>
        <v>0</v>
      </c>
      <c r="W159" s="107">
        <f t="shared" si="38"/>
        <v>0</v>
      </c>
      <c r="X159" s="107">
        <f t="shared" si="39"/>
        <v>0</v>
      </c>
      <c r="Y159" s="107">
        <f t="shared" si="40"/>
        <v>0</v>
      </c>
      <c r="Z159" s="55">
        <f t="shared" si="41"/>
        <v>0</v>
      </c>
      <c r="AA159" s="74">
        <f t="shared" si="42"/>
        <v>0</v>
      </c>
      <c r="AB159" s="191"/>
      <c r="AC159" s="189"/>
      <c r="AD159" s="189"/>
      <c r="AE159" s="189"/>
      <c r="AF159" s="585"/>
      <c r="AG159" s="586"/>
      <c r="AH159" s="29"/>
      <c r="AI159" s="108">
        <f t="shared" si="43"/>
        <v>0</v>
      </c>
      <c r="AJ159" s="109">
        <f t="shared" si="44"/>
        <v>0</v>
      </c>
      <c r="AM159" s="170"/>
      <c r="AN159" s="181"/>
      <c r="AO159" s="181"/>
      <c r="AP159" s="181"/>
      <c r="AQ159" s="181"/>
      <c r="AR159" s="182"/>
      <c r="AS159" s="182"/>
      <c r="AT159" s="182"/>
      <c r="AU159" s="182"/>
      <c r="AV159" s="182"/>
      <c r="AW159" s="182"/>
      <c r="AX159" s="182"/>
      <c r="AY159" s="171"/>
      <c r="AZ159" s="171"/>
      <c r="BA159" s="171"/>
      <c r="BB159" s="171"/>
      <c r="BC159" s="171"/>
      <c r="BD159" s="171"/>
      <c r="BE159" s="171"/>
    </row>
    <row r="160" spans="1:57" ht="15.75" x14ac:dyDescent="0.25">
      <c r="A160" s="760"/>
      <c r="B160" s="761"/>
      <c r="C160" s="107">
        <f t="shared" si="29"/>
        <v>0</v>
      </c>
      <c r="D160" s="107">
        <f t="shared" si="30"/>
        <v>0</v>
      </c>
      <c r="E160" s="107">
        <f t="shared" si="31"/>
        <v>0</v>
      </c>
      <c r="F160" s="107">
        <f t="shared" si="32"/>
        <v>0</v>
      </c>
      <c r="G160" s="55">
        <f t="shared" si="33"/>
        <v>0</v>
      </c>
      <c r="H160" s="74">
        <f t="shared" si="34"/>
        <v>0</v>
      </c>
      <c r="I160" s="190"/>
      <c r="J160" s="189"/>
      <c r="K160" s="189"/>
      <c r="L160" s="189"/>
      <c r="M160" s="585"/>
      <c r="N160" s="586"/>
      <c r="O160" s="29"/>
      <c r="P160" s="108">
        <f t="shared" si="35"/>
        <v>0</v>
      </c>
      <c r="Q160" s="109">
        <f t="shared" si="36"/>
        <v>0</v>
      </c>
      <c r="T160" s="760"/>
      <c r="U160" s="761"/>
      <c r="V160" s="107">
        <f t="shared" si="37"/>
        <v>0</v>
      </c>
      <c r="W160" s="107">
        <f t="shared" si="38"/>
        <v>0</v>
      </c>
      <c r="X160" s="107">
        <f t="shared" si="39"/>
        <v>0</v>
      </c>
      <c r="Y160" s="107">
        <f t="shared" si="40"/>
        <v>0</v>
      </c>
      <c r="Z160" s="55">
        <f t="shared" si="41"/>
        <v>0</v>
      </c>
      <c r="AA160" s="74">
        <f t="shared" si="42"/>
        <v>0</v>
      </c>
      <c r="AB160" s="191"/>
      <c r="AC160" s="189"/>
      <c r="AD160" s="189"/>
      <c r="AE160" s="189"/>
      <c r="AF160" s="585"/>
      <c r="AG160" s="586"/>
      <c r="AH160" s="29"/>
      <c r="AI160" s="108">
        <f t="shared" si="43"/>
        <v>0</v>
      </c>
      <c r="AJ160" s="109">
        <f t="shared" si="44"/>
        <v>0</v>
      </c>
      <c r="AM160" s="171"/>
      <c r="AN160" s="181"/>
      <c r="AO160" s="181"/>
      <c r="AP160" s="181"/>
      <c r="AQ160" s="181"/>
      <c r="AR160" s="182"/>
      <c r="AS160" s="182"/>
      <c r="AT160" s="182"/>
      <c r="AU160" s="182"/>
      <c r="AV160" s="182"/>
      <c r="AW160" s="182"/>
      <c r="AX160" s="182"/>
      <c r="AY160" s="171"/>
      <c r="AZ160" s="171"/>
      <c r="BA160" s="171"/>
      <c r="BB160" s="171"/>
      <c r="BC160" s="171"/>
      <c r="BD160" s="171"/>
      <c r="BE160" s="171"/>
    </row>
    <row r="161" spans="1:57" ht="21" x14ac:dyDescent="0.35">
      <c r="A161" s="760"/>
      <c r="B161" s="761"/>
      <c r="C161" s="107">
        <f t="shared" si="29"/>
        <v>0</v>
      </c>
      <c r="D161" s="107">
        <f t="shared" si="30"/>
        <v>0</v>
      </c>
      <c r="E161" s="107">
        <f t="shared" si="31"/>
        <v>0</v>
      </c>
      <c r="F161" s="107">
        <f t="shared" si="32"/>
        <v>0</v>
      </c>
      <c r="G161" s="55">
        <f t="shared" si="33"/>
        <v>0</v>
      </c>
      <c r="H161" s="74">
        <f t="shared" si="34"/>
        <v>0</v>
      </c>
      <c r="I161" s="190"/>
      <c r="J161" s="189"/>
      <c r="K161" s="189"/>
      <c r="L161" s="189"/>
      <c r="M161" s="585"/>
      <c r="N161" s="586"/>
      <c r="O161" s="29"/>
      <c r="P161" s="108">
        <f t="shared" si="35"/>
        <v>0</v>
      </c>
      <c r="Q161" s="109">
        <f t="shared" si="36"/>
        <v>0</v>
      </c>
      <c r="T161" s="760"/>
      <c r="U161" s="761"/>
      <c r="V161" s="107">
        <f t="shared" si="37"/>
        <v>0</v>
      </c>
      <c r="W161" s="107">
        <f t="shared" si="38"/>
        <v>0</v>
      </c>
      <c r="X161" s="107">
        <f t="shared" si="39"/>
        <v>0</v>
      </c>
      <c r="Y161" s="107">
        <f t="shared" si="40"/>
        <v>0</v>
      </c>
      <c r="Z161" s="55">
        <f t="shared" si="41"/>
        <v>0</v>
      </c>
      <c r="AA161" s="74">
        <f t="shared" si="42"/>
        <v>0</v>
      </c>
      <c r="AB161" s="191"/>
      <c r="AC161" s="189"/>
      <c r="AD161" s="189"/>
      <c r="AE161" s="189"/>
      <c r="AF161" s="585"/>
      <c r="AG161" s="586"/>
      <c r="AH161" s="29"/>
      <c r="AI161" s="108">
        <f t="shared" si="43"/>
        <v>0</v>
      </c>
      <c r="AJ161" s="109">
        <f t="shared" si="44"/>
        <v>0</v>
      </c>
      <c r="AM161" s="193"/>
      <c r="AN161" s="194"/>
      <c r="AO161" s="194"/>
      <c r="AP161" s="194"/>
      <c r="AQ161" s="194"/>
      <c r="AR161" s="195"/>
      <c r="AS161" s="195"/>
      <c r="AT161" s="195"/>
      <c r="AU161" s="195"/>
      <c r="AV161" s="195"/>
      <c r="AW161" s="195"/>
      <c r="AX161" s="195"/>
      <c r="AY161" s="171"/>
      <c r="AZ161" s="171"/>
      <c r="BA161" s="171"/>
      <c r="BB161" s="171"/>
      <c r="BC161" s="171"/>
      <c r="BD161" s="171"/>
      <c r="BE161" s="171"/>
    </row>
    <row r="162" spans="1:57" ht="15.75" x14ac:dyDescent="0.25">
      <c r="A162" s="760"/>
      <c r="B162" s="761"/>
      <c r="C162" s="107">
        <f t="shared" si="29"/>
        <v>0</v>
      </c>
      <c r="D162" s="107">
        <f t="shared" si="30"/>
        <v>0</v>
      </c>
      <c r="E162" s="107">
        <f t="shared" si="31"/>
        <v>0</v>
      </c>
      <c r="F162" s="107">
        <f t="shared" si="32"/>
        <v>0</v>
      </c>
      <c r="G162" s="55">
        <f t="shared" si="33"/>
        <v>0</v>
      </c>
      <c r="H162" s="74">
        <f t="shared" si="34"/>
        <v>0</v>
      </c>
      <c r="I162" s="190"/>
      <c r="J162" s="189"/>
      <c r="K162" s="189"/>
      <c r="L162" s="189"/>
      <c r="M162" s="585"/>
      <c r="N162" s="586"/>
      <c r="O162" s="29"/>
      <c r="P162" s="108">
        <f t="shared" si="35"/>
        <v>0</v>
      </c>
      <c r="Q162" s="109">
        <f t="shared" si="36"/>
        <v>0</v>
      </c>
      <c r="T162" s="760"/>
      <c r="U162" s="761"/>
      <c r="V162" s="107">
        <f t="shared" si="37"/>
        <v>0</v>
      </c>
      <c r="W162" s="107">
        <f t="shared" si="38"/>
        <v>0</v>
      </c>
      <c r="X162" s="107">
        <f t="shared" si="39"/>
        <v>0</v>
      </c>
      <c r="Y162" s="107">
        <f t="shared" si="40"/>
        <v>0</v>
      </c>
      <c r="Z162" s="55">
        <f t="shared" si="41"/>
        <v>0</v>
      </c>
      <c r="AA162" s="74">
        <f t="shared" si="42"/>
        <v>0</v>
      </c>
      <c r="AB162" s="191"/>
      <c r="AC162" s="189"/>
      <c r="AD162" s="189"/>
      <c r="AE162" s="189"/>
      <c r="AF162" s="585"/>
      <c r="AG162" s="586"/>
      <c r="AH162" s="29"/>
      <c r="AI162" s="108">
        <f t="shared" si="43"/>
        <v>0</v>
      </c>
      <c r="AJ162" s="109">
        <f t="shared" si="44"/>
        <v>0</v>
      </c>
      <c r="AM162" s="171"/>
      <c r="AN162" s="181"/>
      <c r="AO162" s="181"/>
      <c r="AP162" s="181"/>
      <c r="AQ162" s="181"/>
      <c r="AR162" s="182"/>
      <c r="AS162" s="182"/>
      <c r="AT162" s="182"/>
      <c r="AU162" s="182"/>
      <c r="AV162" s="182"/>
      <c r="AW162" s="182"/>
      <c r="AX162" s="182"/>
      <c r="AY162" s="171"/>
      <c r="AZ162" s="171"/>
      <c r="BA162" s="171"/>
      <c r="BB162" s="171"/>
      <c r="BC162" s="171"/>
      <c r="BD162" s="171"/>
      <c r="BE162" s="171"/>
    </row>
    <row r="163" spans="1:57" ht="21" x14ac:dyDescent="0.25">
      <c r="A163" s="760"/>
      <c r="B163" s="761"/>
      <c r="C163" s="107">
        <f t="shared" si="29"/>
        <v>0</v>
      </c>
      <c r="D163" s="107">
        <f t="shared" si="30"/>
        <v>0</v>
      </c>
      <c r="E163" s="107">
        <f t="shared" si="31"/>
        <v>0</v>
      </c>
      <c r="F163" s="107">
        <f t="shared" si="32"/>
        <v>0</v>
      </c>
      <c r="G163" s="55">
        <f t="shared" si="33"/>
        <v>0</v>
      </c>
      <c r="H163" s="74">
        <f t="shared" si="34"/>
        <v>0</v>
      </c>
      <c r="I163" s="190"/>
      <c r="J163" s="189"/>
      <c r="K163" s="189"/>
      <c r="L163" s="189"/>
      <c r="M163" s="585"/>
      <c r="N163" s="586"/>
      <c r="O163" s="29"/>
      <c r="P163" s="108">
        <f t="shared" si="35"/>
        <v>0</v>
      </c>
      <c r="Q163" s="109">
        <f t="shared" si="36"/>
        <v>0</v>
      </c>
      <c r="T163" s="760"/>
      <c r="U163" s="761"/>
      <c r="V163" s="107">
        <f t="shared" si="37"/>
        <v>0</v>
      </c>
      <c r="W163" s="107">
        <f t="shared" si="38"/>
        <v>0</v>
      </c>
      <c r="X163" s="107">
        <f t="shared" si="39"/>
        <v>0</v>
      </c>
      <c r="Y163" s="107">
        <f t="shared" si="40"/>
        <v>0</v>
      </c>
      <c r="Z163" s="55">
        <f t="shared" si="41"/>
        <v>0</v>
      </c>
      <c r="AA163" s="74">
        <f t="shared" si="42"/>
        <v>0</v>
      </c>
      <c r="AB163" s="191"/>
      <c r="AC163" s="189"/>
      <c r="AD163" s="189"/>
      <c r="AE163" s="189"/>
      <c r="AF163" s="585"/>
      <c r="AG163" s="586"/>
      <c r="AH163" s="29"/>
      <c r="AI163" s="108">
        <f t="shared" si="43"/>
        <v>0</v>
      </c>
      <c r="AJ163" s="109">
        <f t="shared" si="44"/>
        <v>0</v>
      </c>
      <c r="AM163" s="195"/>
      <c r="AN163" s="194"/>
      <c r="AO163" s="194"/>
      <c r="AP163" s="194"/>
      <c r="AQ163" s="194"/>
      <c r="AR163" s="195"/>
      <c r="AS163" s="195"/>
      <c r="AT163" s="195"/>
      <c r="AU163" s="195"/>
      <c r="AV163" s="195"/>
      <c r="AW163" s="195"/>
      <c r="AX163" s="195"/>
      <c r="AY163" s="171"/>
      <c r="AZ163" s="171"/>
      <c r="BA163" s="171"/>
      <c r="BB163" s="171"/>
      <c r="BC163" s="171"/>
      <c r="BD163" s="171"/>
      <c r="BE163" s="171"/>
    </row>
    <row r="164" spans="1:57" ht="15.75" x14ac:dyDescent="0.25">
      <c r="A164" s="760"/>
      <c r="B164" s="761"/>
      <c r="C164" s="107">
        <f t="shared" si="29"/>
        <v>0</v>
      </c>
      <c r="D164" s="107">
        <f t="shared" si="30"/>
        <v>0</v>
      </c>
      <c r="E164" s="107">
        <f t="shared" si="31"/>
        <v>0</v>
      </c>
      <c r="F164" s="107">
        <f t="shared" si="32"/>
        <v>0</v>
      </c>
      <c r="G164" s="55">
        <f t="shared" si="33"/>
        <v>0</v>
      </c>
      <c r="H164" s="74">
        <f t="shared" si="34"/>
        <v>0</v>
      </c>
      <c r="I164" s="190"/>
      <c r="J164" s="189"/>
      <c r="K164" s="189"/>
      <c r="L164" s="189"/>
      <c r="M164" s="585"/>
      <c r="N164" s="586"/>
      <c r="O164" s="29"/>
      <c r="P164" s="108">
        <f t="shared" si="35"/>
        <v>0</v>
      </c>
      <c r="Q164" s="109">
        <f t="shared" si="36"/>
        <v>0</v>
      </c>
      <c r="T164" s="760"/>
      <c r="U164" s="761"/>
      <c r="V164" s="107">
        <f t="shared" si="37"/>
        <v>0</v>
      </c>
      <c r="W164" s="107">
        <f t="shared" si="38"/>
        <v>0</v>
      </c>
      <c r="X164" s="107">
        <f t="shared" si="39"/>
        <v>0</v>
      </c>
      <c r="Y164" s="107">
        <f t="shared" si="40"/>
        <v>0</v>
      </c>
      <c r="Z164" s="55">
        <f t="shared" si="41"/>
        <v>0</v>
      </c>
      <c r="AA164" s="74">
        <f t="shared" si="42"/>
        <v>0</v>
      </c>
      <c r="AB164" s="191"/>
      <c r="AC164" s="189"/>
      <c r="AD164" s="189"/>
      <c r="AE164" s="189"/>
      <c r="AF164" s="585"/>
      <c r="AG164" s="586"/>
      <c r="AH164" s="29"/>
      <c r="AI164" s="108">
        <f t="shared" si="43"/>
        <v>0</v>
      </c>
      <c r="AJ164" s="109">
        <f t="shared" si="44"/>
        <v>0</v>
      </c>
      <c r="AM164" s="196"/>
      <c r="AN164" s="181"/>
      <c r="AO164" s="181"/>
      <c r="AP164" s="181"/>
      <c r="AQ164" s="181"/>
      <c r="AR164" s="182"/>
      <c r="AS164" s="182"/>
      <c r="AT164" s="182"/>
      <c r="AU164" s="182"/>
      <c r="AV164" s="182"/>
      <c r="AW164" s="182"/>
      <c r="AX164" s="182"/>
      <c r="AY164" s="171"/>
      <c r="AZ164" s="171"/>
      <c r="BA164" s="171"/>
      <c r="BB164" s="171"/>
      <c r="BC164" s="171"/>
      <c r="BD164" s="171"/>
      <c r="BE164" s="171"/>
    </row>
    <row r="165" spans="1:57" ht="15.75" x14ac:dyDescent="0.25">
      <c r="A165" s="760"/>
      <c r="B165" s="761"/>
      <c r="C165" s="107">
        <f t="shared" si="29"/>
        <v>0</v>
      </c>
      <c r="D165" s="107">
        <f t="shared" si="30"/>
        <v>0</v>
      </c>
      <c r="E165" s="107">
        <f t="shared" si="31"/>
        <v>0</v>
      </c>
      <c r="F165" s="107">
        <f t="shared" si="32"/>
        <v>0</v>
      </c>
      <c r="G165" s="55">
        <f t="shared" si="33"/>
        <v>0</v>
      </c>
      <c r="H165" s="74">
        <f t="shared" si="34"/>
        <v>0</v>
      </c>
      <c r="I165" s="190"/>
      <c r="J165" s="189"/>
      <c r="K165" s="189"/>
      <c r="L165" s="189"/>
      <c r="M165" s="585"/>
      <c r="N165" s="586"/>
      <c r="O165" s="29"/>
      <c r="P165" s="108">
        <f t="shared" si="35"/>
        <v>0</v>
      </c>
      <c r="Q165" s="109">
        <f t="shared" si="36"/>
        <v>0</v>
      </c>
      <c r="T165" s="760"/>
      <c r="U165" s="761"/>
      <c r="V165" s="107">
        <f t="shared" si="37"/>
        <v>0</v>
      </c>
      <c r="W165" s="107">
        <f t="shared" si="38"/>
        <v>0</v>
      </c>
      <c r="X165" s="107">
        <f t="shared" si="39"/>
        <v>0</v>
      </c>
      <c r="Y165" s="107">
        <f t="shared" si="40"/>
        <v>0</v>
      </c>
      <c r="Z165" s="55">
        <f t="shared" si="41"/>
        <v>0</v>
      </c>
      <c r="AA165" s="74">
        <f t="shared" si="42"/>
        <v>0</v>
      </c>
      <c r="AB165" s="191"/>
      <c r="AC165" s="189"/>
      <c r="AD165" s="189"/>
      <c r="AE165" s="189"/>
      <c r="AF165" s="585"/>
      <c r="AG165" s="586"/>
      <c r="AH165" s="29"/>
      <c r="AI165" s="108">
        <f t="shared" si="43"/>
        <v>0</v>
      </c>
      <c r="AJ165" s="109">
        <f t="shared" si="44"/>
        <v>0</v>
      </c>
      <c r="AM165" s="196"/>
      <c r="AN165" s="181"/>
      <c r="AO165" s="181"/>
      <c r="AP165" s="181"/>
      <c r="AQ165" s="181"/>
      <c r="AR165" s="182"/>
      <c r="AS165" s="182"/>
      <c r="AT165" s="182"/>
      <c r="AU165" s="182"/>
      <c r="AV165" s="182"/>
      <c r="AW165" s="182"/>
      <c r="AX165" s="182"/>
      <c r="AY165" s="171"/>
      <c r="AZ165" s="171"/>
      <c r="BA165" s="171"/>
      <c r="BB165" s="171"/>
      <c r="BC165" s="171"/>
      <c r="BD165" s="171"/>
      <c r="BE165" s="171"/>
    </row>
    <row r="166" spans="1:57" ht="15.75" x14ac:dyDescent="0.25">
      <c r="A166" s="760"/>
      <c r="B166" s="761"/>
      <c r="C166" s="107">
        <f t="shared" si="29"/>
        <v>0</v>
      </c>
      <c r="D166" s="107">
        <f t="shared" si="30"/>
        <v>0</v>
      </c>
      <c r="E166" s="107">
        <f t="shared" si="31"/>
        <v>0</v>
      </c>
      <c r="F166" s="107">
        <f t="shared" si="32"/>
        <v>0</v>
      </c>
      <c r="G166" s="55">
        <f t="shared" si="33"/>
        <v>0</v>
      </c>
      <c r="H166" s="74">
        <f t="shared" si="34"/>
        <v>0</v>
      </c>
      <c r="I166" s="190"/>
      <c r="J166" s="189"/>
      <c r="K166" s="189"/>
      <c r="L166" s="189"/>
      <c r="M166" s="585"/>
      <c r="N166" s="586"/>
      <c r="O166" s="29"/>
      <c r="P166" s="108">
        <f t="shared" si="35"/>
        <v>0</v>
      </c>
      <c r="Q166" s="109">
        <f t="shared" si="36"/>
        <v>0</v>
      </c>
      <c r="T166" s="760"/>
      <c r="U166" s="761"/>
      <c r="V166" s="107">
        <f t="shared" si="37"/>
        <v>0</v>
      </c>
      <c r="W166" s="107">
        <f t="shared" si="38"/>
        <v>0</v>
      </c>
      <c r="X166" s="107">
        <f t="shared" si="39"/>
        <v>0</v>
      </c>
      <c r="Y166" s="107">
        <f t="shared" si="40"/>
        <v>0</v>
      </c>
      <c r="Z166" s="55">
        <f t="shared" si="41"/>
        <v>0</v>
      </c>
      <c r="AA166" s="74">
        <f t="shared" si="42"/>
        <v>0</v>
      </c>
      <c r="AB166" s="191"/>
      <c r="AC166" s="189"/>
      <c r="AD166" s="189"/>
      <c r="AE166" s="189"/>
      <c r="AF166" s="585"/>
      <c r="AG166" s="586"/>
      <c r="AH166" s="29"/>
      <c r="AI166" s="108">
        <f t="shared" si="43"/>
        <v>0</v>
      </c>
      <c r="AJ166" s="109">
        <f t="shared" si="44"/>
        <v>0</v>
      </c>
      <c r="AM166" s="196"/>
      <c r="AN166" s="181"/>
      <c r="AO166" s="181"/>
      <c r="AP166" s="181"/>
      <c r="AQ166" s="181"/>
      <c r="AR166" s="182"/>
      <c r="AS166" s="182"/>
      <c r="AT166" s="182"/>
      <c r="AU166" s="182"/>
      <c r="AV166" s="182"/>
      <c r="AW166" s="182"/>
      <c r="AX166" s="182"/>
      <c r="AY166" s="171"/>
      <c r="AZ166" s="171"/>
      <c r="BA166" s="171"/>
      <c r="BB166" s="171"/>
      <c r="BC166" s="171"/>
      <c r="BD166" s="171"/>
      <c r="BE166" s="171"/>
    </row>
    <row r="167" spans="1:57" ht="15.75" x14ac:dyDescent="0.25">
      <c r="A167" s="760"/>
      <c r="B167" s="761"/>
      <c r="C167" s="107">
        <f t="shared" si="29"/>
        <v>0</v>
      </c>
      <c r="D167" s="107">
        <f t="shared" si="30"/>
        <v>0</v>
      </c>
      <c r="E167" s="107">
        <f t="shared" si="31"/>
        <v>0</v>
      </c>
      <c r="F167" s="107">
        <f t="shared" si="32"/>
        <v>0</v>
      </c>
      <c r="G167" s="55">
        <f t="shared" si="33"/>
        <v>0</v>
      </c>
      <c r="H167" s="74">
        <f t="shared" si="34"/>
        <v>0</v>
      </c>
      <c r="I167" s="190"/>
      <c r="J167" s="189"/>
      <c r="K167" s="189"/>
      <c r="L167" s="189"/>
      <c r="M167" s="585"/>
      <c r="N167" s="586"/>
      <c r="O167" s="29"/>
      <c r="P167" s="108">
        <f t="shared" si="35"/>
        <v>0</v>
      </c>
      <c r="Q167" s="109">
        <f t="shared" si="36"/>
        <v>0</v>
      </c>
      <c r="T167" s="760"/>
      <c r="U167" s="761"/>
      <c r="V167" s="107">
        <f t="shared" si="37"/>
        <v>0</v>
      </c>
      <c r="W167" s="107">
        <f t="shared" si="38"/>
        <v>0</v>
      </c>
      <c r="X167" s="107">
        <f t="shared" si="39"/>
        <v>0</v>
      </c>
      <c r="Y167" s="107">
        <f t="shared" si="40"/>
        <v>0</v>
      </c>
      <c r="Z167" s="55">
        <f t="shared" si="41"/>
        <v>0</v>
      </c>
      <c r="AA167" s="74">
        <f t="shared" si="42"/>
        <v>0</v>
      </c>
      <c r="AB167" s="191"/>
      <c r="AC167" s="189"/>
      <c r="AD167" s="189"/>
      <c r="AE167" s="189"/>
      <c r="AF167" s="585"/>
      <c r="AG167" s="586"/>
      <c r="AH167" s="29"/>
      <c r="AI167" s="108">
        <f t="shared" si="43"/>
        <v>0</v>
      </c>
      <c r="AJ167" s="109">
        <f t="shared" si="44"/>
        <v>0</v>
      </c>
      <c r="AM167" s="196"/>
      <c r="AN167" s="181"/>
      <c r="AO167" s="181"/>
      <c r="AP167" s="181"/>
      <c r="AQ167" s="181"/>
      <c r="AR167" s="182"/>
      <c r="AS167" s="182"/>
      <c r="AT167" s="182"/>
      <c r="AU167" s="182"/>
      <c r="AV167" s="182"/>
      <c r="AW167" s="182"/>
      <c r="AX167" s="182"/>
      <c r="AY167" s="171"/>
      <c r="AZ167" s="171"/>
      <c r="BA167" s="171"/>
      <c r="BB167" s="171"/>
      <c r="BC167" s="171"/>
      <c r="BD167" s="171"/>
      <c r="BE167" s="171"/>
    </row>
    <row r="168" spans="1:57" ht="16.5" thickBot="1" x14ac:dyDescent="0.3">
      <c r="A168" s="764"/>
      <c r="B168" s="765"/>
      <c r="C168" s="110">
        <f t="shared" si="29"/>
        <v>0</v>
      </c>
      <c r="D168" s="110">
        <f t="shared" si="30"/>
        <v>0</v>
      </c>
      <c r="E168" s="110">
        <f t="shared" si="31"/>
        <v>0</v>
      </c>
      <c r="F168" s="110">
        <f t="shared" si="32"/>
        <v>0</v>
      </c>
      <c r="G168" s="111">
        <f t="shared" si="33"/>
        <v>0</v>
      </c>
      <c r="H168" s="112">
        <f t="shared" si="34"/>
        <v>0</v>
      </c>
      <c r="I168" s="197"/>
      <c r="J168" s="198"/>
      <c r="K168" s="198"/>
      <c r="L168" s="198"/>
      <c r="M168" s="699"/>
      <c r="N168" s="700"/>
      <c r="O168" s="30"/>
      <c r="P168" s="113">
        <f t="shared" si="35"/>
        <v>0</v>
      </c>
      <c r="Q168" s="114">
        <f t="shared" si="36"/>
        <v>0</v>
      </c>
      <c r="T168" s="762"/>
      <c r="U168" s="763"/>
      <c r="V168" s="115">
        <f t="shared" si="37"/>
        <v>0</v>
      </c>
      <c r="W168" s="115">
        <f t="shared" si="38"/>
        <v>0</v>
      </c>
      <c r="X168" s="115">
        <f t="shared" si="39"/>
        <v>0</v>
      </c>
      <c r="Y168" s="115">
        <f t="shared" si="40"/>
        <v>0</v>
      </c>
      <c r="Z168" s="116">
        <f t="shared" si="41"/>
        <v>0</v>
      </c>
      <c r="AA168" s="117">
        <f t="shared" si="42"/>
        <v>0</v>
      </c>
      <c r="AB168" s="200"/>
      <c r="AC168" s="199"/>
      <c r="AD168" s="199"/>
      <c r="AE168" s="199"/>
      <c r="AF168" s="699"/>
      <c r="AG168" s="700"/>
      <c r="AH168" s="60"/>
      <c r="AI168" s="118">
        <f t="shared" si="43"/>
        <v>0</v>
      </c>
      <c r="AJ168" s="119">
        <f t="shared" si="44"/>
        <v>0</v>
      </c>
      <c r="AM168" s="196"/>
      <c r="AN168" s="181"/>
      <c r="AO168" s="181"/>
      <c r="AP168" s="181"/>
      <c r="AQ168" s="181"/>
      <c r="AR168" s="182"/>
      <c r="AS168" s="182"/>
      <c r="AT168" s="182"/>
      <c r="AU168" s="182"/>
      <c r="AV168" s="182"/>
      <c r="AW168" s="182"/>
      <c r="AX168" s="182"/>
      <c r="AY168" s="171"/>
      <c r="AZ168" s="171"/>
      <c r="BA168" s="171"/>
      <c r="BB168" s="171"/>
      <c r="BC168" s="171"/>
      <c r="BD168" s="171"/>
      <c r="BE168" s="171"/>
    </row>
    <row r="169" spans="1:57" ht="17.25" customHeight="1" thickTop="1" thickBot="1" x14ac:dyDescent="0.3">
      <c r="A169" s="750" t="s">
        <v>87</v>
      </c>
      <c r="B169" s="750"/>
      <c r="C169" s="752">
        <f t="shared" ref="C169:H169" si="45">SUMIF(C149:C168,"&lt;&gt;#N/A")+SUMIF(V149:V172,"&lt;&gt;#N/A")</f>
        <v>0</v>
      </c>
      <c r="D169" s="752">
        <f t="shared" si="45"/>
        <v>0</v>
      </c>
      <c r="E169" s="752">
        <f t="shared" si="45"/>
        <v>0</v>
      </c>
      <c r="F169" s="752">
        <f t="shared" si="45"/>
        <v>0</v>
      </c>
      <c r="G169" s="752">
        <f t="shared" si="45"/>
        <v>0</v>
      </c>
      <c r="H169" s="921">
        <f t="shared" si="45"/>
        <v>0</v>
      </c>
      <c r="I169" s="923">
        <f>SUM(I149:I168)+SUM(AB149:AB168)</f>
        <v>0</v>
      </c>
      <c r="J169" s="754">
        <f>SUM(J149:J168)+SUM(AC149:AC168)</f>
        <v>0</v>
      </c>
      <c r="K169" s="754">
        <f>SUM(K149:K168)+SUM(AD149:AD168)</f>
        <v>0</v>
      </c>
      <c r="L169" s="754">
        <f>SUM(L149:L168)+SUM(AE149:AE168)</f>
        <v>0</v>
      </c>
      <c r="M169" s="925">
        <f>SUM(M149:N168)+SUM(AF149:AG168)</f>
        <v>0</v>
      </c>
      <c r="N169" s="926"/>
      <c r="O169" s="754">
        <f>SUM(O149:O168)+SUM(AH149:AH168)</f>
        <v>0</v>
      </c>
      <c r="P169" s="929">
        <f>SUMIF(P149:P168,"&lt;&gt;#N/A")+SUMIF(Z149:Z172,"&lt;&gt;#N/A")</f>
        <v>0</v>
      </c>
      <c r="Q169" s="929">
        <f>SUMIF(H149:I168,"&lt;&gt;#N/A")+SUMIF(AA149:AB172,"&lt;&gt;#N/A")</f>
        <v>0</v>
      </c>
      <c r="T169" s="776"/>
      <c r="U169" s="776"/>
      <c r="V169" s="930"/>
      <c r="W169" s="930"/>
      <c r="X169" s="930"/>
      <c r="Y169" s="930"/>
      <c r="Z169" s="931"/>
      <c r="AA169" s="931"/>
      <c r="AB169" s="201"/>
      <c r="AC169" s="932"/>
      <c r="AD169" s="932"/>
      <c r="AE169" s="932"/>
      <c r="AF169" s="932"/>
      <c r="AG169" s="932"/>
      <c r="AH169" s="931"/>
      <c r="AI169" s="933"/>
      <c r="AJ169" s="933"/>
      <c r="AK169" s="171"/>
      <c r="AM169" s="196"/>
      <c r="AN169" s="181"/>
      <c r="AO169" s="181"/>
      <c r="AP169" s="181"/>
      <c r="AQ169" s="181"/>
      <c r="AR169" s="182"/>
      <c r="AS169" s="182"/>
      <c r="AT169" s="182"/>
      <c r="AU169" s="182"/>
      <c r="AV169" s="182"/>
      <c r="AW169" s="182"/>
      <c r="AX169" s="182"/>
      <c r="AY169" s="171"/>
      <c r="AZ169" s="171"/>
      <c r="BA169" s="171"/>
      <c r="BB169" s="171"/>
      <c r="BC169" s="171"/>
      <c r="BD169" s="171"/>
      <c r="BE169" s="171"/>
    </row>
    <row r="170" spans="1:57" ht="16.5" thickBot="1" x14ac:dyDescent="0.3">
      <c r="A170" s="751"/>
      <c r="B170" s="751"/>
      <c r="C170" s="753"/>
      <c r="D170" s="753"/>
      <c r="E170" s="753"/>
      <c r="F170" s="753"/>
      <c r="G170" s="753"/>
      <c r="H170" s="922"/>
      <c r="I170" s="924"/>
      <c r="J170" s="755"/>
      <c r="K170" s="755"/>
      <c r="L170" s="755"/>
      <c r="M170" s="927"/>
      <c r="N170" s="928"/>
      <c r="O170" s="755"/>
      <c r="P170" s="671"/>
      <c r="Q170" s="671"/>
      <c r="T170" s="776"/>
      <c r="U170" s="776"/>
      <c r="V170" s="930"/>
      <c r="W170" s="930"/>
      <c r="X170" s="930"/>
      <c r="Y170" s="930"/>
      <c r="Z170" s="931"/>
      <c r="AA170" s="931"/>
      <c r="AB170" s="201"/>
      <c r="AC170" s="932"/>
      <c r="AD170" s="932"/>
      <c r="AE170" s="932"/>
      <c r="AF170" s="932"/>
      <c r="AG170" s="932"/>
      <c r="AH170" s="931"/>
      <c r="AI170" s="932"/>
      <c r="AJ170" s="933"/>
      <c r="AK170" s="171"/>
      <c r="AM170" s="196"/>
      <c r="AN170" s="181"/>
      <c r="AO170" s="181"/>
      <c r="AP170" s="181"/>
      <c r="AQ170" s="181"/>
      <c r="AR170" s="182"/>
      <c r="AS170" s="182"/>
      <c r="AT170" s="182"/>
      <c r="AU170" s="182"/>
      <c r="AV170" s="182"/>
      <c r="AW170" s="182"/>
      <c r="AX170" s="182"/>
      <c r="AY170" s="171"/>
      <c r="AZ170" s="171"/>
      <c r="BA170" s="171"/>
      <c r="BB170" s="171"/>
      <c r="BC170" s="171"/>
      <c r="BD170" s="171"/>
      <c r="BE170" s="171"/>
    </row>
    <row r="171" spans="1:57" ht="16.5" thickBot="1" x14ac:dyDescent="0.3">
      <c r="A171" s="843" t="s">
        <v>88</v>
      </c>
      <c r="B171" s="843"/>
      <c r="C171" s="843"/>
      <c r="D171" s="843"/>
      <c r="E171" s="843"/>
      <c r="F171" s="843"/>
      <c r="G171" s="870">
        <f>Q169</f>
        <v>0</v>
      </c>
      <c r="H171" s="870"/>
      <c r="I171" s="870"/>
      <c r="J171" s="870"/>
      <c r="K171" s="870"/>
      <c r="L171" s="870"/>
      <c r="M171" s="870"/>
      <c r="N171" s="202"/>
      <c r="T171" s="641"/>
      <c r="U171" s="641"/>
      <c r="V171" s="641"/>
      <c r="W171" s="641"/>
      <c r="X171" s="641"/>
      <c r="Y171" s="641"/>
      <c r="Z171" s="934"/>
      <c r="AA171" s="934"/>
      <c r="AB171" s="934"/>
      <c r="AC171" s="934"/>
      <c r="AD171" s="934"/>
      <c r="AE171" s="934"/>
      <c r="AF171" s="934"/>
      <c r="AG171" s="202"/>
      <c r="AH171" s="171"/>
      <c r="AI171" s="171"/>
      <c r="AJ171" s="171"/>
      <c r="AK171" s="171"/>
      <c r="AM171" s="170"/>
      <c r="AN171" s="181"/>
      <c r="AO171" s="181"/>
      <c r="AP171" s="181"/>
      <c r="AQ171" s="181"/>
      <c r="AR171" s="182"/>
      <c r="AS171" s="182"/>
      <c r="AT171" s="182"/>
      <c r="AU171" s="182"/>
      <c r="AV171" s="182"/>
      <c r="AW171" s="182"/>
      <c r="AX171" s="182"/>
      <c r="AY171" s="171"/>
      <c r="AZ171" s="171"/>
      <c r="BA171" s="171"/>
      <c r="BB171" s="171"/>
      <c r="BC171" s="171"/>
      <c r="BD171" s="171"/>
      <c r="BE171" s="171"/>
    </row>
    <row r="172" spans="1:57" ht="15.75" customHeight="1" thickBot="1" x14ac:dyDescent="0.3">
      <c r="A172" s="843"/>
      <c r="B172" s="843"/>
      <c r="C172" s="843"/>
      <c r="D172" s="843"/>
      <c r="E172" s="843"/>
      <c r="F172" s="843"/>
      <c r="G172" s="871"/>
      <c r="H172" s="871"/>
      <c r="I172" s="871"/>
      <c r="J172" s="871"/>
      <c r="K172" s="871"/>
      <c r="L172" s="871"/>
      <c r="M172" s="871"/>
      <c r="N172" s="202"/>
      <c r="T172" s="641"/>
      <c r="U172" s="641"/>
      <c r="V172" s="641"/>
      <c r="W172" s="641"/>
      <c r="X172" s="641"/>
      <c r="Y172" s="641"/>
      <c r="Z172" s="934"/>
      <c r="AA172" s="934"/>
      <c r="AB172" s="934"/>
      <c r="AC172" s="934"/>
      <c r="AD172" s="934"/>
      <c r="AE172" s="934"/>
      <c r="AF172" s="934"/>
      <c r="AG172" s="202"/>
      <c r="AH172" s="171"/>
      <c r="AI172" s="171"/>
      <c r="AJ172" s="171"/>
      <c r="AK172" s="171"/>
      <c r="AM172" s="171"/>
      <c r="AN172" s="171"/>
      <c r="AO172" s="171"/>
      <c r="AP172" s="171"/>
      <c r="AQ172" s="171"/>
      <c r="AR172" s="171"/>
      <c r="AS172" s="171"/>
      <c r="AT172" s="171"/>
      <c r="AU172" s="171"/>
      <c r="AV172" s="171"/>
      <c r="AW172" s="171"/>
      <c r="AX172" s="171"/>
      <c r="AY172" s="171"/>
      <c r="AZ172" s="171"/>
      <c r="BA172" s="171"/>
      <c r="BB172" s="171"/>
      <c r="BC172" s="171"/>
      <c r="BD172" s="171"/>
      <c r="BE172" s="171"/>
    </row>
    <row r="174" spans="1:57" ht="15.75" customHeight="1" x14ac:dyDescent="0.25">
      <c r="A174" s="170"/>
      <c r="B174" s="170"/>
      <c r="C174" s="170"/>
      <c r="D174" s="170"/>
      <c r="E174" s="170"/>
      <c r="F174" s="170"/>
      <c r="G174" s="202"/>
      <c r="H174" s="202"/>
      <c r="I174" s="202"/>
      <c r="J174" s="202"/>
      <c r="K174" s="202"/>
      <c r="L174" s="202"/>
      <c r="M174" s="202"/>
      <c r="N174" s="202"/>
      <c r="T174" s="170"/>
      <c r="U174" s="170"/>
      <c r="V174" s="170"/>
      <c r="W174" s="170"/>
      <c r="X174" s="170"/>
      <c r="Y174" s="170"/>
      <c r="Z174" s="202"/>
      <c r="AA174" s="202"/>
      <c r="AB174" s="202"/>
      <c r="AC174" s="202"/>
      <c r="AD174" s="202"/>
      <c r="AE174" s="202"/>
      <c r="AF174" s="202"/>
      <c r="AG174" s="202"/>
      <c r="AH174" s="171"/>
      <c r="AI174" s="171"/>
      <c r="AJ174" s="171"/>
      <c r="AK174" s="171"/>
      <c r="AM174" s="171"/>
      <c r="AN174" s="171"/>
      <c r="AO174" s="171"/>
      <c r="AP174" s="171"/>
      <c r="AQ174" s="171"/>
      <c r="AR174" s="171"/>
      <c r="AS174" s="171"/>
      <c r="AT174" s="171"/>
      <c r="AU174" s="171"/>
      <c r="AV174" s="171"/>
      <c r="AW174" s="171"/>
      <c r="AX174" s="171"/>
      <c r="AY174" s="171"/>
      <c r="AZ174" s="171"/>
      <c r="BA174" s="171"/>
      <c r="BB174" s="171"/>
      <c r="BC174" s="171"/>
      <c r="BD174" s="171"/>
      <c r="BE174" s="171"/>
    </row>
    <row r="175" spans="1:57" ht="15.75" customHeight="1" x14ac:dyDescent="0.25">
      <c r="A175" s="170"/>
      <c r="B175" s="170"/>
      <c r="C175" s="170"/>
      <c r="D175" s="170"/>
      <c r="E175" s="170"/>
      <c r="F175" s="170"/>
      <c r="G175" s="202"/>
      <c r="H175" s="202"/>
      <c r="I175" s="202"/>
      <c r="J175" s="202"/>
      <c r="K175" s="202"/>
      <c r="L175" s="202"/>
      <c r="M175" s="202"/>
      <c r="N175" s="202"/>
      <c r="T175" s="170"/>
      <c r="U175" s="170"/>
      <c r="V175" s="170"/>
      <c r="W175" s="170"/>
      <c r="X175" s="170"/>
      <c r="Y175" s="170"/>
      <c r="Z175" s="202"/>
      <c r="AA175" s="202"/>
      <c r="AB175" s="202"/>
      <c r="AC175" s="202"/>
      <c r="AD175" s="202"/>
      <c r="AE175" s="202"/>
      <c r="AF175" s="202"/>
      <c r="AG175" s="202"/>
      <c r="AH175" s="171"/>
      <c r="AI175" s="171"/>
      <c r="AJ175" s="171"/>
      <c r="AK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  <c r="AW175" s="171"/>
      <c r="AX175" s="171"/>
      <c r="AY175" s="171"/>
      <c r="AZ175" s="171"/>
      <c r="BA175" s="171"/>
      <c r="BB175" s="171"/>
      <c r="BC175" s="171"/>
      <c r="BD175" s="171"/>
      <c r="BE175" s="171"/>
    </row>
    <row r="176" spans="1:57" x14ac:dyDescent="0.25">
      <c r="A176" s="589" t="s">
        <v>33</v>
      </c>
      <c r="B176" s="589"/>
      <c r="C176" s="589"/>
      <c r="D176" s="589"/>
      <c r="E176" s="589"/>
      <c r="F176" s="589"/>
      <c r="G176" s="589"/>
      <c r="H176" s="589"/>
      <c r="I176" s="589"/>
      <c r="J176" s="589"/>
      <c r="K176" s="589"/>
      <c r="L176" s="589"/>
      <c r="M176" s="589"/>
      <c r="N176" s="589"/>
      <c r="O176" s="589"/>
      <c r="P176" s="589"/>
      <c r="Q176" s="589"/>
      <c r="R176" s="589"/>
      <c r="S176" s="589"/>
      <c r="T176" s="589"/>
      <c r="U176" s="589"/>
      <c r="AM176" s="171"/>
      <c r="AN176" s="171"/>
      <c r="AO176" s="171"/>
      <c r="AP176" s="171"/>
      <c r="AQ176" s="171"/>
      <c r="AR176" s="171"/>
      <c r="AS176" s="171"/>
      <c r="AT176" s="171"/>
      <c r="AU176" s="171"/>
      <c r="AV176" s="171"/>
      <c r="AW176" s="171"/>
      <c r="AX176" s="171"/>
      <c r="AY176" s="171"/>
      <c r="AZ176" s="171"/>
      <c r="BA176" s="171"/>
      <c r="BB176" s="171"/>
      <c r="BC176" s="171"/>
      <c r="BD176" s="171"/>
      <c r="BE176" s="171"/>
    </row>
    <row r="177" spans="1:55" x14ac:dyDescent="0.25">
      <c r="A177" s="589"/>
      <c r="B177" s="589"/>
      <c r="C177" s="589"/>
      <c r="D177" s="589"/>
      <c r="E177" s="589"/>
      <c r="F177" s="589"/>
      <c r="G177" s="589"/>
      <c r="H177" s="589"/>
      <c r="I177" s="589"/>
      <c r="J177" s="589"/>
      <c r="K177" s="589"/>
      <c r="L177" s="589"/>
      <c r="M177" s="589"/>
      <c r="N177" s="589"/>
      <c r="O177" s="589"/>
      <c r="P177" s="589"/>
      <c r="Q177" s="589"/>
      <c r="R177" s="589"/>
      <c r="S177" s="589"/>
      <c r="T177" s="589"/>
      <c r="U177" s="589"/>
    </row>
    <row r="178" spans="1:55" ht="21.75" thickBot="1" x14ac:dyDescent="0.4">
      <c r="A178" s="203"/>
      <c r="B178" s="204" t="s">
        <v>66</v>
      </c>
      <c r="C178" s="204"/>
      <c r="D178" s="204"/>
      <c r="E178" s="204"/>
      <c r="F178" s="203"/>
      <c r="G178" s="203"/>
      <c r="H178" s="203"/>
      <c r="I178" s="203"/>
      <c r="J178" s="203"/>
      <c r="K178" s="203"/>
      <c r="L178" s="203"/>
      <c r="M178" s="205"/>
      <c r="N178" s="205"/>
      <c r="O178" s="203"/>
      <c r="P178" s="203"/>
      <c r="T178" s="203"/>
      <c r="U178" s="204" t="s">
        <v>66</v>
      </c>
      <c r="V178" s="204"/>
      <c r="W178" s="204"/>
      <c r="X178" s="204"/>
      <c r="Y178" s="203"/>
      <c r="Z178" s="203"/>
      <c r="AA178" s="203"/>
      <c r="AB178" s="203"/>
      <c r="AC178" s="203"/>
      <c r="AD178" s="203"/>
      <c r="AE178" s="203"/>
      <c r="AF178" s="205"/>
      <c r="AG178" s="205"/>
      <c r="AH178" s="203"/>
      <c r="AI178" s="203"/>
      <c r="AM178" s="203"/>
      <c r="AN178" s="204" t="s">
        <v>66</v>
      </c>
      <c r="AO178" s="204"/>
      <c r="AP178" s="204"/>
      <c r="AQ178" s="204"/>
      <c r="AR178" s="203"/>
      <c r="AS178" s="203"/>
      <c r="AT178" s="203"/>
      <c r="AU178" s="203"/>
      <c r="AV178" s="203"/>
      <c r="AW178" s="203"/>
      <c r="AX178" s="203"/>
      <c r="AY178" s="205"/>
      <c r="AZ178" s="205"/>
      <c r="BA178" s="203"/>
      <c r="BB178" s="203"/>
    </row>
    <row r="179" spans="1:55" ht="15" customHeight="1" x14ac:dyDescent="0.25">
      <c r="A179" s="590" t="s">
        <v>14</v>
      </c>
      <c r="B179" s="747"/>
      <c r="C179" s="590" t="s">
        <v>6</v>
      </c>
      <c r="D179" s="749"/>
      <c r="E179" s="747"/>
      <c r="F179" s="590" t="s">
        <v>65</v>
      </c>
      <c r="G179" s="747"/>
      <c r="H179" s="590" t="s">
        <v>64</v>
      </c>
      <c r="I179" s="747"/>
      <c r="J179" s="206"/>
      <c r="K179" s="601"/>
      <c r="L179" s="607"/>
      <c r="M179" s="601" t="s">
        <v>12</v>
      </c>
      <c r="N179" s="607"/>
      <c r="O179" s="608"/>
      <c r="P179" s="607" t="s">
        <v>36</v>
      </c>
      <c r="Q179" s="608"/>
      <c r="T179" s="590" t="s">
        <v>14</v>
      </c>
      <c r="U179" s="747"/>
      <c r="V179" s="590" t="s">
        <v>6</v>
      </c>
      <c r="W179" s="749"/>
      <c r="X179" s="747"/>
      <c r="Y179" s="590" t="s">
        <v>65</v>
      </c>
      <c r="Z179" s="747"/>
      <c r="AA179" s="590" t="s">
        <v>64</v>
      </c>
      <c r="AB179" s="749"/>
      <c r="AC179" s="207"/>
      <c r="AD179" s="601"/>
      <c r="AE179" s="607"/>
      <c r="AF179" s="601" t="s">
        <v>12</v>
      </c>
      <c r="AG179" s="607"/>
      <c r="AH179" s="608"/>
      <c r="AI179" s="607" t="s">
        <v>36</v>
      </c>
      <c r="AJ179" s="608"/>
      <c r="AM179" s="590" t="s">
        <v>14</v>
      </c>
      <c r="AN179" s="747"/>
      <c r="AO179" s="590" t="s">
        <v>6</v>
      </c>
      <c r="AP179" s="749"/>
      <c r="AQ179" s="747"/>
      <c r="AR179" s="590" t="s">
        <v>65</v>
      </c>
      <c r="AS179" s="747"/>
      <c r="AT179" s="590" t="s">
        <v>64</v>
      </c>
      <c r="AU179" s="749"/>
      <c r="AV179" s="206"/>
      <c r="AW179" s="601"/>
      <c r="AX179" s="607"/>
      <c r="AY179" s="601" t="s">
        <v>12</v>
      </c>
      <c r="AZ179" s="607"/>
      <c r="BA179" s="608"/>
      <c r="BB179" s="607" t="s">
        <v>36</v>
      </c>
      <c r="BC179" s="608"/>
    </row>
    <row r="180" spans="1:55" ht="15.75" thickBot="1" x14ac:dyDescent="0.3">
      <c r="A180" s="591"/>
      <c r="B180" s="748"/>
      <c r="C180" s="591"/>
      <c r="D180" s="736"/>
      <c r="E180" s="748"/>
      <c r="F180" s="591"/>
      <c r="G180" s="748"/>
      <c r="H180" s="591"/>
      <c r="I180" s="748"/>
      <c r="J180" s="206"/>
      <c r="K180" s="603"/>
      <c r="L180" s="609"/>
      <c r="M180" s="603"/>
      <c r="N180" s="609"/>
      <c r="O180" s="610"/>
      <c r="P180" s="609"/>
      <c r="Q180" s="610"/>
      <c r="T180" s="591"/>
      <c r="U180" s="748"/>
      <c r="V180" s="591"/>
      <c r="W180" s="736"/>
      <c r="X180" s="748"/>
      <c r="Y180" s="591"/>
      <c r="Z180" s="748"/>
      <c r="AA180" s="591"/>
      <c r="AB180" s="736"/>
      <c r="AC180" s="207"/>
      <c r="AD180" s="603"/>
      <c r="AE180" s="609"/>
      <c r="AF180" s="603"/>
      <c r="AG180" s="609"/>
      <c r="AH180" s="610"/>
      <c r="AI180" s="609"/>
      <c r="AJ180" s="610"/>
      <c r="AM180" s="591"/>
      <c r="AN180" s="748"/>
      <c r="AO180" s="591"/>
      <c r="AP180" s="736"/>
      <c r="AQ180" s="748"/>
      <c r="AR180" s="591"/>
      <c r="AS180" s="748"/>
      <c r="AT180" s="591"/>
      <c r="AU180" s="736"/>
      <c r="AV180" s="206"/>
      <c r="AW180" s="603"/>
      <c r="AX180" s="609"/>
      <c r="AY180" s="603"/>
      <c r="AZ180" s="609"/>
      <c r="BA180" s="610"/>
      <c r="BB180" s="609"/>
      <c r="BC180" s="610"/>
    </row>
    <row r="181" spans="1:55" x14ac:dyDescent="0.25">
      <c r="A181" s="585" t="s">
        <v>15</v>
      </c>
      <c r="B181" s="586"/>
      <c r="C181" s="585">
        <v>520</v>
      </c>
      <c r="D181" s="704"/>
      <c r="E181" s="586"/>
      <c r="F181" s="737">
        <v>69</v>
      </c>
      <c r="G181" s="738"/>
      <c r="H181" s="739">
        <f t="shared" ref="H181:H188" si="46">F181*C181</f>
        <v>35880</v>
      </c>
      <c r="I181" s="740"/>
      <c r="J181" s="208"/>
      <c r="M181" s="741"/>
      <c r="N181" s="741"/>
      <c r="O181" s="741"/>
      <c r="T181" s="585" t="s">
        <v>15</v>
      </c>
      <c r="U181" s="586"/>
      <c r="V181" s="585"/>
      <c r="W181" s="704"/>
      <c r="X181" s="586"/>
      <c r="Y181" s="737">
        <v>69</v>
      </c>
      <c r="Z181" s="738"/>
      <c r="AA181" s="737">
        <f t="shared" ref="AA181:AA189" si="47">Y181*V181</f>
        <v>0</v>
      </c>
      <c r="AB181" s="738"/>
      <c r="AC181" s="209"/>
      <c r="AF181" s="756"/>
      <c r="AG181" s="757"/>
      <c r="AH181" s="758"/>
      <c r="AI181" s="705"/>
      <c r="AJ181" s="759"/>
      <c r="AM181" s="585" t="s">
        <v>15</v>
      </c>
      <c r="AN181" s="586"/>
      <c r="AO181" s="585"/>
      <c r="AP181" s="704"/>
      <c r="AQ181" s="586"/>
      <c r="AR181" s="737">
        <v>69</v>
      </c>
      <c r="AS181" s="738"/>
      <c r="AT181" s="737">
        <f t="shared" ref="AT181:AT189" si="48">AR181*AO181</f>
        <v>0</v>
      </c>
      <c r="AU181" s="738"/>
      <c r="AV181" s="208"/>
      <c r="AY181" s="741"/>
      <c r="AZ181" s="741"/>
      <c r="BA181" s="741"/>
    </row>
    <row r="182" spans="1:55" x14ac:dyDescent="0.25">
      <c r="A182" s="585" t="s">
        <v>139</v>
      </c>
      <c r="B182" s="586"/>
      <c r="C182" s="585">
        <v>0</v>
      </c>
      <c r="D182" s="704"/>
      <c r="E182" s="586"/>
      <c r="F182" s="737">
        <v>184</v>
      </c>
      <c r="G182" s="738"/>
      <c r="H182" s="739">
        <f t="shared" si="46"/>
        <v>0</v>
      </c>
      <c r="I182" s="740"/>
      <c r="J182" s="208"/>
      <c r="M182" s="741"/>
      <c r="N182" s="741"/>
      <c r="O182" s="741"/>
      <c r="T182" s="585" t="s">
        <v>16</v>
      </c>
      <c r="U182" s="586"/>
      <c r="V182" s="585"/>
      <c r="W182" s="704"/>
      <c r="X182" s="586"/>
      <c r="Y182" s="737">
        <v>34</v>
      </c>
      <c r="Z182" s="738"/>
      <c r="AA182" s="737">
        <f t="shared" si="47"/>
        <v>0</v>
      </c>
      <c r="AB182" s="738"/>
      <c r="AC182" s="209"/>
      <c r="AF182" s="744"/>
      <c r="AG182" s="745"/>
      <c r="AH182" s="588"/>
      <c r="AI182" s="585"/>
      <c r="AJ182" s="746"/>
      <c r="AM182" s="585" t="s">
        <v>16</v>
      </c>
      <c r="AN182" s="586"/>
      <c r="AO182" s="585"/>
      <c r="AP182" s="704"/>
      <c r="AQ182" s="586"/>
      <c r="AR182" s="737">
        <v>34</v>
      </c>
      <c r="AS182" s="738"/>
      <c r="AT182" s="737">
        <f t="shared" si="48"/>
        <v>0</v>
      </c>
      <c r="AU182" s="738"/>
      <c r="AV182" s="208"/>
      <c r="AY182" s="741"/>
      <c r="AZ182" s="741"/>
      <c r="BA182" s="741"/>
    </row>
    <row r="183" spans="1:55" x14ac:dyDescent="0.25">
      <c r="A183" s="585" t="s">
        <v>16</v>
      </c>
      <c r="B183" s="586"/>
      <c r="C183" s="585">
        <v>125</v>
      </c>
      <c r="D183" s="704"/>
      <c r="E183" s="586"/>
      <c r="F183" s="737">
        <v>34</v>
      </c>
      <c r="G183" s="738"/>
      <c r="H183" s="739">
        <f t="shared" si="46"/>
        <v>4250</v>
      </c>
      <c r="I183" s="740"/>
      <c r="J183" s="208"/>
      <c r="M183" s="249"/>
      <c r="N183" s="249"/>
      <c r="O183" s="249"/>
      <c r="T183" s="240"/>
      <c r="U183" s="241"/>
      <c r="V183" s="240"/>
      <c r="W183" s="242"/>
      <c r="X183" s="241"/>
      <c r="Y183" s="244"/>
      <c r="Z183" s="245"/>
      <c r="AA183" s="244"/>
      <c r="AB183" s="245"/>
      <c r="AC183" s="209"/>
      <c r="AF183" s="251"/>
      <c r="AG183" s="252"/>
      <c r="AH183" s="253"/>
      <c r="AI183" s="240"/>
      <c r="AJ183" s="254"/>
      <c r="AM183" s="63"/>
      <c r="AN183" s="65"/>
      <c r="AO183" s="63"/>
      <c r="AP183" s="64"/>
      <c r="AQ183" s="65"/>
      <c r="AR183" s="211"/>
      <c r="AS183" s="212"/>
      <c r="AT183" s="211"/>
      <c r="AU183" s="212"/>
      <c r="AV183" s="208"/>
      <c r="AY183" s="210"/>
      <c r="AZ183" s="210"/>
      <c r="BA183" s="210"/>
    </row>
    <row r="184" spans="1:55" x14ac:dyDescent="0.25">
      <c r="A184" s="585" t="s">
        <v>17</v>
      </c>
      <c r="B184" s="586"/>
      <c r="C184" s="585">
        <v>100</v>
      </c>
      <c r="D184" s="704"/>
      <c r="E184" s="586"/>
      <c r="F184" s="737">
        <v>39</v>
      </c>
      <c r="G184" s="738"/>
      <c r="H184" s="739">
        <f t="shared" si="46"/>
        <v>3900</v>
      </c>
      <c r="I184" s="740"/>
      <c r="J184" s="208"/>
      <c r="M184" s="249"/>
      <c r="N184" s="249"/>
      <c r="O184" s="249"/>
      <c r="T184" s="240"/>
      <c r="U184" s="241"/>
      <c r="V184" s="240"/>
      <c r="W184" s="242"/>
      <c r="X184" s="241"/>
      <c r="Y184" s="244"/>
      <c r="Z184" s="245"/>
      <c r="AA184" s="244"/>
      <c r="AB184" s="245"/>
      <c r="AC184" s="209"/>
      <c r="AF184" s="251"/>
      <c r="AG184" s="252"/>
      <c r="AH184" s="253"/>
      <c r="AI184" s="240"/>
      <c r="AJ184" s="254"/>
      <c r="AM184" s="63"/>
      <c r="AN184" s="65"/>
      <c r="AO184" s="63"/>
      <c r="AP184" s="64"/>
      <c r="AQ184" s="65"/>
      <c r="AR184" s="211"/>
      <c r="AS184" s="212"/>
      <c r="AT184" s="211"/>
      <c r="AU184" s="212"/>
      <c r="AV184" s="208"/>
      <c r="AY184" s="210"/>
      <c r="AZ184" s="210"/>
      <c r="BA184" s="210"/>
    </row>
    <row r="185" spans="1:55" x14ac:dyDescent="0.25">
      <c r="A185" s="585" t="s">
        <v>140</v>
      </c>
      <c r="B185" s="586"/>
      <c r="C185" s="585"/>
      <c r="D185" s="704"/>
      <c r="E185" s="586"/>
      <c r="F185" s="737"/>
      <c r="G185" s="738"/>
      <c r="H185" s="739">
        <f t="shared" si="46"/>
        <v>0</v>
      </c>
      <c r="I185" s="740"/>
      <c r="J185" s="208"/>
      <c r="M185" s="249"/>
      <c r="N185" s="249"/>
      <c r="O185" s="249"/>
      <c r="T185" s="240"/>
      <c r="U185" s="241"/>
      <c r="V185" s="240"/>
      <c r="W185" s="242"/>
      <c r="X185" s="241"/>
      <c r="Y185" s="244"/>
      <c r="Z185" s="245"/>
      <c r="AA185" s="244"/>
      <c r="AB185" s="245"/>
      <c r="AC185" s="209"/>
      <c r="AF185" s="251"/>
      <c r="AG185" s="252"/>
      <c r="AH185" s="253"/>
      <c r="AI185" s="240"/>
      <c r="AJ185" s="254"/>
      <c r="AM185" s="63"/>
      <c r="AN185" s="65"/>
      <c r="AO185" s="63"/>
      <c r="AP185" s="64"/>
      <c r="AQ185" s="65"/>
      <c r="AR185" s="211"/>
      <c r="AS185" s="212"/>
      <c r="AT185" s="211"/>
      <c r="AU185" s="212"/>
      <c r="AV185" s="208"/>
      <c r="AY185" s="210"/>
      <c r="AZ185" s="210"/>
      <c r="BA185" s="210"/>
    </row>
    <row r="186" spans="1:55" x14ac:dyDescent="0.25">
      <c r="A186" s="585" t="s">
        <v>141</v>
      </c>
      <c r="B186" s="586"/>
      <c r="C186" s="585"/>
      <c r="D186" s="704"/>
      <c r="E186" s="586"/>
      <c r="F186" s="585"/>
      <c r="G186" s="586"/>
      <c r="H186" s="739">
        <f t="shared" si="46"/>
        <v>0</v>
      </c>
      <c r="I186" s="740"/>
      <c r="J186" s="208"/>
      <c r="M186" s="741"/>
      <c r="N186" s="741"/>
      <c r="O186" s="741"/>
      <c r="T186" s="585" t="s">
        <v>17</v>
      </c>
      <c r="U186" s="586"/>
      <c r="V186" s="585"/>
      <c r="W186" s="704"/>
      <c r="X186" s="586"/>
      <c r="Y186" s="737">
        <v>39</v>
      </c>
      <c r="Z186" s="738"/>
      <c r="AA186" s="737">
        <f t="shared" si="47"/>
        <v>0</v>
      </c>
      <c r="AB186" s="738"/>
      <c r="AC186" s="209"/>
      <c r="AF186" s="744"/>
      <c r="AG186" s="745"/>
      <c r="AH186" s="588"/>
      <c r="AI186" s="585"/>
      <c r="AJ186" s="746"/>
      <c r="AM186" s="585" t="s">
        <v>17</v>
      </c>
      <c r="AN186" s="586"/>
      <c r="AO186" s="585"/>
      <c r="AP186" s="704"/>
      <c r="AQ186" s="586"/>
      <c r="AR186" s="737">
        <v>39</v>
      </c>
      <c r="AS186" s="738"/>
      <c r="AT186" s="737">
        <f t="shared" si="48"/>
        <v>0</v>
      </c>
      <c r="AU186" s="738"/>
      <c r="AV186" s="208"/>
      <c r="AY186" s="741"/>
      <c r="AZ186" s="741"/>
      <c r="BA186" s="741"/>
    </row>
    <row r="187" spans="1:55" x14ac:dyDescent="0.25">
      <c r="A187" s="585" t="s">
        <v>18</v>
      </c>
      <c r="B187" s="586"/>
      <c r="C187" s="585">
        <v>400</v>
      </c>
      <c r="D187" s="704"/>
      <c r="E187" s="586"/>
      <c r="F187" s="737">
        <v>4.016</v>
      </c>
      <c r="G187" s="738"/>
      <c r="H187" s="739">
        <f t="shared" si="46"/>
        <v>1606.4</v>
      </c>
      <c r="I187" s="740"/>
      <c r="J187" s="208"/>
      <c r="M187" s="741"/>
      <c r="N187" s="741"/>
      <c r="O187" s="741"/>
      <c r="T187" s="585" t="s">
        <v>18</v>
      </c>
      <c r="U187" s="586"/>
      <c r="V187" s="585"/>
      <c r="W187" s="704"/>
      <c r="X187" s="586"/>
      <c r="Y187" s="737">
        <v>4.016</v>
      </c>
      <c r="Z187" s="738"/>
      <c r="AA187" s="737">
        <f t="shared" si="47"/>
        <v>0</v>
      </c>
      <c r="AB187" s="738"/>
      <c r="AC187" s="209"/>
      <c r="AF187" s="744"/>
      <c r="AG187" s="745"/>
      <c r="AH187" s="588"/>
      <c r="AI187" s="585"/>
      <c r="AJ187" s="746"/>
      <c r="AM187" s="585" t="s">
        <v>18</v>
      </c>
      <c r="AN187" s="586"/>
      <c r="AO187" s="585"/>
      <c r="AP187" s="704"/>
      <c r="AQ187" s="586"/>
      <c r="AR187" s="737">
        <v>4.016</v>
      </c>
      <c r="AS187" s="738"/>
      <c r="AT187" s="737">
        <f t="shared" si="48"/>
        <v>0</v>
      </c>
      <c r="AU187" s="738"/>
      <c r="AV187" s="208"/>
      <c r="AY187" s="741"/>
      <c r="AZ187" s="741"/>
      <c r="BA187" s="741"/>
    </row>
    <row r="188" spans="1:55" x14ac:dyDescent="0.25">
      <c r="A188" s="585" t="s">
        <v>19</v>
      </c>
      <c r="B188" s="586"/>
      <c r="C188" s="585">
        <v>3</v>
      </c>
      <c r="D188" s="704"/>
      <c r="E188" s="586"/>
      <c r="F188" s="737">
        <v>215</v>
      </c>
      <c r="G188" s="738"/>
      <c r="H188" s="739">
        <f t="shared" si="46"/>
        <v>645</v>
      </c>
      <c r="I188" s="740"/>
      <c r="J188" s="208"/>
      <c r="M188" s="741"/>
      <c r="N188" s="741"/>
      <c r="O188" s="741"/>
      <c r="T188" s="585" t="s">
        <v>19</v>
      </c>
      <c r="U188" s="586"/>
      <c r="V188" s="585"/>
      <c r="W188" s="704"/>
      <c r="X188" s="586"/>
      <c r="Y188" s="737">
        <v>215</v>
      </c>
      <c r="Z188" s="738"/>
      <c r="AA188" s="737">
        <f t="shared" si="47"/>
        <v>0</v>
      </c>
      <c r="AB188" s="738"/>
      <c r="AC188" s="209"/>
      <c r="AF188" s="744"/>
      <c r="AG188" s="745"/>
      <c r="AH188" s="588"/>
      <c r="AI188" s="585"/>
      <c r="AJ188" s="746"/>
      <c r="AM188" s="585" t="s">
        <v>19</v>
      </c>
      <c r="AN188" s="586"/>
      <c r="AO188" s="585"/>
      <c r="AP188" s="704"/>
      <c r="AQ188" s="586"/>
      <c r="AR188" s="737">
        <v>215</v>
      </c>
      <c r="AS188" s="738"/>
      <c r="AT188" s="737">
        <f t="shared" si="48"/>
        <v>0</v>
      </c>
      <c r="AU188" s="738"/>
      <c r="AV188" s="208"/>
      <c r="AY188" s="741"/>
      <c r="AZ188" s="741"/>
      <c r="BA188" s="741"/>
    </row>
    <row r="189" spans="1:55" ht="15.75" thickBot="1" x14ac:dyDescent="0.3">
      <c r="A189" s="585" t="s">
        <v>138</v>
      </c>
      <c r="B189" s="586"/>
      <c r="C189" s="585"/>
      <c r="D189" s="704"/>
      <c r="E189" s="586"/>
      <c r="F189" s="737"/>
      <c r="G189" s="738"/>
      <c r="H189" s="739">
        <f>SUM(H181:I188)</f>
        <v>46281.4</v>
      </c>
      <c r="I189" s="740"/>
      <c r="J189" s="208"/>
      <c r="M189" s="741"/>
      <c r="N189" s="741"/>
      <c r="O189" s="741"/>
      <c r="T189" s="585"/>
      <c r="U189" s="586"/>
      <c r="V189" s="585"/>
      <c r="W189" s="704"/>
      <c r="X189" s="586"/>
      <c r="Y189" s="585"/>
      <c r="Z189" s="586"/>
      <c r="AA189" s="737">
        <f t="shared" si="47"/>
        <v>0</v>
      </c>
      <c r="AB189" s="738"/>
      <c r="AC189" s="209"/>
      <c r="AF189" s="897"/>
      <c r="AG189" s="898"/>
      <c r="AH189" s="899"/>
      <c r="AI189" s="699"/>
      <c r="AJ189" s="900"/>
      <c r="AM189" s="585"/>
      <c r="AN189" s="586"/>
      <c r="AO189" s="585"/>
      <c r="AP189" s="704"/>
      <c r="AQ189" s="586"/>
      <c r="AR189" s="585"/>
      <c r="AS189" s="586"/>
      <c r="AT189" s="737">
        <f t="shared" si="48"/>
        <v>0</v>
      </c>
      <c r="AU189" s="738"/>
      <c r="AV189" s="208"/>
      <c r="AY189" s="741"/>
      <c r="AZ189" s="741"/>
      <c r="BA189" s="741"/>
    </row>
    <row r="190" spans="1:55" x14ac:dyDescent="0.25">
      <c r="M190" s="213"/>
      <c r="N190" s="213"/>
      <c r="AF190" s="213"/>
      <c r="AG190" s="213"/>
      <c r="AY190" s="213"/>
      <c r="AZ190" s="213"/>
    </row>
    <row r="191" spans="1:55" x14ac:dyDescent="0.25">
      <c r="M191" s="213"/>
      <c r="N191" s="213"/>
      <c r="AF191" s="213"/>
      <c r="AG191" s="213"/>
      <c r="AY191" s="213"/>
      <c r="AZ191" s="213"/>
    </row>
    <row r="192" spans="1:55" x14ac:dyDescent="0.25">
      <c r="M192" s="213"/>
      <c r="N192" s="213"/>
      <c r="AF192" s="213"/>
      <c r="AG192" s="213"/>
      <c r="AY192" s="213"/>
      <c r="AZ192" s="213"/>
    </row>
    <row r="193" spans="1:54" x14ac:dyDescent="0.25">
      <c r="M193" s="213"/>
      <c r="N193" s="213"/>
      <c r="AF193" s="213"/>
      <c r="AG193" s="213"/>
      <c r="AY193" s="213"/>
      <c r="AZ193" s="213"/>
    </row>
    <row r="194" spans="1:54" ht="21" x14ac:dyDescent="0.35">
      <c r="A194" s="203"/>
      <c r="B194" s="204" t="s">
        <v>20</v>
      </c>
      <c r="C194" s="204"/>
      <c r="D194" s="204"/>
      <c r="E194" s="204"/>
      <c r="F194" s="203"/>
      <c r="G194" s="203"/>
      <c r="H194" s="203"/>
      <c r="I194" s="901" t="s">
        <v>142</v>
      </c>
      <c r="J194" s="901"/>
      <c r="K194" s="901"/>
      <c r="L194" s="203"/>
      <c r="M194" s="205"/>
      <c r="N194" s="205"/>
      <c r="O194" s="203"/>
      <c r="P194" s="203"/>
      <c r="T194" s="203"/>
      <c r="U194" s="204" t="s">
        <v>20</v>
      </c>
      <c r="V194" s="204"/>
      <c r="W194" s="204"/>
      <c r="X194" s="204"/>
      <c r="Y194" s="203"/>
      <c r="Z194" s="203"/>
      <c r="AA194" s="203"/>
      <c r="AB194" s="203"/>
      <c r="AC194" s="203"/>
      <c r="AD194" s="203"/>
      <c r="AE194" s="203"/>
      <c r="AF194" s="205"/>
      <c r="AG194" s="205"/>
      <c r="AH194" s="203" t="s">
        <v>13</v>
      </c>
      <c r="AI194" s="203"/>
      <c r="AM194" s="203"/>
      <c r="AN194" s="204" t="s">
        <v>20</v>
      </c>
      <c r="AO194" s="204"/>
      <c r="AP194" s="204"/>
      <c r="AQ194" s="204"/>
      <c r="AR194" s="203"/>
      <c r="AS194" s="203"/>
      <c r="AT194" s="203"/>
      <c r="AU194" s="203"/>
      <c r="AV194" s="203"/>
      <c r="AW194" s="203"/>
      <c r="AX194" s="203"/>
      <c r="AY194" s="205"/>
      <c r="AZ194" s="205"/>
      <c r="BA194" s="203" t="s">
        <v>13</v>
      </c>
      <c r="BB194" s="203"/>
    </row>
    <row r="195" spans="1:54" x14ac:dyDescent="0.25">
      <c r="A195" s="29" t="s">
        <v>14</v>
      </c>
      <c r="B195" s="29" t="s">
        <v>6</v>
      </c>
      <c r="C195" s="29"/>
      <c r="D195" s="29"/>
      <c r="E195" s="29"/>
      <c r="F195" s="29" t="s">
        <v>27</v>
      </c>
      <c r="G195" s="144"/>
      <c r="H195" s="144"/>
      <c r="I195" s="144"/>
      <c r="J195" s="144"/>
      <c r="K195" s="144"/>
      <c r="L195" s="585" t="s">
        <v>21</v>
      </c>
      <c r="M195" s="704"/>
      <c r="N195" s="586"/>
      <c r="O195" s="742" t="s">
        <v>143</v>
      </c>
      <c r="P195" s="743"/>
      <c r="Q195" s="214" t="s">
        <v>144</v>
      </c>
      <c r="R195" s="189" t="s">
        <v>23</v>
      </c>
      <c r="T195" s="29" t="s">
        <v>14</v>
      </c>
      <c r="U195" s="29" t="s">
        <v>6</v>
      </c>
      <c r="V195" s="29"/>
      <c r="W195" s="29"/>
      <c r="X195" s="29"/>
      <c r="Y195" s="29" t="s">
        <v>27</v>
      </c>
      <c r="Z195" s="144"/>
      <c r="AA195" s="144"/>
      <c r="AB195" s="144"/>
      <c r="AC195" s="144"/>
      <c r="AD195" s="144"/>
      <c r="AE195" s="144"/>
      <c r="AF195" s="144" t="s">
        <v>21</v>
      </c>
      <c r="AG195" s="144"/>
      <c r="AH195" s="215" t="s">
        <v>22</v>
      </c>
      <c r="AI195" s="189" t="s">
        <v>23</v>
      </c>
      <c r="AM195" s="29" t="s">
        <v>14</v>
      </c>
      <c r="AN195" s="29" t="s">
        <v>6</v>
      </c>
      <c r="AO195" s="29"/>
      <c r="AP195" s="29"/>
      <c r="AQ195" s="29"/>
      <c r="AR195" s="29" t="s">
        <v>27</v>
      </c>
      <c r="AS195" s="144"/>
      <c r="AT195" s="144"/>
      <c r="AU195" s="144"/>
      <c r="AV195" s="144"/>
      <c r="AW195" s="144"/>
      <c r="AX195" s="144"/>
      <c r="AY195" s="144" t="s">
        <v>21</v>
      </c>
      <c r="AZ195" s="144"/>
      <c r="BA195" s="215" t="s">
        <v>22</v>
      </c>
      <c r="BB195" s="189" t="s">
        <v>23</v>
      </c>
    </row>
    <row r="196" spans="1:54" x14ac:dyDescent="0.25">
      <c r="A196" s="29">
        <v>0.1</v>
      </c>
      <c r="B196" s="44">
        <f>I241</f>
        <v>0</v>
      </c>
      <c r="C196" s="44"/>
      <c r="D196" s="29"/>
      <c r="E196" s="29"/>
      <c r="F196" s="585"/>
      <c r="G196" s="704"/>
      <c r="H196" s="586"/>
      <c r="I196" s="56">
        <f>I33</f>
        <v>0</v>
      </c>
      <c r="J196" s="29"/>
      <c r="K196" s="29"/>
      <c r="L196" s="585">
        <v>800</v>
      </c>
      <c r="M196" s="704"/>
      <c r="N196" s="586"/>
      <c r="O196" s="733">
        <f t="shared" ref="O196:O201" si="49">SUM(B196*L196)</f>
        <v>0</v>
      </c>
      <c r="P196" s="734"/>
      <c r="Q196" s="44">
        <f t="shared" ref="Q196:Q201" si="50">L196*I196</f>
        <v>0</v>
      </c>
      <c r="R196" s="44">
        <f t="shared" ref="R196:R201" si="51">SUM(A196*B196)</f>
        <v>0</v>
      </c>
      <c r="T196" s="29">
        <v>0.25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>
        <v>1000</v>
      </c>
      <c r="AG196" s="29"/>
      <c r="AH196" s="216">
        <f>SUM(U196*AF196)</f>
        <v>0</v>
      </c>
      <c r="AI196" s="29">
        <f>SUM(T196*U196)</f>
        <v>0</v>
      </c>
      <c r="AM196" s="29">
        <v>0.25</v>
      </c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>
        <v>1000</v>
      </c>
      <c r="AZ196" s="29"/>
      <c r="BA196" s="216">
        <f>SUM(AN196*AY196)</f>
        <v>0</v>
      </c>
      <c r="BB196" s="29">
        <f>SUM(AM196*AN196)</f>
        <v>0</v>
      </c>
    </row>
    <row r="197" spans="1:54" x14ac:dyDescent="0.25">
      <c r="A197" s="29">
        <v>0.25</v>
      </c>
      <c r="B197" s="44">
        <f>J242</f>
        <v>70</v>
      </c>
      <c r="C197" s="29"/>
      <c r="D197" s="29"/>
      <c r="E197" s="29"/>
      <c r="F197" s="585"/>
      <c r="G197" s="704"/>
      <c r="H197" s="586"/>
      <c r="I197" s="56">
        <f>J33</f>
        <v>0</v>
      </c>
      <c r="J197" s="29"/>
      <c r="K197" s="29"/>
      <c r="L197" s="585">
        <v>1000</v>
      </c>
      <c r="M197" s="704"/>
      <c r="N197" s="586"/>
      <c r="O197" s="733">
        <f t="shared" si="49"/>
        <v>70000</v>
      </c>
      <c r="P197" s="734"/>
      <c r="Q197" s="44">
        <f t="shared" si="50"/>
        <v>0</v>
      </c>
      <c r="R197" s="44">
        <f t="shared" si="51"/>
        <v>17.5</v>
      </c>
      <c r="T197" s="29">
        <v>0.33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>
        <v>1300</v>
      </c>
      <c r="AG197" s="29"/>
      <c r="AH197" s="216">
        <f>SUM(U197*AF197)</f>
        <v>0</v>
      </c>
      <c r="AI197" s="29">
        <f>SUM(T197*U197)</f>
        <v>0</v>
      </c>
      <c r="AM197" s="29">
        <v>0.33</v>
      </c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>
        <v>1300</v>
      </c>
      <c r="AZ197" s="29"/>
      <c r="BA197" s="216">
        <f>SUM(AN197*AY197)</f>
        <v>0</v>
      </c>
      <c r="BB197" s="29">
        <f>SUM(AM197*AN197)</f>
        <v>0</v>
      </c>
    </row>
    <row r="198" spans="1:54" x14ac:dyDescent="0.25">
      <c r="A198" s="29">
        <v>0.5</v>
      </c>
      <c r="B198" s="44">
        <f>K243</f>
        <v>12</v>
      </c>
      <c r="C198" s="29"/>
      <c r="D198" s="29"/>
      <c r="E198" s="29"/>
      <c r="F198" s="585"/>
      <c r="G198" s="704"/>
      <c r="H198" s="586"/>
      <c r="I198" s="56">
        <f>K33</f>
        <v>0</v>
      </c>
      <c r="J198" s="29"/>
      <c r="K198" s="29"/>
      <c r="L198" s="585">
        <v>2000</v>
      </c>
      <c r="M198" s="704"/>
      <c r="N198" s="586"/>
      <c r="O198" s="733">
        <f t="shared" si="49"/>
        <v>24000</v>
      </c>
      <c r="P198" s="734"/>
      <c r="Q198" s="44">
        <f t="shared" si="50"/>
        <v>0</v>
      </c>
      <c r="R198" s="44">
        <f t="shared" si="51"/>
        <v>6</v>
      </c>
      <c r="T198" s="29">
        <v>0.5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>
        <v>2000</v>
      </c>
      <c r="AG198" s="29"/>
      <c r="AH198" s="216">
        <f>SUM(U198*AF198)</f>
        <v>0</v>
      </c>
      <c r="AI198" s="29">
        <f>SUM(T198*U198)</f>
        <v>0</v>
      </c>
      <c r="AM198" s="29">
        <v>0.5</v>
      </c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>
        <v>2000</v>
      </c>
      <c r="AZ198" s="29"/>
      <c r="BA198" s="216">
        <f>SUM(AN198*AY198)</f>
        <v>0</v>
      </c>
      <c r="BB198" s="29">
        <f>SUM(AM198*AN198)</f>
        <v>0</v>
      </c>
    </row>
    <row r="199" spans="1:54" x14ac:dyDescent="0.25">
      <c r="A199" s="29">
        <v>0.75</v>
      </c>
      <c r="B199" s="44">
        <f>L244</f>
        <v>11</v>
      </c>
      <c r="C199" s="29"/>
      <c r="D199" s="29"/>
      <c r="E199" s="29"/>
      <c r="F199" s="585"/>
      <c r="G199" s="704"/>
      <c r="H199" s="586"/>
      <c r="I199" s="56">
        <f>L33</f>
        <v>0</v>
      </c>
      <c r="J199" s="29"/>
      <c r="K199" s="29"/>
      <c r="L199" s="585">
        <v>3000</v>
      </c>
      <c r="M199" s="704"/>
      <c r="N199" s="586"/>
      <c r="O199" s="733">
        <f t="shared" si="49"/>
        <v>33000</v>
      </c>
      <c r="P199" s="734"/>
      <c r="Q199" s="44">
        <f t="shared" si="50"/>
        <v>0</v>
      </c>
      <c r="R199" s="44">
        <f t="shared" si="51"/>
        <v>8.25</v>
      </c>
      <c r="T199" s="29">
        <v>0.75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>
        <v>3000</v>
      </c>
      <c r="AG199" s="29"/>
      <c r="AH199" s="216">
        <f>SUM(U199*AF199)</f>
        <v>0</v>
      </c>
      <c r="AI199" s="29">
        <f>SUM(T199*U199)</f>
        <v>0</v>
      </c>
      <c r="AM199" s="29">
        <v>0.75</v>
      </c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>
        <v>3000</v>
      </c>
      <c r="AZ199" s="29"/>
      <c r="BA199" s="216">
        <f>SUM(AN199*AY199)</f>
        <v>0</v>
      </c>
      <c r="BB199" s="29">
        <f>SUM(AM199*AN199)</f>
        <v>0</v>
      </c>
    </row>
    <row r="200" spans="1:54" x14ac:dyDescent="0.25">
      <c r="A200" s="29">
        <v>1</v>
      </c>
      <c r="B200" s="44">
        <f>M245</f>
        <v>0</v>
      </c>
      <c r="C200" s="29"/>
      <c r="D200" s="29"/>
      <c r="E200" s="29"/>
      <c r="F200" s="585"/>
      <c r="G200" s="704"/>
      <c r="H200" s="586"/>
      <c r="I200" s="56">
        <f>M33</f>
        <v>0</v>
      </c>
      <c r="J200" s="29"/>
      <c r="K200" s="29"/>
      <c r="L200" s="585">
        <v>3500</v>
      </c>
      <c r="M200" s="704"/>
      <c r="N200" s="586"/>
      <c r="O200" s="733">
        <f t="shared" si="49"/>
        <v>0</v>
      </c>
      <c r="P200" s="734"/>
      <c r="Q200" s="44">
        <f t="shared" si="50"/>
        <v>0</v>
      </c>
      <c r="R200" s="44">
        <f t="shared" si="51"/>
        <v>0</v>
      </c>
      <c r="T200" s="29">
        <v>1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>
        <v>3500</v>
      </c>
      <c r="AG200" s="29"/>
      <c r="AH200" s="216">
        <f>SUM(U200*AF200)</f>
        <v>0</v>
      </c>
      <c r="AI200" s="29">
        <f>SUM(T200*U200)</f>
        <v>0</v>
      </c>
      <c r="AM200" s="29">
        <v>1</v>
      </c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>
        <v>3500</v>
      </c>
      <c r="AZ200" s="29"/>
      <c r="BA200" s="216">
        <f>SUM(AN200*AY200)</f>
        <v>0</v>
      </c>
      <c r="BB200" s="29">
        <f>SUM(AM200*AN200)</f>
        <v>0</v>
      </c>
    </row>
    <row r="201" spans="1:54" x14ac:dyDescent="0.25">
      <c r="A201" s="29">
        <v>5</v>
      </c>
      <c r="B201" s="44">
        <f>N246</f>
        <v>0</v>
      </c>
      <c r="C201" s="29"/>
      <c r="D201" s="29"/>
      <c r="E201" s="29"/>
      <c r="F201" s="585"/>
      <c r="G201" s="704"/>
      <c r="H201" s="586"/>
      <c r="I201" s="56">
        <f>M34</f>
        <v>0</v>
      </c>
      <c r="J201" s="29"/>
      <c r="K201" s="29"/>
      <c r="L201" s="585"/>
      <c r="M201" s="704"/>
      <c r="N201" s="586"/>
      <c r="O201" s="733">
        <f t="shared" si="49"/>
        <v>0</v>
      </c>
      <c r="P201" s="734"/>
      <c r="Q201" s="44">
        <f t="shared" si="50"/>
        <v>0</v>
      </c>
      <c r="R201" s="44">
        <f t="shared" si="51"/>
        <v>0</v>
      </c>
      <c r="T201" s="171"/>
      <c r="U201" s="171"/>
      <c r="V201" s="171"/>
      <c r="W201" s="171"/>
      <c r="X201" s="171"/>
      <c r="Y201" s="29"/>
      <c r="Z201" s="171"/>
      <c r="AA201" s="171"/>
      <c r="AB201" s="171"/>
      <c r="AC201" s="171"/>
      <c r="AD201" s="171"/>
      <c r="AE201" s="171"/>
      <c r="AF201" s="171"/>
      <c r="AG201" s="171"/>
      <c r="AH201" s="216"/>
      <c r="AI201" s="29"/>
      <c r="AR201" s="217">
        <f>SUM(AR196:AR200)</f>
        <v>0</v>
      </c>
      <c r="AS201" s="213"/>
      <c r="AT201" s="213"/>
      <c r="AU201" s="213"/>
      <c r="AV201" s="213"/>
      <c r="AW201" s="213"/>
      <c r="AX201" s="213"/>
      <c r="BA201" s="216">
        <f>SUM(BA196:BA200)</f>
        <v>0</v>
      </c>
      <c r="BB201" s="29">
        <f>SUM(BB196:BB200)</f>
        <v>0</v>
      </c>
    </row>
    <row r="202" spans="1:54" x14ac:dyDescent="0.25">
      <c r="A202" s="587" t="s">
        <v>138</v>
      </c>
      <c r="B202" s="587"/>
      <c r="C202" s="587"/>
      <c r="D202" s="587"/>
      <c r="E202" s="703"/>
      <c r="F202" s="588">
        <f>SUM(F196:F200)</f>
        <v>0</v>
      </c>
      <c r="G202" s="588"/>
      <c r="H202" s="588"/>
      <c r="I202" s="57">
        <f>SUM(I196:I201)</f>
        <v>0</v>
      </c>
      <c r="J202" s="217"/>
      <c r="K202" s="217"/>
      <c r="L202" s="588"/>
      <c r="M202" s="588"/>
      <c r="N202" s="588"/>
      <c r="O202" s="902">
        <f>SUM(O196:P201)</f>
        <v>127000</v>
      </c>
      <c r="P202" s="902"/>
      <c r="Q202" s="44">
        <f>SUM(Q196:Q201)</f>
        <v>0</v>
      </c>
      <c r="R202" s="44">
        <f>SUM(R196:R201)</f>
        <v>31.75</v>
      </c>
      <c r="Y202" s="217">
        <f>SUM(Y196:Y200)</f>
        <v>0</v>
      </c>
      <c r="Z202" s="213"/>
      <c r="AA202" s="213"/>
      <c r="AB202" s="213"/>
      <c r="AC202" s="213"/>
      <c r="AD202" s="213"/>
      <c r="AE202" s="213"/>
      <c r="AH202" s="216">
        <f>SUM(AH196:AH200)</f>
        <v>0</v>
      </c>
      <c r="AI202" s="29">
        <f>SUM(AI196:AI200)</f>
        <v>0</v>
      </c>
    </row>
    <row r="203" spans="1:54" x14ac:dyDescent="0.25">
      <c r="AY203" s="213"/>
      <c r="AZ203" s="213"/>
    </row>
    <row r="204" spans="1:54" x14ac:dyDescent="0.25">
      <c r="M204" s="213"/>
      <c r="N204" s="213"/>
      <c r="AF204" s="213"/>
      <c r="AG204" s="213"/>
      <c r="AY204" s="40" t="s">
        <v>28</v>
      </c>
      <c r="BB204" s="213"/>
    </row>
    <row r="205" spans="1:54" x14ac:dyDescent="0.25">
      <c r="P205" s="213"/>
      <c r="AF205" s="40" t="s">
        <v>28</v>
      </c>
      <c r="AI205" s="213"/>
    </row>
    <row r="214" spans="1:56" x14ac:dyDescent="0.25">
      <c r="A214" s="597" t="s">
        <v>72</v>
      </c>
      <c r="B214" s="597"/>
      <c r="C214" s="597"/>
      <c r="D214" s="597"/>
      <c r="E214" s="597"/>
      <c r="F214" s="597"/>
      <c r="G214" s="597"/>
      <c r="H214" s="597"/>
      <c r="I214" s="597"/>
      <c r="J214" s="597"/>
      <c r="K214" s="597"/>
      <c r="L214" s="597"/>
      <c r="M214" s="597"/>
      <c r="N214" s="597"/>
      <c r="O214" s="597"/>
      <c r="P214" s="597"/>
      <c r="Q214" s="597"/>
      <c r="R214" s="597"/>
      <c r="S214" s="597"/>
      <c r="T214" s="597" t="s">
        <v>72</v>
      </c>
      <c r="U214" s="597"/>
      <c r="V214" s="597"/>
      <c r="W214" s="597"/>
      <c r="X214" s="597"/>
      <c r="Y214" s="597"/>
      <c r="Z214" s="597"/>
      <c r="AA214" s="597"/>
      <c r="AB214" s="597"/>
      <c r="AC214" s="597"/>
      <c r="AD214" s="597"/>
      <c r="AE214" s="597"/>
      <c r="AF214" s="597"/>
      <c r="AG214" s="597"/>
      <c r="AH214" s="597"/>
      <c r="AI214" s="597"/>
      <c r="AJ214" s="597"/>
      <c r="AK214" s="597"/>
      <c r="AL214" s="597"/>
    </row>
    <row r="215" spans="1:56" ht="15" customHeight="1" thickBot="1" x14ac:dyDescent="0.3">
      <c r="A215" s="597"/>
      <c r="B215" s="597"/>
      <c r="C215" s="597"/>
      <c r="D215" s="597"/>
      <c r="E215" s="597"/>
      <c r="F215" s="597"/>
      <c r="G215" s="597"/>
      <c r="H215" s="597"/>
      <c r="I215" s="597"/>
      <c r="J215" s="597"/>
      <c r="K215" s="597"/>
      <c r="L215" s="597"/>
      <c r="M215" s="597"/>
      <c r="N215" s="597"/>
      <c r="O215" s="597"/>
      <c r="P215" s="597"/>
      <c r="Q215" s="597"/>
      <c r="R215" s="597"/>
      <c r="S215" s="597"/>
      <c r="T215" s="597"/>
      <c r="U215" s="597"/>
      <c r="V215" s="597"/>
      <c r="W215" s="597"/>
      <c r="X215" s="597"/>
      <c r="Y215" s="597"/>
      <c r="Z215" s="597"/>
      <c r="AA215" s="597"/>
      <c r="AB215" s="597"/>
      <c r="AC215" s="597"/>
      <c r="AD215" s="597"/>
      <c r="AE215" s="597"/>
      <c r="AF215" s="597"/>
      <c r="AG215" s="597"/>
      <c r="AH215" s="597"/>
      <c r="AI215" s="597"/>
      <c r="AJ215" s="597"/>
      <c r="AK215" s="597"/>
      <c r="AL215" s="597"/>
    </row>
    <row r="216" spans="1:56" ht="15.75" customHeight="1" x14ac:dyDescent="0.25">
      <c r="A216" s="598" t="s">
        <v>0</v>
      </c>
      <c r="B216" s="604" t="s">
        <v>74</v>
      </c>
      <c r="C216" s="604"/>
      <c r="D216" s="604" t="s">
        <v>73</v>
      </c>
      <c r="E216" s="604"/>
      <c r="F216" s="604"/>
      <c r="G216" s="604" t="s">
        <v>75</v>
      </c>
      <c r="H216" s="604"/>
      <c r="I216" s="601" t="s">
        <v>76</v>
      </c>
      <c r="J216" s="607"/>
      <c r="K216" s="607"/>
      <c r="L216" s="607"/>
      <c r="M216" s="607"/>
      <c r="N216" s="607"/>
      <c r="O216" s="604" t="s">
        <v>77</v>
      </c>
      <c r="P216" s="604"/>
      <c r="Q216" s="598" t="s">
        <v>78</v>
      </c>
      <c r="R216" s="598"/>
      <c r="T216" s="598" t="s">
        <v>0</v>
      </c>
      <c r="U216" s="604" t="s">
        <v>74</v>
      </c>
      <c r="V216" s="604"/>
      <c r="W216" s="604" t="s">
        <v>73</v>
      </c>
      <c r="X216" s="604"/>
      <c r="Y216" s="604"/>
      <c r="Z216" s="604" t="s">
        <v>75</v>
      </c>
      <c r="AA216" s="604"/>
      <c r="AB216" s="601" t="s">
        <v>76</v>
      </c>
      <c r="AC216" s="607"/>
      <c r="AD216" s="607"/>
      <c r="AE216" s="607"/>
      <c r="AF216" s="607"/>
      <c r="AG216" s="607"/>
      <c r="AH216" s="604" t="s">
        <v>77</v>
      </c>
      <c r="AI216" s="604"/>
      <c r="AJ216" s="598" t="s">
        <v>78</v>
      </c>
      <c r="AK216" s="598"/>
    </row>
    <row r="217" spans="1:56" ht="15" customHeight="1" x14ac:dyDescent="0.25">
      <c r="A217" s="599"/>
      <c r="B217" s="605"/>
      <c r="C217" s="605"/>
      <c r="D217" s="605"/>
      <c r="E217" s="605"/>
      <c r="F217" s="605"/>
      <c r="G217" s="605"/>
      <c r="H217" s="605"/>
      <c r="I217" s="735"/>
      <c r="J217" s="736"/>
      <c r="K217" s="736"/>
      <c r="L217" s="736"/>
      <c r="M217" s="736"/>
      <c r="N217" s="736"/>
      <c r="O217" s="605"/>
      <c r="P217" s="605"/>
      <c r="Q217" s="599"/>
      <c r="R217" s="599"/>
      <c r="T217" s="599"/>
      <c r="U217" s="605"/>
      <c r="V217" s="605"/>
      <c r="W217" s="605"/>
      <c r="X217" s="605"/>
      <c r="Y217" s="605"/>
      <c r="Z217" s="605"/>
      <c r="AA217" s="605"/>
      <c r="AB217" s="735"/>
      <c r="AC217" s="736"/>
      <c r="AD217" s="736"/>
      <c r="AE217" s="736"/>
      <c r="AF217" s="736"/>
      <c r="AG217" s="736"/>
      <c r="AH217" s="605"/>
      <c r="AI217" s="605"/>
      <c r="AJ217" s="599"/>
      <c r="AK217" s="599"/>
    </row>
    <row r="218" spans="1:56" ht="15.75" thickBot="1" x14ac:dyDescent="0.3">
      <c r="A218" s="600"/>
      <c r="B218" s="606"/>
      <c r="C218" s="606"/>
      <c r="D218" s="606"/>
      <c r="E218" s="606"/>
      <c r="F218" s="606"/>
      <c r="G218" s="606"/>
      <c r="H218" s="606"/>
      <c r="I218" s="218">
        <v>10</v>
      </c>
      <c r="J218" s="218">
        <v>25</v>
      </c>
      <c r="K218" s="218">
        <v>50</v>
      </c>
      <c r="L218" s="218">
        <v>75</v>
      </c>
      <c r="M218" s="218">
        <v>1</v>
      </c>
      <c r="N218" s="250">
        <v>5</v>
      </c>
      <c r="O218" s="606"/>
      <c r="P218" s="606"/>
      <c r="Q218" s="600"/>
      <c r="R218" s="600"/>
      <c r="T218" s="600"/>
      <c r="U218" s="606"/>
      <c r="V218" s="606"/>
      <c r="W218" s="606"/>
      <c r="X218" s="606"/>
      <c r="Y218" s="606"/>
      <c r="Z218" s="606"/>
      <c r="AA218" s="606"/>
      <c r="AB218" s="218">
        <v>10</v>
      </c>
      <c r="AC218" s="218">
        <v>25</v>
      </c>
      <c r="AD218" s="218">
        <v>50</v>
      </c>
      <c r="AE218" s="218">
        <v>75</v>
      </c>
      <c r="AF218" s="218">
        <v>1</v>
      </c>
      <c r="AG218" s="250">
        <v>5</v>
      </c>
      <c r="AH218" s="606"/>
      <c r="AI218" s="606"/>
      <c r="AJ218" s="600"/>
      <c r="AK218" s="600"/>
    </row>
    <row r="219" spans="1:56" x14ac:dyDescent="0.25">
      <c r="A219" s="25"/>
      <c r="B219" s="705"/>
      <c r="C219" s="706"/>
      <c r="D219" s="707"/>
      <c r="E219" s="708"/>
      <c r="F219" s="709"/>
      <c r="G219" s="705"/>
      <c r="H219" s="706"/>
      <c r="I219" s="28"/>
      <c r="J219" s="28">
        <v>70</v>
      </c>
      <c r="K219" s="28">
        <v>12</v>
      </c>
      <c r="L219" s="28">
        <v>11</v>
      </c>
      <c r="M219" s="28"/>
      <c r="N219" s="28"/>
      <c r="O219" s="710">
        <f>(I219*0.1)+(J219*0.25)+(K219*0.5)+(L219*0.75)+(M219*1)+(N219*5)</f>
        <v>31.75</v>
      </c>
      <c r="P219" s="710"/>
      <c r="Q219" s="711"/>
      <c r="R219" s="712"/>
      <c r="T219" s="25"/>
      <c r="U219" s="705"/>
      <c r="V219" s="706"/>
      <c r="W219" s="707"/>
      <c r="X219" s="708"/>
      <c r="Y219" s="709"/>
      <c r="Z219" s="705"/>
      <c r="AA219" s="706"/>
      <c r="AB219" s="28"/>
      <c r="AC219" s="28"/>
      <c r="AD219" s="28"/>
      <c r="AE219" s="28"/>
      <c r="AF219" s="28"/>
      <c r="AG219" s="28"/>
      <c r="AH219" s="710">
        <f>(AB219*0.1)+(AC219*0.25)+(AD219*0.5)+(AE219*0.75)+(AF219*1)+(AG219*5)</f>
        <v>0</v>
      </c>
      <c r="AI219" s="710"/>
      <c r="AJ219" s="711"/>
      <c r="AK219" s="712"/>
    </row>
    <row r="220" spans="1:56" x14ac:dyDescent="0.25">
      <c r="A220" s="26"/>
      <c r="B220" s="585"/>
      <c r="C220" s="586"/>
      <c r="D220" s="585"/>
      <c r="E220" s="704"/>
      <c r="F220" s="586"/>
      <c r="G220" s="585"/>
      <c r="H220" s="586"/>
      <c r="I220" s="29"/>
      <c r="J220" s="29"/>
      <c r="K220" s="29"/>
      <c r="L220" s="29"/>
      <c r="M220" s="29"/>
      <c r="N220" s="29"/>
      <c r="O220" s="687">
        <f t="shared" ref="O220:O237" si="52">(I220*0.1)+(J220*0.25)+(K220*0.5)+(L220*0.75)+(M220*1)+(N220*5)</f>
        <v>0</v>
      </c>
      <c r="P220" s="687"/>
      <c r="Q220" s="688"/>
      <c r="R220" s="689"/>
      <c r="T220" s="26"/>
      <c r="U220" s="585"/>
      <c r="V220" s="586"/>
      <c r="W220" s="585"/>
      <c r="X220" s="704"/>
      <c r="Y220" s="586"/>
      <c r="Z220" s="585"/>
      <c r="AA220" s="586"/>
      <c r="AB220" s="29"/>
      <c r="AC220" s="29"/>
      <c r="AD220" s="29"/>
      <c r="AE220" s="29"/>
      <c r="AF220" s="29"/>
      <c r="AG220" s="29"/>
      <c r="AH220" s="687">
        <f t="shared" ref="AH220:AH247" si="53">(AB220*0.1)+(AC220*0.25)+(AD220*0.5)+(AE220*0.75)+(AF220*1)+(AG220*5)</f>
        <v>0</v>
      </c>
      <c r="AI220" s="687"/>
      <c r="AJ220" s="688"/>
      <c r="AK220" s="689"/>
    </row>
    <row r="221" spans="1:56" x14ac:dyDescent="0.25">
      <c r="A221" s="26"/>
      <c r="B221" s="585"/>
      <c r="C221" s="586"/>
      <c r="D221" s="585"/>
      <c r="E221" s="704"/>
      <c r="F221" s="586"/>
      <c r="G221" s="585"/>
      <c r="H221" s="586"/>
      <c r="I221" s="29"/>
      <c r="J221" s="29"/>
      <c r="K221" s="29"/>
      <c r="L221" s="29"/>
      <c r="M221" s="29"/>
      <c r="N221" s="29"/>
      <c r="O221" s="687">
        <f t="shared" si="52"/>
        <v>0</v>
      </c>
      <c r="P221" s="687"/>
      <c r="Q221" s="688"/>
      <c r="R221" s="689"/>
      <c r="T221" s="26"/>
      <c r="U221" s="585"/>
      <c r="V221" s="586"/>
      <c r="W221" s="585"/>
      <c r="X221" s="704"/>
      <c r="Y221" s="586"/>
      <c r="Z221" s="585"/>
      <c r="AA221" s="586"/>
      <c r="AB221" s="29"/>
      <c r="AC221" s="29"/>
      <c r="AD221" s="29"/>
      <c r="AE221" s="29"/>
      <c r="AF221" s="29"/>
      <c r="AG221" s="29"/>
      <c r="AH221" s="687">
        <f t="shared" si="53"/>
        <v>0</v>
      </c>
      <c r="AI221" s="687"/>
      <c r="AJ221" s="688"/>
      <c r="AK221" s="689"/>
    </row>
    <row r="222" spans="1:56" x14ac:dyDescent="0.25">
      <c r="A222" s="26"/>
      <c r="B222" s="585"/>
      <c r="C222" s="586"/>
      <c r="D222" s="585"/>
      <c r="E222" s="704"/>
      <c r="F222" s="586"/>
      <c r="G222" s="585"/>
      <c r="H222" s="586"/>
      <c r="I222" s="29"/>
      <c r="J222" s="29"/>
      <c r="K222" s="29"/>
      <c r="L222" s="29"/>
      <c r="M222" s="29"/>
      <c r="N222" s="29"/>
      <c r="O222" s="687">
        <f t="shared" si="52"/>
        <v>0</v>
      </c>
      <c r="P222" s="687"/>
      <c r="Q222" s="688"/>
      <c r="R222" s="689"/>
      <c r="T222" s="26"/>
      <c r="U222" s="585"/>
      <c r="V222" s="586"/>
      <c r="W222" s="585"/>
      <c r="X222" s="704"/>
      <c r="Y222" s="586"/>
      <c r="Z222" s="585"/>
      <c r="AA222" s="586"/>
      <c r="AB222" s="29"/>
      <c r="AC222" s="29"/>
      <c r="AD222" s="29"/>
      <c r="AE222" s="29"/>
      <c r="AF222" s="29"/>
      <c r="AG222" s="29"/>
      <c r="AH222" s="687">
        <f t="shared" si="53"/>
        <v>0</v>
      </c>
      <c r="AI222" s="687"/>
      <c r="AJ222" s="688"/>
      <c r="AK222" s="689"/>
    </row>
    <row r="223" spans="1:56" x14ac:dyDescent="0.25">
      <c r="A223" s="26"/>
      <c r="B223" s="585"/>
      <c r="C223" s="586"/>
      <c r="D223" s="585"/>
      <c r="E223" s="704"/>
      <c r="F223" s="586"/>
      <c r="G223" s="585"/>
      <c r="H223" s="586"/>
      <c r="I223" s="29"/>
      <c r="J223" s="29"/>
      <c r="K223" s="29"/>
      <c r="L223" s="29"/>
      <c r="M223" s="29"/>
      <c r="N223" s="29"/>
      <c r="O223" s="687">
        <f t="shared" si="52"/>
        <v>0</v>
      </c>
      <c r="P223" s="687"/>
      <c r="Q223" s="688"/>
      <c r="R223" s="689"/>
      <c r="T223" s="26"/>
      <c r="U223" s="585"/>
      <c r="V223" s="586"/>
      <c r="W223" s="585"/>
      <c r="X223" s="704"/>
      <c r="Y223" s="586"/>
      <c r="Z223" s="585"/>
      <c r="AA223" s="586"/>
      <c r="AB223" s="29"/>
      <c r="AC223" s="29"/>
      <c r="AD223" s="29"/>
      <c r="AE223" s="29"/>
      <c r="AF223" s="29"/>
      <c r="AG223" s="29"/>
      <c r="AH223" s="687">
        <f t="shared" si="53"/>
        <v>0</v>
      </c>
      <c r="AI223" s="687"/>
      <c r="AJ223" s="688"/>
      <c r="AK223" s="689"/>
      <c r="BD223" s="219"/>
    </row>
    <row r="224" spans="1:56" x14ac:dyDescent="0.25">
      <c r="A224" s="26"/>
      <c r="B224" s="585"/>
      <c r="C224" s="586"/>
      <c r="D224" s="585"/>
      <c r="E224" s="704"/>
      <c r="F224" s="586"/>
      <c r="G224" s="585"/>
      <c r="H224" s="586"/>
      <c r="I224" s="29"/>
      <c r="J224" s="29"/>
      <c r="K224" s="29"/>
      <c r="L224" s="29"/>
      <c r="M224" s="29"/>
      <c r="N224" s="29"/>
      <c r="O224" s="687">
        <f t="shared" si="52"/>
        <v>0</v>
      </c>
      <c r="P224" s="687"/>
      <c r="Q224" s="688"/>
      <c r="R224" s="689"/>
      <c r="T224" s="26"/>
      <c r="U224" s="585"/>
      <c r="V224" s="586"/>
      <c r="W224" s="585"/>
      <c r="X224" s="704"/>
      <c r="Y224" s="586"/>
      <c r="Z224" s="585"/>
      <c r="AA224" s="586"/>
      <c r="AB224" s="29"/>
      <c r="AC224" s="29"/>
      <c r="AD224" s="29"/>
      <c r="AE224" s="29"/>
      <c r="AF224" s="29"/>
      <c r="AG224" s="29"/>
      <c r="AH224" s="687">
        <f t="shared" si="53"/>
        <v>0</v>
      </c>
      <c r="AI224" s="687"/>
      <c r="AJ224" s="688"/>
      <c r="AK224" s="689"/>
      <c r="BD224" s="220"/>
    </row>
    <row r="225" spans="1:56" x14ac:dyDescent="0.25">
      <c r="A225" s="26"/>
      <c r="B225" s="585"/>
      <c r="C225" s="586"/>
      <c r="D225" s="585"/>
      <c r="E225" s="704"/>
      <c r="F225" s="586"/>
      <c r="G225" s="585"/>
      <c r="H225" s="586"/>
      <c r="I225" s="29"/>
      <c r="J225" s="29"/>
      <c r="K225" s="29"/>
      <c r="L225" s="29"/>
      <c r="M225" s="29"/>
      <c r="N225" s="29"/>
      <c r="O225" s="687">
        <f t="shared" si="52"/>
        <v>0</v>
      </c>
      <c r="P225" s="687"/>
      <c r="Q225" s="688"/>
      <c r="R225" s="689"/>
      <c r="T225" s="26"/>
      <c r="U225" s="585"/>
      <c r="V225" s="586"/>
      <c r="W225" s="585"/>
      <c r="X225" s="704"/>
      <c r="Y225" s="586"/>
      <c r="Z225" s="585"/>
      <c r="AA225" s="586"/>
      <c r="AB225" s="29"/>
      <c r="AC225" s="29"/>
      <c r="AD225" s="29"/>
      <c r="AE225" s="29"/>
      <c r="AF225" s="29"/>
      <c r="AG225" s="29"/>
      <c r="AH225" s="687">
        <f t="shared" si="53"/>
        <v>0</v>
      </c>
      <c r="AI225" s="687"/>
      <c r="AJ225" s="688"/>
      <c r="AK225" s="689"/>
      <c r="BD225" s="219"/>
    </row>
    <row r="226" spans="1:56" x14ac:dyDescent="0.25">
      <c r="A226" s="26"/>
      <c r="B226" s="585"/>
      <c r="C226" s="586"/>
      <c r="D226" s="585"/>
      <c r="E226" s="704"/>
      <c r="F226" s="586"/>
      <c r="G226" s="585"/>
      <c r="H226" s="586"/>
      <c r="I226" s="29"/>
      <c r="J226" s="29"/>
      <c r="K226" s="29"/>
      <c r="L226" s="29"/>
      <c r="M226" s="29"/>
      <c r="N226" s="29"/>
      <c r="O226" s="687">
        <f t="shared" si="52"/>
        <v>0</v>
      </c>
      <c r="P226" s="687"/>
      <c r="Q226" s="688"/>
      <c r="R226" s="689"/>
      <c r="T226" s="26"/>
      <c r="U226" s="240"/>
      <c r="V226" s="241"/>
      <c r="W226" s="240"/>
      <c r="X226" s="242"/>
      <c r="Y226" s="241"/>
      <c r="Z226" s="240"/>
      <c r="AA226" s="241"/>
      <c r="AB226" s="29"/>
      <c r="AC226" s="29"/>
      <c r="AD226" s="29"/>
      <c r="AE226" s="29"/>
      <c r="AF226" s="29"/>
      <c r="AG226" s="29"/>
      <c r="AH226" s="257"/>
      <c r="AI226" s="257"/>
      <c r="AJ226" s="248"/>
      <c r="AK226" s="255"/>
      <c r="BD226" s="219"/>
    </row>
    <row r="227" spans="1:56" x14ac:dyDescent="0.25">
      <c r="A227" s="26"/>
      <c r="B227" s="585"/>
      <c r="C227" s="586"/>
      <c r="D227" s="585"/>
      <c r="E227" s="704"/>
      <c r="F227" s="586"/>
      <c r="G227" s="585"/>
      <c r="H227" s="586"/>
      <c r="I227" s="29"/>
      <c r="J227" s="29"/>
      <c r="K227" s="29"/>
      <c r="L227" s="29"/>
      <c r="M227" s="29"/>
      <c r="N227" s="29"/>
      <c r="O227" s="687">
        <f t="shared" si="52"/>
        <v>0</v>
      </c>
      <c r="P227" s="687"/>
      <c r="Q227" s="688"/>
      <c r="R227" s="689"/>
      <c r="T227" s="26"/>
      <c r="U227" s="585"/>
      <c r="V227" s="586"/>
      <c r="W227" s="585"/>
      <c r="X227" s="704"/>
      <c r="Y227" s="586"/>
      <c r="Z227" s="585"/>
      <c r="AA227" s="586"/>
      <c r="AB227" s="29"/>
      <c r="AC227" s="29"/>
      <c r="AD227" s="29"/>
      <c r="AE227" s="29"/>
      <c r="AF227" s="29"/>
      <c r="AG227" s="29"/>
      <c r="AH227" s="687">
        <f t="shared" si="53"/>
        <v>0</v>
      </c>
      <c r="AI227" s="687"/>
      <c r="AJ227" s="688"/>
      <c r="AK227" s="689"/>
      <c r="BD227" s="219"/>
    </row>
    <row r="228" spans="1:56" x14ac:dyDescent="0.25">
      <c r="A228" s="26"/>
      <c r="B228" s="585"/>
      <c r="C228" s="586"/>
      <c r="D228" s="585"/>
      <c r="E228" s="704"/>
      <c r="F228" s="586"/>
      <c r="G228" s="585"/>
      <c r="H228" s="586"/>
      <c r="I228" s="29"/>
      <c r="J228" s="29"/>
      <c r="K228" s="29"/>
      <c r="L228" s="29"/>
      <c r="M228" s="29"/>
      <c r="N228" s="29"/>
      <c r="O228" s="687">
        <f t="shared" si="52"/>
        <v>0</v>
      </c>
      <c r="P228" s="687"/>
      <c r="Q228" s="688"/>
      <c r="R228" s="689"/>
      <c r="T228" s="26"/>
      <c r="U228" s="585"/>
      <c r="V228" s="586"/>
      <c r="W228" s="585"/>
      <c r="X228" s="704"/>
      <c r="Y228" s="586"/>
      <c r="Z228" s="585"/>
      <c r="AA228" s="586"/>
      <c r="AB228" s="29"/>
      <c r="AC228" s="29"/>
      <c r="AD228" s="29"/>
      <c r="AE228" s="29"/>
      <c r="AF228" s="29"/>
      <c r="AG228" s="29"/>
      <c r="AH228" s="687">
        <f t="shared" si="53"/>
        <v>0</v>
      </c>
      <c r="AI228" s="687"/>
      <c r="AJ228" s="688"/>
      <c r="AK228" s="689"/>
      <c r="BD228" s="219"/>
    </row>
    <row r="229" spans="1:56" x14ac:dyDescent="0.25">
      <c r="A229" s="26"/>
      <c r="B229" s="585"/>
      <c r="C229" s="586"/>
      <c r="D229" s="585"/>
      <c r="E229" s="704"/>
      <c r="F229" s="586"/>
      <c r="G229" s="585"/>
      <c r="H229" s="586"/>
      <c r="I229" s="29"/>
      <c r="J229" s="29"/>
      <c r="K229" s="29"/>
      <c r="L229" s="29"/>
      <c r="M229" s="29"/>
      <c r="N229" s="29"/>
      <c r="O229" s="687">
        <f t="shared" si="52"/>
        <v>0</v>
      </c>
      <c r="P229" s="687"/>
      <c r="Q229" s="688"/>
      <c r="R229" s="689"/>
      <c r="T229" s="26"/>
      <c r="U229" s="585"/>
      <c r="V229" s="586"/>
      <c r="W229" s="585"/>
      <c r="X229" s="704"/>
      <c r="Y229" s="586"/>
      <c r="Z229" s="585"/>
      <c r="AA229" s="586"/>
      <c r="AB229" s="29"/>
      <c r="AC229" s="29"/>
      <c r="AD229" s="29"/>
      <c r="AE229" s="29"/>
      <c r="AF229" s="29"/>
      <c r="AG229" s="29"/>
      <c r="AH229" s="687">
        <f t="shared" si="53"/>
        <v>0</v>
      </c>
      <c r="AI229" s="687"/>
      <c r="AJ229" s="688"/>
      <c r="AK229" s="689"/>
      <c r="BD229" s="221"/>
    </row>
    <row r="230" spans="1:56" x14ac:dyDescent="0.25">
      <c r="A230" s="26"/>
      <c r="B230" s="585"/>
      <c r="C230" s="586"/>
      <c r="D230" s="585"/>
      <c r="E230" s="704"/>
      <c r="F230" s="586"/>
      <c r="G230" s="585"/>
      <c r="H230" s="586"/>
      <c r="I230" s="29"/>
      <c r="J230" s="29"/>
      <c r="K230" s="29"/>
      <c r="L230" s="29"/>
      <c r="M230" s="29"/>
      <c r="N230" s="29"/>
      <c r="O230" s="687">
        <f t="shared" si="52"/>
        <v>0</v>
      </c>
      <c r="P230" s="687"/>
      <c r="Q230" s="688"/>
      <c r="R230" s="689"/>
      <c r="T230" s="26"/>
      <c r="U230" s="585"/>
      <c r="V230" s="586"/>
      <c r="W230" s="585"/>
      <c r="X230" s="704"/>
      <c r="Y230" s="586"/>
      <c r="Z230" s="585"/>
      <c r="AA230" s="586"/>
      <c r="AB230" s="29"/>
      <c r="AC230" s="29"/>
      <c r="AD230" s="29"/>
      <c r="AE230" s="29"/>
      <c r="AF230" s="29"/>
      <c r="AG230" s="29"/>
      <c r="AH230" s="687">
        <f t="shared" si="53"/>
        <v>0</v>
      </c>
      <c r="AI230" s="687"/>
      <c r="AJ230" s="688"/>
      <c r="AK230" s="689"/>
      <c r="BD230" s="221"/>
    </row>
    <row r="231" spans="1:56" x14ac:dyDescent="0.25">
      <c r="A231" s="26"/>
      <c r="B231" s="585"/>
      <c r="C231" s="586"/>
      <c r="D231" s="585"/>
      <c r="E231" s="704"/>
      <c r="F231" s="586"/>
      <c r="G231" s="585"/>
      <c r="H231" s="586"/>
      <c r="I231" s="29"/>
      <c r="J231" s="29"/>
      <c r="K231" s="29"/>
      <c r="L231" s="29"/>
      <c r="M231" s="29"/>
      <c r="N231" s="29"/>
      <c r="O231" s="687">
        <f t="shared" si="52"/>
        <v>0</v>
      </c>
      <c r="P231" s="687"/>
      <c r="Q231" s="688"/>
      <c r="R231" s="689"/>
      <c r="T231" s="26"/>
      <c r="U231" s="585"/>
      <c r="V231" s="586"/>
      <c r="W231" s="585"/>
      <c r="X231" s="704"/>
      <c r="Y231" s="586"/>
      <c r="Z231" s="585"/>
      <c r="AA231" s="586"/>
      <c r="AB231" s="29"/>
      <c r="AC231" s="29"/>
      <c r="AD231" s="29"/>
      <c r="AE231" s="29"/>
      <c r="AF231" s="29"/>
      <c r="AG231" s="29"/>
      <c r="AH231" s="687">
        <f t="shared" si="53"/>
        <v>0</v>
      </c>
      <c r="AI231" s="687"/>
      <c r="AJ231" s="688"/>
      <c r="AK231" s="689"/>
      <c r="BD231" s="221"/>
    </row>
    <row r="232" spans="1:56" x14ac:dyDescent="0.25">
      <c r="A232" s="26"/>
      <c r="B232" s="585"/>
      <c r="C232" s="586"/>
      <c r="D232" s="585"/>
      <c r="E232" s="704"/>
      <c r="F232" s="586"/>
      <c r="G232" s="585"/>
      <c r="H232" s="586"/>
      <c r="I232" s="29"/>
      <c r="J232" s="29"/>
      <c r="K232" s="29"/>
      <c r="L232" s="29"/>
      <c r="M232" s="29"/>
      <c r="N232" s="29"/>
      <c r="O232" s="687">
        <f t="shared" si="52"/>
        <v>0</v>
      </c>
      <c r="P232" s="687"/>
      <c r="Q232" s="688"/>
      <c r="R232" s="689"/>
      <c r="T232" s="26"/>
      <c r="U232" s="585"/>
      <c r="V232" s="586"/>
      <c r="W232" s="585"/>
      <c r="X232" s="704"/>
      <c r="Y232" s="586"/>
      <c r="Z232" s="585"/>
      <c r="AA232" s="586"/>
      <c r="AB232" s="29"/>
      <c r="AC232" s="29"/>
      <c r="AD232" s="29"/>
      <c r="AE232" s="29"/>
      <c r="AF232" s="29"/>
      <c r="AG232" s="29"/>
      <c r="AH232" s="687">
        <f t="shared" si="53"/>
        <v>0</v>
      </c>
      <c r="AI232" s="687"/>
      <c r="AJ232" s="688"/>
      <c r="AK232" s="689"/>
      <c r="BD232" s="221"/>
    </row>
    <row r="233" spans="1:56" x14ac:dyDescent="0.25">
      <c r="A233" s="26"/>
      <c r="B233" s="585"/>
      <c r="C233" s="586"/>
      <c r="D233" s="585"/>
      <c r="E233" s="704"/>
      <c r="F233" s="586"/>
      <c r="G233" s="585"/>
      <c r="H233" s="586"/>
      <c r="I233" s="29"/>
      <c r="J233" s="29"/>
      <c r="K233" s="29"/>
      <c r="L233" s="29"/>
      <c r="M233" s="29"/>
      <c r="N233" s="29"/>
      <c r="O233" s="687">
        <f t="shared" si="52"/>
        <v>0</v>
      </c>
      <c r="P233" s="687"/>
      <c r="Q233" s="688"/>
      <c r="R233" s="689"/>
      <c r="T233" s="26"/>
      <c r="U233" s="585"/>
      <c r="V233" s="586"/>
      <c r="W233" s="585"/>
      <c r="X233" s="704"/>
      <c r="Y233" s="586"/>
      <c r="Z233" s="585"/>
      <c r="AA233" s="586"/>
      <c r="AB233" s="29"/>
      <c r="AC233" s="29"/>
      <c r="AD233" s="29"/>
      <c r="AE233" s="29"/>
      <c r="AF233" s="29"/>
      <c r="AG233" s="29"/>
      <c r="AH233" s="687">
        <f t="shared" si="53"/>
        <v>0</v>
      </c>
      <c r="AI233" s="687"/>
      <c r="AJ233" s="688"/>
      <c r="AK233" s="689"/>
      <c r="BD233" s="221"/>
    </row>
    <row r="234" spans="1:56" x14ac:dyDescent="0.25">
      <c r="A234" s="26"/>
      <c r="B234" s="585"/>
      <c r="C234" s="586"/>
      <c r="D234" s="585"/>
      <c r="E234" s="704"/>
      <c r="F234" s="586"/>
      <c r="G234" s="585"/>
      <c r="H234" s="586"/>
      <c r="I234" s="29"/>
      <c r="J234" s="29"/>
      <c r="K234" s="29"/>
      <c r="L234" s="29"/>
      <c r="M234" s="29"/>
      <c r="N234" s="29"/>
      <c r="O234" s="687">
        <f t="shared" si="52"/>
        <v>0</v>
      </c>
      <c r="P234" s="687"/>
      <c r="Q234" s="688"/>
      <c r="R234" s="689"/>
      <c r="T234" s="26"/>
      <c r="U234" s="585"/>
      <c r="V234" s="586"/>
      <c r="W234" s="585"/>
      <c r="X234" s="704"/>
      <c r="Y234" s="586"/>
      <c r="Z234" s="585"/>
      <c r="AA234" s="586"/>
      <c r="AB234" s="29"/>
      <c r="AC234" s="29"/>
      <c r="AD234" s="29"/>
      <c r="AE234" s="29"/>
      <c r="AF234" s="29"/>
      <c r="AG234" s="29"/>
      <c r="AH234" s="687">
        <f t="shared" si="53"/>
        <v>0</v>
      </c>
      <c r="AI234" s="687"/>
      <c r="AJ234" s="688"/>
      <c r="AK234" s="689"/>
      <c r="BD234" s="221"/>
    </row>
    <row r="235" spans="1:56" x14ac:dyDescent="0.25">
      <c r="A235" s="26"/>
      <c r="B235" s="585"/>
      <c r="C235" s="586"/>
      <c r="D235" s="585"/>
      <c r="E235" s="704"/>
      <c r="F235" s="586"/>
      <c r="G235" s="585"/>
      <c r="H235" s="586"/>
      <c r="I235" s="29"/>
      <c r="J235" s="29"/>
      <c r="K235" s="29"/>
      <c r="L235" s="29"/>
      <c r="M235" s="29"/>
      <c r="N235" s="29"/>
      <c r="O235" s="687">
        <f t="shared" si="52"/>
        <v>0</v>
      </c>
      <c r="P235" s="687"/>
      <c r="Q235" s="688"/>
      <c r="R235" s="689"/>
      <c r="T235" s="26"/>
      <c r="U235" s="585"/>
      <c r="V235" s="586"/>
      <c r="W235" s="585"/>
      <c r="X235" s="704"/>
      <c r="Y235" s="586"/>
      <c r="Z235" s="585"/>
      <c r="AA235" s="586"/>
      <c r="AB235" s="29"/>
      <c r="AC235" s="29"/>
      <c r="AD235" s="29"/>
      <c r="AE235" s="29"/>
      <c r="AF235" s="29"/>
      <c r="AG235" s="29"/>
      <c r="AH235" s="687">
        <f t="shared" si="53"/>
        <v>0</v>
      </c>
      <c r="AI235" s="687"/>
      <c r="AJ235" s="688"/>
      <c r="AK235" s="689"/>
      <c r="BD235" s="221"/>
    </row>
    <row r="236" spans="1:56" x14ac:dyDescent="0.25">
      <c r="A236" s="26"/>
      <c r="B236" s="585"/>
      <c r="C236" s="586"/>
      <c r="D236" s="585"/>
      <c r="E236" s="704"/>
      <c r="F236" s="586"/>
      <c r="G236" s="585"/>
      <c r="H236" s="586"/>
      <c r="I236" s="29"/>
      <c r="J236" s="29"/>
      <c r="K236" s="29"/>
      <c r="L236" s="29"/>
      <c r="M236" s="29"/>
      <c r="N236" s="29"/>
      <c r="O236" s="687">
        <f t="shared" si="52"/>
        <v>0</v>
      </c>
      <c r="P236" s="687"/>
      <c r="Q236" s="688"/>
      <c r="R236" s="689"/>
      <c r="T236" s="26"/>
      <c r="U236" s="585"/>
      <c r="V236" s="586"/>
      <c r="W236" s="585"/>
      <c r="X236" s="704"/>
      <c r="Y236" s="586"/>
      <c r="Z236" s="585"/>
      <c r="AA236" s="586"/>
      <c r="AB236" s="29"/>
      <c r="AC236" s="29"/>
      <c r="AD236" s="29"/>
      <c r="AE236" s="29"/>
      <c r="AF236" s="29"/>
      <c r="AG236" s="29"/>
      <c r="AH236" s="687">
        <f t="shared" si="53"/>
        <v>0</v>
      </c>
      <c r="AI236" s="687"/>
      <c r="AJ236" s="688"/>
      <c r="AK236" s="689"/>
      <c r="BD236" s="221"/>
    </row>
    <row r="237" spans="1:56" ht="15.75" thickBot="1" x14ac:dyDescent="0.3">
      <c r="A237" s="27"/>
      <c r="B237" s="702"/>
      <c r="C237" s="703"/>
      <c r="D237" s="702"/>
      <c r="E237" s="587"/>
      <c r="F237" s="703"/>
      <c r="G237" s="702"/>
      <c r="H237" s="703"/>
      <c r="I237" s="30"/>
      <c r="J237" s="30"/>
      <c r="K237" s="30"/>
      <c r="L237" s="30"/>
      <c r="M237" s="30"/>
      <c r="N237" s="30"/>
      <c r="O237" s="727">
        <f t="shared" si="52"/>
        <v>0</v>
      </c>
      <c r="P237" s="727"/>
      <c r="Q237" s="728"/>
      <c r="R237" s="729"/>
      <c r="T237" s="27"/>
      <c r="U237" s="702"/>
      <c r="V237" s="703"/>
      <c r="W237" s="702"/>
      <c r="X237" s="587"/>
      <c r="Y237" s="703"/>
      <c r="Z237" s="702"/>
      <c r="AA237" s="703"/>
      <c r="AB237" s="30"/>
      <c r="AC237" s="30"/>
      <c r="AD237" s="30"/>
      <c r="AE237" s="30"/>
      <c r="AF237" s="30"/>
      <c r="AG237" s="30"/>
      <c r="AH237" s="730">
        <f t="shared" si="53"/>
        <v>0</v>
      </c>
      <c r="AI237" s="730"/>
      <c r="AJ237" s="731"/>
      <c r="AK237" s="732"/>
      <c r="BD237" s="221"/>
    </row>
    <row r="238" spans="1:56" ht="16.5" thickTop="1" thickBot="1" x14ac:dyDescent="0.3">
      <c r="A238" s="58" t="s">
        <v>86</v>
      </c>
      <c r="B238" s="596">
        <f>SUM(B219:C237)</f>
        <v>0</v>
      </c>
      <c r="C238" s="596"/>
      <c r="D238" s="596"/>
      <c r="E238" s="596"/>
      <c r="F238" s="596"/>
      <c r="G238" s="596"/>
      <c r="H238" s="596"/>
      <c r="I238" s="596"/>
      <c r="J238" s="596"/>
      <c r="K238" s="596"/>
      <c r="L238" s="596"/>
      <c r="M238" s="596"/>
      <c r="N238" s="596"/>
      <c r="O238" s="596"/>
      <c r="P238" s="596"/>
      <c r="Q238" s="596"/>
      <c r="R238" s="596"/>
      <c r="T238" s="27"/>
      <c r="U238" s="702"/>
      <c r="V238" s="703"/>
      <c r="W238" s="702"/>
      <c r="X238" s="587"/>
      <c r="Y238" s="703"/>
      <c r="Z238" s="702"/>
      <c r="AA238" s="703"/>
      <c r="AB238" s="30"/>
      <c r="AC238" s="30"/>
      <c r="AD238" s="30"/>
      <c r="AE238" s="30"/>
      <c r="AF238" s="30"/>
      <c r="AG238" s="30"/>
      <c r="AH238" s="687">
        <f t="shared" si="53"/>
        <v>0</v>
      </c>
      <c r="AI238" s="687"/>
      <c r="AJ238" s="688"/>
      <c r="AK238" s="689"/>
    </row>
    <row r="239" spans="1:56" ht="15.75" thickBot="1" x14ac:dyDescent="0.3">
      <c r="A239" s="498" t="s">
        <v>85</v>
      </c>
      <c r="B239" s="498"/>
      <c r="C239" s="498"/>
      <c r="D239" s="498">
        <f>SUM(D219:F237)</f>
        <v>0</v>
      </c>
      <c r="E239" s="498"/>
      <c r="F239" s="498"/>
      <c r="G239" s="498"/>
      <c r="H239" s="498"/>
      <c r="I239" s="498"/>
      <c r="J239" s="498"/>
      <c r="K239" s="498"/>
      <c r="L239" s="498"/>
      <c r="M239" s="498"/>
      <c r="N239" s="498"/>
      <c r="O239" s="498"/>
      <c r="P239" s="498"/>
      <c r="Q239" s="498"/>
      <c r="R239" s="498"/>
      <c r="T239" s="27"/>
      <c r="U239" s="702"/>
      <c r="V239" s="703"/>
      <c r="W239" s="702"/>
      <c r="X239" s="587"/>
      <c r="Y239" s="703"/>
      <c r="Z239" s="702"/>
      <c r="AA239" s="703"/>
      <c r="AB239" s="30"/>
      <c r="AC239" s="30"/>
      <c r="AD239" s="30"/>
      <c r="AE239" s="30"/>
      <c r="AF239" s="30"/>
      <c r="AG239" s="30"/>
      <c r="AH239" s="687">
        <f t="shared" si="53"/>
        <v>0</v>
      </c>
      <c r="AI239" s="687"/>
      <c r="AJ239" s="688"/>
      <c r="AK239" s="689"/>
    </row>
    <row r="240" spans="1:56" ht="15.75" thickBot="1" x14ac:dyDescent="0.3">
      <c r="A240" s="498" t="s">
        <v>84</v>
      </c>
      <c r="B240" s="498"/>
      <c r="C240" s="498"/>
      <c r="D240" s="498"/>
      <c r="E240" s="498"/>
      <c r="F240" s="498"/>
      <c r="G240" s="498">
        <f>SUM(G219:H237)</f>
        <v>0</v>
      </c>
      <c r="H240" s="498"/>
      <c r="I240" s="498"/>
      <c r="J240" s="498"/>
      <c r="K240" s="498"/>
      <c r="L240" s="498"/>
      <c r="M240" s="498"/>
      <c r="N240" s="498"/>
      <c r="O240" s="498"/>
      <c r="P240" s="498"/>
      <c r="Q240" s="498"/>
      <c r="R240" s="498"/>
      <c r="T240" s="27"/>
      <c r="U240" s="702"/>
      <c r="V240" s="703"/>
      <c r="W240" s="702"/>
      <c r="X240" s="587"/>
      <c r="Y240" s="703"/>
      <c r="Z240" s="702"/>
      <c r="AA240" s="703"/>
      <c r="AB240" s="30"/>
      <c r="AC240" s="30"/>
      <c r="AD240" s="30"/>
      <c r="AE240" s="30"/>
      <c r="AF240" s="30"/>
      <c r="AG240" s="30"/>
      <c r="AH240" s="687">
        <f t="shared" si="53"/>
        <v>0</v>
      </c>
      <c r="AI240" s="687"/>
      <c r="AJ240" s="688"/>
      <c r="AK240" s="689"/>
    </row>
    <row r="241" spans="1:37" ht="15.75" thickBot="1" x14ac:dyDescent="0.3">
      <c r="A241" s="592" t="s">
        <v>137</v>
      </c>
      <c r="B241" s="592"/>
      <c r="C241" s="592"/>
      <c r="D241" s="592"/>
      <c r="E241" s="592"/>
      <c r="F241" s="592"/>
      <c r="G241" s="592"/>
      <c r="H241" s="592"/>
      <c r="I241" s="498">
        <f>SUM(I219:I237)+SUM(AB219:AB247)</f>
        <v>0</v>
      </c>
      <c r="J241" s="498"/>
      <c r="K241" s="498"/>
      <c r="L241" s="498"/>
      <c r="M241" s="498"/>
      <c r="N241" s="498"/>
      <c r="O241" s="498"/>
      <c r="P241" s="498"/>
      <c r="Q241" s="498"/>
      <c r="R241" s="498"/>
      <c r="T241" s="27"/>
      <c r="U241" s="702"/>
      <c r="V241" s="703"/>
      <c r="W241" s="702"/>
      <c r="X241" s="587"/>
      <c r="Y241" s="703"/>
      <c r="Z241" s="702"/>
      <c r="AA241" s="703"/>
      <c r="AB241" s="30"/>
      <c r="AC241" s="30"/>
      <c r="AD241" s="30"/>
      <c r="AE241" s="30"/>
      <c r="AF241" s="30"/>
      <c r="AG241" s="30"/>
      <c r="AH241" s="687">
        <f t="shared" si="53"/>
        <v>0</v>
      </c>
      <c r="AI241" s="687"/>
      <c r="AJ241" s="688"/>
      <c r="AK241" s="689"/>
    </row>
    <row r="242" spans="1:37" ht="15.75" thickBot="1" x14ac:dyDescent="0.3">
      <c r="A242" s="498" t="s">
        <v>83</v>
      </c>
      <c r="B242" s="498"/>
      <c r="C242" s="498"/>
      <c r="D242" s="498"/>
      <c r="E242" s="498"/>
      <c r="F242" s="498"/>
      <c r="G242" s="498"/>
      <c r="H242" s="498"/>
      <c r="I242" s="498"/>
      <c r="J242" s="498">
        <f>SUM(J219:J237)+SUM(AC219:AC247)</f>
        <v>70</v>
      </c>
      <c r="K242" s="498"/>
      <c r="L242" s="498"/>
      <c r="M242" s="498"/>
      <c r="N242" s="498"/>
      <c r="O242" s="498"/>
      <c r="P242" s="498"/>
      <c r="Q242" s="498"/>
      <c r="R242" s="498"/>
      <c r="T242" s="27"/>
      <c r="U242" s="702"/>
      <c r="V242" s="703"/>
      <c r="W242" s="702"/>
      <c r="X242" s="587"/>
      <c r="Y242" s="703"/>
      <c r="Z242" s="702"/>
      <c r="AA242" s="703"/>
      <c r="AB242" s="30"/>
      <c r="AC242" s="30"/>
      <c r="AD242" s="30"/>
      <c r="AE242" s="30"/>
      <c r="AF242" s="30"/>
      <c r="AG242" s="30"/>
      <c r="AH242" s="687">
        <f t="shared" si="53"/>
        <v>0</v>
      </c>
      <c r="AI242" s="687"/>
      <c r="AJ242" s="688"/>
      <c r="AK242" s="689"/>
    </row>
    <row r="243" spans="1:37" ht="15.75" thickBot="1" x14ac:dyDescent="0.3">
      <c r="A243" s="498" t="s">
        <v>82</v>
      </c>
      <c r="B243" s="498"/>
      <c r="C243" s="498"/>
      <c r="D243" s="498"/>
      <c r="E243" s="498"/>
      <c r="F243" s="498"/>
      <c r="G243" s="498"/>
      <c r="H243" s="498"/>
      <c r="I243" s="498"/>
      <c r="J243" s="498"/>
      <c r="K243" s="498">
        <f>SUM(K219:K237)+SUM(AD219:AD247)</f>
        <v>12</v>
      </c>
      <c r="L243" s="498"/>
      <c r="M243" s="498"/>
      <c r="N243" s="498"/>
      <c r="O243" s="498"/>
      <c r="P243" s="498"/>
      <c r="Q243" s="498"/>
      <c r="R243" s="498"/>
      <c r="T243" s="27"/>
      <c r="U243" s="702"/>
      <c r="V243" s="703"/>
      <c r="W243" s="702"/>
      <c r="X243" s="587"/>
      <c r="Y243" s="703"/>
      <c r="Z243" s="702"/>
      <c r="AA243" s="703"/>
      <c r="AB243" s="30"/>
      <c r="AC243" s="30"/>
      <c r="AD243" s="30"/>
      <c r="AE243" s="30"/>
      <c r="AF243" s="30"/>
      <c r="AG243" s="30"/>
      <c r="AH243" s="687">
        <f t="shared" si="53"/>
        <v>0</v>
      </c>
      <c r="AI243" s="687"/>
      <c r="AJ243" s="688"/>
      <c r="AK243" s="689"/>
    </row>
    <row r="244" spans="1:37" ht="15.75" thickBot="1" x14ac:dyDescent="0.3">
      <c r="A244" s="498" t="s">
        <v>81</v>
      </c>
      <c r="B244" s="498"/>
      <c r="C244" s="498"/>
      <c r="D244" s="498"/>
      <c r="E244" s="498"/>
      <c r="F244" s="498"/>
      <c r="G244" s="498"/>
      <c r="H244" s="498"/>
      <c r="I244" s="498"/>
      <c r="J244" s="498"/>
      <c r="K244" s="498"/>
      <c r="L244" s="498">
        <f>SUM(L219:L237)+SUM(AE219:AE247)</f>
        <v>11</v>
      </c>
      <c r="M244" s="498"/>
      <c r="N244" s="498"/>
      <c r="O244" s="498"/>
      <c r="P244" s="498"/>
      <c r="Q244" s="498"/>
      <c r="R244" s="498"/>
      <c r="T244" s="27"/>
      <c r="U244" s="702"/>
      <c r="V244" s="703"/>
      <c r="W244" s="702"/>
      <c r="X244" s="587"/>
      <c r="Y244" s="703"/>
      <c r="Z244" s="702"/>
      <c r="AA244" s="703"/>
      <c r="AB244" s="30"/>
      <c r="AC244" s="30"/>
      <c r="AD244" s="30"/>
      <c r="AE244" s="30"/>
      <c r="AF244" s="30"/>
      <c r="AG244" s="30"/>
      <c r="AH244" s="687">
        <f t="shared" si="53"/>
        <v>0</v>
      </c>
      <c r="AI244" s="687"/>
      <c r="AJ244" s="688"/>
      <c r="AK244" s="689"/>
    </row>
    <row r="245" spans="1:37" ht="15.75" thickBot="1" x14ac:dyDescent="0.3">
      <c r="A245" s="498" t="s">
        <v>170</v>
      </c>
      <c r="B245" s="498"/>
      <c r="C245" s="498"/>
      <c r="D245" s="498"/>
      <c r="E245" s="498"/>
      <c r="F245" s="498"/>
      <c r="G245" s="498"/>
      <c r="H245" s="498"/>
      <c r="I245" s="498"/>
      <c r="J245" s="498"/>
      <c r="K245" s="498"/>
      <c r="L245" s="498"/>
      <c r="M245" s="498">
        <f>SUM(M219:M237)+SUM(AF219:AF247)</f>
        <v>0</v>
      </c>
      <c r="N245" s="498"/>
      <c r="O245" s="498"/>
      <c r="P245" s="498"/>
      <c r="Q245" s="498"/>
      <c r="R245" s="498"/>
      <c r="T245" s="27"/>
      <c r="U245" s="702"/>
      <c r="V245" s="703"/>
      <c r="W245" s="702"/>
      <c r="X245" s="587"/>
      <c r="Y245" s="703"/>
      <c r="Z245" s="702"/>
      <c r="AA245" s="703"/>
      <c r="AB245" s="30"/>
      <c r="AC245" s="30"/>
      <c r="AD245" s="30"/>
      <c r="AE245" s="30"/>
      <c r="AF245" s="30"/>
      <c r="AG245" s="30"/>
      <c r="AH245" s="687">
        <f t="shared" si="53"/>
        <v>0</v>
      </c>
      <c r="AI245" s="687"/>
      <c r="AJ245" s="688"/>
      <c r="AK245" s="689"/>
    </row>
    <row r="246" spans="1:37" ht="15.75" thickBot="1" x14ac:dyDescent="0.3">
      <c r="A246" s="690" t="s">
        <v>80</v>
      </c>
      <c r="B246" s="691"/>
      <c r="C246" s="691"/>
      <c r="D246" s="691"/>
      <c r="E246" s="691"/>
      <c r="F246" s="691"/>
      <c r="G246" s="691"/>
      <c r="H246" s="691"/>
      <c r="I246" s="691"/>
      <c r="J246" s="691"/>
      <c r="K246" s="691"/>
      <c r="L246" s="691"/>
      <c r="M246" s="692"/>
      <c r="N246" s="497">
        <f>SUM(N219:N237)+SUM(AG219:AG247)</f>
        <v>0</v>
      </c>
      <c r="O246" s="497"/>
      <c r="P246" s="497"/>
      <c r="Q246" s="497"/>
      <c r="R246" s="497"/>
      <c r="T246" s="27"/>
      <c r="U246" s="702"/>
      <c r="V246" s="703"/>
      <c r="W246" s="702"/>
      <c r="X246" s="587"/>
      <c r="Y246" s="703"/>
      <c r="Z246" s="702"/>
      <c r="AA246" s="703"/>
      <c r="AB246" s="30"/>
      <c r="AC246" s="30"/>
      <c r="AD246" s="30"/>
      <c r="AE246" s="30"/>
      <c r="AF246" s="30"/>
      <c r="AG246" s="30"/>
      <c r="AH246" s="687">
        <f t="shared" si="53"/>
        <v>0</v>
      </c>
      <c r="AI246" s="687"/>
      <c r="AJ246" s="688"/>
      <c r="AK246" s="689"/>
    </row>
    <row r="247" spans="1:37" ht="15.75" thickBot="1" x14ac:dyDescent="0.3">
      <c r="A247" s="693" t="s">
        <v>79</v>
      </c>
      <c r="B247" s="694"/>
      <c r="C247" s="694"/>
      <c r="D247" s="694"/>
      <c r="E247" s="694"/>
      <c r="F247" s="694"/>
      <c r="G247" s="694"/>
      <c r="H247" s="694"/>
      <c r="I247" s="694"/>
      <c r="J247" s="694"/>
      <c r="K247" s="694"/>
      <c r="L247" s="694"/>
      <c r="M247" s="694"/>
      <c r="N247" s="695"/>
      <c r="O247" s="693">
        <f>SUM(O219:P237)+SUM(AH219:AI247)</f>
        <v>31.75</v>
      </c>
      <c r="P247" s="694"/>
      <c r="Q247" s="694"/>
      <c r="R247" s="695"/>
      <c r="T247" s="59"/>
      <c r="U247" s="699"/>
      <c r="V247" s="700"/>
      <c r="W247" s="699"/>
      <c r="X247" s="701"/>
      <c r="Y247" s="700"/>
      <c r="Z247" s="699"/>
      <c r="AA247" s="700"/>
      <c r="AB247" s="60"/>
      <c r="AC247" s="60"/>
      <c r="AD247" s="60"/>
      <c r="AE247" s="60"/>
      <c r="AF247" s="60"/>
      <c r="AG247" s="60"/>
      <c r="AH247" s="696">
        <f t="shared" si="53"/>
        <v>0</v>
      </c>
      <c r="AI247" s="696"/>
      <c r="AJ247" s="697"/>
      <c r="AK247" s="698"/>
    </row>
    <row r="248" spans="1:37" x14ac:dyDescent="0.25">
      <c r="T248" s="221"/>
      <c r="U248" s="589"/>
      <c r="V248" s="589"/>
      <c r="W248" s="589"/>
      <c r="X248" s="589"/>
      <c r="Y248" s="589"/>
      <c r="Z248" s="589"/>
      <c r="AA248" s="589"/>
      <c r="AI248" s="589"/>
      <c r="AJ248" s="589"/>
    </row>
    <row r="249" spans="1:37" x14ac:dyDescent="0.25">
      <c r="T249" s="221"/>
      <c r="U249" s="589"/>
      <c r="V249" s="589"/>
      <c r="W249" s="589"/>
      <c r="X249" s="589"/>
      <c r="Y249" s="589"/>
      <c r="Z249" s="589"/>
      <c r="AA249" s="589"/>
      <c r="AI249" s="589"/>
      <c r="AJ249" s="589"/>
    </row>
    <row r="250" spans="1:37" x14ac:dyDescent="0.25">
      <c r="T250" s="221"/>
      <c r="U250" s="589"/>
      <c r="V250" s="589"/>
      <c r="W250" s="589"/>
      <c r="X250" s="589"/>
      <c r="Y250" s="589"/>
      <c r="Z250" s="589"/>
      <c r="AA250" s="589"/>
      <c r="AI250" s="589"/>
      <c r="AJ250" s="589"/>
    </row>
    <row r="251" spans="1:37" x14ac:dyDescent="0.25">
      <c r="T251" s="221"/>
      <c r="U251" s="589"/>
      <c r="V251" s="589"/>
      <c r="W251" s="589"/>
      <c r="X251" s="589"/>
      <c r="Y251" s="589"/>
      <c r="Z251" s="589"/>
      <c r="AA251" s="589"/>
      <c r="AI251" s="589"/>
      <c r="AJ251" s="589"/>
    </row>
    <row r="252" spans="1:37" x14ac:dyDescent="0.25">
      <c r="T252" s="221"/>
      <c r="U252" s="589"/>
      <c r="V252" s="589"/>
      <c r="W252" s="589"/>
      <c r="X252" s="589"/>
      <c r="Y252" s="589"/>
      <c r="Z252" s="589"/>
      <c r="AA252" s="589"/>
      <c r="AI252" s="589"/>
      <c r="AJ252" s="589"/>
    </row>
    <row r="253" spans="1:37" x14ac:dyDescent="0.25">
      <c r="T253" s="221"/>
      <c r="U253" s="589"/>
      <c r="V253" s="589"/>
      <c r="W253" s="589"/>
      <c r="X253" s="589"/>
      <c r="Y253" s="589"/>
      <c r="Z253" s="589"/>
      <c r="AA253" s="589"/>
      <c r="AI253" s="589"/>
      <c r="AJ253" s="589"/>
    </row>
    <row r="389" spans="1:41" x14ac:dyDescent="0.25">
      <c r="F389" s="222"/>
      <c r="G389" s="222"/>
      <c r="H389" s="222"/>
      <c r="I389" s="222"/>
      <c r="L389" s="40" t="s">
        <v>110</v>
      </c>
      <c r="M389" s="222">
        <v>0.05</v>
      </c>
      <c r="N389" s="222"/>
      <c r="AE389" s="589"/>
      <c r="AF389" s="589"/>
      <c r="AG389" s="223"/>
      <c r="AN389" s="589"/>
      <c r="AO389" s="589"/>
    </row>
    <row r="390" spans="1:41" x14ac:dyDescent="0.25">
      <c r="A390" s="224"/>
      <c r="K390" s="40">
        <v>25</v>
      </c>
      <c r="L390" s="40">
        <v>952</v>
      </c>
      <c r="M390" s="40">
        <v>48</v>
      </c>
      <c r="AC390" s="589"/>
      <c r="AD390" s="589"/>
      <c r="AE390" s="589"/>
      <c r="AF390" s="589"/>
      <c r="AG390" s="223"/>
      <c r="AN390" s="589"/>
      <c r="AO390" s="589"/>
    </row>
    <row r="391" spans="1:41" x14ac:dyDescent="0.25">
      <c r="A391" s="225"/>
      <c r="K391" s="40">
        <v>50</v>
      </c>
      <c r="L391" s="40">
        <v>1905</v>
      </c>
      <c r="M391" s="40">
        <v>95</v>
      </c>
      <c r="AC391" s="589"/>
      <c r="AD391" s="589"/>
      <c r="AE391" s="589"/>
      <c r="AF391" s="589"/>
      <c r="AG391" s="223"/>
      <c r="AN391" s="589"/>
      <c r="AO391" s="589"/>
    </row>
    <row r="392" spans="1:41" x14ac:dyDescent="0.25">
      <c r="A392" s="224"/>
      <c r="K392" s="40">
        <v>75</v>
      </c>
      <c r="L392" s="40">
        <v>2857</v>
      </c>
      <c r="M392" s="40">
        <v>143</v>
      </c>
      <c r="AC392" s="589"/>
      <c r="AD392" s="589"/>
      <c r="AE392" s="589"/>
      <c r="AF392" s="589"/>
      <c r="AG392" s="223"/>
      <c r="AN392" s="589"/>
      <c r="AO392" s="589"/>
    </row>
    <row r="393" spans="1:41" x14ac:dyDescent="0.25">
      <c r="A393" s="224"/>
      <c r="K393" s="40">
        <v>1</v>
      </c>
      <c r="L393" s="40">
        <v>3333</v>
      </c>
      <c r="M393" s="40">
        <v>167</v>
      </c>
      <c r="AC393" s="589"/>
      <c r="AD393" s="589"/>
      <c r="AE393" s="589"/>
      <c r="AF393" s="589"/>
      <c r="AG393" s="223"/>
      <c r="AN393" s="589"/>
      <c r="AO393" s="589"/>
    </row>
    <row r="394" spans="1:41" x14ac:dyDescent="0.25">
      <c r="A394" s="224"/>
      <c r="AC394" s="589"/>
      <c r="AD394" s="589"/>
      <c r="AE394" s="589"/>
      <c r="AF394" s="589"/>
      <c r="AG394" s="223"/>
      <c r="AN394" s="589"/>
      <c r="AO394" s="589"/>
    </row>
    <row r="395" spans="1:41" x14ac:dyDescent="0.25">
      <c r="A395" s="224"/>
      <c r="AC395" s="589"/>
      <c r="AD395" s="589"/>
      <c r="AE395" s="589"/>
      <c r="AF395" s="589"/>
      <c r="AG395" s="223"/>
      <c r="AN395" s="589"/>
      <c r="AO395" s="589"/>
    </row>
    <row r="396" spans="1:41" x14ac:dyDescent="0.25">
      <c r="A396" s="221"/>
      <c r="AC396" s="589"/>
      <c r="AD396" s="589"/>
      <c r="AE396" s="589"/>
      <c r="AF396" s="589"/>
      <c r="AG396" s="223"/>
      <c r="AN396" s="589"/>
      <c r="AO396" s="589"/>
    </row>
    <row r="397" spans="1:41" x14ac:dyDescent="0.25">
      <c r="A397" s="221"/>
      <c r="F397" s="222"/>
      <c r="AC397" s="589"/>
      <c r="AD397" s="589"/>
      <c r="AE397" s="589"/>
      <c r="AF397" s="589"/>
      <c r="AG397" s="223"/>
      <c r="AN397" s="589"/>
      <c r="AO397" s="589"/>
    </row>
    <row r="398" spans="1:41" x14ac:dyDescent="0.25">
      <c r="A398" s="221"/>
      <c r="AC398" s="589"/>
      <c r="AD398" s="589"/>
      <c r="AE398" s="589"/>
      <c r="AF398" s="589"/>
      <c r="AG398" s="223"/>
      <c r="AN398" s="589"/>
      <c r="AO398" s="589"/>
    </row>
    <row r="399" spans="1:41" x14ac:dyDescent="0.25">
      <c r="A399" s="221"/>
      <c r="AC399" s="589"/>
      <c r="AD399" s="589"/>
      <c r="AE399" s="589"/>
      <c r="AF399" s="589"/>
      <c r="AG399" s="223"/>
      <c r="AN399" s="589"/>
      <c r="AO399" s="589"/>
    </row>
    <row r="400" spans="1:41" x14ac:dyDescent="0.25">
      <c r="A400" s="221"/>
      <c r="AC400" s="589"/>
      <c r="AD400" s="589"/>
      <c r="AE400" s="589"/>
      <c r="AF400" s="589"/>
      <c r="AG400" s="223"/>
      <c r="AN400" s="589"/>
      <c r="AO400" s="589"/>
    </row>
    <row r="401" spans="1:41" x14ac:dyDescent="0.25">
      <c r="A401" s="221"/>
      <c r="B401" s="221"/>
      <c r="C401" s="221"/>
      <c r="AC401" s="589"/>
      <c r="AD401" s="589"/>
      <c r="AE401" s="589"/>
      <c r="AF401" s="589"/>
      <c r="AG401" s="223"/>
      <c r="AN401" s="589"/>
      <c r="AO401" s="589"/>
    </row>
    <row r="402" spans="1:41" x14ac:dyDescent="0.25">
      <c r="A402" s="221"/>
      <c r="B402" s="221"/>
      <c r="C402" s="221"/>
      <c r="AC402" s="589"/>
      <c r="AD402" s="589"/>
      <c r="AE402" s="589"/>
      <c r="AF402" s="589"/>
      <c r="AG402" s="223"/>
      <c r="AN402" s="589"/>
      <c r="AO402" s="589"/>
    </row>
    <row r="403" spans="1:41" x14ac:dyDescent="0.25">
      <c r="A403" s="221"/>
      <c r="B403" s="221"/>
      <c r="C403" s="221"/>
      <c r="AC403" s="589"/>
      <c r="AD403" s="589"/>
      <c r="AE403" s="589"/>
      <c r="AF403" s="589"/>
      <c r="AG403" s="223"/>
      <c r="AN403" s="589"/>
      <c r="AO403" s="589"/>
    </row>
    <row r="404" spans="1:41" x14ac:dyDescent="0.25">
      <c r="A404" s="221"/>
      <c r="B404" s="221"/>
      <c r="C404" s="221"/>
      <c r="AC404" s="589"/>
      <c r="AD404" s="589"/>
      <c r="AE404" s="589"/>
      <c r="AF404" s="589"/>
      <c r="AG404" s="223"/>
      <c r="AN404" s="589"/>
      <c r="AO404" s="589"/>
    </row>
    <row r="405" spans="1:41" x14ac:dyDescent="0.25">
      <c r="A405" s="221"/>
      <c r="B405" s="221"/>
      <c r="C405" s="221"/>
      <c r="AC405" s="589"/>
      <c r="AD405" s="589"/>
      <c r="AE405" s="589"/>
      <c r="AF405" s="589"/>
      <c r="AG405" s="223"/>
      <c r="AN405" s="589"/>
      <c r="AO405" s="589"/>
    </row>
    <row r="406" spans="1:41" x14ac:dyDescent="0.25">
      <c r="A406" s="221"/>
      <c r="B406" s="221"/>
      <c r="C406" s="221"/>
      <c r="AC406" s="589"/>
      <c r="AD406" s="589"/>
      <c r="AE406" s="589"/>
      <c r="AF406" s="589"/>
      <c r="AG406" s="223"/>
      <c r="AN406" s="589"/>
      <c r="AO406" s="589"/>
    </row>
    <row r="407" spans="1:41" x14ac:dyDescent="0.25">
      <c r="B407" s="221"/>
      <c r="C407" s="221"/>
      <c r="Z407" s="226">
        <v>7</v>
      </c>
      <c r="AC407" s="589"/>
      <c r="AD407" s="589"/>
      <c r="AE407" s="589"/>
      <c r="AF407" s="589"/>
      <c r="AG407" s="223"/>
      <c r="AN407" s="589"/>
      <c r="AO407" s="589"/>
    </row>
    <row r="408" spans="1:41" x14ac:dyDescent="0.25">
      <c r="B408" s="221"/>
      <c r="C408" s="221"/>
      <c r="Z408" s="226">
        <v>7.5</v>
      </c>
      <c r="AC408" s="589"/>
      <c r="AD408" s="589"/>
      <c r="AE408" s="589"/>
      <c r="AF408" s="589"/>
      <c r="AG408" s="223"/>
      <c r="AN408" s="589"/>
      <c r="AO408" s="589"/>
    </row>
    <row r="409" spans="1:41" x14ac:dyDescent="0.25">
      <c r="B409" s="221"/>
      <c r="C409" s="221"/>
      <c r="AC409" s="589"/>
      <c r="AD409" s="589"/>
      <c r="AE409" s="589"/>
      <c r="AF409" s="589"/>
      <c r="AG409" s="223"/>
      <c r="AN409" s="589"/>
      <c r="AO409" s="589"/>
    </row>
    <row r="410" spans="1:41" x14ac:dyDescent="0.25">
      <c r="B410" s="221"/>
      <c r="C410" s="221"/>
      <c r="AC410" s="589"/>
      <c r="AD410" s="589"/>
    </row>
    <row r="411" spans="1:41" x14ac:dyDescent="0.25">
      <c r="B411" s="221"/>
      <c r="C411" s="221"/>
      <c r="AC411" s="589"/>
      <c r="AD411" s="589"/>
    </row>
    <row r="412" spans="1:41" x14ac:dyDescent="0.25">
      <c r="B412" s="221"/>
      <c r="C412" s="221"/>
      <c r="AC412" s="589"/>
      <c r="AD412" s="589"/>
    </row>
    <row r="413" spans="1:41" x14ac:dyDescent="0.25">
      <c r="B413" s="221"/>
      <c r="C413" s="221"/>
      <c r="AC413" s="589"/>
      <c r="AD413" s="589"/>
    </row>
    <row r="414" spans="1:41" x14ac:dyDescent="0.25">
      <c r="B414" s="221"/>
      <c r="C414" s="221"/>
      <c r="AC414" s="589"/>
      <c r="AD414" s="589"/>
    </row>
    <row r="415" spans="1:41" x14ac:dyDescent="0.25">
      <c r="B415" s="221"/>
      <c r="C415" s="221"/>
      <c r="AC415" s="589"/>
      <c r="AD415" s="589"/>
    </row>
    <row r="416" spans="1:41" x14ac:dyDescent="0.25">
      <c r="B416" s="221"/>
      <c r="C416" s="221"/>
      <c r="AC416" s="589"/>
      <c r="AD416" s="589"/>
    </row>
    <row r="417" spans="2:30" x14ac:dyDescent="0.25">
      <c r="B417" s="221"/>
      <c r="C417" s="221"/>
      <c r="AC417" s="589"/>
      <c r="AD417" s="589"/>
    </row>
    <row r="418" spans="2:30" x14ac:dyDescent="0.25">
      <c r="B418" s="221"/>
      <c r="C418" s="221"/>
      <c r="AC418" s="589"/>
      <c r="AD418" s="589"/>
    </row>
    <row r="419" spans="2:30" x14ac:dyDescent="0.25">
      <c r="B419" s="221"/>
      <c r="C419" s="221"/>
      <c r="AC419" s="589"/>
      <c r="AD419" s="589"/>
    </row>
    <row r="420" spans="2:30" x14ac:dyDescent="0.25">
      <c r="B420" s="221"/>
      <c r="C420" s="221"/>
      <c r="AC420" s="589"/>
      <c r="AD420" s="589"/>
    </row>
    <row r="421" spans="2:30" x14ac:dyDescent="0.25">
      <c r="B421" s="221"/>
      <c r="C421" s="221"/>
      <c r="AC421" s="589"/>
      <c r="AD421" s="589"/>
    </row>
    <row r="422" spans="2:30" x14ac:dyDescent="0.25">
      <c r="B422" s="221"/>
      <c r="C422" s="221"/>
      <c r="AC422" s="589"/>
      <c r="AD422" s="589"/>
    </row>
    <row r="423" spans="2:30" x14ac:dyDescent="0.25">
      <c r="B423" s="221"/>
      <c r="C423" s="221"/>
      <c r="AC423" s="589"/>
      <c r="AD423" s="589"/>
    </row>
    <row r="424" spans="2:30" x14ac:dyDescent="0.25">
      <c r="AC424" s="589"/>
      <c r="AD424" s="589"/>
    </row>
    <row r="425" spans="2:30" x14ac:dyDescent="0.25">
      <c r="AC425" s="589"/>
      <c r="AD425" s="589"/>
    </row>
    <row r="426" spans="2:30" x14ac:dyDescent="0.25">
      <c r="AC426" s="589"/>
      <c r="AD426" s="589"/>
    </row>
    <row r="427" spans="2:30" x14ac:dyDescent="0.25">
      <c r="AC427" s="589"/>
      <c r="AD427" s="589"/>
    </row>
    <row r="428" spans="2:30" x14ac:dyDescent="0.25">
      <c r="AC428" s="589"/>
      <c r="AD428" s="589"/>
    </row>
    <row r="429" spans="2:30" x14ac:dyDescent="0.25">
      <c r="AC429" s="589"/>
      <c r="AD429" s="589"/>
    </row>
  </sheetData>
  <sheetProtection sheet="1" objects="1" scenarios="1" selectLockedCells="1"/>
  <mergeCells count="2149">
    <mergeCell ref="AH169:AH170"/>
    <mergeCell ref="AI169:AI170"/>
    <mergeCell ref="AJ169:AJ170"/>
    <mergeCell ref="T171:Y172"/>
    <mergeCell ref="Z171:AF172"/>
    <mergeCell ref="AF161:AG161"/>
    <mergeCell ref="M162:N162"/>
    <mergeCell ref="AF162:AG162"/>
    <mergeCell ref="M163:N163"/>
    <mergeCell ref="AF163:AG163"/>
    <mergeCell ref="M164:N164"/>
    <mergeCell ref="AF164:AG164"/>
    <mergeCell ref="M165:N165"/>
    <mergeCell ref="AF165:AG165"/>
    <mergeCell ref="M166:N166"/>
    <mergeCell ref="AF166:AG166"/>
    <mergeCell ref="M167:N167"/>
    <mergeCell ref="AF167:AG167"/>
    <mergeCell ref="M168:N168"/>
    <mergeCell ref="AF168:AG168"/>
    <mergeCell ref="H169:H170"/>
    <mergeCell ref="I169:I170"/>
    <mergeCell ref="M169:N170"/>
    <mergeCell ref="O169:O170"/>
    <mergeCell ref="P169:P170"/>
    <mergeCell ref="Q169:Q170"/>
    <mergeCell ref="T169:U170"/>
    <mergeCell ref="V169:V170"/>
    <mergeCell ref="W169:W170"/>
    <mergeCell ref="X169:X170"/>
    <mergeCell ref="Y169:Y170"/>
    <mergeCell ref="Z169:Z170"/>
    <mergeCell ref="AA169:AA170"/>
    <mergeCell ref="AC169:AC170"/>
    <mergeCell ref="AD169:AD170"/>
    <mergeCell ref="AE169:AE170"/>
    <mergeCell ref="AF169:AG170"/>
    <mergeCell ref="BS103:BT103"/>
    <mergeCell ref="BS104:BT104"/>
    <mergeCell ref="BS105:BT105"/>
    <mergeCell ref="BS106:BT106"/>
    <mergeCell ref="BF107:BX107"/>
    <mergeCell ref="P146:Q146"/>
    <mergeCell ref="C147:H147"/>
    <mergeCell ref="I147:O147"/>
    <mergeCell ref="V147:AA147"/>
    <mergeCell ref="AB147:AH147"/>
    <mergeCell ref="M148:N148"/>
    <mergeCell ref="AF148:AG148"/>
    <mergeCell ref="M149:N149"/>
    <mergeCell ref="AF149:AG149"/>
    <mergeCell ref="M150:N150"/>
    <mergeCell ref="AF150:AG150"/>
    <mergeCell ref="M151:N151"/>
    <mergeCell ref="AF151:AG151"/>
    <mergeCell ref="AM141:BB141"/>
    <mergeCell ref="BC141:BE141"/>
    <mergeCell ref="A142:Q142"/>
    <mergeCell ref="R142:S142"/>
    <mergeCell ref="T142:AJ142"/>
    <mergeCell ref="AK142:AL142"/>
    <mergeCell ref="AM142:BC142"/>
    <mergeCell ref="BD142:BE142"/>
    <mergeCell ref="A143:R143"/>
    <mergeCell ref="T143:AK143"/>
    <mergeCell ref="AM143:BD143"/>
    <mergeCell ref="A144:S145"/>
    <mergeCell ref="T144:AL145"/>
    <mergeCell ref="AM144:BE145"/>
    <mergeCell ref="BH36:BJ36"/>
    <mergeCell ref="BF73:BX74"/>
    <mergeCell ref="BS75:BT76"/>
    <mergeCell ref="BX75:BX76"/>
    <mergeCell ref="BS77:BT77"/>
    <mergeCell ref="BS78:BT78"/>
    <mergeCell ref="BS79:BT79"/>
    <mergeCell ref="BS80:BT80"/>
    <mergeCell ref="BS81:BT81"/>
    <mergeCell ref="BS82:BT82"/>
    <mergeCell ref="BS83:BT83"/>
    <mergeCell ref="BS84:BT84"/>
    <mergeCell ref="BS85:BT85"/>
    <mergeCell ref="BS86:BT86"/>
    <mergeCell ref="BS87:BT87"/>
    <mergeCell ref="BS88:BT88"/>
    <mergeCell ref="BS89:BT89"/>
    <mergeCell ref="BU75:BU76"/>
    <mergeCell ref="BV75:BV76"/>
    <mergeCell ref="BW75:BW76"/>
    <mergeCell ref="BH79:BJ79"/>
    <mergeCell ref="BK79:BL79"/>
    <mergeCell ref="BM79:BN79"/>
    <mergeCell ref="BO79:BQ79"/>
    <mergeCell ref="BH85:BJ85"/>
    <mergeCell ref="BK85:BL85"/>
    <mergeCell ref="BM85:BN85"/>
    <mergeCell ref="BO85:BQ85"/>
    <mergeCell ref="BH80:BJ80"/>
    <mergeCell ref="BK80:BL80"/>
    <mergeCell ref="BM80:BN80"/>
    <mergeCell ref="BO80:BQ80"/>
    <mergeCell ref="C31:E31"/>
    <mergeCell ref="V31:X31"/>
    <mergeCell ref="AO31:AQ31"/>
    <mergeCell ref="BH31:BJ31"/>
    <mergeCell ref="C32:E32"/>
    <mergeCell ref="V32:X32"/>
    <mergeCell ref="AO32:AQ32"/>
    <mergeCell ref="BH32:BJ32"/>
    <mergeCell ref="V33:X33"/>
    <mergeCell ref="AO33:AQ33"/>
    <mergeCell ref="BH33:BJ33"/>
    <mergeCell ref="V34:X34"/>
    <mergeCell ref="AO34:AQ34"/>
    <mergeCell ref="BH34:BJ34"/>
    <mergeCell ref="V35:X35"/>
    <mergeCell ref="AO35:AQ35"/>
    <mergeCell ref="BH35:BJ35"/>
    <mergeCell ref="A33:H33"/>
    <mergeCell ref="P33:S33"/>
    <mergeCell ref="O34:S34"/>
    <mergeCell ref="P35:S35"/>
    <mergeCell ref="A35:O35"/>
    <mergeCell ref="C26:E26"/>
    <mergeCell ref="V26:X26"/>
    <mergeCell ref="AO26:AQ26"/>
    <mergeCell ref="BH26:BJ26"/>
    <mergeCell ref="C27:E27"/>
    <mergeCell ref="V27:X27"/>
    <mergeCell ref="AO27:AQ27"/>
    <mergeCell ref="BH27:BJ27"/>
    <mergeCell ref="C28:E28"/>
    <mergeCell ref="V28:X28"/>
    <mergeCell ref="AO28:AQ28"/>
    <mergeCell ref="BH28:BJ28"/>
    <mergeCell ref="C29:E29"/>
    <mergeCell ref="V29:X29"/>
    <mergeCell ref="AO29:AQ29"/>
    <mergeCell ref="BH29:BJ29"/>
    <mergeCell ref="C30:E30"/>
    <mergeCell ref="V30:X30"/>
    <mergeCell ref="AO30:AQ30"/>
    <mergeCell ref="BH30:BJ30"/>
    <mergeCell ref="AO21:AQ21"/>
    <mergeCell ref="BH21:BJ21"/>
    <mergeCell ref="C22:E22"/>
    <mergeCell ref="V22:X22"/>
    <mergeCell ref="AO22:AQ22"/>
    <mergeCell ref="BH22:BJ22"/>
    <mergeCell ref="C23:E23"/>
    <mergeCell ref="V23:X23"/>
    <mergeCell ref="AO23:AQ23"/>
    <mergeCell ref="BH23:BJ23"/>
    <mergeCell ref="C24:E24"/>
    <mergeCell ref="V24:X24"/>
    <mergeCell ref="AO24:AQ24"/>
    <mergeCell ref="BH24:BJ24"/>
    <mergeCell ref="C25:E25"/>
    <mergeCell ref="V25:X25"/>
    <mergeCell ref="AO25:AQ25"/>
    <mergeCell ref="BH25:BJ25"/>
    <mergeCell ref="C21:E21"/>
    <mergeCell ref="V21:X21"/>
    <mergeCell ref="C16:E16"/>
    <mergeCell ref="V16:X16"/>
    <mergeCell ref="AO16:AQ16"/>
    <mergeCell ref="BH16:BJ16"/>
    <mergeCell ref="C17:E17"/>
    <mergeCell ref="V17:X17"/>
    <mergeCell ref="AO17:AQ17"/>
    <mergeCell ref="BH17:BJ17"/>
    <mergeCell ref="C18:E18"/>
    <mergeCell ref="V18:X18"/>
    <mergeCell ref="AO18:AQ18"/>
    <mergeCell ref="BH18:BJ18"/>
    <mergeCell ref="C19:E19"/>
    <mergeCell ref="V19:X19"/>
    <mergeCell ref="AO19:AQ19"/>
    <mergeCell ref="BH19:BJ19"/>
    <mergeCell ref="C20:E20"/>
    <mergeCell ref="V20:X20"/>
    <mergeCell ref="AO20:AQ20"/>
    <mergeCell ref="BH20:BJ20"/>
    <mergeCell ref="C11:E11"/>
    <mergeCell ref="V11:X11"/>
    <mergeCell ref="AO11:AQ11"/>
    <mergeCell ref="BH11:BJ11"/>
    <mergeCell ref="C12:E12"/>
    <mergeCell ref="V12:X12"/>
    <mergeCell ref="AO12:AQ12"/>
    <mergeCell ref="BH12:BJ12"/>
    <mergeCell ref="C13:E13"/>
    <mergeCell ref="V13:X13"/>
    <mergeCell ref="AO13:AQ13"/>
    <mergeCell ref="BH13:BJ13"/>
    <mergeCell ref="C14:E14"/>
    <mergeCell ref="V14:X14"/>
    <mergeCell ref="AO14:AQ14"/>
    <mergeCell ref="BH14:BJ14"/>
    <mergeCell ref="C15:E15"/>
    <mergeCell ref="V15:X15"/>
    <mergeCell ref="AO15:AQ15"/>
    <mergeCell ref="BH15:BJ15"/>
    <mergeCell ref="C6:E6"/>
    <mergeCell ref="V6:X6"/>
    <mergeCell ref="AO6:AQ6"/>
    <mergeCell ref="BH6:BJ6"/>
    <mergeCell ref="C7:E7"/>
    <mergeCell ref="V7:X7"/>
    <mergeCell ref="AO7:AQ7"/>
    <mergeCell ref="BH7:BJ7"/>
    <mergeCell ref="C8:E8"/>
    <mergeCell ref="V8:X8"/>
    <mergeCell ref="AO8:AQ8"/>
    <mergeCell ref="BH8:BJ8"/>
    <mergeCell ref="C9:E9"/>
    <mergeCell ref="V9:X9"/>
    <mergeCell ref="AO9:AQ9"/>
    <mergeCell ref="BH9:BJ9"/>
    <mergeCell ref="C10:E10"/>
    <mergeCell ref="V10:X10"/>
    <mergeCell ref="AO10:AQ10"/>
    <mergeCell ref="BH10:BJ10"/>
    <mergeCell ref="BF1:BX2"/>
    <mergeCell ref="I3:N4"/>
    <mergeCell ref="O3:O5"/>
    <mergeCell ref="AB3:AG4"/>
    <mergeCell ref="AH3:AH5"/>
    <mergeCell ref="AU3:AZ4"/>
    <mergeCell ref="BA3:BA5"/>
    <mergeCell ref="BF3:BF5"/>
    <mergeCell ref="BG3:BG5"/>
    <mergeCell ref="BH3:BK5"/>
    <mergeCell ref="BL3:BL5"/>
    <mergeCell ref="BM3:BM5"/>
    <mergeCell ref="BN3:BS4"/>
    <mergeCell ref="BT3:BT5"/>
    <mergeCell ref="BU3:BU5"/>
    <mergeCell ref="BV3:BV5"/>
    <mergeCell ref="BW3:BW5"/>
    <mergeCell ref="BX3:BX5"/>
    <mergeCell ref="B222:C222"/>
    <mergeCell ref="D222:F222"/>
    <mergeCell ref="G222:H222"/>
    <mergeCell ref="U222:V222"/>
    <mergeCell ref="W222:Y222"/>
    <mergeCell ref="Z222:AA222"/>
    <mergeCell ref="B223:C223"/>
    <mergeCell ref="D223:F223"/>
    <mergeCell ref="G223:H223"/>
    <mergeCell ref="U223:V223"/>
    <mergeCell ref="W223:Y223"/>
    <mergeCell ref="Z223:AA223"/>
    <mergeCell ref="B224:C224"/>
    <mergeCell ref="D224:F224"/>
    <mergeCell ref="G224:H224"/>
    <mergeCell ref="U224:V224"/>
    <mergeCell ref="W224:Y224"/>
    <mergeCell ref="O222:P222"/>
    <mergeCell ref="Q222:R222"/>
    <mergeCell ref="AI189:AJ189"/>
    <mergeCell ref="AM189:AN189"/>
    <mergeCell ref="AO189:AQ189"/>
    <mergeCell ref="AR189:AS189"/>
    <mergeCell ref="AT189:AU189"/>
    <mergeCell ref="AY189:BA189"/>
    <mergeCell ref="I194:K194"/>
    <mergeCell ref="B220:C220"/>
    <mergeCell ref="D220:F220"/>
    <mergeCell ref="G220:H220"/>
    <mergeCell ref="U220:V220"/>
    <mergeCell ref="W220:Y220"/>
    <mergeCell ref="Z220:AA220"/>
    <mergeCell ref="T214:AL215"/>
    <mergeCell ref="Q216:R218"/>
    <mergeCell ref="T216:T218"/>
    <mergeCell ref="U216:V218"/>
    <mergeCell ref="W216:Y218"/>
    <mergeCell ref="Z216:AA218"/>
    <mergeCell ref="AB216:AG217"/>
    <mergeCell ref="AH216:AI218"/>
    <mergeCell ref="AJ216:AK218"/>
    <mergeCell ref="O201:P201"/>
    <mergeCell ref="A202:E202"/>
    <mergeCell ref="F202:H202"/>
    <mergeCell ref="L202:N202"/>
    <mergeCell ref="O202:P202"/>
    <mergeCell ref="B219:C219"/>
    <mergeCell ref="D219:F219"/>
    <mergeCell ref="G219:H219"/>
    <mergeCell ref="O219:P219"/>
    <mergeCell ref="Q219:R219"/>
    <mergeCell ref="AM146:BE146"/>
    <mergeCell ref="AZ130:BA130"/>
    <mergeCell ref="AZ131:BA131"/>
    <mergeCell ref="AZ132:BA132"/>
    <mergeCell ref="AZ133:BA133"/>
    <mergeCell ref="AZ134:BA134"/>
    <mergeCell ref="AZ135:BA135"/>
    <mergeCell ref="AZ136:BA136"/>
    <mergeCell ref="A137:B137"/>
    <mergeCell ref="C137:E137"/>
    <mergeCell ref="F137:G137"/>
    <mergeCell ref="H137:J137"/>
    <mergeCell ref="K137:M137"/>
    <mergeCell ref="N137:O137"/>
    <mergeCell ref="T137:U137"/>
    <mergeCell ref="V137:X137"/>
    <mergeCell ref="Y137:Z137"/>
    <mergeCell ref="AA137:AC137"/>
    <mergeCell ref="AD137:AF137"/>
    <mergeCell ref="AM137:AN137"/>
    <mergeCell ref="AO137:AQ137"/>
    <mergeCell ref="AR137:AS137"/>
    <mergeCell ref="AT137:AV137"/>
    <mergeCell ref="AW137:AY137"/>
    <mergeCell ref="AZ137:BA137"/>
    <mergeCell ref="N130:O130"/>
    <mergeCell ref="A131:B131"/>
    <mergeCell ref="H131:J131"/>
    <mergeCell ref="C133:E133"/>
    <mergeCell ref="F133:G133"/>
    <mergeCell ref="H133:J133"/>
    <mergeCell ref="K133:M133"/>
    <mergeCell ref="AZ128:BA128"/>
    <mergeCell ref="A129:B129"/>
    <mergeCell ref="C129:E129"/>
    <mergeCell ref="F129:G129"/>
    <mergeCell ref="H129:J129"/>
    <mergeCell ref="K129:M129"/>
    <mergeCell ref="T129:U129"/>
    <mergeCell ref="V129:X129"/>
    <mergeCell ref="Y129:Z129"/>
    <mergeCell ref="AA129:AC129"/>
    <mergeCell ref="AD129:AF129"/>
    <mergeCell ref="AM129:AN129"/>
    <mergeCell ref="AO129:AQ129"/>
    <mergeCell ref="AR129:AS129"/>
    <mergeCell ref="AT129:AV129"/>
    <mergeCell ref="AW129:AY129"/>
    <mergeCell ref="AZ129:BA129"/>
    <mergeCell ref="N129:O129"/>
    <mergeCell ref="AM128:AN128"/>
    <mergeCell ref="AO128:AQ128"/>
    <mergeCell ref="AR128:AS128"/>
    <mergeCell ref="AT128:AV128"/>
    <mergeCell ref="AW128:AY128"/>
    <mergeCell ref="AZ125:BA125"/>
    <mergeCell ref="AZ126:BA126"/>
    <mergeCell ref="AZ127:BA127"/>
    <mergeCell ref="C123:E123"/>
    <mergeCell ref="F123:G123"/>
    <mergeCell ref="H123:J123"/>
    <mergeCell ref="K123:M123"/>
    <mergeCell ref="N123:O123"/>
    <mergeCell ref="T123:U123"/>
    <mergeCell ref="V123:X123"/>
    <mergeCell ref="Y123:Z123"/>
    <mergeCell ref="AA123:AC123"/>
    <mergeCell ref="AD123:AF123"/>
    <mergeCell ref="AM123:AN123"/>
    <mergeCell ref="AO123:AQ123"/>
    <mergeCell ref="AR123:AS123"/>
    <mergeCell ref="AT123:AV123"/>
    <mergeCell ref="AW123:AY123"/>
    <mergeCell ref="V127:X127"/>
    <mergeCell ref="Y127:Z127"/>
    <mergeCell ref="AA127:AC127"/>
    <mergeCell ref="AD127:AF127"/>
    <mergeCell ref="AM127:AN127"/>
    <mergeCell ref="AO127:AQ127"/>
    <mergeCell ref="AR127:AS127"/>
    <mergeCell ref="AT127:AV127"/>
    <mergeCell ref="AW127:AY127"/>
    <mergeCell ref="C126:E126"/>
    <mergeCell ref="F126:G126"/>
    <mergeCell ref="H126:J126"/>
    <mergeCell ref="K126:M126"/>
    <mergeCell ref="N126:O126"/>
    <mergeCell ref="AZ120:BA120"/>
    <mergeCell ref="AZ121:BA121"/>
    <mergeCell ref="AZ122:BA122"/>
    <mergeCell ref="AZ123:BA123"/>
    <mergeCell ref="C124:E124"/>
    <mergeCell ref="F124:G124"/>
    <mergeCell ref="K124:M124"/>
    <mergeCell ref="V124:X124"/>
    <mergeCell ref="Y124:Z124"/>
    <mergeCell ref="AD124:AF124"/>
    <mergeCell ref="AO124:AQ124"/>
    <mergeCell ref="AR124:AS124"/>
    <mergeCell ref="AW124:AY124"/>
    <mergeCell ref="AZ124:BA124"/>
    <mergeCell ref="A118:B118"/>
    <mergeCell ref="K118:M118"/>
    <mergeCell ref="N118:O118"/>
    <mergeCell ref="T118:U118"/>
    <mergeCell ref="V118:X118"/>
    <mergeCell ref="Y118:Z118"/>
    <mergeCell ref="AA118:AC118"/>
    <mergeCell ref="AD118:AF118"/>
    <mergeCell ref="AM118:AN118"/>
    <mergeCell ref="AO118:AQ118"/>
    <mergeCell ref="AR118:AS118"/>
    <mergeCell ref="AT118:AV118"/>
    <mergeCell ref="AW118:AY118"/>
    <mergeCell ref="N119:O119"/>
    <mergeCell ref="N120:O120"/>
    <mergeCell ref="Y122:Z122"/>
    <mergeCell ref="N121:O121"/>
    <mergeCell ref="AD122:AF122"/>
    <mergeCell ref="AZ116:BA116"/>
    <mergeCell ref="AZ117:BA117"/>
    <mergeCell ref="AZ118:BA118"/>
    <mergeCell ref="A119:B119"/>
    <mergeCell ref="C119:E119"/>
    <mergeCell ref="F119:G119"/>
    <mergeCell ref="H119:J119"/>
    <mergeCell ref="K119:M119"/>
    <mergeCell ref="T119:U119"/>
    <mergeCell ref="V119:X119"/>
    <mergeCell ref="Y119:Z119"/>
    <mergeCell ref="AA119:AC119"/>
    <mergeCell ref="AD119:AF119"/>
    <mergeCell ref="AM119:AN119"/>
    <mergeCell ref="AO119:AQ119"/>
    <mergeCell ref="AR119:AS119"/>
    <mergeCell ref="AT119:AV119"/>
    <mergeCell ref="AW119:AY119"/>
    <mergeCell ref="AZ119:BA119"/>
    <mergeCell ref="K116:M116"/>
    <mergeCell ref="N116:O116"/>
    <mergeCell ref="T116:U116"/>
    <mergeCell ref="V116:X116"/>
    <mergeCell ref="Y116:Z116"/>
    <mergeCell ref="AA116:AC116"/>
    <mergeCell ref="C118:E118"/>
    <mergeCell ref="F118:G118"/>
    <mergeCell ref="H118:J118"/>
    <mergeCell ref="A117:B117"/>
    <mergeCell ref="AD116:AF116"/>
    <mergeCell ref="AM116:AN116"/>
    <mergeCell ref="AO116:AQ116"/>
    <mergeCell ref="AZ113:BA113"/>
    <mergeCell ref="AZ114:BA114"/>
    <mergeCell ref="AZ115:BA115"/>
    <mergeCell ref="AD115:AF115"/>
    <mergeCell ref="V110:X111"/>
    <mergeCell ref="Y110:Z111"/>
    <mergeCell ref="AA110:AC111"/>
    <mergeCell ref="AD110:AF111"/>
    <mergeCell ref="AO104:AQ104"/>
    <mergeCell ref="AR104:AS104"/>
    <mergeCell ref="AA98:AB98"/>
    <mergeCell ref="V100:X100"/>
    <mergeCell ref="Y100:Z100"/>
    <mergeCell ref="AA100:AB100"/>
    <mergeCell ref="AT104:AU104"/>
    <mergeCell ref="AV104:AX104"/>
    <mergeCell ref="AO106:AQ106"/>
    <mergeCell ref="AR106:AS106"/>
    <mergeCell ref="AT106:AU106"/>
    <mergeCell ref="AV106:AX106"/>
    <mergeCell ref="AM113:AN113"/>
    <mergeCell ref="AO113:AQ113"/>
    <mergeCell ref="AR113:AS113"/>
    <mergeCell ref="AT113:AV113"/>
    <mergeCell ref="AW113:AY113"/>
    <mergeCell ref="AM115:AN115"/>
    <mergeCell ref="AO115:AQ115"/>
    <mergeCell ref="AR115:AS115"/>
    <mergeCell ref="AT115:AV115"/>
    <mergeCell ref="AW115:AY115"/>
    <mergeCell ref="AK110:AK111"/>
    <mergeCell ref="AL110:AL111"/>
    <mergeCell ref="AQ69:AR69"/>
    <mergeCell ref="A70:N70"/>
    <mergeCell ref="U70:W70"/>
    <mergeCell ref="X70:Y70"/>
    <mergeCell ref="AN70:AP70"/>
    <mergeCell ref="AQ70:AR70"/>
    <mergeCell ref="O70:S70"/>
    <mergeCell ref="A102:N102"/>
    <mergeCell ref="T107:AL107"/>
    <mergeCell ref="AM107:BE107"/>
    <mergeCell ref="A108:S109"/>
    <mergeCell ref="T108:AL109"/>
    <mergeCell ref="AM108:BE109"/>
    <mergeCell ref="A105:Q105"/>
    <mergeCell ref="C96:E96"/>
    <mergeCell ref="F96:G96"/>
    <mergeCell ref="AC96:AE96"/>
    <mergeCell ref="C97:E97"/>
    <mergeCell ref="F97:G97"/>
    <mergeCell ref="C90:E90"/>
    <mergeCell ref="F90:G90"/>
    <mergeCell ref="AC89:AE89"/>
    <mergeCell ref="C94:E94"/>
    <mergeCell ref="F94:G94"/>
    <mergeCell ref="AC93:AE93"/>
    <mergeCell ref="AC91:AE91"/>
    <mergeCell ref="H91:I91"/>
    <mergeCell ref="V95:X95"/>
    <mergeCell ref="AO95:AQ95"/>
    <mergeCell ref="AR98:AS98"/>
    <mergeCell ref="AT98:AU98"/>
    <mergeCell ref="AV98:AX98"/>
    <mergeCell ref="BS90:BT90"/>
    <mergeCell ref="BS91:BT91"/>
    <mergeCell ref="BS92:BT92"/>
    <mergeCell ref="BS93:BT93"/>
    <mergeCell ref="BS94:BT94"/>
    <mergeCell ref="BS95:BT95"/>
    <mergeCell ref="BS96:BT96"/>
    <mergeCell ref="BS97:BT97"/>
    <mergeCell ref="BS98:BT98"/>
    <mergeCell ref="BS99:BT99"/>
    <mergeCell ref="BS100:BT100"/>
    <mergeCell ref="BS101:BT101"/>
    <mergeCell ref="BS102:BT102"/>
    <mergeCell ref="AN65:AP65"/>
    <mergeCell ref="AQ65:AR65"/>
    <mergeCell ref="B66:D66"/>
    <mergeCell ref="E66:F66"/>
    <mergeCell ref="U66:W66"/>
    <mergeCell ref="X66:Y66"/>
    <mergeCell ref="AN66:AP66"/>
    <mergeCell ref="AQ66:AR66"/>
    <mergeCell ref="B67:D67"/>
    <mergeCell ref="E67:F67"/>
    <mergeCell ref="U67:W67"/>
    <mergeCell ref="X67:Y67"/>
    <mergeCell ref="AN67:AP67"/>
    <mergeCell ref="AQ67:AR67"/>
    <mergeCell ref="B68:D68"/>
    <mergeCell ref="E68:F68"/>
    <mergeCell ref="U68:W68"/>
    <mergeCell ref="X68:Y68"/>
    <mergeCell ref="AN68:AP68"/>
    <mergeCell ref="AQ56:AR56"/>
    <mergeCell ref="AQ68:AR68"/>
    <mergeCell ref="AQ57:AR57"/>
    <mergeCell ref="B58:D58"/>
    <mergeCell ref="E58:F58"/>
    <mergeCell ref="U58:W58"/>
    <mergeCell ref="X58:Y58"/>
    <mergeCell ref="AN58:AP58"/>
    <mergeCell ref="AQ58:AR58"/>
    <mergeCell ref="B59:D59"/>
    <mergeCell ref="E59:F59"/>
    <mergeCell ref="U59:W59"/>
    <mergeCell ref="X59:Y59"/>
    <mergeCell ref="AN59:AP59"/>
    <mergeCell ref="AQ59:AR59"/>
    <mergeCell ref="E62:F62"/>
    <mergeCell ref="U62:W62"/>
    <mergeCell ref="X62:Y62"/>
    <mergeCell ref="AN62:AP62"/>
    <mergeCell ref="AQ62:AR62"/>
    <mergeCell ref="E61:F61"/>
    <mergeCell ref="U61:W61"/>
    <mergeCell ref="X61:Y61"/>
    <mergeCell ref="AN61:AP61"/>
    <mergeCell ref="AQ61:AR61"/>
    <mergeCell ref="B62:D62"/>
    <mergeCell ref="B65:D65"/>
    <mergeCell ref="E65:F65"/>
    <mergeCell ref="U65:W65"/>
    <mergeCell ref="X65:Y65"/>
    <mergeCell ref="AQ46:AR46"/>
    <mergeCell ref="B47:D47"/>
    <mergeCell ref="E47:F47"/>
    <mergeCell ref="U47:W47"/>
    <mergeCell ref="X47:Y47"/>
    <mergeCell ref="AN47:AP47"/>
    <mergeCell ref="AQ47:AR47"/>
    <mergeCell ref="B48:D48"/>
    <mergeCell ref="E48:F48"/>
    <mergeCell ref="U48:W48"/>
    <mergeCell ref="X48:Y48"/>
    <mergeCell ref="AN48:AP48"/>
    <mergeCell ref="AQ48:AR48"/>
    <mergeCell ref="B49:D49"/>
    <mergeCell ref="E49:F49"/>
    <mergeCell ref="U49:W49"/>
    <mergeCell ref="X49:Y49"/>
    <mergeCell ref="AN49:AP49"/>
    <mergeCell ref="AQ49:AR49"/>
    <mergeCell ref="AQ53:AR53"/>
    <mergeCell ref="B54:D54"/>
    <mergeCell ref="E54:F54"/>
    <mergeCell ref="U54:W54"/>
    <mergeCell ref="X54:Y54"/>
    <mergeCell ref="AN54:AP54"/>
    <mergeCell ref="AQ54:AR54"/>
    <mergeCell ref="B55:D55"/>
    <mergeCell ref="E55:F55"/>
    <mergeCell ref="U55:W55"/>
    <mergeCell ref="A115:B115"/>
    <mergeCell ref="C116:E116"/>
    <mergeCell ref="F116:G116"/>
    <mergeCell ref="H116:J116"/>
    <mergeCell ref="AM151:AN151"/>
    <mergeCell ref="A152:B152"/>
    <mergeCell ref="T152:U152"/>
    <mergeCell ref="A132:B132"/>
    <mergeCell ref="C132:E132"/>
    <mergeCell ref="F132:G132"/>
    <mergeCell ref="H132:J132"/>
    <mergeCell ref="K132:M132"/>
    <mergeCell ref="N132:O132"/>
    <mergeCell ref="T132:U132"/>
    <mergeCell ref="V132:X132"/>
    <mergeCell ref="Y132:Z132"/>
    <mergeCell ref="AA132:AC132"/>
    <mergeCell ref="AA131:AC131"/>
    <mergeCell ref="AD131:AF131"/>
    <mergeCell ref="K131:M131"/>
    <mergeCell ref="N131:O131"/>
    <mergeCell ref="U56:W56"/>
    <mergeCell ref="AN39:AP41"/>
    <mergeCell ref="B42:D42"/>
    <mergeCell ref="E42:F42"/>
    <mergeCell ref="U42:W42"/>
    <mergeCell ref="X42:Y42"/>
    <mergeCell ref="AN42:AP42"/>
    <mergeCell ref="X53:Y53"/>
    <mergeCell ref="AN53:AP53"/>
    <mergeCell ref="B57:D57"/>
    <mergeCell ref="E57:F57"/>
    <mergeCell ref="U57:W57"/>
    <mergeCell ref="X57:Y57"/>
    <mergeCell ref="AN57:AP57"/>
    <mergeCell ref="A126:B126"/>
    <mergeCell ref="A127:B127"/>
    <mergeCell ref="A128:B128"/>
    <mergeCell ref="A151:B151"/>
    <mergeCell ref="Y128:Z128"/>
    <mergeCell ref="AA128:AC128"/>
    <mergeCell ref="P147:P148"/>
    <mergeCell ref="Q147:Q148"/>
    <mergeCell ref="T147:U148"/>
    <mergeCell ref="A133:B133"/>
    <mergeCell ref="AD128:AF128"/>
    <mergeCell ref="U53:W53"/>
    <mergeCell ref="X56:Y56"/>
    <mergeCell ref="AN56:AP56"/>
    <mergeCell ref="A69:H69"/>
    <mergeCell ref="O69:S69"/>
    <mergeCell ref="U69:W69"/>
    <mergeCell ref="X69:Y69"/>
    <mergeCell ref="AN69:AP69"/>
    <mergeCell ref="AK39:AK41"/>
    <mergeCell ref="AL39:AL41"/>
    <mergeCell ref="AM39:AM41"/>
    <mergeCell ref="AS39:AS41"/>
    <mergeCell ref="AT39:AT41"/>
    <mergeCell ref="C88:E88"/>
    <mergeCell ref="F88:G88"/>
    <mergeCell ref="C95:E95"/>
    <mergeCell ref="AC94:AE94"/>
    <mergeCell ref="AC97:AE97"/>
    <mergeCell ref="C98:E98"/>
    <mergeCell ref="F98:G98"/>
    <mergeCell ref="AC98:AE98"/>
    <mergeCell ref="H98:I98"/>
    <mergeCell ref="J98:L98"/>
    <mergeCell ref="V98:X98"/>
    <mergeCell ref="Y98:Z98"/>
    <mergeCell ref="AQ42:AR42"/>
    <mergeCell ref="B43:D43"/>
    <mergeCell ref="E43:F43"/>
    <mergeCell ref="U43:W43"/>
    <mergeCell ref="X43:Y43"/>
    <mergeCell ref="AN43:AP43"/>
    <mergeCell ref="AQ43:AR43"/>
    <mergeCell ref="B44:D44"/>
    <mergeCell ref="E44:F44"/>
    <mergeCell ref="U44:W44"/>
    <mergeCell ref="X55:Y55"/>
    <mergeCell ref="AN55:AP55"/>
    <mergeCell ref="AQ55:AR55"/>
    <mergeCell ref="B56:D56"/>
    <mergeCell ref="B39:D41"/>
    <mergeCell ref="AI39:AI41"/>
    <mergeCell ref="A171:F172"/>
    <mergeCell ref="AD179:AE180"/>
    <mergeCell ref="AF179:AH180"/>
    <mergeCell ref="G171:M172"/>
    <mergeCell ref="A176:U177"/>
    <mergeCell ref="A179:B180"/>
    <mergeCell ref="C179:E180"/>
    <mergeCell ref="F179:G180"/>
    <mergeCell ref="H179:I180"/>
    <mergeCell ref="K179:L180"/>
    <mergeCell ref="H122:J122"/>
    <mergeCell ref="K122:M122"/>
    <mergeCell ref="N122:O122"/>
    <mergeCell ref="T122:U122"/>
    <mergeCell ref="V122:X122"/>
    <mergeCell ref="T131:U131"/>
    <mergeCell ref="E39:F41"/>
    <mergeCell ref="U39:W41"/>
    <mergeCell ref="X39:Y41"/>
    <mergeCell ref="AG39:AH41"/>
    <mergeCell ref="A110:B111"/>
    <mergeCell ref="C110:E111"/>
    <mergeCell ref="F110:G111"/>
    <mergeCell ref="H110:J111"/>
    <mergeCell ref="K110:M111"/>
    <mergeCell ref="A106:R106"/>
    <mergeCell ref="V106:X106"/>
    <mergeCell ref="C93:E93"/>
    <mergeCell ref="F93:G93"/>
    <mergeCell ref="H93:I93"/>
    <mergeCell ref="A125:B125"/>
    <mergeCell ref="A123:B123"/>
    <mergeCell ref="A124:B124"/>
    <mergeCell ref="A122:B122"/>
    <mergeCell ref="C122:E122"/>
    <mergeCell ref="F122:G122"/>
    <mergeCell ref="E56:F56"/>
    <mergeCell ref="H124:J124"/>
    <mergeCell ref="N124:O124"/>
    <mergeCell ref="T124:U124"/>
    <mergeCell ref="C127:E127"/>
    <mergeCell ref="F127:G127"/>
    <mergeCell ref="H127:J127"/>
    <mergeCell ref="K127:M127"/>
    <mergeCell ref="N127:O127"/>
    <mergeCell ref="T127:U127"/>
    <mergeCell ref="N110:O111"/>
    <mergeCell ref="P110:P111"/>
    <mergeCell ref="Q110:Q111"/>
    <mergeCell ref="R110:R111"/>
    <mergeCell ref="S110:S111"/>
    <mergeCell ref="T110:U111"/>
    <mergeCell ref="K112:M112"/>
    <mergeCell ref="N112:O112"/>
    <mergeCell ref="T112:U112"/>
    <mergeCell ref="C100:E100"/>
    <mergeCell ref="F100:G100"/>
    <mergeCell ref="H100:I100"/>
    <mergeCell ref="J100:L100"/>
    <mergeCell ref="A103:O103"/>
    <mergeCell ref="A104:P104"/>
    <mergeCell ref="C113:E113"/>
    <mergeCell ref="C89:E89"/>
    <mergeCell ref="AJ39:AJ41"/>
    <mergeCell ref="C128:E128"/>
    <mergeCell ref="F128:G128"/>
    <mergeCell ref="H128:J128"/>
    <mergeCell ref="K128:M128"/>
    <mergeCell ref="N128:O128"/>
    <mergeCell ref="T128:U128"/>
    <mergeCell ref="V128:X128"/>
    <mergeCell ref="T151:U151"/>
    <mergeCell ref="A138:J138"/>
    <mergeCell ref="K138:S138"/>
    <mergeCell ref="T138:AB138"/>
    <mergeCell ref="AD138:AL138"/>
    <mergeCell ref="A139:N139"/>
    <mergeCell ref="O139:S139"/>
    <mergeCell ref="T139:AF139"/>
    <mergeCell ref="T115:U115"/>
    <mergeCell ref="V115:X115"/>
    <mergeCell ref="Y115:Z115"/>
    <mergeCell ref="C99:E99"/>
    <mergeCell ref="F99:G99"/>
    <mergeCell ref="AC99:AE99"/>
    <mergeCell ref="AC100:AE100"/>
    <mergeCell ref="AC104:AE104"/>
    <mergeCell ref="AD113:AF113"/>
    <mergeCell ref="A116:B116"/>
    <mergeCell ref="A113:B113"/>
    <mergeCell ref="A114:B114"/>
    <mergeCell ref="A112:B112"/>
    <mergeCell ref="C112:E112"/>
    <mergeCell ref="F112:G112"/>
    <mergeCell ref="H112:J112"/>
    <mergeCell ref="F89:G89"/>
    <mergeCell ref="AC88:AE88"/>
    <mergeCell ref="Y87:Z87"/>
    <mergeCell ref="AA87:AB87"/>
    <mergeCell ref="AC87:AE87"/>
    <mergeCell ref="AO87:AQ87"/>
    <mergeCell ref="AR87:AS87"/>
    <mergeCell ref="AT87:AU87"/>
    <mergeCell ref="AV87:AX87"/>
    <mergeCell ref="H89:I89"/>
    <mergeCell ref="J89:L89"/>
    <mergeCell ref="V89:X89"/>
    <mergeCell ref="Y89:Z89"/>
    <mergeCell ref="AA89:AB89"/>
    <mergeCell ref="AO89:AQ89"/>
    <mergeCell ref="AR89:AS89"/>
    <mergeCell ref="AT89:AU89"/>
    <mergeCell ref="AV89:AX89"/>
    <mergeCell ref="H88:I88"/>
    <mergeCell ref="J88:L88"/>
    <mergeCell ref="V88:X88"/>
    <mergeCell ref="Y88:Z88"/>
    <mergeCell ref="AA88:AB88"/>
    <mergeCell ref="AO88:AQ88"/>
    <mergeCell ref="AR88:AS88"/>
    <mergeCell ref="AT88:AU88"/>
    <mergeCell ref="C86:E86"/>
    <mergeCell ref="F86:G86"/>
    <mergeCell ref="AC85:AE85"/>
    <mergeCell ref="C83:E83"/>
    <mergeCell ref="F83:G83"/>
    <mergeCell ref="H83:I83"/>
    <mergeCell ref="J83:L83"/>
    <mergeCell ref="V83:X83"/>
    <mergeCell ref="Y83:Z83"/>
    <mergeCell ref="AA83:AB83"/>
    <mergeCell ref="AC83:AE83"/>
    <mergeCell ref="AO83:AQ83"/>
    <mergeCell ref="AR83:AS83"/>
    <mergeCell ref="AT83:AU83"/>
    <mergeCell ref="AV83:AX83"/>
    <mergeCell ref="C87:E87"/>
    <mergeCell ref="F87:G87"/>
    <mergeCell ref="H87:I87"/>
    <mergeCell ref="J87:L87"/>
    <mergeCell ref="V87:X87"/>
    <mergeCell ref="H86:I86"/>
    <mergeCell ref="J86:L86"/>
    <mergeCell ref="V86:X86"/>
    <mergeCell ref="Y86:Z86"/>
    <mergeCell ref="AA86:AB86"/>
    <mergeCell ref="AO86:AQ86"/>
    <mergeCell ref="AR86:AS86"/>
    <mergeCell ref="AT86:AU86"/>
    <mergeCell ref="AV86:AX86"/>
    <mergeCell ref="H80:I80"/>
    <mergeCell ref="J80:L80"/>
    <mergeCell ref="V80:X80"/>
    <mergeCell ref="Y80:Z80"/>
    <mergeCell ref="AA80:AB80"/>
    <mergeCell ref="AO80:AQ80"/>
    <mergeCell ref="AT81:AU81"/>
    <mergeCell ref="AV81:AX81"/>
    <mergeCell ref="C85:E85"/>
    <mergeCell ref="F85:G85"/>
    <mergeCell ref="AC84:AE84"/>
    <mergeCell ref="C84:E84"/>
    <mergeCell ref="F84:G84"/>
    <mergeCell ref="H85:I85"/>
    <mergeCell ref="J85:L85"/>
    <mergeCell ref="V85:X85"/>
    <mergeCell ref="Y85:Z85"/>
    <mergeCell ref="AA85:AB85"/>
    <mergeCell ref="AO85:AQ85"/>
    <mergeCell ref="AR85:AS85"/>
    <mergeCell ref="AT85:AU85"/>
    <mergeCell ref="AV85:AX85"/>
    <mergeCell ref="AR80:AS80"/>
    <mergeCell ref="AT80:AU80"/>
    <mergeCell ref="AV80:AX80"/>
    <mergeCell ref="V81:X81"/>
    <mergeCell ref="Y81:Z81"/>
    <mergeCell ref="AA81:AB81"/>
    <mergeCell ref="AO81:AQ81"/>
    <mergeCell ref="AR81:AS81"/>
    <mergeCell ref="AQ52:AR52"/>
    <mergeCell ref="B53:D53"/>
    <mergeCell ref="E53:F53"/>
    <mergeCell ref="B60:D60"/>
    <mergeCell ref="E60:F60"/>
    <mergeCell ref="U60:W60"/>
    <mergeCell ref="X60:Y60"/>
    <mergeCell ref="AN60:AP60"/>
    <mergeCell ref="AQ60:AR60"/>
    <mergeCell ref="B61:D61"/>
    <mergeCell ref="C77:E77"/>
    <mergeCell ref="F77:G77"/>
    <mergeCell ref="AC78:AE78"/>
    <mergeCell ref="C78:E78"/>
    <mergeCell ref="F78:G78"/>
    <mergeCell ref="AC77:AE77"/>
    <mergeCell ref="C80:E80"/>
    <mergeCell ref="F80:G80"/>
    <mergeCell ref="AC79:AE79"/>
    <mergeCell ref="C79:E79"/>
    <mergeCell ref="F79:G79"/>
    <mergeCell ref="H79:I79"/>
    <mergeCell ref="J79:L79"/>
    <mergeCell ref="V79:X79"/>
    <mergeCell ref="Y79:Z79"/>
    <mergeCell ref="AA79:AB79"/>
    <mergeCell ref="AO79:AQ79"/>
    <mergeCell ref="AC80:AE80"/>
    <mergeCell ref="H77:I77"/>
    <mergeCell ref="J77:L77"/>
    <mergeCell ref="V77:X77"/>
    <mergeCell ref="Y77:Z77"/>
    <mergeCell ref="Z39:Z41"/>
    <mergeCell ref="AA39:AA41"/>
    <mergeCell ref="AB39:AF40"/>
    <mergeCell ref="AU39:AY40"/>
    <mergeCell ref="BB39:BB41"/>
    <mergeCell ref="BC39:BC41"/>
    <mergeCell ref="BD39:BD41"/>
    <mergeCell ref="BE39:BE41"/>
    <mergeCell ref="AZ39:BA41"/>
    <mergeCell ref="AQ39:AR41"/>
    <mergeCell ref="A75:A76"/>
    <mergeCell ref="B75:B76"/>
    <mergeCell ref="C75:E76"/>
    <mergeCell ref="F75:G76"/>
    <mergeCell ref="H75:I76"/>
    <mergeCell ref="J75:L76"/>
    <mergeCell ref="M75:M76"/>
    <mergeCell ref="P75:P76"/>
    <mergeCell ref="Q75:Q76"/>
    <mergeCell ref="R75:R76"/>
    <mergeCell ref="B50:D50"/>
    <mergeCell ref="E50:F50"/>
    <mergeCell ref="U50:W50"/>
    <mergeCell ref="X50:Y50"/>
    <mergeCell ref="AN50:AP50"/>
    <mergeCell ref="AQ50:AR50"/>
    <mergeCell ref="B51:D51"/>
    <mergeCell ref="B52:D52"/>
    <mergeCell ref="E52:F52"/>
    <mergeCell ref="U52:W52"/>
    <mergeCell ref="X52:Y52"/>
    <mergeCell ref="AN52:AP52"/>
    <mergeCell ref="A3:A5"/>
    <mergeCell ref="B3:B5"/>
    <mergeCell ref="C3:F5"/>
    <mergeCell ref="G3:G5"/>
    <mergeCell ref="H3:H5"/>
    <mergeCell ref="BB3:BB5"/>
    <mergeCell ref="Z3:Z5"/>
    <mergeCell ref="P3:P5"/>
    <mergeCell ref="Q3:Q5"/>
    <mergeCell ref="R3:R5"/>
    <mergeCell ref="S3:S5"/>
    <mergeCell ref="T3:T5"/>
    <mergeCell ref="A1:S2"/>
    <mergeCell ref="T1:AL2"/>
    <mergeCell ref="AM1:BE2"/>
    <mergeCell ref="U3:U5"/>
    <mergeCell ref="V3:Y5"/>
    <mergeCell ref="AA3:AA5"/>
    <mergeCell ref="AM3:AM5"/>
    <mergeCell ref="AN3:AN5"/>
    <mergeCell ref="AO3:AR5"/>
    <mergeCell ref="AS3:AS5"/>
    <mergeCell ref="AT3:AT5"/>
    <mergeCell ref="BC3:BC5"/>
    <mergeCell ref="BD3:BD5"/>
    <mergeCell ref="BE3:BE5"/>
    <mergeCell ref="AI3:AI5"/>
    <mergeCell ref="AJ3:AJ5"/>
    <mergeCell ref="AK3:AK5"/>
    <mergeCell ref="AL3:AL5"/>
    <mergeCell ref="A36:P36"/>
    <mergeCell ref="Q36:S36"/>
    <mergeCell ref="A34:N34"/>
    <mergeCell ref="V36:X36"/>
    <mergeCell ref="AO36:AQ36"/>
    <mergeCell ref="X44:Y44"/>
    <mergeCell ref="AN44:AP44"/>
    <mergeCell ref="AQ44:AR44"/>
    <mergeCell ref="B45:D45"/>
    <mergeCell ref="E45:F45"/>
    <mergeCell ref="U45:W45"/>
    <mergeCell ref="X45:Y45"/>
    <mergeCell ref="AN45:AP45"/>
    <mergeCell ref="AQ45:AR45"/>
    <mergeCell ref="B46:D46"/>
    <mergeCell ref="E46:F46"/>
    <mergeCell ref="U46:W46"/>
    <mergeCell ref="X46:Y46"/>
    <mergeCell ref="AN46:AP46"/>
    <mergeCell ref="A37:S38"/>
    <mergeCell ref="T37:AL38"/>
    <mergeCell ref="AM37:BE38"/>
    <mergeCell ref="A39:A41"/>
    <mergeCell ref="G39:G41"/>
    <mergeCell ref="H39:H41"/>
    <mergeCell ref="I39:M40"/>
    <mergeCell ref="N39:O41"/>
    <mergeCell ref="P39:P41"/>
    <mergeCell ref="Q39:Q41"/>
    <mergeCell ref="R39:R41"/>
    <mergeCell ref="S39:S41"/>
    <mergeCell ref="T39:T41"/>
    <mergeCell ref="E51:F51"/>
    <mergeCell ref="U51:W51"/>
    <mergeCell ref="X51:Y51"/>
    <mergeCell ref="AN51:AP51"/>
    <mergeCell ref="AQ51:AR51"/>
    <mergeCell ref="A73:S74"/>
    <mergeCell ref="T73:AL74"/>
    <mergeCell ref="AM73:BE74"/>
    <mergeCell ref="A71:O71"/>
    <mergeCell ref="P71:S71"/>
    <mergeCell ref="U71:W71"/>
    <mergeCell ref="X71:Y71"/>
    <mergeCell ref="AN71:AP71"/>
    <mergeCell ref="AQ71:AR71"/>
    <mergeCell ref="A72:Q72"/>
    <mergeCell ref="R72:S72"/>
    <mergeCell ref="U72:W72"/>
    <mergeCell ref="X72:Y72"/>
    <mergeCell ref="AN72:AP72"/>
    <mergeCell ref="AQ72:AR72"/>
    <mergeCell ref="B63:D63"/>
    <mergeCell ref="E63:F63"/>
    <mergeCell ref="U63:W63"/>
    <mergeCell ref="X63:Y63"/>
    <mergeCell ref="AN63:AP63"/>
    <mergeCell ref="AQ63:AR63"/>
    <mergeCell ref="B64:D64"/>
    <mergeCell ref="E64:F64"/>
    <mergeCell ref="U64:W64"/>
    <mergeCell ref="X64:Y64"/>
    <mergeCell ref="AN64:AP64"/>
    <mergeCell ref="AQ64:AR64"/>
    <mergeCell ref="AT75:AU76"/>
    <mergeCell ref="AV75:AX76"/>
    <mergeCell ref="AY75:AY76"/>
    <mergeCell ref="BB75:BB76"/>
    <mergeCell ref="BC75:BC76"/>
    <mergeCell ref="BD75:BD76"/>
    <mergeCell ref="BE75:BE76"/>
    <mergeCell ref="BF75:BF76"/>
    <mergeCell ref="BG75:BG76"/>
    <mergeCell ref="BH75:BJ76"/>
    <mergeCell ref="BK75:BL76"/>
    <mergeCell ref="BM75:BN76"/>
    <mergeCell ref="BO75:BQ76"/>
    <mergeCell ref="BR75:BR76"/>
    <mergeCell ref="S75:S76"/>
    <mergeCell ref="T75:T76"/>
    <mergeCell ref="U75:U76"/>
    <mergeCell ref="V75:X76"/>
    <mergeCell ref="Y75:Z76"/>
    <mergeCell ref="AA75:AB76"/>
    <mergeCell ref="AC75:AE76"/>
    <mergeCell ref="AF75:AF76"/>
    <mergeCell ref="AI75:AI76"/>
    <mergeCell ref="AJ75:AJ76"/>
    <mergeCell ref="AK75:AK76"/>
    <mergeCell ref="AL75:AL76"/>
    <mergeCell ref="AM75:AM76"/>
    <mergeCell ref="AN75:AN76"/>
    <mergeCell ref="AO75:AQ76"/>
    <mergeCell ref="AR75:AS76"/>
    <mergeCell ref="AG75:AH76"/>
    <mergeCell ref="AR77:AS77"/>
    <mergeCell ref="AT77:AU77"/>
    <mergeCell ref="AV77:AX77"/>
    <mergeCell ref="BH77:BJ77"/>
    <mergeCell ref="BK77:BL77"/>
    <mergeCell ref="BM77:BN77"/>
    <mergeCell ref="BO77:BQ77"/>
    <mergeCell ref="H78:I78"/>
    <mergeCell ref="J78:L78"/>
    <mergeCell ref="V78:X78"/>
    <mergeCell ref="Y78:Z78"/>
    <mergeCell ref="AA78:AB78"/>
    <mergeCell ref="AO78:AQ78"/>
    <mergeCell ref="AR78:AS78"/>
    <mergeCell ref="AT78:AU78"/>
    <mergeCell ref="AV78:AX78"/>
    <mergeCell ref="BH78:BJ78"/>
    <mergeCell ref="BK78:BL78"/>
    <mergeCell ref="BM78:BN78"/>
    <mergeCell ref="BO78:BQ78"/>
    <mergeCell ref="AG77:AH77"/>
    <mergeCell ref="AG78:AH78"/>
    <mergeCell ref="AA77:AB77"/>
    <mergeCell ref="AO77:AQ77"/>
    <mergeCell ref="AG79:AH79"/>
    <mergeCell ref="AG80:AH80"/>
    <mergeCell ref="AR79:AS79"/>
    <mergeCell ref="AT79:AU79"/>
    <mergeCell ref="AV79:AX79"/>
    <mergeCell ref="BH81:BJ81"/>
    <mergeCell ref="BK81:BL81"/>
    <mergeCell ref="BM81:BN81"/>
    <mergeCell ref="BO81:BQ81"/>
    <mergeCell ref="C82:E82"/>
    <mergeCell ref="F82:G82"/>
    <mergeCell ref="H82:I82"/>
    <mergeCell ref="J82:L82"/>
    <mergeCell ref="V82:X82"/>
    <mergeCell ref="Y82:Z82"/>
    <mergeCell ref="AA82:AB82"/>
    <mergeCell ref="AC82:AE82"/>
    <mergeCell ref="AO82:AQ82"/>
    <mergeCell ref="AR82:AS82"/>
    <mergeCell ref="AT82:AU82"/>
    <mergeCell ref="AV82:AX82"/>
    <mergeCell ref="BH82:BJ82"/>
    <mergeCell ref="BK82:BL82"/>
    <mergeCell ref="BM82:BN82"/>
    <mergeCell ref="BO82:BQ82"/>
    <mergeCell ref="AG81:AH81"/>
    <mergeCell ref="AG82:AH82"/>
    <mergeCell ref="AC81:AE81"/>
    <mergeCell ref="C81:E81"/>
    <mergeCell ref="F81:G81"/>
    <mergeCell ref="H81:I81"/>
    <mergeCell ref="J81:L81"/>
    <mergeCell ref="BH83:BJ83"/>
    <mergeCell ref="BK83:BL83"/>
    <mergeCell ref="BM83:BN83"/>
    <mergeCell ref="BO83:BQ83"/>
    <mergeCell ref="H84:I84"/>
    <mergeCell ref="J84:L84"/>
    <mergeCell ref="V84:X84"/>
    <mergeCell ref="Y84:Z84"/>
    <mergeCell ref="AA84:AB84"/>
    <mergeCell ref="AO84:AQ84"/>
    <mergeCell ref="AR84:AS84"/>
    <mergeCell ref="AT84:AU84"/>
    <mergeCell ref="AV84:AX84"/>
    <mergeCell ref="BH84:BJ84"/>
    <mergeCell ref="BK84:BL84"/>
    <mergeCell ref="BM84:BN84"/>
    <mergeCell ref="BO84:BQ84"/>
    <mergeCell ref="AG83:AH83"/>
    <mergeCell ref="AG84:AH84"/>
    <mergeCell ref="BH86:BJ86"/>
    <mergeCell ref="BK86:BL86"/>
    <mergeCell ref="BM86:BN86"/>
    <mergeCell ref="BO86:BQ86"/>
    <mergeCell ref="AG85:AH85"/>
    <mergeCell ref="AG86:AH86"/>
    <mergeCell ref="BH87:BJ87"/>
    <mergeCell ref="BK87:BL87"/>
    <mergeCell ref="BM87:BN87"/>
    <mergeCell ref="BO87:BQ87"/>
    <mergeCell ref="AC86:AE86"/>
    <mergeCell ref="AV88:AX88"/>
    <mergeCell ref="BH88:BJ88"/>
    <mergeCell ref="BK88:BL88"/>
    <mergeCell ref="BM88:BN88"/>
    <mergeCell ref="BO88:BQ88"/>
    <mergeCell ref="AG87:AH87"/>
    <mergeCell ref="AG88:AH88"/>
    <mergeCell ref="BH89:BJ89"/>
    <mergeCell ref="BK89:BL89"/>
    <mergeCell ref="BM89:BN89"/>
    <mergeCell ref="BO89:BQ89"/>
    <mergeCell ref="H90:I90"/>
    <mergeCell ref="J90:L90"/>
    <mergeCell ref="V90:X90"/>
    <mergeCell ref="Y90:Z90"/>
    <mergeCell ref="AA90:AB90"/>
    <mergeCell ref="AO90:AQ90"/>
    <mergeCell ref="AR90:AS90"/>
    <mergeCell ref="AT90:AU90"/>
    <mergeCell ref="AV90:AX90"/>
    <mergeCell ref="BH90:BJ90"/>
    <mergeCell ref="BK90:BL90"/>
    <mergeCell ref="BM90:BN90"/>
    <mergeCell ref="BO90:BQ90"/>
    <mergeCell ref="AG89:AH89"/>
    <mergeCell ref="AG90:AH90"/>
    <mergeCell ref="AC90:AE90"/>
    <mergeCell ref="BH91:BJ91"/>
    <mergeCell ref="BK91:BL91"/>
    <mergeCell ref="BM91:BN91"/>
    <mergeCell ref="BO91:BQ91"/>
    <mergeCell ref="C92:E92"/>
    <mergeCell ref="F92:G92"/>
    <mergeCell ref="H92:I92"/>
    <mergeCell ref="J92:L92"/>
    <mergeCell ref="V92:X92"/>
    <mergeCell ref="Y92:Z92"/>
    <mergeCell ref="AA92:AB92"/>
    <mergeCell ref="AC92:AE92"/>
    <mergeCell ref="AO92:AQ92"/>
    <mergeCell ref="AR92:AS92"/>
    <mergeCell ref="AT92:AU92"/>
    <mergeCell ref="AV92:AX92"/>
    <mergeCell ref="BH92:BJ92"/>
    <mergeCell ref="BK92:BL92"/>
    <mergeCell ref="BM92:BN92"/>
    <mergeCell ref="BO92:BQ92"/>
    <mergeCell ref="AG91:AH91"/>
    <mergeCell ref="AG92:AH92"/>
    <mergeCell ref="C91:E91"/>
    <mergeCell ref="F91:G91"/>
    <mergeCell ref="J91:L91"/>
    <mergeCell ref="V91:X91"/>
    <mergeCell ref="Y91:Z91"/>
    <mergeCell ref="AA91:AB91"/>
    <mergeCell ref="AO91:AQ91"/>
    <mergeCell ref="AR91:AS91"/>
    <mergeCell ref="AT91:AU91"/>
    <mergeCell ref="AV91:AX91"/>
    <mergeCell ref="BH93:BJ93"/>
    <mergeCell ref="BK93:BL93"/>
    <mergeCell ref="BM93:BN93"/>
    <mergeCell ref="BO93:BQ93"/>
    <mergeCell ref="H94:I94"/>
    <mergeCell ref="J94:L94"/>
    <mergeCell ref="V94:X94"/>
    <mergeCell ref="Y94:Z94"/>
    <mergeCell ref="AA94:AB94"/>
    <mergeCell ref="AO94:AQ94"/>
    <mergeCell ref="AR94:AS94"/>
    <mergeCell ref="AT94:AU94"/>
    <mergeCell ref="AV94:AX94"/>
    <mergeCell ref="BH94:BJ94"/>
    <mergeCell ref="BK94:BL94"/>
    <mergeCell ref="BM94:BN94"/>
    <mergeCell ref="BO94:BQ94"/>
    <mergeCell ref="AG93:AH93"/>
    <mergeCell ref="AG94:AH94"/>
    <mergeCell ref="AZ93:BA93"/>
    <mergeCell ref="AZ94:BA94"/>
    <mergeCell ref="AO93:AQ93"/>
    <mergeCell ref="AR93:AS93"/>
    <mergeCell ref="AT93:AU93"/>
    <mergeCell ref="AV93:AX93"/>
    <mergeCell ref="J93:L93"/>
    <mergeCell ref="V93:X93"/>
    <mergeCell ref="Y93:Z93"/>
    <mergeCell ref="AA93:AB93"/>
    <mergeCell ref="BH95:BJ95"/>
    <mergeCell ref="H96:I96"/>
    <mergeCell ref="J96:L96"/>
    <mergeCell ref="V96:X96"/>
    <mergeCell ref="Y96:Z96"/>
    <mergeCell ref="AA96:AB96"/>
    <mergeCell ref="AO96:AQ96"/>
    <mergeCell ref="AR96:AS96"/>
    <mergeCell ref="AT96:AU96"/>
    <mergeCell ref="AV96:AX96"/>
    <mergeCell ref="BH96:BJ96"/>
    <mergeCell ref="BK96:BL96"/>
    <mergeCell ref="BM96:BN96"/>
    <mergeCell ref="BO96:BQ96"/>
    <mergeCell ref="H97:I97"/>
    <mergeCell ref="J97:L97"/>
    <mergeCell ref="V97:X97"/>
    <mergeCell ref="Y97:Z97"/>
    <mergeCell ref="AA97:AB97"/>
    <mergeCell ref="AO97:AQ97"/>
    <mergeCell ref="AR97:AS97"/>
    <mergeCell ref="AT97:AU97"/>
    <mergeCell ref="AV97:AX97"/>
    <mergeCell ref="BH97:BJ97"/>
    <mergeCell ref="BK97:BL97"/>
    <mergeCell ref="BM97:BN97"/>
    <mergeCell ref="BO97:BQ97"/>
    <mergeCell ref="AG95:AH95"/>
    <mergeCell ref="AG96:AH96"/>
    <mergeCell ref="AG97:AH97"/>
    <mergeCell ref="AZ95:BA95"/>
    <mergeCell ref="AZ96:BA96"/>
    <mergeCell ref="BH98:BJ98"/>
    <mergeCell ref="BK98:BL98"/>
    <mergeCell ref="BM98:BN98"/>
    <mergeCell ref="BO98:BQ98"/>
    <mergeCell ref="H99:I99"/>
    <mergeCell ref="J99:L99"/>
    <mergeCell ref="V99:X99"/>
    <mergeCell ref="Y99:Z99"/>
    <mergeCell ref="AA99:AB99"/>
    <mergeCell ref="AO99:AQ99"/>
    <mergeCell ref="AR99:AS99"/>
    <mergeCell ref="AT99:AU99"/>
    <mergeCell ref="AV99:AX99"/>
    <mergeCell ref="BH99:BJ99"/>
    <mergeCell ref="BK99:BL99"/>
    <mergeCell ref="BM99:BN99"/>
    <mergeCell ref="BO99:BQ99"/>
    <mergeCell ref="AG98:AH98"/>
    <mergeCell ref="AG99:AH99"/>
    <mergeCell ref="AO98:AQ98"/>
    <mergeCell ref="BH100:BJ100"/>
    <mergeCell ref="BK100:BL100"/>
    <mergeCell ref="BM100:BN100"/>
    <mergeCell ref="BO100:BQ100"/>
    <mergeCell ref="A101:I101"/>
    <mergeCell ref="J101:S101"/>
    <mergeCell ref="V101:X101"/>
    <mergeCell ref="Y101:Z101"/>
    <mergeCell ref="AA101:AB101"/>
    <mergeCell ref="AC101:AE101"/>
    <mergeCell ref="AO101:AQ101"/>
    <mergeCell ref="AR101:AS101"/>
    <mergeCell ref="AT101:AU101"/>
    <mergeCell ref="AV101:AX101"/>
    <mergeCell ref="BH101:BJ101"/>
    <mergeCell ref="BK101:BL101"/>
    <mergeCell ref="BM101:BN101"/>
    <mergeCell ref="BO101:BQ101"/>
    <mergeCell ref="AG100:AH100"/>
    <mergeCell ref="AG101:AH101"/>
    <mergeCell ref="AO100:AQ100"/>
    <mergeCell ref="AR100:AS100"/>
    <mergeCell ref="AT100:AU100"/>
    <mergeCell ref="AV100:AX100"/>
    <mergeCell ref="BH102:BJ102"/>
    <mergeCell ref="BK102:BL102"/>
    <mergeCell ref="BM102:BN102"/>
    <mergeCell ref="BO102:BQ102"/>
    <mergeCell ref="P103:S103"/>
    <mergeCell ref="V103:X103"/>
    <mergeCell ref="Y103:Z103"/>
    <mergeCell ref="AA103:AB103"/>
    <mergeCell ref="AC103:AE103"/>
    <mergeCell ref="AO103:AQ103"/>
    <mergeCell ref="AR103:AS103"/>
    <mergeCell ref="AT103:AU103"/>
    <mergeCell ref="AV103:AX103"/>
    <mergeCell ref="BH103:BJ103"/>
    <mergeCell ref="BK103:BL103"/>
    <mergeCell ref="BM103:BN103"/>
    <mergeCell ref="BO103:BQ103"/>
    <mergeCell ref="AG102:AH102"/>
    <mergeCell ref="AG103:AH103"/>
    <mergeCell ref="O102:S102"/>
    <mergeCell ref="V102:X102"/>
    <mergeCell ref="Y102:Z102"/>
    <mergeCell ref="AA102:AB102"/>
    <mergeCell ref="AC102:AE102"/>
    <mergeCell ref="AO102:AQ102"/>
    <mergeCell ref="AR102:AS102"/>
    <mergeCell ref="AT102:AU102"/>
    <mergeCell ref="AV102:AX102"/>
    <mergeCell ref="AM110:AN111"/>
    <mergeCell ref="AO110:AQ111"/>
    <mergeCell ref="AH110:AH111"/>
    <mergeCell ref="AI110:AI111"/>
    <mergeCell ref="AR110:AS111"/>
    <mergeCell ref="BH104:BJ104"/>
    <mergeCell ref="BK104:BL104"/>
    <mergeCell ref="BM104:BN104"/>
    <mergeCell ref="BO104:BQ104"/>
    <mergeCell ref="R105:S105"/>
    <mergeCell ref="V105:X105"/>
    <mergeCell ref="Y105:Z105"/>
    <mergeCell ref="AA105:AB105"/>
    <mergeCell ref="AC105:AE105"/>
    <mergeCell ref="AO105:AQ105"/>
    <mergeCell ref="AR105:AS105"/>
    <mergeCell ref="AT105:AU105"/>
    <mergeCell ref="AV105:AX105"/>
    <mergeCell ref="BH105:BJ105"/>
    <mergeCell ref="BK105:BL105"/>
    <mergeCell ref="BM105:BN105"/>
    <mergeCell ref="BO105:BQ105"/>
    <mergeCell ref="AG104:AH104"/>
    <mergeCell ref="AG105:AH105"/>
    <mergeCell ref="Q104:S104"/>
    <mergeCell ref="V104:X104"/>
    <mergeCell ref="Y104:Z104"/>
    <mergeCell ref="AA104:AB104"/>
    <mergeCell ref="AT110:AV111"/>
    <mergeCell ref="AW110:AY111"/>
    <mergeCell ref="F113:G113"/>
    <mergeCell ref="H113:J113"/>
    <mergeCell ref="K113:M113"/>
    <mergeCell ref="N113:O113"/>
    <mergeCell ref="T113:U113"/>
    <mergeCell ref="V113:X113"/>
    <mergeCell ref="Y113:Z113"/>
    <mergeCell ref="AA113:AC113"/>
    <mergeCell ref="BH106:BJ106"/>
    <mergeCell ref="BK106:BL106"/>
    <mergeCell ref="BM106:BN106"/>
    <mergeCell ref="BO106:BQ106"/>
    <mergeCell ref="AZ110:BA111"/>
    <mergeCell ref="BB110:BB111"/>
    <mergeCell ref="BC110:BC111"/>
    <mergeCell ref="BD110:BD111"/>
    <mergeCell ref="BE110:BE111"/>
    <mergeCell ref="V112:X112"/>
    <mergeCell ref="Y112:Z112"/>
    <mergeCell ref="AA112:AC112"/>
    <mergeCell ref="AD112:AF112"/>
    <mergeCell ref="AM112:AN112"/>
    <mergeCell ref="AO112:AQ112"/>
    <mergeCell ref="AR112:AS112"/>
    <mergeCell ref="AT112:AV112"/>
    <mergeCell ref="AW112:AY112"/>
    <mergeCell ref="AG106:AH106"/>
    <mergeCell ref="Y106:Z106"/>
    <mergeCell ref="AA106:AB106"/>
    <mergeCell ref="AC106:AE106"/>
    <mergeCell ref="AZ112:BA112"/>
    <mergeCell ref="AJ110:AJ111"/>
    <mergeCell ref="C114:E114"/>
    <mergeCell ref="F114:G114"/>
    <mergeCell ref="H114:J114"/>
    <mergeCell ref="K114:M114"/>
    <mergeCell ref="N114:O114"/>
    <mergeCell ref="T114:U114"/>
    <mergeCell ref="V114:X114"/>
    <mergeCell ref="Y114:Z114"/>
    <mergeCell ref="AA114:AC114"/>
    <mergeCell ref="AD114:AF114"/>
    <mergeCell ref="AM114:AN114"/>
    <mergeCell ref="AO114:AQ114"/>
    <mergeCell ref="AR114:AS114"/>
    <mergeCell ref="AT114:AV114"/>
    <mergeCell ref="AW114:AY114"/>
    <mergeCell ref="AA115:AC115"/>
    <mergeCell ref="C115:E115"/>
    <mergeCell ref="F115:G115"/>
    <mergeCell ref="H115:J115"/>
    <mergeCell ref="K115:M115"/>
    <mergeCell ref="N115:O115"/>
    <mergeCell ref="H125:J125"/>
    <mergeCell ref="N125:O125"/>
    <mergeCell ref="T125:U125"/>
    <mergeCell ref="AA125:AC125"/>
    <mergeCell ref="AM125:AN125"/>
    <mergeCell ref="AT125:AV125"/>
    <mergeCell ref="AR116:AS116"/>
    <mergeCell ref="AT116:AV116"/>
    <mergeCell ref="AW116:AY116"/>
    <mergeCell ref="C117:E117"/>
    <mergeCell ref="F117:G117"/>
    <mergeCell ref="H117:J117"/>
    <mergeCell ref="K117:M117"/>
    <mergeCell ref="N117:O117"/>
    <mergeCell ref="T117:U117"/>
    <mergeCell ref="V117:X117"/>
    <mergeCell ref="Y117:Z117"/>
    <mergeCell ref="AA117:AC117"/>
    <mergeCell ref="AD117:AF117"/>
    <mergeCell ref="AM117:AN117"/>
    <mergeCell ref="AO117:AQ117"/>
    <mergeCell ref="AR117:AS117"/>
    <mergeCell ref="AT117:AV117"/>
    <mergeCell ref="AW117:AY117"/>
    <mergeCell ref="T126:U126"/>
    <mergeCell ref="V126:X126"/>
    <mergeCell ref="Y126:Z126"/>
    <mergeCell ref="AA126:AC126"/>
    <mergeCell ref="AD126:AF126"/>
    <mergeCell ref="AM126:AN126"/>
    <mergeCell ref="AO126:AQ126"/>
    <mergeCell ref="AR126:AS126"/>
    <mergeCell ref="AT126:AV126"/>
    <mergeCell ref="AW126:AY126"/>
    <mergeCell ref="AA122:AC122"/>
    <mergeCell ref="AM122:AN122"/>
    <mergeCell ref="AD132:AF132"/>
    <mergeCell ref="AM132:AN132"/>
    <mergeCell ref="AO132:AQ132"/>
    <mergeCell ref="AR132:AS132"/>
    <mergeCell ref="AT132:AV132"/>
    <mergeCell ref="AW132:AY132"/>
    <mergeCell ref="AM131:AN131"/>
    <mergeCell ref="AT131:AV131"/>
    <mergeCell ref="AW131:AY131"/>
    <mergeCell ref="AO122:AQ122"/>
    <mergeCell ref="AR122:AS122"/>
    <mergeCell ref="AT122:AV122"/>
    <mergeCell ref="AW122:AY122"/>
    <mergeCell ref="AA124:AC124"/>
    <mergeCell ref="AM124:AN124"/>
    <mergeCell ref="AT124:AV124"/>
    <mergeCell ref="N133:O133"/>
    <mergeCell ref="T133:U133"/>
    <mergeCell ref="V133:X133"/>
    <mergeCell ref="Y133:Z133"/>
    <mergeCell ref="AA133:AC133"/>
    <mergeCell ref="AD133:AF133"/>
    <mergeCell ref="AM133:AN133"/>
    <mergeCell ref="AO133:AQ133"/>
    <mergeCell ref="AR133:AS133"/>
    <mergeCell ref="AT133:AV133"/>
    <mergeCell ref="AW133:AY133"/>
    <mergeCell ref="A134:B134"/>
    <mergeCell ref="C134:E134"/>
    <mergeCell ref="F134:G134"/>
    <mergeCell ref="H134:J134"/>
    <mergeCell ref="K134:M134"/>
    <mergeCell ref="N134:O134"/>
    <mergeCell ref="T134:U134"/>
    <mergeCell ref="V134:X134"/>
    <mergeCell ref="Y134:Z134"/>
    <mergeCell ref="AA134:AC134"/>
    <mergeCell ref="AD134:AF134"/>
    <mergeCell ref="AM134:AN134"/>
    <mergeCell ref="AO134:AQ134"/>
    <mergeCell ref="AR134:AS134"/>
    <mergeCell ref="AT134:AV134"/>
    <mergeCell ref="AW134:AY134"/>
    <mergeCell ref="A135:B135"/>
    <mergeCell ref="C135:E135"/>
    <mergeCell ref="F135:G135"/>
    <mergeCell ref="H135:J135"/>
    <mergeCell ref="K135:M135"/>
    <mergeCell ref="N135:O135"/>
    <mergeCell ref="T135:U135"/>
    <mergeCell ref="V135:X135"/>
    <mergeCell ref="Y135:Z135"/>
    <mergeCell ref="AA135:AC135"/>
    <mergeCell ref="AD135:AF135"/>
    <mergeCell ref="AM135:AN135"/>
    <mergeCell ref="AO135:AQ135"/>
    <mergeCell ref="AR135:AS135"/>
    <mergeCell ref="AT135:AV135"/>
    <mergeCell ref="AW135:AY135"/>
    <mergeCell ref="A136:B136"/>
    <mergeCell ref="C136:E136"/>
    <mergeCell ref="F136:G136"/>
    <mergeCell ref="H136:J136"/>
    <mergeCell ref="K136:M136"/>
    <mergeCell ref="N136:O136"/>
    <mergeCell ref="T136:U136"/>
    <mergeCell ref="V136:X136"/>
    <mergeCell ref="Y136:Z136"/>
    <mergeCell ref="AA136:AC136"/>
    <mergeCell ref="AD136:AF136"/>
    <mergeCell ref="AM136:AN136"/>
    <mergeCell ref="AO136:AQ136"/>
    <mergeCell ref="AR136:AS136"/>
    <mergeCell ref="AT136:AV136"/>
    <mergeCell ref="AW136:AY136"/>
    <mergeCell ref="AM138:AV138"/>
    <mergeCell ref="AW138:BE138"/>
    <mergeCell ref="AM139:AZ139"/>
    <mergeCell ref="BA139:BE139"/>
    <mergeCell ref="AM140:BA140"/>
    <mergeCell ref="BB140:BE140"/>
    <mergeCell ref="A149:B149"/>
    <mergeCell ref="T149:U149"/>
    <mergeCell ref="AM149:AN149"/>
    <mergeCell ref="A150:B150"/>
    <mergeCell ref="T150:U150"/>
    <mergeCell ref="AM150:AN150"/>
    <mergeCell ref="A147:B148"/>
    <mergeCell ref="AI147:AI148"/>
    <mergeCell ref="AJ147:AJ148"/>
    <mergeCell ref="AM147:AN148"/>
    <mergeCell ref="AO147:AR147"/>
    <mergeCell ref="AS147:AT148"/>
    <mergeCell ref="AU147:AY147"/>
    <mergeCell ref="BA147:BA148"/>
    <mergeCell ref="BB147:BB148"/>
    <mergeCell ref="BC147:BC148"/>
    <mergeCell ref="T141:AI141"/>
    <mergeCell ref="AJ141:AL141"/>
    <mergeCell ref="AH139:AL139"/>
    <mergeCell ref="A140:O140"/>
    <mergeCell ref="P140:S140"/>
    <mergeCell ref="T140:AH140"/>
    <mergeCell ref="AI140:AL140"/>
    <mergeCell ref="A141:P141"/>
    <mergeCell ref="Q141:S141"/>
    <mergeCell ref="T146:AL146"/>
    <mergeCell ref="AM152:AN152"/>
    <mergeCell ref="A153:B153"/>
    <mergeCell ref="T153:U153"/>
    <mergeCell ref="AM153:AN153"/>
    <mergeCell ref="A154:B154"/>
    <mergeCell ref="T154:U154"/>
    <mergeCell ref="AM154:AN154"/>
    <mergeCell ref="A155:B155"/>
    <mergeCell ref="T155:U155"/>
    <mergeCell ref="AM155:AN155"/>
    <mergeCell ref="A156:B156"/>
    <mergeCell ref="T156:U156"/>
    <mergeCell ref="AM156:AN156"/>
    <mergeCell ref="M152:N152"/>
    <mergeCell ref="AF152:AG152"/>
    <mergeCell ref="M153:N153"/>
    <mergeCell ref="AF153:AG153"/>
    <mergeCell ref="M154:N154"/>
    <mergeCell ref="AF154:AG154"/>
    <mergeCell ref="M155:N155"/>
    <mergeCell ref="AF155:AG155"/>
    <mergeCell ref="M156:N156"/>
    <mergeCell ref="AF156:AG156"/>
    <mergeCell ref="A157:B157"/>
    <mergeCell ref="T157:U157"/>
    <mergeCell ref="AM157:AN157"/>
    <mergeCell ref="A158:B158"/>
    <mergeCell ref="T158:U158"/>
    <mergeCell ref="A159:B159"/>
    <mergeCell ref="T159:U159"/>
    <mergeCell ref="A160:B160"/>
    <mergeCell ref="T160:U160"/>
    <mergeCell ref="AM158:AN158"/>
    <mergeCell ref="M157:N157"/>
    <mergeCell ref="AF157:AG157"/>
    <mergeCell ref="M158:N158"/>
    <mergeCell ref="AF158:AG158"/>
    <mergeCell ref="M159:N159"/>
    <mergeCell ref="AF159:AG159"/>
    <mergeCell ref="M160:N160"/>
    <mergeCell ref="AF160:AG160"/>
    <mergeCell ref="A161:B161"/>
    <mergeCell ref="T161:U161"/>
    <mergeCell ref="A162:B162"/>
    <mergeCell ref="T162:U162"/>
    <mergeCell ref="A163:B163"/>
    <mergeCell ref="T163:U163"/>
    <mergeCell ref="A164:B164"/>
    <mergeCell ref="T164:U164"/>
    <mergeCell ref="A165:B165"/>
    <mergeCell ref="T165:U165"/>
    <mergeCell ref="M161:N161"/>
    <mergeCell ref="A166:B166"/>
    <mergeCell ref="T166:U166"/>
    <mergeCell ref="A167:B167"/>
    <mergeCell ref="T167:U167"/>
    <mergeCell ref="T168:U168"/>
    <mergeCell ref="A168:B168"/>
    <mergeCell ref="A169:B170"/>
    <mergeCell ref="C169:C170"/>
    <mergeCell ref="D169:D170"/>
    <mergeCell ref="E169:E170"/>
    <mergeCell ref="F169:F170"/>
    <mergeCell ref="G169:G170"/>
    <mergeCell ref="J169:J170"/>
    <mergeCell ref="K169:K170"/>
    <mergeCell ref="L169:L170"/>
    <mergeCell ref="AM179:AN180"/>
    <mergeCell ref="AO179:AQ180"/>
    <mergeCell ref="AR179:AS180"/>
    <mergeCell ref="AT179:AU180"/>
    <mergeCell ref="AW179:AX180"/>
    <mergeCell ref="AY179:BA180"/>
    <mergeCell ref="BB179:BC180"/>
    <mergeCell ref="A181:B181"/>
    <mergeCell ref="C181:E181"/>
    <mergeCell ref="F181:G181"/>
    <mergeCell ref="H181:I181"/>
    <mergeCell ref="M181:O181"/>
    <mergeCell ref="AA181:AB181"/>
    <mergeCell ref="AF181:AH181"/>
    <mergeCell ref="AI181:AJ181"/>
    <mergeCell ref="AM181:AN181"/>
    <mergeCell ref="AO181:AQ181"/>
    <mergeCell ref="AR181:AS181"/>
    <mergeCell ref="AT181:AU181"/>
    <mergeCell ref="AY181:BA181"/>
    <mergeCell ref="T181:U181"/>
    <mergeCell ref="V181:X181"/>
    <mergeCell ref="Y181:Z181"/>
    <mergeCell ref="AI179:AJ180"/>
    <mergeCell ref="M179:O180"/>
    <mergeCell ref="P179:Q180"/>
    <mergeCell ref="T179:U180"/>
    <mergeCell ref="V179:X180"/>
    <mergeCell ref="Y179:Z180"/>
    <mergeCell ref="AA179:AB180"/>
    <mergeCell ref="A182:B182"/>
    <mergeCell ref="C182:E182"/>
    <mergeCell ref="F182:G182"/>
    <mergeCell ref="H182:I182"/>
    <mergeCell ref="M182:O182"/>
    <mergeCell ref="T182:U182"/>
    <mergeCell ref="V182:X182"/>
    <mergeCell ref="Y182:Z182"/>
    <mergeCell ref="AA182:AB182"/>
    <mergeCell ref="AF182:AH182"/>
    <mergeCell ref="AI182:AJ182"/>
    <mergeCell ref="M187:O187"/>
    <mergeCell ref="AA187:AB187"/>
    <mergeCell ref="AF187:AH187"/>
    <mergeCell ref="AI187:AJ187"/>
    <mergeCell ref="AM187:AN187"/>
    <mergeCell ref="AO187:AQ187"/>
    <mergeCell ref="AR187:AS187"/>
    <mergeCell ref="AT187:AU187"/>
    <mergeCell ref="AY187:BA187"/>
    <mergeCell ref="AM182:AN182"/>
    <mergeCell ref="AO182:AQ182"/>
    <mergeCell ref="AR182:AS182"/>
    <mergeCell ref="AT182:AU182"/>
    <mergeCell ref="AY182:BA182"/>
    <mergeCell ref="A183:B183"/>
    <mergeCell ref="C183:E183"/>
    <mergeCell ref="F183:G183"/>
    <mergeCell ref="H183:I183"/>
    <mergeCell ref="A184:B184"/>
    <mergeCell ref="C184:E184"/>
    <mergeCell ref="F184:G184"/>
    <mergeCell ref="H184:I184"/>
    <mergeCell ref="A185:B185"/>
    <mergeCell ref="C185:E185"/>
    <mergeCell ref="F185:G185"/>
    <mergeCell ref="H185:I185"/>
    <mergeCell ref="AI188:AJ188"/>
    <mergeCell ref="AM188:AN188"/>
    <mergeCell ref="AO188:AQ188"/>
    <mergeCell ref="AR188:AS188"/>
    <mergeCell ref="AT188:AU188"/>
    <mergeCell ref="AY188:BA188"/>
    <mergeCell ref="T187:U187"/>
    <mergeCell ref="V187:X187"/>
    <mergeCell ref="Y187:Z187"/>
    <mergeCell ref="Y188:Z188"/>
    <mergeCell ref="T188:U188"/>
    <mergeCell ref="V188:X188"/>
    <mergeCell ref="A186:B186"/>
    <mergeCell ref="C186:E186"/>
    <mergeCell ref="F186:G186"/>
    <mergeCell ref="H186:I186"/>
    <mergeCell ref="M186:O186"/>
    <mergeCell ref="AA186:AB186"/>
    <mergeCell ref="AF186:AH186"/>
    <mergeCell ref="AI186:AJ186"/>
    <mergeCell ref="AM186:AN186"/>
    <mergeCell ref="AO186:AQ186"/>
    <mergeCell ref="AR186:AS186"/>
    <mergeCell ref="AT186:AU186"/>
    <mergeCell ref="AY186:BA186"/>
    <mergeCell ref="Y186:Z186"/>
    <mergeCell ref="T186:U186"/>
    <mergeCell ref="V186:X186"/>
    <mergeCell ref="A187:B187"/>
    <mergeCell ref="C187:E187"/>
    <mergeCell ref="F187:G187"/>
    <mergeCell ref="H187:I187"/>
    <mergeCell ref="A188:B188"/>
    <mergeCell ref="C188:E188"/>
    <mergeCell ref="F188:G188"/>
    <mergeCell ref="H188:I188"/>
    <mergeCell ref="M188:O188"/>
    <mergeCell ref="O195:P195"/>
    <mergeCell ref="O196:P196"/>
    <mergeCell ref="O197:P197"/>
    <mergeCell ref="L195:N195"/>
    <mergeCell ref="F196:H196"/>
    <mergeCell ref="A189:B189"/>
    <mergeCell ref="C189:E189"/>
    <mergeCell ref="F189:G189"/>
    <mergeCell ref="H189:I189"/>
    <mergeCell ref="M189:O189"/>
    <mergeCell ref="AA188:AB188"/>
    <mergeCell ref="AF188:AH188"/>
    <mergeCell ref="T189:U189"/>
    <mergeCell ref="V189:X189"/>
    <mergeCell ref="Y189:Z189"/>
    <mergeCell ref="AA189:AB189"/>
    <mergeCell ref="AF189:AH189"/>
    <mergeCell ref="B225:C225"/>
    <mergeCell ref="D225:F225"/>
    <mergeCell ref="G225:H225"/>
    <mergeCell ref="U225:V225"/>
    <mergeCell ref="W225:Y225"/>
    <mergeCell ref="Z225:AA225"/>
    <mergeCell ref="B226:C226"/>
    <mergeCell ref="D226:F226"/>
    <mergeCell ref="G226:H226"/>
    <mergeCell ref="L196:N196"/>
    <mergeCell ref="F197:H197"/>
    <mergeCell ref="L197:N197"/>
    <mergeCell ref="F198:H198"/>
    <mergeCell ref="L198:N198"/>
    <mergeCell ref="O198:P198"/>
    <mergeCell ref="F199:H199"/>
    <mergeCell ref="L199:N199"/>
    <mergeCell ref="O199:P199"/>
    <mergeCell ref="F200:H200"/>
    <mergeCell ref="L200:N200"/>
    <mergeCell ref="O200:P200"/>
    <mergeCell ref="F201:H201"/>
    <mergeCell ref="L201:N201"/>
    <mergeCell ref="B221:C221"/>
    <mergeCell ref="D221:F221"/>
    <mergeCell ref="A214:S215"/>
    <mergeCell ref="A216:A218"/>
    <mergeCell ref="B216:C218"/>
    <mergeCell ref="D216:F218"/>
    <mergeCell ref="G216:H218"/>
    <mergeCell ref="I216:N217"/>
    <mergeCell ref="O216:P218"/>
    <mergeCell ref="O232:P232"/>
    <mergeCell ref="Q232:R232"/>
    <mergeCell ref="AH232:AI232"/>
    <mergeCell ref="AJ232:AK232"/>
    <mergeCell ref="B227:C227"/>
    <mergeCell ref="D227:F227"/>
    <mergeCell ref="G227:H227"/>
    <mergeCell ref="U227:V227"/>
    <mergeCell ref="W227:Y227"/>
    <mergeCell ref="Z227:AA227"/>
    <mergeCell ref="B228:C228"/>
    <mergeCell ref="D228:F228"/>
    <mergeCell ref="G228:H228"/>
    <mergeCell ref="U228:V228"/>
    <mergeCell ref="W228:Y228"/>
    <mergeCell ref="Z228:AA228"/>
    <mergeCell ref="B229:C229"/>
    <mergeCell ref="D229:F229"/>
    <mergeCell ref="G229:H229"/>
    <mergeCell ref="U229:V229"/>
    <mergeCell ref="W229:Y229"/>
    <mergeCell ref="Z229:AA229"/>
    <mergeCell ref="O227:P227"/>
    <mergeCell ref="Q227:R227"/>
    <mergeCell ref="O228:P228"/>
    <mergeCell ref="Q228:R228"/>
    <mergeCell ref="AH234:AI234"/>
    <mergeCell ref="AJ234:AK234"/>
    <mergeCell ref="O235:P235"/>
    <mergeCell ref="Q235:R235"/>
    <mergeCell ref="AH235:AI235"/>
    <mergeCell ref="AJ235:AK235"/>
    <mergeCell ref="B230:C230"/>
    <mergeCell ref="D230:F230"/>
    <mergeCell ref="G230:H230"/>
    <mergeCell ref="U230:V230"/>
    <mergeCell ref="W230:Y230"/>
    <mergeCell ref="Z230:AA230"/>
    <mergeCell ref="B231:C231"/>
    <mergeCell ref="D231:F231"/>
    <mergeCell ref="G231:H231"/>
    <mergeCell ref="U231:V231"/>
    <mergeCell ref="W231:Y231"/>
    <mergeCell ref="Z231:AA231"/>
    <mergeCell ref="B232:C232"/>
    <mergeCell ref="D232:F232"/>
    <mergeCell ref="G232:H232"/>
    <mergeCell ref="U232:V232"/>
    <mergeCell ref="W232:Y232"/>
    <mergeCell ref="Z232:AA232"/>
    <mergeCell ref="O230:P230"/>
    <mergeCell ref="Q230:R230"/>
    <mergeCell ref="AH230:AI230"/>
    <mergeCell ref="AJ230:AK230"/>
    <mergeCell ref="O231:P231"/>
    <mergeCell ref="Q231:R231"/>
    <mergeCell ref="AH231:AI231"/>
    <mergeCell ref="AJ231:AK231"/>
    <mergeCell ref="W233:Y233"/>
    <mergeCell ref="Z233:AA233"/>
    <mergeCell ref="B234:C234"/>
    <mergeCell ref="D234:F234"/>
    <mergeCell ref="G234:H234"/>
    <mergeCell ref="U234:V234"/>
    <mergeCell ref="W234:Y234"/>
    <mergeCell ref="Z234:AA234"/>
    <mergeCell ref="B235:C235"/>
    <mergeCell ref="D235:F235"/>
    <mergeCell ref="G235:H235"/>
    <mergeCell ref="U235:V235"/>
    <mergeCell ref="W235:Y235"/>
    <mergeCell ref="Z235:AA235"/>
    <mergeCell ref="O234:P234"/>
    <mergeCell ref="Q234:R234"/>
    <mergeCell ref="O233:P233"/>
    <mergeCell ref="Q233:R233"/>
    <mergeCell ref="U248:V248"/>
    <mergeCell ref="W248:Y248"/>
    <mergeCell ref="Z248:AA248"/>
    <mergeCell ref="AI248:AJ248"/>
    <mergeCell ref="U249:V249"/>
    <mergeCell ref="W249:Y249"/>
    <mergeCell ref="Z249:AA249"/>
    <mergeCell ref="AI249:AJ249"/>
    <mergeCell ref="U242:V242"/>
    <mergeCell ref="W242:Y242"/>
    <mergeCell ref="Z242:AA242"/>
    <mergeCell ref="U243:V243"/>
    <mergeCell ref="W243:Y243"/>
    <mergeCell ref="Z243:AA243"/>
    <mergeCell ref="U244:V244"/>
    <mergeCell ref="W244:Y244"/>
    <mergeCell ref="Z244:AA244"/>
    <mergeCell ref="U245:V245"/>
    <mergeCell ref="W245:Y245"/>
    <mergeCell ref="Z245:AA245"/>
    <mergeCell ref="U246:V246"/>
    <mergeCell ref="W246:Y246"/>
    <mergeCell ref="Z246:AA246"/>
    <mergeCell ref="U250:V250"/>
    <mergeCell ref="W250:Y250"/>
    <mergeCell ref="Z250:AA250"/>
    <mergeCell ref="AI250:AJ250"/>
    <mergeCell ref="U251:V251"/>
    <mergeCell ref="W251:Y251"/>
    <mergeCell ref="Z251:AA251"/>
    <mergeCell ref="AI251:AJ251"/>
    <mergeCell ref="AI252:AJ252"/>
    <mergeCell ref="U253:V253"/>
    <mergeCell ref="W253:Y253"/>
    <mergeCell ref="Z253:AA253"/>
    <mergeCell ref="AI253:AJ253"/>
    <mergeCell ref="AE390:AF390"/>
    <mergeCell ref="AN390:AO390"/>
    <mergeCell ref="U252:V252"/>
    <mergeCell ref="W252:Y252"/>
    <mergeCell ref="Z252:AA252"/>
    <mergeCell ref="AC391:AD391"/>
    <mergeCell ref="AE391:AF391"/>
    <mergeCell ref="AN391:AO391"/>
    <mergeCell ref="AC392:AD392"/>
    <mergeCell ref="AE392:AF392"/>
    <mergeCell ref="AN392:AO392"/>
    <mergeCell ref="AE389:AF389"/>
    <mergeCell ref="AN389:AO389"/>
    <mergeCell ref="AC390:AD390"/>
    <mergeCell ref="AC393:AD393"/>
    <mergeCell ref="AE393:AF393"/>
    <mergeCell ref="AN393:AO393"/>
    <mergeCell ref="AC394:AD394"/>
    <mergeCell ref="AE394:AF394"/>
    <mergeCell ref="AN394:AO394"/>
    <mergeCell ref="AC395:AD395"/>
    <mergeCell ref="AE395:AF395"/>
    <mergeCell ref="AN395:AO395"/>
    <mergeCell ref="AC396:AD396"/>
    <mergeCell ref="AE396:AF396"/>
    <mergeCell ref="AN396:AO396"/>
    <mergeCell ref="AC397:AD397"/>
    <mergeCell ref="AE397:AF397"/>
    <mergeCell ref="AN397:AO397"/>
    <mergeCell ref="AC398:AD398"/>
    <mergeCell ref="AE398:AF398"/>
    <mergeCell ref="AN398:AO398"/>
    <mergeCell ref="AC399:AD399"/>
    <mergeCell ref="AE399:AF399"/>
    <mergeCell ref="AN399:AO399"/>
    <mergeCell ref="AC400:AD400"/>
    <mergeCell ref="AE400:AF400"/>
    <mergeCell ref="AN400:AO400"/>
    <mergeCell ref="AC401:AD401"/>
    <mergeCell ref="AE401:AF401"/>
    <mergeCell ref="AN401:AO401"/>
    <mergeCell ref="AC402:AD402"/>
    <mergeCell ref="AE402:AF402"/>
    <mergeCell ref="AN402:AO402"/>
    <mergeCell ref="AC403:AD403"/>
    <mergeCell ref="AE403:AF403"/>
    <mergeCell ref="AN403:AO403"/>
    <mergeCell ref="AC404:AD404"/>
    <mergeCell ref="AE404:AF404"/>
    <mergeCell ref="AN404:AO404"/>
    <mergeCell ref="AC415:AD415"/>
    <mergeCell ref="AC416:AD416"/>
    <mergeCell ref="AC417:AD417"/>
    <mergeCell ref="AC418:AD418"/>
    <mergeCell ref="AC419:AD419"/>
    <mergeCell ref="AC421:AD421"/>
    <mergeCell ref="AC422:AD422"/>
    <mergeCell ref="AC423:AD423"/>
    <mergeCell ref="AC424:AD424"/>
    <mergeCell ref="AC425:AD425"/>
    <mergeCell ref="AC426:AD426"/>
    <mergeCell ref="AC427:AD427"/>
    <mergeCell ref="AC405:AD405"/>
    <mergeCell ref="AE405:AF405"/>
    <mergeCell ref="AN405:AO405"/>
    <mergeCell ref="AC406:AD406"/>
    <mergeCell ref="AE406:AF406"/>
    <mergeCell ref="AN406:AO406"/>
    <mergeCell ref="AC407:AD407"/>
    <mergeCell ref="AE407:AF407"/>
    <mergeCell ref="AN407:AO407"/>
    <mergeCell ref="AC408:AD408"/>
    <mergeCell ref="AE408:AF408"/>
    <mergeCell ref="AN408:AO408"/>
    <mergeCell ref="AC409:AD409"/>
    <mergeCell ref="AE409:AF409"/>
    <mergeCell ref="AN409:AO409"/>
    <mergeCell ref="AC410:AD410"/>
    <mergeCell ref="AC428:AD428"/>
    <mergeCell ref="AC429:AD429"/>
    <mergeCell ref="N75:O76"/>
    <mergeCell ref="N77:O77"/>
    <mergeCell ref="N78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AC411:AD411"/>
    <mergeCell ref="AC412:AD412"/>
    <mergeCell ref="AC413:AD413"/>
    <mergeCell ref="AC414:AD414"/>
    <mergeCell ref="AC420:AD420"/>
    <mergeCell ref="AZ97:BA97"/>
    <mergeCell ref="AZ98:BA98"/>
    <mergeCell ref="AZ99:BA99"/>
    <mergeCell ref="AZ100:BA100"/>
    <mergeCell ref="AZ101:BA101"/>
    <mergeCell ref="AZ102:BA102"/>
    <mergeCell ref="AZ103:BA103"/>
    <mergeCell ref="AZ104:BA104"/>
    <mergeCell ref="AZ105:BA105"/>
    <mergeCell ref="AZ106:BA106"/>
    <mergeCell ref="AZ75:BA76"/>
    <mergeCell ref="AZ77:BA77"/>
    <mergeCell ref="AZ78:BA78"/>
    <mergeCell ref="AZ79:BA79"/>
    <mergeCell ref="AZ80:BA80"/>
    <mergeCell ref="AZ81:BA81"/>
    <mergeCell ref="AZ82:BA82"/>
    <mergeCell ref="AZ83:BA83"/>
    <mergeCell ref="AZ84:BA84"/>
    <mergeCell ref="AZ85:BA85"/>
    <mergeCell ref="AZ86:BA86"/>
    <mergeCell ref="AZ87:BA87"/>
    <mergeCell ref="AZ88:BA88"/>
    <mergeCell ref="AZ89:BA89"/>
    <mergeCell ref="AZ90:BA90"/>
    <mergeCell ref="AZ91:BA91"/>
    <mergeCell ref="AZ92:BA92"/>
    <mergeCell ref="U219:V219"/>
    <mergeCell ref="W219:Y219"/>
    <mergeCell ref="Z219:AA219"/>
    <mergeCell ref="AH219:AI219"/>
    <mergeCell ref="AJ219:AK219"/>
    <mergeCell ref="O220:P220"/>
    <mergeCell ref="Q220:R220"/>
    <mergeCell ref="AH220:AI220"/>
    <mergeCell ref="AJ220:AK220"/>
    <mergeCell ref="O221:P221"/>
    <mergeCell ref="Q221:R221"/>
    <mergeCell ref="AH221:AI221"/>
    <mergeCell ref="AJ221:AK221"/>
    <mergeCell ref="G221:H221"/>
    <mergeCell ref="U221:V221"/>
    <mergeCell ref="W221:Y221"/>
    <mergeCell ref="Z221:AA221"/>
    <mergeCell ref="AH222:AI222"/>
    <mergeCell ref="AJ222:AK222"/>
    <mergeCell ref="O223:P223"/>
    <mergeCell ref="Q223:R223"/>
    <mergeCell ref="AH223:AI223"/>
    <mergeCell ref="AJ223:AK223"/>
    <mergeCell ref="O224:P224"/>
    <mergeCell ref="Q224:R224"/>
    <mergeCell ref="AH224:AI224"/>
    <mergeCell ref="AJ224:AK224"/>
    <mergeCell ref="O225:P225"/>
    <mergeCell ref="Q225:R225"/>
    <mergeCell ref="AH225:AI225"/>
    <mergeCell ref="AJ225:AK225"/>
    <mergeCell ref="O226:P226"/>
    <mergeCell ref="Q226:R226"/>
    <mergeCell ref="O229:P229"/>
    <mergeCell ref="Q229:R229"/>
    <mergeCell ref="AH229:AI229"/>
    <mergeCell ref="AJ229:AK229"/>
    <mergeCell ref="AH227:AI227"/>
    <mergeCell ref="AJ227:AK227"/>
    <mergeCell ref="AH228:AI228"/>
    <mergeCell ref="AJ228:AK228"/>
    <mergeCell ref="Z224:AA224"/>
    <mergeCell ref="AH233:AI233"/>
    <mergeCell ref="AJ233:AK233"/>
    <mergeCell ref="B238:R238"/>
    <mergeCell ref="AH238:AI238"/>
    <mergeCell ref="AJ238:AK238"/>
    <mergeCell ref="B236:C236"/>
    <mergeCell ref="D236:F236"/>
    <mergeCell ref="G236:H236"/>
    <mergeCell ref="U236:V236"/>
    <mergeCell ref="W236:Y236"/>
    <mergeCell ref="Z236:AA236"/>
    <mergeCell ref="B237:C237"/>
    <mergeCell ref="D237:F237"/>
    <mergeCell ref="G237:H237"/>
    <mergeCell ref="U237:V237"/>
    <mergeCell ref="W237:Y237"/>
    <mergeCell ref="Z237:AA237"/>
    <mergeCell ref="U238:V238"/>
    <mergeCell ref="W238:Y238"/>
    <mergeCell ref="Z238:AA238"/>
    <mergeCell ref="O236:P236"/>
    <mergeCell ref="Q236:R236"/>
    <mergeCell ref="AH236:AI236"/>
    <mergeCell ref="AJ236:AK236"/>
    <mergeCell ref="O237:P237"/>
    <mergeCell ref="Q237:R237"/>
    <mergeCell ref="AH237:AI237"/>
    <mergeCell ref="AJ237:AK237"/>
    <mergeCell ref="B233:C233"/>
    <mergeCell ref="D233:F233"/>
    <mergeCell ref="G233:H233"/>
    <mergeCell ref="U233:V233"/>
    <mergeCell ref="A239:C239"/>
    <mergeCell ref="D239:R239"/>
    <mergeCell ref="AH239:AI239"/>
    <mergeCell ref="AJ239:AK239"/>
    <mergeCell ref="A240:F240"/>
    <mergeCell ref="G240:R240"/>
    <mergeCell ref="AH240:AI240"/>
    <mergeCell ref="AJ240:AK240"/>
    <mergeCell ref="A241:H241"/>
    <mergeCell ref="I241:R241"/>
    <mergeCell ref="AH241:AI241"/>
    <mergeCell ref="AJ241:AK241"/>
    <mergeCell ref="A242:I242"/>
    <mergeCell ref="J242:R242"/>
    <mergeCell ref="AH242:AI242"/>
    <mergeCell ref="AJ242:AK242"/>
    <mergeCell ref="U239:V239"/>
    <mergeCell ref="W239:Y239"/>
    <mergeCell ref="Z239:AA239"/>
    <mergeCell ref="U240:V240"/>
    <mergeCell ref="W240:Y240"/>
    <mergeCell ref="Z240:AA240"/>
    <mergeCell ref="U241:V241"/>
    <mergeCell ref="W241:Y241"/>
    <mergeCell ref="Z241:AA241"/>
    <mergeCell ref="A243:J243"/>
    <mergeCell ref="K243:R243"/>
    <mergeCell ref="AH243:AI243"/>
    <mergeCell ref="AJ243:AK243"/>
    <mergeCell ref="A244:K244"/>
    <mergeCell ref="L244:R244"/>
    <mergeCell ref="AH244:AI244"/>
    <mergeCell ref="AJ244:AK244"/>
    <mergeCell ref="A245:L245"/>
    <mergeCell ref="M245:R245"/>
    <mergeCell ref="AH245:AI245"/>
    <mergeCell ref="AJ245:AK245"/>
    <mergeCell ref="A246:M246"/>
    <mergeCell ref="N246:R246"/>
    <mergeCell ref="AH246:AI246"/>
    <mergeCell ref="AJ246:AK246"/>
    <mergeCell ref="A247:N247"/>
    <mergeCell ref="O247:R247"/>
    <mergeCell ref="AH247:AI247"/>
    <mergeCell ref="AJ247:AK247"/>
    <mergeCell ref="U247:V247"/>
    <mergeCell ref="W247:Y247"/>
    <mergeCell ref="Z247:AA247"/>
  </mergeCells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6DC48C0-6320-4CBF-A318-7C2717441FC8}">
          <x14:formula1>
            <xm:f>'BASE DE DONNEE'!$R$111:$R$119</xm:f>
          </x14:formula1>
          <xm:sqref>Z6:Z36 BL73 BL6:BL36 AS73 Z73 AS6:AS36</xm:sqref>
        </x14:dataValidation>
        <x14:dataValidation type="list" allowBlank="1" showInputMessage="1" showErrorMessage="1" xr:uid="{DC4EBF23-0BAD-4098-8754-0DDC6B981D55}">
          <x14:formula1>
            <xm:f>'BASE DE DONNEE'!$R$111:$R$122</xm:f>
          </x14:formula1>
          <xm:sqref>G6:G32</xm:sqref>
        </x14:dataValidation>
        <x14:dataValidation type="list" allowBlank="1" showInputMessage="1" showErrorMessage="1" xr:uid="{8B1C2F46-5CFD-43DF-B4F4-037914BB413F}">
          <x14:formula1>
            <xm:f>'BASE DE DONNEE'!$R$112:$R$120</xm:f>
          </x14:formula1>
          <xm:sqref>E42:F68 AQ42:AR72 X42:Y72</xm:sqref>
        </x14:dataValidation>
        <x14:dataValidation type="list" allowBlank="1" showInputMessage="1" showErrorMessage="1" xr:uid="{EEB382F8-1F6B-47E1-B26D-6F5D9F7FE45C}">
          <x14:formula1>
            <xm:f>'BASE DE DONNEE'!$A$5:$A$148</xm:f>
          </x14:formula1>
          <xm:sqref>B77:B100 BG77:BG106 AN77:AN106 U77:U106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D0B62-1D2F-4839-B538-5E8730CC1AFB}">
  <sheetPr codeName="Feuil11"/>
  <dimension ref="A1:BX429"/>
  <sheetViews>
    <sheetView view="pageLayout" topLeftCell="BF34" zoomScaleNormal="100" workbookViewId="0">
      <selection activeCell="BR8" sqref="BR8"/>
    </sheetView>
  </sheetViews>
  <sheetFormatPr baseColWidth="10" defaultColWidth="11.42578125" defaultRowHeight="15" x14ac:dyDescent="0.25"/>
  <cols>
    <col min="1" max="2" width="11.42578125" style="40"/>
    <col min="3" max="6" width="4.85546875" style="40" customWidth="1"/>
    <col min="7" max="7" width="10" style="40" customWidth="1"/>
    <col min="8" max="8" width="7.42578125" style="40" customWidth="1"/>
    <col min="9" max="15" width="4.85546875" style="40" customWidth="1"/>
    <col min="16" max="16" width="12.7109375" style="40" bestFit="1" customWidth="1"/>
    <col min="17" max="17" width="11.7109375" style="40" bestFit="1" customWidth="1"/>
    <col min="18" max="18" width="11.42578125" style="40"/>
    <col min="19" max="19" width="12.5703125" style="40" customWidth="1"/>
    <col min="20" max="21" width="11.42578125" style="40"/>
    <col min="22" max="25" width="4.85546875" style="40" customWidth="1"/>
    <col min="26" max="26" width="10" style="40" customWidth="1"/>
    <col min="27" max="27" width="7.42578125" style="40" customWidth="1"/>
    <col min="28" max="34" width="4.85546875" style="40" customWidth="1"/>
    <col min="35" max="35" width="11.5703125" style="40" bestFit="1" customWidth="1"/>
    <col min="36" max="36" width="11.7109375" style="40" bestFit="1" customWidth="1"/>
    <col min="37" max="37" width="11.42578125" style="40"/>
    <col min="38" max="38" width="12.5703125" style="40" customWidth="1"/>
    <col min="39" max="40" width="11.42578125" style="40"/>
    <col min="41" max="44" width="4.85546875" style="40" customWidth="1"/>
    <col min="45" max="45" width="10" style="40" customWidth="1"/>
    <col min="46" max="46" width="7.42578125" style="40" customWidth="1"/>
    <col min="47" max="53" width="4.85546875" style="40" customWidth="1"/>
    <col min="54" max="54" width="11.5703125" style="40" bestFit="1" customWidth="1"/>
    <col min="55" max="55" width="11.7109375" style="40" bestFit="1" customWidth="1"/>
    <col min="56" max="56" width="11.42578125" style="40"/>
    <col min="57" max="57" width="12.5703125" style="40" customWidth="1"/>
    <col min="58" max="59" width="11.42578125" style="40"/>
    <col min="60" max="63" width="4.85546875" style="40" customWidth="1"/>
    <col min="64" max="64" width="10" style="40" customWidth="1"/>
    <col min="65" max="65" width="7.42578125" style="40" customWidth="1"/>
    <col min="66" max="72" width="4.85546875" style="40" customWidth="1"/>
    <col min="73" max="73" width="11.7109375" style="40" bestFit="1" customWidth="1"/>
    <col min="74" max="74" width="11.42578125" style="40"/>
    <col min="75" max="76" width="12.5703125" style="40" customWidth="1"/>
    <col min="77" max="16384" width="11.42578125" style="40"/>
  </cols>
  <sheetData>
    <row r="1" spans="1:76" ht="16.5" customHeight="1" thickTop="1" x14ac:dyDescent="0.25">
      <c r="A1" s="576" t="s">
        <v>37</v>
      </c>
      <c r="B1" s="577"/>
      <c r="C1" s="577"/>
      <c r="D1" s="577"/>
      <c r="E1" s="577"/>
      <c r="F1" s="577"/>
      <c r="G1" s="577"/>
      <c r="H1" s="577"/>
      <c r="I1" s="577"/>
      <c r="J1" s="577"/>
      <c r="K1" s="577"/>
      <c r="L1" s="577"/>
      <c r="M1" s="577"/>
      <c r="N1" s="577"/>
      <c r="O1" s="577"/>
      <c r="P1" s="577"/>
      <c r="Q1" s="577"/>
      <c r="R1" s="577"/>
      <c r="S1" s="578"/>
      <c r="T1" s="576" t="s">
        <v>37</v>
      </c>
      <c r="U1" s="577"/>
      <c r="V1" s="577"/>
      <c r="W1" s="577"/>
      <c r="X1" s="577"/>
      <c r="Y1" s="577"/>
      <c r="Z1" s="577"/>
      <c r="AA1" s="577"/>
      <c r="AB1" s="577"/>
      <c r="AC1" s="577"/>
      <c r="AD1" s="577"/>
      <c r="AE1" s="577"/>
      <c r="AF1" s="577"/>
      <c r="AG1" s="577"/>
      <c r="AH1" s="577"/>
      <c r="AI1" s="577"/>
      <c r="AJ1" s="577"/>
      <c r="AK1" s="577"/>
      <c r="AL1" s="578"/>
      <c r="AM1" s="576" t="s">
        <v>37</v>
      </c>
      <c r="AN1" s="577"/>
      <c r="AO1" s="577"/>
      <c r="AP1" s="577"/>
      <c r="AQ1" s="577"/>
      <c r="AR1" s="577"/>
      <c r="AS1" s="577"/>
      <c r="AT1" s="577"/>
      <c r="AU1" s="577"/>
      <c r="AV1" s="577"/>
      <c r="AW1" s="577"/>
      <c r="AX1" s="577"/>
      <c r="AY1" s="577"/>
      <c r="AZ1" s="577"/>
      <c r="BA1" s="577"/>
      <c r="BB1" s="577"/>
      <c r="BC1" s="577"/>
      <c r="BD1" s="577"/>
      <c r="BE1" s="578"/>
      <c r="BF1" s="576" t="s">
        <v>37</v>
      </c>
      <c r="BG1" s="577"/>
      <c r="BH1" s="577"/>
      <c r="BI1" s="577"/>
      <c r="BJ1" s="577"/>
      <c r="BK1" s="577"/>
      <c r="BL1" s="577"/>
      <c r="BM1" s="577"/>
      <c r="BN1" s="577"/>
      <c r="BO1" s="577"/>
      <c r="BP1" s="577"/>
      <c r="BQ1" s="577"/>
      <c r="BR1" s="577"/>
      <c r="BS1" s="577"/>
      <c r="BT1" s="577"/>
      <c r="BU1" s="577"/>
      <c r="BV1" s="577"/>
      <c r="BW1" s="577"/>
      <c r="BX1" s="578"/>
    </row>
    <row r="2" spans="1:76" ht="16.5" customHeight="1" thickBot="1" x14ac:dyDescent="0.3">
      <c r="A2" s="531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  <c r="N2" s="532"/>
      <c r="O2" s="532"/>
      <c r="P2" s="532"/>
      <c r="Q2" s="532"/>
      <c r="R2" s="532"/>
      <c r="S2" s="533"/>
      <c r="T2" s="531"/>
      <c r="U2" s="532"/>
      <c r="V2" s="532"/>
      <c r="W2" s="532"/>
      <c r="X2" s="532"/>
      <c r="Y2" s="532"/>
      <c r="Z2" s="532"/>
      <c r="AA2" s="532"/>
      <c r="AB2" s="532"/>
      <c r="AC2" s="532"/>
      <c r="AD2" s="532"/>
      <c r="AE2" s="532"/>
      <c r="AF2" s="532"/>
      <c r="AG2" s="532"/>
      <c r="AH2" s="532"/>
      <c r="AI2" s="532"/>
      <c r="AJ2" s="532"/>
      <c r="AK2" s="532"/>
      <c r="AL2" s="533"/>
      <c r="AM2" s="531"/>
      <c r="AN2" s="532"/>
      <c r="AO2" s="532"/>
      <c r="AP2" s="532"/>
      <c r="AQ2" s="532"/>
      <c r="AR2" s="532"/>
      <c r="AS2" s="532"/>
      <c r="AT2" s="532"/>
      <c r="AU2" s="532"/>
      <c r="AV2" s="532"/>
      <c r="AW2" s="532"/>
      <c r="AX2" s="532"/>
      <c r="AY2" s="532"/>
      <c r="AZ2" s="532"/>
      <c r="BA2" s="532"/>
      <c r="BB2" s="532"/>
      <c r="BC2" s="532"/>
      <c r="BD2" s="532"/>
      <c r="BE2" s="533"/>
      <c r="BF2" s="531"/>
      <c r="BG2" s="532"/>
      <c r="BH2" s="532"/>
      <c r="BI2" s="532"/>
      <c r="BJ2" s="532"/>
      <c r="BK2" s="532"/>
      <c r="BL2" s="532"/>
      <c r="BM2" s="532"/>
      <c r="BN2" s="532"/>
      <c r="BO2" s="532"/>
      <c r="BP2" s="532"/>
      <c r="BQ2" s="532"/>
      <c r="BR2" s="532"/>
      <c r="BS2" s="532"/>
      <c r="BT2" s="532"/>
      <c r="BU2" s="532"/>
      <c r="BV2" s="532"/>
      <c r="BW2" s="532"/>
      <c r="BX2" s="533"/>
    </row>
    <row r="3" spans="1:76" ht="15.75" customHeight="1" thickBot="1" x14ac:dyDescent="0.3">
      <c r="A3" s="580" t="s">
        <v>0</v>
      </c>
      <c r="B3" s="580" t="s">
        <v>1</v>
      </c>
      <c r="C3" s="547" t="s">
        <v>2</v>
      </c>
      <c r="D3" s="548"/>
      <c r="E3" s="548"/>
      <c r="F3" s="618"/>
      <c r="G3" s="580" t="s">
        <v>34</v>
      </c>
      <c r="H3" s="857" t="s">
        <v>35</v>
      </c>
      <c r="I3" s="547" t="s">
        <v>3</v>
      </c>
      <c r="J3" s="548"/>
      <c r="K3" s="548"/>
      <c r="L3" s="548"/>
      <c r="M3" s="548"/>
      <c r="N3" s="618"/>
      <c r="O3" s="623" t="s">
        <v>136</v>
      </c>
      <c r="P3" s="582" t="s">
        <v>92</v>
      </c>
      <c r="Q3" s="583" t="s">
        <v>108</v>
      </c>
      <c r="R3" s="580" t="s">
        <v>63</v>
      </c>
      <c r="S3" s="569" t="s">
        <v>107</v>
      </c>
      <c r="T3" s="580" t="s">
        <v>0</v>
      </c>
      <c r="U3" s="580" t="s">
        <v>1</v>
      </c>
      <c r="V3" s="547" t="s">
        <v>2</v>
      </c>
      <c r="W3" s="548"/>
      <c r="X3" s="548"/>
      <c r="Y3" s="618"/>
      <c r="Z3" s="580" t="s">
        <v>34</v>
      </c>
      <c r="AA3" s="857" t="s">
        <v>35</v>
      </c>
      <c r="AB3" s="547" t="s">
        <v>3</v>
      </c>
      <c r="AC3" s="548"/>
      <c r="AD3" s="548"/>
      <c r="AE3" s="548"/>
      <c r="AF3" s="548"/>
      <c r="AG3" s="548"/>
      <c r="AH3" s="551" t="s">
        <v>136</v>
      </c>
      <c r="AI3" s="582" t="s">
        <v>92</v>
      </c>
      <c r="AJ3" s="583" t="s">
        <v>108</v>
      </c>
      <c r="AK3" s="580" t="s">
        <v>63</v>
      </c>
      <c r="AL3" s="569" t="s">
        <v>107</v>
      </c>
      <c r="AM3" s="580" t="s">
        <v>0</v>
      </c>
      <c r="AN3" s="580" t="s">
        <v>1</v>
      </c>
      <c r="AO3" s="547" t="s">
        <v>2</v>
      </c>
      <c r="AP3" s="548"/>
      <c r="AQ3" s="548"/>
      <c r="AR3" s="618"/>
      <c r="AS3" s="580" t="s">
        <v>34</v>
      </c>
      <c r="AT3" s="857" t="s">
        <v>35</v>
      </c>
      <c r="AU3" s="547" t="s">
        <v>3</v>
      </c>
      <c r="AV3" s="548"/>
      <c r="AW3" s="548"/>
      <c r="AX3" s="548"/>
      <c r="AY3" s="548"/>
      <c r="AZ3" s="618"/>
      <c r="BA3" s="623" t="s">
        <v>136</v>
      </c>
      <c r="BB3" s="582" t="s">
        <v>92</v>
      </c>
      <c r="BC3" s="583" t="s">
        <v>108</v>
      </c>
      <c r="BD3" s="580" t="s">
        <v>63</v>
      </c>
      <c r="BE3" s="569" t="s">
        <v>120</v>
      </c>
      <c r="BF3" s="580" t="s">
        <v>0</v>
      </c>
      <c r="BG3" s="580" t="s">
        <v>1</v>
      </c>
      <c r="BH3" s="547" t="s">
        <v>2</v>
      </c>
      <c r="BI3" s="548"/>
      <c r="BJ3" s="548"/>
      <c r="BK3" s="618"/>
      <c r="BL3" s="580" t="s">
        <v>34</v>
      </c>
      <c r="BM3" s="857" t="s">
        <v>35</v>
      </c>
      <c r="BN3" s="547" t="s">
        <v>3</v>
      </c>
      <c r="BO3" s="548"/>
      <c r="BP3" s="548"/>
      <c r="BQ3" s="548"/>
      <c r="BR3" s="548"/>
      <c r="BS3" s="548"/>
      <c r="BT3" s="551" t="s">
        <v>136</v>
      </c>
      <c r="BU3" s="582" t="s">
        <v>92</v>
      </c>
      <c r="BV3" s="583" t="s">
        <v>108</v>
      </c>
      <c r="BW3" s="580" t="s">
        <v>63</v>
      </c>
      <c r="BX3" s="569" t="s">
        <v>120</v>
      </c>
    </row>
    <row r="4" spans="1:76" ht="15.75" customHeight="1" thickBot="1" x14ac:dyDescent="0.3">
      <c r="A4" s="580"/>
      <c r="B4" s="580"/>
      <c r="C4" s="549"/>
      <c r="D4" s="619"/>
      <c r="E4" s="619"/>
      <c r="F4" s="620"/>
      <c r="G4" s="580"/>
      <c r="H4" s="857"/>
      <c r="I4" s="584"/>
      <c r="J4" s="621"/>
      <c r="K4" s="621"/>
      <c r="L4" s="621"/>
      <c r="M4" s="621"/>
      <c r="N4" s="622"/>
      <c r="O4" s="624"/>
      <c r="P4" s="582"/>
      <c r="Q4" s="583"/>
      <c r="R4" s="580"/>
      <c r="S4" s="569"/>
      <c r="T4" s="580"/>
      <c r="U4" s="580"/>
      <c r="V4" s="549"/>
      <c r="W4" s="619"/>
      <c r="X4" s="619"/>
      <c r="Y4" s="620"/>
      <c r="Z4" s="580"/>
      <c r="AA4" s="857"/>
      <c r="AB4" s="549"/>
      <c r="AC4" s="550"/>
      <c r="AD4" s="550"/>
      <c r="AE4" s="550"/>
      <c r="AF4" s="550"/>
      <c r="AG4" s="550"/>
      <c r="AH4" s="552"/>
      <c r="AI4" s="582"/>
      <c r="AJ4" s="583"/>
      <c r="AK4" s="580"/>
      <c r="AL4" s="569"/>
      <c r="AM4" s="580"/>
      <c r="AN4" s="580"/>
      <c r="AO4" s="549"/>
      <c r="AP4" s="619"/>
      <c r="AQ4" s="619"/>
      <c r="AR4" s="620"/>
      <c r="AS4" s="580"/>
      <c r="AT4" s="857"/>
      <c r="AU4" s="584"/>
      <c r="AV4" s="621"/>
      <c r="AW4" s="621"/>
      <c r="AX4" s="621"/>
      <c r="AY4" s="621"/>
      <c r="AZ4" s="622"/>
      <c r="BA4" s="624"/>
      <c r="BB4" s="582"/>
      <c r="BC4" s="583"/>
      <c r="BD4" s="580"/>
      <c r="BE4" s="569"/>
      <c r="BF4" s="580"/>
      <c r="BG4" s="580"/>
      <c r="BH4" s="549"/>
      <c r="BI4" s="619"/>
      <c r="BJ4" s="619"/>
      <c r="BK4" s="620"/>
      <c r="BL4" s="580"/>
      <c r="BM4" s="857"/>
      <c r="BN4" s="584"/>
      <c r="BO4" s="621"/>
      <c r="BP4" s="621"/>
      <c r="BQ4" s="621"/>
      <c r="BR4" s="621"/>
      <c r="BS4" s="621"/>
      <c r="BT4" s="552"/>
      <c r="BU4" s="582"/>
      <c r="BV4" s="583"/>
      <c r="BW4" s="580"/>
      <c r="BX4" s="569"/>
    </row>
    <row r="5" spans="1:76" ht="15.75" customHeight="1" thickBot="1" x14ac:dyDescent="0.3">
      <c r="A5" s="580"/>
      <c r="B5" s="580"/>
      <c r="C5" s="584"/>
      <c r="D5" s="621"/>
      <c r="E5" s="621"/>
      <c r="F5" s="620"/>
      <c r="G5" s="580"/>
      <c r="H5" s="857"/>
      <c r="I5" s="120">
        <v>10</v>
      </c>
      <c r="J5" s="120">
        <v>25</v>
      </c>
      <c r="K5" s="120">
        <v>50</v>
      </c>
      <c r="L5" s="120">
        <v>75</v>
      </c>
      <c r="M5" s="120">
        <v>1</v>
      </c>
      <c r="N5" s="121">
        <v>5</v>
      </c>
      <c r="O5" s="625"/>
      <c r="P5" s="582"/>
      <c r="Q5" s="583"/>
      <c r="R5" s="580"/>
      <c r="S5" s="569"/>
      <c r="T5" s="580"/>
      <c r="U5" s="580"/>
      <c r="V5" s="584"/>
      <c r="W5" s="621"/>
      <c r="X5" s="621"/>
      <c r="Y5" s="620"/>
      <c r="Z5" s="580"/>
      <c r="AA5" s="857"/>
      <c r="AB5" s="122">
        <v>10</v>
      </c>
      <c r="AC5" s="122">
        <v>25</v>
      </c>
      <c r="AD5" s="122">
        <v>50</v>
      </c>
      <c r="AE5" s="122">
        <v>75</v>
      </c>
      <c r="AF5" s="122">
        <v>1</v>
      </c>
      <c r="AG5" s="123">
        <v>5</v>
      </c>
      <c r="AH5" s="552"/>
      <c r="AI5" s="582"/>
      <c r="AJ5" s="583"/>
      <c r="AK5" s="580"/>
      <c r="AL5" s="569"/>
      <c r="AM5" s="580"/>
      <c r="AN5" s="580"/>
      <c r="AO5" s="584"/>
      <c r="AP5" s="621"/>
      <c r="AQ5" s="621"/>
      <c r="AR5" s="622"/>
      <c r="AS5" s="580"/>
      <c r="AT5" s="857"/>
      <c r="AU5" s="122">
        <v>10</v>
      </c>
      <c r="AV5" s="122">
        <v>25</v>
      </c>
      <c r="AW5" s="122">
        <v>50</v>
      </c>
      <c r="AX5" s="122">
        <v>75</v>
      </c>
      <c r="AY5" s="122">
        <v>1</v>
      </c>
      <c r="AZ5" s="121">
        <v>5</v>
      </c>
      <c r="BA5" s="625"/>
      <c r="BB5" s="582"/>
      <c r="BC5" s="583"/>
      <c r="BD5" s="580"/>
      <c r="BE5" s="569"/>
      <c r="BF5" s="580"/>
      <c r="BG5" s="580"/>
      <c r="BH5" s="584"/>
      <c r="BI5" s="621"/>
      <c r="BJ5" s="621"/>
      <c r="BK5" s="622"/>
      <c r="BL5" s="580"/>
      <c r="BM5" s="857"/>
      <c r="BN5" s="122">
        <v>10</v>
      </c>
      <c r="BO5" s="122">
        <v>25</v>
      </c>
      <c r="BP5" s="122">
        <v>50</v>
      </c>
      <c r="BQ5" s="122">
        <v>75</v>
      </c>
      <c r="BR5" s="122">
        <v>1</v>
      </c>
      <c r="BS5" s="124">
        <v>5</v>
      </c>
      <c r="BT5" s="553"/>
      <c r="BU5" s="582"/>
      <c r="BV5" s="583"/>
      <c r="BW5" s="580"/>
      <c r="BX5" s="569"/>
    </row>
    <row r="6" spans="1:76" x14ac:dyDescent="0.25">
      <c r="A6" s="25"/>
      <c r="B6" s="28"/>
      <c r="C6" s="705"/>
      <c r="D6" s="878"/>
      <c r="E6" s="878"/>
      <c r="F6" s="84">
        <f>(($J$5*J6)/100)+((K6*$K$5)/100)+(($L$5*L6)/100)+($M$5*M6)+($N$5*N6)</f>
        <v>1</v>
      </c>
      <c r="H6" s="31"/>
      <c r="I6" s="28"/>
      <c r="J6" s="28"/>
      <c r="K6" s="28">
        <v>2</v>
      </c>
      <c r="L6" s="28"/>
      <c r="M6" s="28"/>
      <c r="N6" s="227"/>
      <c r="O6" s="79">
        <f>((($I$5*I6)/100)+($J$5*J6)/100)+((K6*$K$5)/100)+(($L$5*L6)/100)+($M$5*M6)+($N$5*N6)</f>
        <v>1</v>
      </c>
      <c r="P6" s="76" t="b">
        <f>IF(G6="CLIENT S+L",(F6*3333.33+(VLOOKUP(I6,'BASE DE DONNEE'!$I$220:$J$250,2,0)))-(F6*3333.33+(VLOOKUP(I6,'BASE DE DONNEE'!$I$220:$J$250,2,0)))*H6,IF(G6="CLIENT O","OFFERT",IF(G6="CLIENT L",(VLOOKUP(I6,'BASE DE DONNEE'!$I$220:$J$250,2,0))+(VLOOKUP(F6,'BASE DE DONNEE'!$I$111:$P$192,2,0)),IF(G6="CLIENT D",(F6*3809.53+(VLOOKUP(I6,'BASE DE DONNEE'!$I$220:$J$250,2,0))),IF(G6="CLIENT S+D",((F6*3809.53+(VLOOKUP(I6,'BASE DE DONNEE'!$I$220:$J$250,2,0)))-(F6*3809.53+(VLOOKUP(I6,'BASE DE DONNEE'!$I$220:$J$250,2,0)))*H6),IF(G6="CLIENT S",(VLOOKUP(I6,'BASE DE DONNEE'!$I$220:$J$250,2,0))+VLOOKUP(F6,'BASE DE DONNEE'!$I$111:$P$192,2,0)-((VLOOKUP(I6,'BASE DE DONNEE'!$I$220:$J$250,2,0))+VLOOKUP(F6,'BASE DE DONNEE'!$I$111:$P$164,2,0)*H6)))))))</f>
        <v>0</v>
      </c>
      <c r="Q6" s="76" t="b">
        <f>IF(G6="CLIENT S+L",(P6*0.05),IF(G6="CLIENT S",(P6*0.05),IF(G6="CLIENT D",(P6*5/100),IF(G6="CLIENT L",(P6*5)/100,IF(G6="CLIENT S+D",(P6*0.05),IF(G6="CLIENT O",P6))))))</f>
        <v>0</v>
      </c>
      <c r="R6" s="83" t="b">
        <f>IF(G6="CLIENT S+L",(P6+Q6),IF(G6="CLIENT D",P6+Q6,IF(G6="CLIENT S",(P6+Q6),IF(G6="CLIENT L",P6+Q6,IF(G6="CLIENT S+D",(P6+Q6),IF(G6="CLIENT O",Q6))))))</f>
        <v>0</v>
      </c>
      <c r="S6" s="33"/>
      <c r="T6" s="25"/>
      <c r="U6" s="28"/>
      <c r="V6" s="705"/>
      <c r="W6" s="878"/>
      <c r="X6" s="878"/>
      <c r="Y6" s="77">
        <f>(($AC$5*AC6)/100)+((AD6*$AD$5)/100)+(($AE$5*AE6)/100)+($AF$5*AF6)+($AG$5*AG6)</f>
        <v>0</v>
      </c>
      <c r="Z6" s="28"/>
      <c r="AA6" s="31"/>
      <c r="AB6" s="28"/>
      <c r="AC6" s="28"/>
      <c r="AD6" s="28"/>
      <c r="AE6" s="28"/>
      <c r="AF6" s="28"/>
      <c r="AG6" s="125"/>
      <c r="AH6" s="86">
        <f>(($AB$5*AB6)/100)+(($AC$5*AC6)/100)+(($AD$5*AD6)/100)+(($AE$5*AE6)/100)+($AF$5*AF6)+($AG$5*AG6)</f>
        <v>0</v>
      </c>
      <c r="AI6" s="91">
        <f>IF(Z6="CLIENT S+L",(Y6*3333.33+(VLOOKUP(AB6,'BASE DE DONNEE'!$I$220:$J$250,2,0)))-(Y6*3333.33+(VLOOKUP(AB6,'BASE DE DONNEE'!$I$220:$J$250,2,0)))*AA6,IF(Z6="CLIENT O","OFFERT",IF(Z6="CLIENT L",(VLOOKUP(AB6,'BASE DE DONNEE'!$I$220:$J$250,2,0))+(VLOOKUP(Y6,'BASE DE DONNEE'!$I$111:$P$192,2,0)),IF(Z6="CLIENT D",(Y6*3809.53+(VLOOKUP(AB6,'BASE DE DONNEE'!$I$220:$J$250,2,0))),IF(Z6="CLIENT S+D",(Y6*3809.53+(VLOOKUP(AB6,'BASE DE DONNEE'!$I$220:$J$250,2,0)))-(Y6*3809.53+(VLOOKUP(AB6,'BASE DE DONNEE'!$I$220:$J$250,2,0)))*AA6,IF(Z6="CLIENT S",VLOOKUP(AB6,'BASE DE DONNEE'!$I$220:$J$250,2,0))+VLOOKUP(Y6,'BASE DE DONNEE'!$I$111:$P$192,2,0)-((VLOOKUP(AB6,'BASE DE DONNEE'!$I$220:$J$250,2,0))+VLOOKUP(Y6,'BASE DE DONNEE'!$I$111:$P$192,2,0)*AA6))))))</f>
        <v>0</v>
      </c>
      <c r="AJ6" s="91" t="b">
        <f>IF(Z6="CLIENT S+L",(AI6*0.05),IF(Z6="CLIENT S",(AI6*0.05),IF(Z6="CLIENT D",(AI6*5/100),IF(Z6="CLIENT L",(AI6*5)/100,IF(Z6="CLIENT S+D",(AI6*0.05),IF(Z6="CLIENT O",AI6))))))</f>
        <v>0</v>
      </c>
      <c r="AK6" s="91" t="b">
        <f>IF(Z6="CLIENT S+L",(AI6+AJ6),IF(Z6="CLIENT D",AI6+AJ6,IF(Z6="CLIENT S",(AI6+AJ6),IF(Z6="CLIENT L",AI6+AJ6,IF(Z6="CLIENT S+D",(AI6+AJ6),IF(Z6="CLIENT O",AJ6))))))</f>
        <v>0</v>
      </c>
      <c r="AL6" s="33"/>
      <c r="AM6" s="25"/>
      <c r="AN6" s="28"/>
      <c r="AO6" s="705"/>
      <c r="AP6" s="878"/>
      <c r="AQ6" s="878"/>
      <c r="AR6" s="84">
        <f>(($AV$5*AV6)/100)+((AW6*$AW$5)/100)+(($AX$5*AX6)/100)+($AY$5*AY6)+($AZ$5*AZ6)</f>
        <v>0</v>
      </c>
      <c r="AS6" s="28"/>
      <c r="AT6" s="31"/>
      <c r="AU6" s="28"/>
      <c r="AV6" s="28"/>
      <c r="AW6" s="28"/>
      <c r="AX6" s="28"/>
      <c r="AY6" s="28"/>
      <c r="AZ6" s="126"/>
      <c r="BA6" s="89">
        <f>(($AU$5*AU6)/100)+(($AV$5*AV6)/100)+(($AW$5*AW6)/100)+(($AX$5*AX6)/100)+($AY$5*AY6)+($AZ$5*AZ6)</f>
        <v>0</v>
      </c>
      <c r="BB6" s="47">
        <f>IF(AS6="CLIENT S+L",(AR6*3333.33+(VLOOKUP(AU6,'BASE DE DONNEE'!$I$220:$J$250,2,0)))-((AR6*3333.33+(VLOOKUP(AU6,'BASE DE DONNEE'!$I$220:$J$250,2,0)))*AT6),IF(AS6="CLIENT O","OFFERT",IF(AS6="CLIENT L",(VLOOKUP(AU6,'BASE DE DONNEE'!$I$220:$J$250,2,0))+(VLOOKUP(AR6,'BASE DE DONNEE'!$I$111:$P$192,2,0)),IF(AS6="CLIENT D",(AR6*3809.53+(VLOOKUP(AU6,'BASE DE DONNEE'!$I$220:$J$250,2,0))),IF(AS6="CLIENT S+D",(AR6*3809.53+(VLOOKUP(AU6,'BASE DE DONNEE'!$I$220:$J$250,2,0)))-(AR6*3809.53+(VLOOKUP(AU6,'BASE DE DONNEE'!$I$220:$J$250,2,0)))*AT6,IF(AS6="CLIENT S",VLOOKUP(AU6,'BASE DE DONNEE'!$I$220:$J$250,2,0))+VLOOKUP(AR6,'BASE DE DONNEE'!$I$111:$P$192,2,0)-((VLOOKUP(AU6,'BASE DE DONNEE'!$I$220:$J$250,2,0))+VLOOKUP(AR6,'BASE DE DONNEE'!$I$111:$P$164,2,0)*AT6))))))</f>
        <v>0</v>
      </c>
      <c r="BC6" s="47" t="b">
        <f>IF(AS6="CLIENT S+L",(BB6*0.05),IF(AS6="CLIENT S",(BB6*0.05),IF(AS6="CLIENT D",(BB6*5/100),IF(AS6="CLIENT L",(BB6*5)/100,IF(AS6="CLIENT S+D",(BB6*0.05),IF(AS6="CLIENT O",BB6))))))</f>
        <v>0</v>
      </c>
      <c r="BD6" s="338" t="b">
        <f>IF(AS6="CLIENT S+L",(BB6+BC6),IF(AS6="CLIENT D",BB6+BC6,IF(AS6="CLIENT S",(BB6+BC6),IF(AS6="CLIENT L",BB6+BC6,IF(AS6="CLIENT S+D",(BB6+BC6),IF(AS6="CLIENT O",BC6))))))</f>
        <v>0</v>
      </c>
      <c r="BE6" s="33"/>
      <c r="BF6" s="25"/>
      <c r="BG6" s="28"/>
      <c r="BH6" s="705"/>
      <c r="BI6" s="878"/>
      <c r="BJ6" s="878"/>
      <c r="BK6" s="84">
        <f>(($BO$5*BO6)/100)+((BP6*$BP$5)/100)+(($BQ$5*BQ6)/100)+($BR$5*BR6)+($BS$5*BS6)</f>
        <v>0</v>
      </c>
      <c r="BL6" s="28"/>
      <c r="BM6" s="31"/>
      <c r="BN6" s="28"/>
      <c r="BO6" s="28"/>
      <c r="BP6" s="28"/>
      <c r="BQ6" s="28"/>
      <c r="BR6" s="28"/>
      <c r="BS6" s="28"/>
      <c r="BT6" s="90">
        <f>(($BN$5*BN6)/100)+(($BO$5*BO6)/100)+(($BP$5*BP6)/100)+(($BQ$5*BQ6)/100)+($BR$5*BR6)+($BS$5*BS6)</f>
        <v>0</v>
      </c>
      <c r="BU6" s="91">
        <f>IF(BL6="CLIENT S+L",(BK6*3333.33+(VLOOKUP(BN6,'BASE DE DONNEE'!$I$220:$J$250,2,0)))-((BK6*3333.33+(VLOOKUP(BN6,'BASE DE DONNEE'!$I$220:$J$250,2,0)))*BM6),IF(BL6="CLIENT O","OFFERT",IF(BL6="CLIENT L",(VLOOKUP(BN6,'BASE DE DONNEE'!$I$220:$J$250,2,0))+(VLOOKUP(BK6,'BASE DE DONNEE'!$I$111:$P$192,2,0)),IF(BL6="CLIENT D",(BK6*3809.53+(VLOOKUP(BN6,'BASE DE DONNEE'!$I$220:$J$250,2,0))),IF(BL6="CLIENT S+D",(BK6*3809.53+(VLOOKUP(BN6,'BASE DE DONNEE'!$I$220:$J$250,2,0)))-((BK6*3809.53+(VLOOKUP(BN6,'BASE DE DONNEE'!$I$220:$J$250,2,0)))*BM6),IF(BL6="CLIENT S",VLOOKUP(BN6,'BASE DE DONNEE'!$I$220:$J$250,2,0))+VLOOKUP(BK6,'BASE DE DONNEE'!$I$111:$P$192,2,0)-((VLOOKUP(BN6,'BASE DE DONNEE'!$I$220:$J$250,2,0))+VLOOKUP(BK6,'BASE DE DONNEE'!$I$111:$P$192,2,0)*BM6))))))</f>
        <v>0</v>
      </c>
      <c r="BV6" s="91" t="b">
        <f>IF(BL6="CLIENT S+L",(BU6*0.05),IF(BL6="CLIENT S",(BU6*0.05),IF(BL6="CLIENT D",(BU6*5/100),IF(BL6="CLIENT L",(BU6*5)/100,IF(BL6="CLIENT S+D",(BU6*0.05),IF(BL6="CLIENT O",BU6))))))</f>
        <v>0</v>
      </c>
      <c r="BW6" s="339" t="b">
        <f>IF(BL6="CLIENT S+L",(BU6+BV6),IF(BL6="CLIENT D",BU6+BV6,IF(BL6="CLIENT S",(BU6+BV6),IF(BL6="CLIENT L",BU6+BV6,IF(BL6="CLIENT S+D",(BU6+BV6),IF(BL6="CLIENT O",BV6))))))</f>
        <v>0</v>
      </c>
      <c r="BX6" s="33"/>
    </row>
    <row r="7" spans="1:76" x14ac:dyDescent="0.25">
      <c r="A7" s="26"/>
      <c r="B7" s="29"/>
      <c r="C7" s="585"/>
      <c r="D7" s="704"/>
      <c r="E7" s="704"/>
      <c r="F7" s="77">
        <f t="shared" ref="F7:F32" si="0">(($J$5*J7)/100)+((K7*$K$5)/100)+(($L$5*L7)/100)+($M$5*M7)+($N$5*N7)</f>
        <v>0</v>
      </c>
      <c r="G7" s="29"/>
      <c r="H7" s="42"/>
      <c r="I7" s="29"/>
      <c r="J7" s="29"/>
      <c r="K7" s="29"/>
      <c r="L7" s="29"/>
      <c r="M7" s="29"/>
      <c r="N7" s="130"/>
      <c r="O7" s="80">
        <f t="shared" ref="O7:O32" si="1">((($I$5*I7)/100)+($J$5*J7)/100)+((K7*$K$5)/100)+(($L$5*L7)/100)+($M$5*M7)+($N$5*N7)</f>
        <v>0</v>
      </c>
      <c r="P7" s="76" t="b">
        <f>IF(G7="CLIENT S+L",(F7*3333.33+(VLOOKUP(I7,'BASE DE DONNEE'!$I$220:$J$250,2,0)))-(F7*3333.33+(VLOOKUP(I7,'BASE DE DONNEE'!$I$220:$J$250,2,0)))*H7,IF(G7="CLIENT O","OFFERT",IF(G7="CLIENT L",(VLOOKUP(I7,'BASE DE DONNEE'!$I$220:$J$250,2,0))+(VLOOKUP(F7,'BASE DE DONNEE'!$I$111:$P$192,2,0)),IF(G7="CLIENT D",(F7*3809.53+(VLOOKUP(I7,'BASE DE DONNEE'!$I$220:$J$250,2,0))),IF(G7="CLIENT S+D",((F7*3809.53+(VLOOKUP(I7,'BASE DE DONNEE'!$I$220:$J$250,2,0)))-(F7*3809.53+(VLOOKUP(I7,'BASE DE DONNEE'!$I$220:$J$250,2,0)))*H7),IF(G7="CLIENT S",(VLOOKUP(I7,'BASE DE DONNEE'!$I$220:$J$250,2,0))+VLOOKUP(F7,'BASE DE DONNEE'!$I$111:$P$192,2,0)-((VLOOKUP(I7,'BASE DE DONNEE'!$I$220:$J$250,2,0))+VLOOKUP(F7,'BASE DE DONNEE'!$I$111:$P$164,2,0)*H7)))))))</f>
        <v>0</v>
      </c>
      <c r="Q7" s="76" t="b">
        <f t="shared" ref="Q7:Q32" si="2">IF(G7="CLIENT S+L",(P7*0.05),IF(G7="CLIENT S",(P7*0.05),IF(G7="CLIENT D",(P7*5/100),IF(G7="CLIENT L",(P7*5)/100,IF(G7="CLIENT S+D",(P7*0.05),IF(G7="CLIENT O",P7))))))</f>
        <v>0</v>
      </c>
      <c r="R7" s="83" t="b">
        <f t="shared" ref="R7:R32" si="3">IF(G7="CLIENT S+L",(P7+Q7),IF(G7="CLIENT D",P7+Q7,IF(G7="CLIENT S",(P7+Q7),IF(G7="CLIENT L",P7+Q7,IF(G7="CLIENT S+D",(P7+Q7),IF(G7="CLIENT O",Q7))))))</f>
        <v>0</v>
      </c>
      <c r="S7" s="34"/>
      <c r="T7" s="26"/>
      <c r="U7" s="29"/>
      <c r="V7" s="585"/>
      <c r="W7" s="704"/>
      <c r="X7" s="704"/>
      <c r="Y7" s="77">
        <f t="shared" ref="Y7:Y36" si="4">(($AC$5*AC7)/100)+((AD7*$AD$5)/100)+(($AE$5*AE7)/100)+($AF$5*AF7)+($AG$5*AG7)</f>
        <v>0</v>
      </c>
      <c r="Z7" s="29"/>
      <c r="AA7" s="42"/>
      <c r="AB7" s="29"/>
      <c r="AC7" s="29"/>
      <c r="AD7" s="29"/>
      <c r="AE7" s="29"/>
      <c r="AF7" s="29"/>
      <c r="AG7" s="130"/>
      <c r="AH7" s="92">
        <f t="shared" ref="AH7:AH36" si="5">(($AB$5*AB7)/100)+(($AC$5*AC7)/100)+(($AD$5*AD7)/100)+(($AE$5*AE7)/100)+($AF$5*AF7)+($AG$5*AG7)</f>
        <v>0</v>
      </c>
      <c r="AI7" s="83">
        <f>IF(Z7="CLIENT S+L",(Y7*3333.33+(VLOOKUP(AB7,'BASE DE DONNEE'!$I$220:$J$250,2,0)))-(Y7*3333.33+(VLOOKUP(AB7,'BASE DE DONNEE'!$I$220:$J$250,2,0)))*AA7,IF(Z7="CLIENT O","OFFERT",IF(Z7="CLIENT L",(VLOOKUP(AB7,'BASE DE DONNEE'!$I$220:$J$250,2,0))+(VLOOKUP(Y7,'BASE DE DONNEE'!$I$111:$P$192,2,0)),IF(Z7="CLIENT D",(Y7*3809.53+(VLOOKUP(AB7,'BASE DE DONNEE'!$I$220:$J$250,2,0))),IF(Z7="CLIENT S+D",(Y7*3809.53+(VLOOKUP(AB7,'BASE DE DONNEE'!$I$220:$J$250,2,0)))-(Y7*3809.53+(VLOOKUP(AB7,'BASE DE DONNEE'!$I$220:$J$250,2,0)))*AA7,IF(Z7="CLIENT S",VLOOKUP(AB7,'BASE DE DONNEE'!$I$220:$J$250,2,0))+VLOOKUP(Y7,'BASE DE DONNEE'!$I$111:$P$192,2,0)-((VLOOKUP(AB7,'BASE DE DONNEE'!$I$220:$J$250,2,0))+VLOOKUP(Y7,'BASE DE DONNEE'!$I$111:$P$192,2,0)*AA7))))))</f>
        <v>0</v>
      </c>
      <c r="AJ7" s="83" t="b">
        <f t="shared" ref="AJ7:AJ36" si="6">IF(Z7="CLIENT S+L",(AI7*0.05),IF(Z7="CLIENT S",(AI7*0.05),IF(Z7="CLIENT D",(AI7*5/100),IF(Z7="CLIENT L",(AI7*5)/100,IF(Z7="CLIENT S+D",(AI7*0.05),IF(Z7="CLIENT O",AI7))))))</f>
        <v>0</v>
      </c>
      <c r="AK7" s="83" t="b">
        <f t="shared" ref="AK7:AK36" si="7">IF(Z7="CLIENT S+L",(AI7+AJ7),IF(Z7="CLIENT D",AI7+AJ7,IF(Z7="CLIENT S",(AI7+AJ7),IF(Z7="CLIENT L",AI7+AJ7,IF(Z7="CLIENT S+D",(AI7+AJ7),IF(Z7="CLIENT O",AJ7))))))</f>
        <v>0</v>
      </c>
      <c r="AL7" s="34"/>
      <c r="AM7" s="26"/>
      <c r="AN7" s="29"/>
      <c r="AO7" s="585"/>
      <c r="AP7" s="704"/>
      <c r="AQ7" s="704"/>
      <c r="AR7" s="77">
        <f t="shared" ref="AR7:AR36" si="8">(($AV$5*AV7)/100)+((AW7*$AW$5)/100)+(($AX$5*AX7)/100)+($AY$5*AY7)+($AZ$5*AZ7)</f>
        <v>0</v>
      </c>
      <c r="AS7" s="29"/>
      <c r="AT7" s="42"/>
      <c r="AU7" s="29"/>
      <c r="AV7" s="29"/>
      <c r="AW7" s="29"/>
      <c r="AX7" s="29"/>
      <c r="AY7" s="29"/>
      <c r="AZ7" s="129"/>
      <c r="BA7" s="93">
        <f t="shared" ref="BA7:BA36" si="9">(($AU$5*AU7)/100)+(($AV$5*AV7)/100)+(($AW$5*AW7)/100)+(($AX$5*AX7)/100)+($AY$5*AY7)+($AZ$5*AZ7)</f>
        <v>0</v>
      </c>
      <c r="BB7" s="41">
        <f>IF(AS7="CLIENT S+L",(AR7*3333.33+(VLOOKUP(AU7,'BASE DE DONNEE'!$I$220:$J$250,2,0)))-((AR7*3333.33+(VLOOKUP(AU7,'BASE DE DONNEE'!$I$220:$J$250,2,0)))*AT7),IF(AS7="CLIENT O","OFFERT",IF(AS7="CLIENT L",(VLOOKUP(AU7,'BASE DE DONNEE'!$I$220:$J$250,2,0))+(VLOOKUP(AR7,'BASE DE DONNEE'!$I$111:$P$192,2,0)),IF(AS7="CLIENT D",(AR7*3809.53+(VLOOKUP(AU7,'BASE DE DONNEE'!$I$220:$J$250,2,0))),IF(AS7="CLIENT S+D",(AR7*3809.53+(VLOOKUP(AU7,'BASE DE DONNEE'!$I$220:$J$250,2,0)))-(AR7*3809.53+(VLOOKUP(AU7,'BASE DE DONNEE'!$I$220:$J$250,2,0)))*AT7,IF(AS7="CLIENT S",VLOOKUP(AU7,'BASE DE DONNEE'!$I$220:$J$250,2,0))+VLOOKUP(AR7,'BASE DE DONNEE'!$I$111:$P$192,2,0)-((VLOOKUP(AU7,'BASE DE DONNEE'!$I$220:$J$250,2,0))+VLOOKUP(AR7,'BASE DE DONNEE'!$I$111:$P$164,2,0)*AT7))))))</f>
        <v>0</v>
      </c>
      <c r="BC7" s="41" t="b">
        <f t="shared" ref="BC7:BC36" si="10">IF(AS7="CLIENT S+L",(BB7*0.05),IF(AS7="CLIENT S",(BB7*0.05),IF(AS7="CLIENT D",(BB7*5/100),IF(AS7="CLIENT L",(BB7*5)/100,IF(AS7="CLIENT S+D",(BB7*0.05),IF(AS7="CLIENT O",BB7))))))</f>
        <v>0</v>
      </c>
      <c r="BD7" s="45" t="b">
        <f t="shared" ref="BD7:BD36" si="11">IF(AS7="CLIENT S+L",(BB7+BC7),IF(AS7="CLIENT D",BB7+BC7,IF(AS7="CLIENT S",(BB7+BC7),IF(AS7="CLIENT L",BB7+BC7,IF(AS7="CLIENT S+D",(BB7+BC7),IF(AS7="CLIENT O",BC7))))))</f>
        <v>0</v>
      </c>
      <c r="BE7" s="34"/>
      <c r="BF7" s="26"/>
      <c r="BG7" s="29"/>
      <c r="BH7" s="585"/>
      <c r="BI7" s="704"/>
      <c r="BJ7" s="704"/>
      <c r="BK7" s="77">
        <f t="shared" ref="BK7:BK36" si="12">(($BO$5*BO7)/100)+((BP7*$BP$5)/100)+(($BQ$5*BQ7)/100)+($BR$5*BR7)+($BS$5*BS7)</f>
        <v>0</v>
      </c>
      <c r="BL7" s="29"/>
      <c r="BM7" s="42"/>
      <c r="BN7" s="29"/>
      <c r="BO7" s="29"/>
      <c r="BP7" s="29"/>
      <c r="BQ7" s="29"/>
      <c r="BR7" s="29"/>
      <c r="BS7" s="29"/>
      <c r="BT7" s="94">
        <f t="shared" ref="BT7:BT36" si="13">(($BN$5*BN7)/100)+(($BO$5*BO7)/100)+(($BP$5*BP7)/100)+(($BQ$5*BQ7)/100)+($BR$5*BR7)+($BS$5*BS7)</f>
        <v>0</v>
      </c>
      <c r="BU7" s="83">
        <f>IF(BL7="CLIENT S+L",(BK7*3333.33+(VLOOKUP(BN7,'BASE DE DONNEE'!$I$220:$J$250,2,0)))-((BK7*3333.33+(VLOOKUP(BN7,'BASE DE DONNEE'!$I$220:$J$250,2,0)))*BM7),IF(BL7="CLIENT O","OFFERT",IF(BL7="CLIENT L",(VLOOKUP(BN7,'BASE DE DONNEE'!$I$220:$J$250,2,0))+(VLOOKUP(BK7,'BASE DE DONNEE'!$I$111:$P$192,2,0)),IF(BL7="CLIENT D",(BK7*3809.53+(VLOOKUP(BN7,'BASE DE DONNEE'!$I$220:$J$250,2,0))),IF(BL7="CLIENT S+D",(BK7*3809.53+(VLOOKUP(BN7,'BASE DE DONNEE'!$I$220:$J$250,2,0)))-((BK7*3809.53+(VLOOKUP(BN7,'BASE DE DONNEE'!$I$220:$J$250,2,0)))*BM7),IF(BL7="CLIENT S",VLOOKUP(BN7,'BASE DE DONNEE'!$I$220:$J$250,2,0))+VLOOKUP(BK7,'BASE DE DONNEE'!$I$111:$P$192,2,0)-((VLOOKUP(BN7,'BASE DE DONNEE'!$I$220:$J$250,2,0))+VLOOKUP(BK7,'BASE DE DONNEE'!$I$111:$P$192,2,0)*BM7))))))</f>
        <v>0</v>
      </c>
      <c r="BV7" s="83" t="b">
        <f t="shared" ref="BV7:BV36" si="14">IF(BL7="CLIENT S+L",(BU7*0.05),IF(BL7="CLIENT S",(BU7*0.05),IF(BL7="CLIENT D",(BU7*5/100),IF(BL7="CLIENT L",(BU7*5)/100,IF(BL7="CLIENT S+D",(BU7*0.05),IF(BL7="CLIENT O",BU7))))))</f>
        <v>0</v>
      </c>
      <c r="BW7" s="95" t="b">
        <f t="shared" ref="BW7:BW36" si="15">IF(BL7="CLIENT S+L",(BU7+BV7),IF(BL7="CLIENT D",BU7+BV7,IF(BL7="CLIENT S",(BU7+BV7),IF(BL7="CLIENT L",BU7+BV7,IF(BL7="CLIENT S+D",(BU7+BV7),IF(BL7="CLIENT O",BV7))))))</f>
        <v>0</v>
      </c>
      <c r="BX7" s="34"/>
    </row>
    <row r="8" spans="1:76" x14ac:dyDescent="0.25">
      <c r="A8" s="26"/>
      <c r="B8" s="29"/>
      <c r="C8" s="585"/>
      <c r="D8" s="704"/>
      <c r="E8" s="704"/>
      <c r="F8" s="77">
        <f t="shared" si="0"/>
        <v>0</v>
      </c>
      <c r="G8" s="29"/>
      <c r="H8" s="42"/>
      <c r="I8" s="29"/>
      <c r="J8" s="29"/>
      <c r="K8" s="29"/>
      <c r="L8" s="29"/>
      <c r="M8" s="29"/>
      <c r="N8" s="130"/>
      <c r="O8" s="80">
        <f t="shared" si="1"/>
        <v>0</v>
      </c>
      <c r="P8" s="76" t="b">
        <f>IF(G8="CLIENT S+L",(F8*3333.33+(VLOOKUP(I8,'BASE DE DONNEE'!$I$220:$J$250,2,0)))-(F8*3333.33+(VLOOKUP(I8,'BASE DE DONNEE'!$I$220:$J$250,2,0)))*H8,IF(G8="CLIENT O","OFFERT",IF(G8="CLIENT L",(VLOOKUP(I8,'BASE DE DONNEE'!$I$220:$J$250,2,0))+(VLOOKUP(F8,'BASE DE DONNEE'!$I$111:$P$192,2,0)),IF(G8="CLIENT D",(F8*3809.53+(VLOOKUP(I8,'BASE DE DONNEE'!$I$220:$J$250,2,0))),IF(G8="CLIENT S+D",((F8*3809.53+(VLOOKUP(I8,'BASE DE DONNEE'!$I$220:$J$250,2,0)))-(F8*3809.53+(VLOOKUP(I8,'BASE DE DONNEE'!$I$220:$J$250,2,0)))*H8),IF(G8="CLIENT S",(VLOOKUP(I8,'BASE DE DONNEE'!$I$220:$J$250,2,0))+VLOOKUP(F8,'BASE DE DONNEE'!$I$111:$P$192,2,0)-((VLOOKUP(I8,'BASE DE DONNEE'!$I$220:$J$250,2,0))+VLOOKUP(F8,'BASE DE DONNEE'!$I$111:$P$164,2,0)*H8)))))))</f>
        <v>0</v>
      </c>
      <c r="Q8" s="76" t="b">
        <f t="shared" si="2"/>
        <v>0</v>
      </c>
      <c r="R8" s="83" t="b">
        <f t="shared" si="3"/>
        <v>0</v>
      </c>
      <c r="S8" s="34"/>
      <c r="T8" s="26"/>
      <c r="U8" s="29"/>
      <c r="V8" s="585"/>
      <c r="W8" s="704"/>
      <c r="X8" s="704"/>
      <c r="Y8" s="77">
        <f t="shared" si="4"/>
        <v>0</v>
      </c>
      <c r="Z8" s="29"/>
      <c r="AA8" s="42"/>
      <c r="AB8" s="29"/>
      <c r="AC8" s="29"/>
      <c r="AD8" s="29"/>
      <c r="AE8" s="29"/>
      <c r="AF8" s="29"/>
      <c r="AG8" s="130"/>
      <c r="AH8" s="92">
        <f t="shared" si="5"/>
        <v>0</v>
      </c>
      <c r="AI8" s="83">
        <f>IF(Z8="CLIENT S+L",(Y8*3333.33+(VLOOKUP(AB8,'BASE DE DONNEE'!$I$220:$J$250,2,0)))-(Y8*3333.33+(VLOOKUP(AB8,'BASE DE DONNEE'!$I$220:$J$250,2,0)))*AA8,IF(Z8="CLIENT O","OFFERT",IF(Z8="CLIENT L",(VLOOKUP(AB8,'BASE DE DONNEE'!$I$220:$J$250,2,0))+(VLOOKUP(Y8,'BASE DE DONNEE'!$I$111:$P$192,2,0)),IF(Z8="CLIENT D",(Y8*3809.53+(VLOOKUP(AB8,'BASE DE DONNEE'!$I$220:$J$250,2,0))),IF(Z8="CLIENT S+D",(Y8*3809.53+(VLOOKUP(AB8,'BASE DE DONNEE'!$I$220:$J$250,2,0)))-(Y8*3809.53+(VLOOKUP(AB8,'BASE DE DONNEE'!$I$220:$J$250,2,0)))*AA8,IF(Z8="CLIENT S",VLOOKUP(AB8,'BASE DE DONNEE'!$I$220:$J$250,2,0))+VLOOKUP(Y8,'BASE DE DONNEE'!$I$111:$P$192,2,0)-((VLOOKUP(AB8,'BASE DE DONNEE'!$I$220:$J$250,2,0))+VLOOKUP(Y8,'BASE DE DONNEE'!$I$111:$P$192,2,0)*AA8))))))</f>
        <v>0</v>
      </c>
      <c r="AJ8" s="83" t="b">
        <f t="shared" si="6"/>
        <v>0</v>
      </c>
      <c r="AK8" s="83" t="b">
        <f t="shared" si="7"/>
        <v>0</v>
      </c>
      <c r="AL8" s="34"/>
      <c r="AM8" s="26"/>
      <c r="AN8" s="29"/>
      <c r="AO8" s="585"/>
      <c r="AP8" s="704"/>
      <c r="AQ8" s="704"/>
      <c r="AR8" s="77">
        <f t="shared" si="8"/>
        <v>0</v>
      </c>
      <c r="AS8" s="29"/>
      <c r="AT8" s="42"/>
      <c r="AU8" s="29"/>
      <c r="AV8" s="29"/>
      <c r="AW8" s="29"/>
      <c r="AX8" s="29"/>
      <c r="AY8" s="29"/>
      <c r="AZ8" s="129"/>
      <c r="BA8" s="93">
        <f t="shared" si="9"/>
        <v>0</v>
      </c>
      <c r="BB8" s="41">
        <f>IF(AS8="CLIENT S+L",(AR8*3333.33+(VLOOKUP(AU8,'BASE DE DONNEE'!$I$220:$J$250,2,0)))-((AR8*3333.33+(VLOOKUP(AU8,'BASE DE DONNEE'!$I$220:$J$250,2,0)))*AT8),IF(AS8="CLIENT O","OFFERT",IF(AS8="CLIENT L",(VLOOKUP(AU8,'BASE DE DONNEE'!$I$220:$J$250,2,0))+(VLOOKUP(AR8,'BASE DE DONNEE'!$I$111:$P$192,2,0)),IF(AS8="CLIENT D",(AR8*3809.53+(VLOOKUP(AU8,'BASE DE DONNEE'!$I$220:$J$250,2,0))),IF(AS8="CLIENT S+D",(AR8*3809.53+(VLOOKUP(AU8,'BASE DE DONNEE'!$I$220:$J$250,2,0)))-(AR8*3809.53+(VLOOKUP(AU8,'BASE DE DONNEE'!$I$220:$J$250,2,0)))*AT8,IF(AS8="CLIENT S",VLOOKUP(AU8,'BASE DE DONNEE'!$I$220:$J$250,2,0))+VLOOKUP(AR8,'BASE DE DONNEE'!$I$111:$P$192,2,0)-((VLOOKUP(AU8,'BASE DE DONNEE'!$I$220:$J$250,2,0))+VLOOKUP(AR8,'BASE DE DONNEE'!$I$111:$P$164,2,0)*AT8))))))</f>
        <v>0</v>
      </c>
      <c r="BC8" s="41" t="b">
        <f t="shared" si="10"/>
        <v>0</v>
      </c>
      <c r="BD8" s="45" t="b">
        <f t="shared" si="11"/>
        <v>0</v>
      </c>
      <c r="BE8" s="34"/>
      <c r="BF8" s="26"/>
      <c r="BG8" s="29"/>
      <c r="BH8" s="585"/>
      <c r="BI8" s="704"/>
      <c r="BJ8" s="704"/>
      <c r="BK8" s="77">
        <f t="shared" si="12"/>
        <v>0</v>
      </c>
      <c r="BL8" s="29"/>
      <c r="BM8" s="42"/>
      <c r="BN8" s="29"/>
      <c r="BO8" s="29"/>
      <c r="BP8" s="29"/>
      <c r="BQ8" s="29"/>
      <c r="BR8" s="29"/>
      <c r="BS8" s="29"/>
      <c r="BT8" s="94">
        <f t="shared" si="13"/>
        <v>0</v>
      </c>
      <c r="BU8" s="83">
        <f>IF(BL8="CLIENT S+L",(BK8*3333.33+(VLOOKUP(BN8,'BASE DE DONNEE'!$I$220:$J$250,2,0)))-((BK8*3333.33+(VLOOKUP(BN8,'BASE DE DONNEE'!$I$220:$J$250,2,0)))*BM8),IF(BL8="CLIENT O","OFFERT",IF(BL8="CLIENT L",(VLOOKUP(BN8,'BASE DE DONNEE'!$I$220:$J$250,2,0))+(VLOOKUP(BK8,'BASE DE DONNEE'!$I$111:$P$192,2,0)),IF(BL8="CLIENT D",(BK8*3809.53+(VLOOKUP(BN8,'BASE DE DONNEE'!$I$220:$J$250,2,0))),IF(BL8="CLIENT S+D",(BK8*3809.53+(VLOOKUP(BN8,'BASE DE DONNEE'!$I$220:$J$250,2,0)))-((BK8*3809.53+(VLOOKUP(BN8,'BASE DE DONNEE'!$I$220:$J$250,2,0)))*BM8),IF(BL8="CLIENT S",VLOOKUP(BN8,'BASE DE DONNEE'!$I$220:$J$250,2,0))+VLOOKUP(BK8,'BASE DE DONNEE'!$I$111:$P$192,2,0)-((VLOOKUP(BN8,'BASE DE DONNEE'!$I$220:$J$250,2,0))+VLOOKUP(BK8,'BASE DE DONNEE'!$I$111:$P$192,2,0)*BM8))))))</f>
        <v>0</v>
      </c>
      <c r="BV8" s="83" t="b">
        <f t="shared" si="14"/>
        <v>0</v>
      </c>
      <c r="BW8" s="95" t="b">
        <f t="shared" si="15"/>
        <v>0</v>
      </c>
      <c r="BX8" s="34"/>
    </row>
    <row r="9" spans="1:76" x14ac:dyDescent="0.25">
      <c r="A9" s="26"/>
      <c r="B9" s="29"/>
      <c r="C9" s="585"/>
      <c r="D9" s="704"/>
      <c r="E9" s="704"/>
      <c r="F9" s="77">
        <f t="shared" si="0"/>
        <v>0</v>
      </c>
      <c r="G9" s="29"/>
      <c r="H9" s="42"/>
      <c r="I9" s="29"/>
      <c r="J9" s="29"/>
      <c r="K9" s="29"/>
      <c r="L9" s="29"/>
      <c r="M9" s="29"/>
      <c r="N9" s="130"/>
      <c r="O9" s="80">
        <f t="shared" si="1"/>
        <v>0</v>
      </c>
      <c r="P9" s="76" t="b">
        <f>IF(G9="CLIENT S+L",(F9*3333.33+(VLOOKUP(I9,'BASE DE DONNEE'!$I$220:$J$250,2,0)))-(F9*3333.33+(VLOOKUP(I9,'BASE DE DONNEE'!$I$220:$J$250,2,0)))*H9,IF(G9="CLIENT O","OFFERT",IF(G9="CLIENT L",(VLOOKUP(I9,'BASE DE DONNEE'!$I$220:$J$250,2,0))+(VLOOKUP(F9,'BASE DE DONNEE'!$I$111:$P$192,2,0)),IF(G9="CLIENT D",(F9*3809.53+(VLOOKUP(I9,'BASE DE DONNEE'!$I$220:$J$250,2,0))),IF(G9="CLIENT S+D",((F9*3809.53+(VLOOKUP(I9,'BASE DE DONNEE'!$I$220:$J$250,2,0)))-(F9*3809.53+(VLOOKUP(I9,'BASE DE DONNEE'!$I$220:$J$250,2,0)))*H9),IF(G9="CLIENT S",(VLOOKUP(I9,'BASE DE DONNEE'!$I$220:$J$250,2,0))+VLOOKUP(F9,'BASE DE DONNEE'!$I$111:$P$192,2,0)-((VLOOKUP(I9,'BASE DE DONNEE'!$I$220:$J$250,2,0))+VLOOKUP(F9,'BASE DE DONNEE'!$I$111:$P$164,2,0)*H9)))))))</f>
        <v>0</v>
      </c>
      <c r="Q9" s="76" t="b">
        <f t="shared" si="2"/>
        <v>0</v>
      </c>
      <c r="R9" s="83" t="b">
        <f t="shared" si="3"/>
        <v>0</v>
      </c>
      <c r="S9" s="34"/>
      <c r="T9" s="26"/>
      <c r="U9" s="29"/>
      <c r="V9" s="585"/>
      <c r="W9" s="704"/>
      <c r="X9" s="704"/>
      <c r="Y9" s="77">
        <f t="shared" si="4"/>
        <v>0</v>
      </c>
      <c r="Z9" s="29"/>
      <c r="AA9" s="42"/>
      <c r="AB9" s="29"/>
      <c r="AC9" s="29"/>
      <c r="AD9" s="29"/>
      <c r="AE9" s="29"/>
      <c r="AF9" s="29"/>
      <c r="AG9" s="132"/>
      <c r="AH9" s="92">
        <f t="shared" si="5"/>
        <v>0</v>
      </c>
      <c r="AI9" s="83">
        <f>IF(Z9="CLIENT S+L",(Y9*3333.33+(VLOOKUP(AB9,'BASE DE DONNEE'!$I$220:$J$250,2,0)))-(Y9*3333.33+(VLOOKUP(AB9,'BASE DE DONNEE'!$I$220:$J$250,2,0)))*AA9,IF(Z9="CLIENT O","OFFERT",IF(Z9="CLIENT L",(VLOOKUP(AB9,'BASE DE DONNEE'!$I$220:$J$250,2,0))+(VLOOKUP(Y9,'BASE DE DONNEE'!$I$111:$P$192,2,0)),IF(Z9="CLIENT D",(Y9*3809.53+(VLOOKUP(AB9,'BASE DE DONNEE'!$I$220:$J$250,2,0))),IF(Z9="CLIENT S+D",(Y9*3809.53+(VLOOKUP(AB9,'BASE DE DONNEE'!$I$220:$J$250,2,0)))-(Y9*3809.53+(VLOOKUP(AB9,'BASE DE DONNEE'!$I$220:$J$250,2,0)))*AA9,IF(Z9="CLIENT S",VLOOKUP(AB9,'BASE DE DONNEE'!$I$220:$J$250,2,0))+VLOOKUP(Y9,'BASE DE DONNEE'!$I$111:$P$192,2,0)-((VLOOKUP(AB9,'BASE DE DONNEE'!$I$220:$J$250,2,0))+VLOOKUP(Y9,'BASE DE DONNEE'!$I$111:$P$192,2,0)*AA9))))))</f>
        <v>0</v>
      </c>
      <c r="AJ9" s="83" t="b">
        <f t="shared" si="6"/>
        <v>0</v>
      </c>
      <c r="AK9" s="83" t="b">
        <f t="shared" si="7"/>
        <v>0</v>
      </c>
      <c r="AL9" s="34"/>
      <c r="AM9" s="26"/>
      <c r="AN9" s="29"/>
      <c r="AO9" s="585"/>
      <c r="AP9" s="704"/>
      <c r="AQ9" s="704"/>
      <c r="AR9" s="77">
        <f t="shared" si="8"/>
        <v>0</v>
      </c>
      <c r="AS9" s="29"/>
      <c r="AT9" s="42"/>
      <c r="AU9" s="29"/>
      <c r="AV9" s="29"/>
      <c r="AW9" s="29"/>
      <c r="AX9" s="29"/>
      <c r="AY9" s="29"/>
      <c r="AZ9" s="129"/>
      <c r="BA9" s="93">
        <f t="shared" si="9"/>
        <v>0</v>
      </c>
      <c r="BB9" s="41">
        <f>IF(AS9="CLIENT S+L",(AR9*3333.33+(VLOOKUP(AU9,'BASE DE DONNEE'!$I$220:$J$250,2,0)))-((AR9*3333.33+(VLOOKUP(AU9,'BASE DE DONNEE'!$I$220:$J$250,2,0)))*AT9),IF(AS9="CLIENT O","OFFERT",IF(AS9="CLIENT L",(VLOOKUP(AU9,'BASE DE DONNEE'!$I$220:$J$250,2,0))+(VLOOKUP(AR9,'BASE DE DONNEE'!$I$111:$P$192,2,0)),IF(AS9="CLIENT D",(AR9*3809.53+(VLOOKUP(AU9,'BASE DE DONNEE'!$I$220:$J$250,2,0))),IF(AS9="CLIENT S+D",(AR9*3809.53+(VLOOKUP(AU9,'BASE DE DONNEE'!$I$220:$J$250,2,0)))-(AR9*3809.53+(VLOOKUP(AU9,'BASE DE DONNEE'!$I$220:$J$250,2,0)))*AT9,IF(AS9="CLIENT S",VLOOKUP(AU9,'BASE DE DONNEE'!$I$220:$J$250,2,0))+VLOOKUP(AR9,'BASE DE DONNEE'!$I$111:$P$192,2,0)-((VLOOKUP(AU9,'BASE DE DONNEE'!$I$220:$J$250,2,0))+VLOOKUP(AR9,'BASE DE DONNEE'!$I$111:$P$164,2,0)*AT9))))))</f>
        <v>0</v>
      </c>
      <c r="BC9" s="41" t="b">
        <f t="shared" si="10"/>
        <v>0</v>
      </c>
      <c r="BD9" s="45" t="b">
        <f t="shared" si="11"/>
        <v>0</v>
      </c>
      <c r="BE9" s="34"/>
      <c r="BF9" s="26"/>
      <c r="BG9" s="29"/>
      <c r="BH9" s="585"/>
      <c r="BI9" s="704"/>
      <c r="BJ9" s="704"/>
      <c r="BK9" s="77">
        <f t="shared" si="12"/>
        <v>0</v>
      </c>
      <c r="BL9" s="29"/>
      <c r="BM9" s="42"/>
      <c r="BN9" s="29"/>
      <c r="BO9" s="29"/>
      <c r="BP9" s="29"/>
      <c r="BQ9" s="29"/>
      <c r="BR9" s="29"/>
      <c r="BS9" s="29"/>
      <c r="BT9" s="94">
        <f t="shared" si="13"/>
        <v>0</v>
      </c>
      <c r="BU9" s="83">
        <f>IF(BL9="CLIENT S+L",(BK9*3333.33+(VLOOKUP(BN9,'BASE DE DONNEE'!$I$220:$J$250,2,0)))-((BK9*3333.33+(VLOOKUP(BN9,'BASE DE DONNEE'!$I$220:$J$250,2,0)))*BM9),IF(BL9="CLIENT O","OFFERT",IF(BL9="CLIENT L",(VLOOKUP(BN9,'BASE DE DONNEE'!$I$220:$J$250,2,0))+(VLOOKUP(BK9,'BASE DE DONNEE'!$I$111:$P$192,2,0)),IF(BL9="CLIENT D",(BK9*3809.53+(VLOOKUP(BN9,'BASE DE DONNEE'!$I$220:$J$250,2,0))),IF(BL9="CLIENT S+D",(BK9*3809.53+(VLOOKUP(BN9,'BASE DE DONNEE'!$I$220:$J$250,2,0)))-((BK9*3809.53+(VLOOKUP(BN9,'BASE DE DONNEE'!$I$220:$J$250,2,0)))*BM9),IF(BL9="CLIENT S",VLOOKUP(BN9,'BASE DE DONNEE'!$I$220:$J$250,2,0))+VLOOKUP(BK9,'BASE DE DONNEE'!$I$111:$P$192,2,0)-((VLOOKUP(BN9,'BASE DE DONNEE'!$I$220:$J$250,2,0))+VLOOKUP(BK9,'BASE DE DONNEE'!$I$111:$P$192,2,0)*BM9))))))</f>
        <v>0</v>
      </c>
      <c r="BV9" s="83" t="b">
        <f t="shared" si="14"/>
        <v>0</v>
      </c>
      <c r="BW9" s="95" t="b">
        <f t="shared" si="15"/>
        <v>0</v>
      </c>
      <c r="BX9" s="34"/>
    </row>
    <row r="10" spans="1:76" x14ac:dyDescent="0.25">
      <c r="A10" s="26"/>
      <c r="B10" s="29"/>
      <c r="C10" s="585"/>
      <c r="D10" s="704"/>
      <c r="E10" s="704"/>
      <c r="F10" s="77">
        <f t="shared" si="0"/>
        <v>0</v>
      </c>
      <c r="G10" s="29"/>
      <c r="H10" s="42"/>
      <c r="I10" s="29"/>
      <c r="J10" s="29"/>
      <c r="K10" s="29"/>
      <c r="L10" s="29"/>
      <c r="M10" s="29"/>
      <c r="N10" s="130"/>
      <c r="O10" s="80">
        <f t="shared" si="1"/>
        <v>0</v>
      </c>
      <c r="P10" s="76" t="b">
        <f>IF(G10="CLIENT S+L",(F10*3333.33+(VLOOKUP(I10,'BASE DE DONNEE'!$I$220:$J$250,2,0)))-(F10*3333.33+(VLOOKUP(I10,'BASE DE DONNEE'!$I$220:$J$250,2,0)))*H10,IF(G10="CLIENT O","OFFERT",IF(G10="CLIENT L",(VLOOKUP(I10,'BASE DE DONNEE'!$I$220:$J$250,2,0))+(VLOOKUP(F10,'BASE DE DONNEE'!$I$111:$P$192,2,0)),IF(G10="CLIENT D",(F10*3809.53+(VLOOKUP(I10,'BASE DE DONNEE'!$I$220:$J$250,2,0))),IF(G10="CLIENT S+D",((F10*3809.53+(VLOOKUP(I10,'BASE DE DONNEE'!$I$220:$J$250,2,0)))-(F10*3809.53+(VLOOKUP(I10,'BASE DE DONNEE'!$I$220:$J$250,2,0)))*H10),IF(G10="CLIENT S",(VLOOKUP(I10,'BASE DE DONNEE'!$I$220:$J$250,2,0))+VLOOKUP(F10,'BASE DE DONNEE'!$I$111:$P$192,2,0)-((VLOOKUP(I10,'BASE DE DONNEE'!$I$220:$J$250,2,0))+VLOOKUP(F10,'BASE DE DONNEE'!$I$111:$P$164,2,0)*H10)))))))</f>
        <v>0</v>
      </c>
      <c r="Q10" s="76" t="b">
        <f t="shared" si="2"/>
        <v>0</v>
      </c>
      <c r="R10" s="83" t="b">
        <f t="shared" si="3"/>
        <v>0</v>
      </c>
      <c r="S10" s="34"/>
      <c r="T10" s="26"/>
      <c r="U10" s="29"/>
      <c r="V10" s="585"/>
      <c r="W10" s="704"/>
      <c r="X10" s="704"/>
      <c r="Y10" s="77">
        <f t="shared" si="4"/>
        <v>0</v>
      </c>
      <c r="Z10" s="29"/>
      <c r="AA10" s="42"/>
      <c r="AB10" s="29"/>
      <c r="AC10" s="29"/>
      <c r="AD10" s="29"/>
      <c r="AE10" s="29"/>
      <c r="AF10" s="29"/>
      <c r="AG10" s="130"/>
      <c r="AH10" s="92">
        <f t="shared" si="5"/>
        <v>0</v>
      </c>
      <c r="AI10" s="83">
        <f>IF(Z10="CLIENT S+L",(Y10*3333.33+(VLOOKUP(AB10,'BASE DE DONNEE'!$I$220:$J$250,2,0)))-(Y10*3333.33+(VLOOKUP(AB10,'BASE DE DONNEE'!$I$220:$J$250,2,0)))*AA10,IF(Z10="CLIENT O","OFFERT",IF(Z10="CLIENT L",(VLOOKUP(AB10,'BASE DE DONNEE'!$I$220:$J$250,2,0))+(VLOOKUP(Y10,'BASE DE DONNEE'!$I$111:$P$192,2,0)),IF(Z10="CLIENT D",(Y10*3809.53+(VLOOKUP(AB10,'BASE DE DONNEE'!$I$220:$J$250,2,0))),IF(Z10="CLIENT S+D",(Y10*3809.53+(VLOOKUP(AB10,'BASE DE DONNEE'!$I$220:$J$250,2,0)))-(Y10*3809.53+(VLOOKUP(AB10,'BASE DE DONNEE'!$I$220:$J$250,2,0)))*AA10,IF(Z10="CLIENT S",VLOOKUP(AB10,'BASE DE DONNEE'!$I$220:$J$250,2,0))+VLOOKUP(Y10,'BASE DE DONNEE'!$I$111:$P$192,2,0)-((VLOOKUP(AB10,'BASE DE DONNEE'!$I$220:$J$250,2,0))+VLOOKUP(Y10,'BASE DE DONNEE'!$I$111:$P$192,2,0)*AA10))))))</f>
        <v>0</v>
      </c>
      <c r="AJ10" s="83" t="b">
        <f t="shared" si="6"/>
        <v>0</v>
      </c>
      <c r="AK10" s="83" t="b">
        <f t="shared" si="7"/>
        <v>0</v>
      </c>
      <c r="AL10" s="34"/>
      <c r="AM10" s="26"/>
      <c r="AN10" s="29"/>
      <c r="AO10" s="585"/>
      <c r="AP10" s="704"/>
      <c r="AQ10" s="704"/>
      <c r="AR10" s="77">
        <f t="shared" si="8"/>
        <v>0</v>
      </c>
      <c r="AS10" s="29"/>
      <c r="AT10" s="42"/>
      <c r="AU10" s="29"/>
      <c r="AV10" s="29"/>
      <c r="AW10" s="29"/>
      <c r="AX10" s="29"/>
      <c r="AY10" s="29"/>
      <c r="AZ10" s="129"/>
      <c r="BA10" s="93">
        <f t="shared" si="9"/>
        <v>0</v>
      </c>
      <c r="BB10" s="41">
        <f>IF(AS10="CLIENT S+L",(AR10*3333.33+(VLOOKUP(AU10,'BASE DE DONNEE'!$I$220:$J$250,2,0)))-((AR10*3333.33+(VLOOKUP(AU10,'BASE DE DONNEE'!$I$220:$J$250,2,0)))*AT10),IF(AS10="CLIENT O","OFFERT",IF(AS10="CLIENT L",(VLOOKUP(AU10,'BASE DE DONNEE'!$I$220:$J$250,2,0))+(VLOOKUP(AR10,'BASE DE DONNEE'!$I$111:$P$192,2,0)),IF(AS10="CLIENT D",(AR10*3809.53+(VLOOKUP(AU10,'BASE DE DONNEE'!$I$220:$J$250,2,0))),IF(AS10="CLIENT S+D",(AR10*3809.53+(VLOOKUP(AU10,'BASE DE DONNEE'!$I$220:$J$250,2,0)))-(AR10*3809.53+(VLOOKUP(AU10,'BASE DE DONNEE'!$I$220:$J$250,2,0)))*AT10,IF(AS10="CLIENT S",VLOOKUP(AU10,'BASE DE DONNEE'!$I$220:$J$250,2,0))+VLOOKUP(AR10,'BASE DE DONNEE'!$I$111:$P$192,2,0)-((VLOOKUP(AU10,'BASE DE DONNEE'!$I$220:$J$250,2,0))+VLOOKUP(AR10,'BASE DE DONNEE'!$I$111:$P$164,2,0)*AT10))))))</f>
        <v>0</v>
      </c>
      <c r="BC10" s="41" t="b">
        <f t="shared" si="10"/>
        <v>0</v>
      </c>
      <c r="BD10" s="45" t="b">
        <f t="shared" si="11"/>
        <v>0</v>
      </c>
      <c r="BE10" s="34"/>
      <c r="BF10" s="26"/>
      <c r="BG10" s="29"/>
      <c r="BH10" s="585"/>
      <c r="BI10" s="704"/>
      <c r="BJ10" s="704"/>
      <c r="BK10" s="77">
        <f t="shared" si="12"/>
        <v>0</v>
      </c>
      <c r="BL10" s="29"/>
      <c r="BM10" s="42"/>
      <c r="BN10" s="29"/>
      <c r="BO10" s="29"/>
      <c r="BP10" s="29"/>
      <c r="BQ10" s="29"/>
      <c r="BR10" s="29"/>
      <c r="BS10" s="29"/>
      <c r="BT10" s="94">
        <f t="shared" si="13"/>
        <v>0</v>
      </c>
      <c r="BU10" s="83">
        <f>IF(BL10="CLIENT S+L",(BK10*3333.33+(VLOOKUP(BN10,'BASE DE DONNEE'!$I$220:$J$250,2,0)))-((BK10*3333.33+(VLOOKUP(BN10,'BASE DE DONNEE'!$I$220:$J$250,2,0)))*BM10),IF(BL10="CLIENT O","OFFERT",IF(BL10="CLIENT L",(VLOOKUP(BN10,'BASE DE DONNEE'!$I$220:$J$250,2,0))+(VLOOKUP(BK10,'BASE DE DONNEE'!$I$111:$P$192,2,0)),IF(BL10="CLIENT D",(BK10*3809.53+(VLOOKUP(BN10,'BASE DE DONNEE'!$I$220:$J$250,2,0))),IF(BL10="CLIENT S+D",(BK10*3809.53+(VLOOKUP(BN10,'BASE DE DONNEE'!$I$220:$J$250,2,0)))-((BK10*3809.53+(VLOOKUP(BN10,'BASE DE DONNEE'!$I$220:$J$250,2,0)))*BM10),IF(BL10="CLIENT S",VLOOKUP(BN10,'BASE DE DONNEE'!$I$220:$J$250,2,0))+VLOOKUP(BK10,'BASE DE DONNEE'!$I$111:$P$192,2,0)-((VLOOKUP(BN10,'BASE DE DONNEE'!$I$220:$J$250,2,0))+VLOOKUP(BK10,'BASE DE DONNEE'!$I$111:$P$192,2,0)*BM10))))))</f>
        <v>0</v>
      </c>
      <c r="BV10" s="83" t="b">
        <f t="shared" si="14"/>
        <v>0</v>
      </c>
      <c r="BW10" s="95" t="b">
        <f t="shared" si="15"/>
        <v>0</v>
      </c>
      <c r="BX10" s="34"/>
    </row>
    <row r="11" spans="1:76" x14ac:dyDescent="0.25">
      <c r="A11" s="26"/>
      <c r="B11" s="29"/>
      <c r="C11" s="585"/>
      <c r="D11" s="704"/>
      <c r="E11" s="704"/>
      <c r="F11" s="77">
        <f t="shared" si="0"/>
        <v>0</v>
      </c>
      <c r="G11" s="29"/>
      <c r="H11" s="42"/>
      <c r="I11" s="29"/>
      <c r="J11" s="29"/>
      <c r="K11" s="29"/>
      <c r="L11" s="29"/>
      <c r="M11" s="29"/>
      <c r="N11" s="130"/>
      <c r="O11" s="80">
        <f t="shared" si="1"/>
        <v>0</v>
      </c>
      <c r="P11" s="76" t="b">
        <f>IF(G11="CLIENT S+L",(F11*3333.33+(VLOOKUP(I11,'BASE DE DONNEE'!$I$220:$J$250,2,0)))-(F11*3333.33+(VLOOKUP(I11,'BASE DE DONNEE'!$I$220:$J$250,2,0)))*H11,IF(G11="CLIENT O","OFFERT",IF(G11="CLIENT L",(VLOOKUP(I11,'BASE DE DONNEE'!$I$220:$J$250,2,0))+(VLOOKUP(F11,'BASE DE DONNEE'!$I$111:$P$192,2,0)),IF(G11="CLIENT D",(F11*3809.53+(VLOOKUP(I11,'BASE DE DONNEE'!$I$220:$J$250,2,0))),IF(G11="CLIENT S+D",((F11*3809.53+(VLOOKUP(I11,'BASE DE DONNEE'!$I$220:$J$250,2,0)))-(F11*3809.53+(VLOOKUP(I11,'BASE DE DONNEE'!$I$220:$J$250,2,0)))*H11),IF(G11="CLIENT S",(VLOOKUP(I11,'BASE DE DONNEE'!$I$220:$J$250,2,0))+VLOOKUP(F11,'BASE DE DONNEE'!$I$111:$P$192,2,0)-((VLOOKUP(I11,'BASE DE DONNEE'!$I$220:$J$250,2,0))+VLOOKUP(F11,'BASE DE DONNEE'!$I$111:$P$164,2,0)*H11)))))))</f>
        <v>0</v>
      </c>
      <c r="Q11" s="76" t="b">
        <f t="shared" si="2"/>
        <v>0</v>
      </c>
      <c r="R11" s="83" t="b">
        <f t="shared" si="3"/>
        <v>0</v>
      </c>
      <c r="S11" s="34"/>
      <c r="T11" s="26"/>
      <c r="U11" s="29"/>
      <c r="V11" s="585"/>
      <c r="W11" s="704"/>
      <c r="X11" s="704"/>
      <c r="Y11" s="77">
        <f t="shared" si="4"/>
        <v>0</v>
      </c>
      <c r="Z11" s="29"/>
      <c r="AA11" s="42"/>
      <c r="AB11" s="29"/>
      <c r="AC11" s="29"/>
      <c r="AD11" s="29"/>
      <c r="AE11" s="29"/>
      <c r="AF11" s="29"/>
      <c r="AG11" s="132"/>
      <c r="AH11" s="92">
        <f t="shared" si="5"/>
        <v>0</v>
      </c>
      <c r="AI11" s="83">
        <f>IF(Z11="CLIENT S+L",(Y11*3333.33+(VLOOKUP(AB11,'BASE DE DONNEE'!$I$220:$J$250,2,0)))-(Y11*3333.33+(VLOOKUP(AB11,'BASE DE DONNEE'!$I$220:$J$250,2,0)))*AA11,IF(Z11="CLIENT O","OFFERT",IF(Z11="CLIENT L",(VLOOKUP(AB11,'BASE DE DONNEE'!$I$220:$J$250,2,0))+(VLOOKUP(Y11,'BASE DE DONNEE'!$I$111:$P$192,2,0)),IF(Z11="CLIENT D",(Y11*3809.53+(VLOOKUP(AB11,'BASE DE DONNEE'!$I$220:$J$250,2,0))),IF(Z11="CLIENT S+D",(Y11*3809.53+(VLOOKUP(AB11,'BASE DE DONNEE'!$I$220:$J$250,2,0)))-(Y11*3809.53+(VLOOKUP(AB11,'BASE DE DONNEE'!$I$220:$J$250,2,0)))*AA11,IF(Z11="CLIENT S",VLOOKUP(AB11,'BASE DE DONNEE'!$I$220:$J$250,2,0))+VLOOKUP(Y11,'BASE DE DONNEE'!$I$111:$P$192,2,0)-((VLOOKUP(AB11,'BASE DE DONNEE'!$I$220:$J$250,2,0))+VLOOKUP(Y11,'BASE DE DONNEE'!$I$111:$P$192,2,0)*AA11))))))</f>
        <v>0</v>
      </c>
      <c r="AJ11" s="83" t="b">
        <f t="shared" si="6"/>
        <v>0</v>
      </c>
      <c r="AK11" s="83" t="b">
        <f t="shared" si="7"/>
        <v>0</v>
      </c>
      <c r="AL11" s="34"/>
      <c r="AM11" s="26"/>
      <c r="AN11" s="29"/>
      <c r="AO11" s="585"/>
      <c r="AP11" s="704"/>
      <c r="AQ11" s="704"/>
      <c r="AR11" s="77">
        <f t="shared" si="8"/>
        <v>0</v>
      </c>
      <c r="AS11" s="29"/>
      <c r="AT11" s="42"/>
      <c r="AU11" s="29"/>
      <c r="AV11" s="29"/>
      <c r="AW11" s="29"/>
      <c r="AX11" s="29"/>
      <c r="AY11" s="29"/>
      <c r="AZ11" s="129"/>
      <c r="BA11" s="93">
        <f t="shared" si="9"/>
        <v>0</v>
      </c>
      <c r="BB11" s="41">
        <f>IF(AS11="CLIENT S+L",(AR11*3333.33+(VLOOKUP(AU11,'BASE DE DONNEE'!$I$220:$J$250,2,0)))-((AR11*3333.33+(VLOOKUP(AU11,'BASE DE DONNEE'!$I$220:$J$250,2,0)))*AT11),IF(AS11="CLIENT O","OFFERT",IF(AS11="CLIENT L",(VLOOKUP(AU11,'BASE DE DONNEE'!$I$220:$J$250,2,0))+(VLOOKUP(AR11,'BASE DE DONNEE'!$I$111:$P$192,2,0)),IF(AS11="CLIENT D",(AR11*3809.53+(VLOOKUP(AU11,'BASE DE DONNEE'!$I$220:$J$250,2,0))),IF(AS11="CLIENT S+D",(AR11*3809.53+(VLOOKUP(AU11,'BASE DE DONNEE'!$I$220:$J$250,2,0)))-(AR11*3809.53+(VLOOKUP(AU11,'BASE DE DONNEE'!$I$220:$J$250,2,0)))*AT11,IF(AS11="CLIENT S",VLOOKUP(AU11,'BASE DE DONNEE'!$I$220:$J$250,2,0))+VLOOKUP(AR11,'BASE DE DONNEE'!$I$111:$P$192,2,0)-((VLOOKUP(AU11,'BASE DE DONNEE'!$I$220:$J$250,2,0))+VLOOKUP(AR11,'BASE DE DONNEE'!$I$111:$P$164,2,0)*AT11))))))</f>
        <v>0</v>
      </c>
      <c r="BC11" s="41" t="b">
        <f t="shared" si="10"/>
        <v>0</v>
      </c>
      <c r="BD11" s="45" t="b">
        <f t="shared" si="11"/>
        <v>0</v>
      </c>
      <c r="BE11" s="34"/>
      <c r="BF11" s="26"/>
      <c r="BG11" s="29"/>
      <c r="BH11" s="585"/>
      <c r="BI11" s="704"/>
      <c r="BJ11" s="704"/>
      <c r="BK11" s="77">
        <f t="shared" si="12"/>
        <v>0</v>
      </c>
      <c r="BL11" s="29"/>
      <c r="BM11" s="42"/>
      <c r="BN11" s="29"/>
      <c r="BO11" s="29"/>
      <c r="BP11" s="29"/>
      <c r="BQ11" s="29"/>
      <c r="BR11" s="29"/>
      <c r="BS11" s="29"/>
      <c r="BT11" s="94">
        <f t="shared" si="13"/>
        <v>0</v>
      </c>
      <c r="BU11" s="83">
        <f>IF(BL11="CLIENT S+L",(BK11*3333.33+(VLOOKUP(BN11,'BASE DE DONNEE'!$I$220:$J$250,2,0)))-((BK11*3333.33+(VLOOKUP(BN11,'BASE DE DONNEE'!$I$220:$J$250,2,0)))*BM11),IF(BL11="CLIENT O","OFFERT",IF(BL11="CLIENT L",(VLOOKUP(BN11,'BASE DE DONNEE'!$I$220:$J$250,2,0))+(VLOOKUP(BK11,'BASE DE DONNEE'!$I$111:$P$192,2,0)),IF(BL11="CLIENT D",(BK11*3809.53+(VLOOKUP(BN11,'BASE DE DONNEE'!$I$220:$J$250,2,0))),IF(BL11="CLIENT S+D",(BK11*3809.53+(VLOOKUP(BN11,'BASE DE DONNEE'!$I$220:$J$250,2,0)))-((BK11*3809.53+(VLOOKUP(BN11,'BASE DE DONNEE'!$I$220:$J$250,2,0)))*BM11),IF(BL11="CLIENT S",VLOOKUP(BN11,'BASE DE DONNEE'!$I$220:$J$250,2,0))+VLOOKUP(BK11,'BASE DE DONNEE'!$I$111:$P$192,2,0)-((VLOOKUP(BN11,'BASE DE DONNEE'!$I$220:$J$250,2,0))+VLOOKUP(BK11,'BASE DE DONNEE'!$I$111:$P$192,2,0)*BM11))))))</f>
        <v>0</v>
      </c>
      <c r="BV11" s="83" t="b">
        <f t="shared" si="14"/>
        <v>0</v>
      </c>
      <c r="BW11" s="95" t="b">
        <f t="shared" si="15"/>
        <v>0</v>
      </c>
      <c r="BX11" s="34"/>
    </row>
    <row r="12" spans="1:76" x14ac:dyDescent="0.25">
      <c r="A12" s="26"/>
      <c r="B12" s="29"/>
      <c r="C12" s="585"/>
      <c r="D12" s="704"/>
      <c r="E12" s="704"/>
      <c r="F12" s="77">
        <f t="shared" si="0"/>
        <v>0</v>
      </c>
      <c r="G12" s="29"/>
      <c r="H12" s="42"/>
      <c r="I12" s="29"/>
      <c r="J12" s="29"/>
      <c r="K12" s="29"/>
      <c r="L12" s="29"/>
      <c r="M12" s="29"/>
      <c r="N12" s="130"/>
      <c r="O12" s="80">
        <f t="shared" si="1"/>
        <v>0</v>
      </c>
      <c r="P12" s="76" t="b">
        <f>IF(G12="CLIENT S+L",(F12*3333.33+(VLOOKUP(I12,'BASE DE DONNEE'!$I$220:$J$250,2,0)))-(F12*3333.33+(VLOOKUP(I12,'BASE DE DONNEE'!$I$220:$J$250,2,0)))*H12,IF(G12="CLIENT O","OFFERT",IF(G12="CLIENT L",(VLOOKUP(I12,'BASE DE DONNEE'!$I$220:$J$250,2,0))+(VLOOKUP(F12,'BASE DE DONNEE'!$I$111:$P$192,2,0)),IF(G12="CLIENT D",(F12*3809.53+(VLOOKUP(I12,'BASE DE DONNEE'!$I$220:$J$250,2,0))),IF(G12="CLIENT S+D",((F12*3809.53+(VLOOKUP(I12,'BASE DE DONNEE'!$I$220:$J$250,2,0)))-(F12*3809.53+(VLOOKUP(I12,'BASE DE DONNEE'!$I$220:$J$250,2,0)))*H12),IF(G12="CLIENT S",(VLOOKUP(I12,'BASE DE DONNEE'!$I$220:$J$250,2,0))+VLOOKUP(F12,'BASE DE DONNEE'!$I$111:$P$192,2,0)-((VLOOKUP(I12,'BASE DE DONNEE'!$I$220:$J$250,2,0))+VLOOKUP(F12,'BASE DE DONNEE'!$I$111:$P$164,2,0)*H12)))))))</f>
        <v>0</v>
      </c>
      <c r="Q12" s="76" t="b">
        <f t="shared" si="2"/>
        <v>0</v>
      </c>
      <c r="R12" s="83" t="b">
        <f t="shared" si="3"/>
        <v>0</v>
      </c>
      <c r="S12" s="34"/>
      <c r="T12" s="26"/>
      <c r="U12" s="29"/>
      <c r="V12" s="585"/>
      <c r="W12" s="704"/>
      <c r="X12" s="704"/>
      <c r="Y12" s="77">
        <f t="shared" si="4"/>
        <v>0</v>
      </c>
      <c r="Z12" s="29"/>
      <c r="AA12" s="42"/>
      <c r="AB12" s="29"/>
      <c r="AC12" s="29"/>
      <c r="AD12" s="29"/>
      <c r="AE12" s="29"/>
      <c r="AF12" s="29"/>
      <c r="AG12" s="130"/>
      <c r="AH12" s="92">
        <f t="shared" si="5"/>
        <v>0</v>
      </c>
      <c r="AI12" s="83">
        <f>IF(Z12="CLIENT S+L",(Y12*3333.33+(VLOOKUP(AB12,'BASE DE DONNEE'!$I$220:$J$250,2,0)))-(Y12*3333.33+(VLOOKUP(AB12,'BASE DE DONNEE'!$I$220:$J$250,2,0)))*AA12,IF(Z12="CLIENT O","OFFERT",IF(Z12="CLIENT L",(VLOOKUP(AB12,'BASE DE DONNEE'!$I$220:$J$250,2,0))+(VLOOKUP(Y12,'BASE DE DONNEE'!$I$111:$P$192,2,0)),IF(Z12="CLIENT D",(Y12*3809.53+(VLOOKUP(AB12,'BASE DE DONNEE'!$I$220:$J$250,2,0))),IF(Z12="CLIENT S+D",(Y12*3809.53+(VLOOKUP(AB12,'BASE DE DONNEE'!$I$220:$J$250,2,0)))-(Y12*3809.53+(VLOOKUP(AB12,'BASE DE DONNEE'!$I$220:$J$250,2,0)))*AA12,IF(Z12="CLIENT S",VLOOKUP(AB12,'BASE DE DONNEE'!$I$220:$J$250,2,0))+VLOOKUP(Y12,'BASE DE DONNEE'!$I$111:$P$192,2,0)-((VLOOKUP(AB12,'BASE DE DONNEE'!$I$220:$J$250,2,0))+VLOOKUP(Y12,'BASE DE DONNEE'!$I$111:$P$192,2,0)*AA12))))))</f>
        <v>0</v>
      </c>
      <c r="AJ12" s="83" t="b">
        <f t="shared" si="6"/>
        <v>0</v>
      </c>
      <c r="AK12" s="83" t="b">
        <f t="shared" si="7"/>
        <v>0</v>
      </c>
      <c r="AL12" s="34"/>
      <c r="AM12" s="26"/>
      <c r="AN12" s="29"/>
      <c r="AO12" s="585"/>
      <c r="AP12" s="704"/>
      <c r="AQ12" s="704"/>
      <c r="AR12" s="77">
        <f t="shared" si="8"/>
        <v>0</v>
      </c>
      <c r="AS12" s="29"/>
      <c r="AT12" s="42"/>
      <c r="AU12" s="29"/>
      <c r="AV12" s="29"/>
      <c r="AW12" s="29"/>
      <c r="AX12" s="29"/>
      <c r="AY12" s="29"/>
      <c r="AZ12" s="129"/>
      <c r="BA12" s="93">
        <f t="shared" si="9"/>
        <v>0</v>
      </c>
      <c r="BB12" s="41">
        <f>IF(AS12="CLIENT S+L",(AR12*3333.33+(VLOOKUP(AU12,'BASE DE DONNEE'!$I$220:$J$250,2,0)))-((AR12*3333.33+(VLOOKUP(AU12,'BASE DE DONNEE'!$I$220:$J$250,2,0)))*AT12),IF(AS12="CLIENT O","OFFERT",IF(AS12="CLIENT L",(VLOOKUP(AU12,'BASE DE DONNEE'!$I$220:$J$250,2,0))+(VLOOKUP(AR12,'BASE DE DONNEE'!$I$111:$P$192,2,0)),IF(AS12="CLIENT D",(AR12*3809.53+(VLOOKUP(AU12,'BASE DE DONNEE'!$I$220:$J$250,2,0))),IF(AS12="CLIENT S+D",(AR12*3809.53+(VLOOKUP(AU12,'BASE DE DONNEE'!$I$220:$J$250,2,0)))-(AR12*3809.53+(VLOOKUP(AU12,'BASE DE DONNEE'!$I$220:$J$250,2,0)))*AT12,IF(AS12="CLIENT S",VLOOKUP(AU12,'BASE DE DONNEE'!$I$220:$J$250,2,0))+VLOOKUP(AR12,'BASE DE DONNEE'!$I$111:$P$192,2,0)-((VLOOKUP(AU12,'BASE DE DONNEE'!$I$220:$J$250,2,0))+VLOOKUP(AR12,'BASE DE DONNEE'!$I$111:$P$164,2,0)*AT12))))))</f>
        <v>0</v>
      </c>
      <c r="BC12" s="41" t="b">
        <f t="shared" si="10"/>
        <v>0</v>
      </c>
      <c r="BD12" s="45" t="b">
        <f t="shared" si="11"/>
        <v>0</v>
      </c>
      <c r="BE12" s="34"/>
      <c r="BF12" s="26"/>
      <c r="BG12" s="29"/>
      <c r="BH12" s="585"/>
      <c r="BI12" s="704"/>
      <c r="BJ12" s="704"/>
      <c r="BK12" s="77">
        <f t="shared" si="12"/>
        <v>0</v>
      </c>
      <c r="BL12" s="29"/>
      <c r="BM12" s="42"/>
      <c r="BN12" s="29"/>
      <c r="BO12" s="29"/>
      <c r="BP12" s="29"/>
      <c r="BQ12" s="29"/>
      <c r="BR12" s="29"/>
      <c r="BS12" s="29"/>
      <c r="BT12" s="94">
        <f t="shared" si="13"/>
        <v>0</v>
      </c>
      <c r="BU12" s="83">
        <f>IF(BL12="CLIENT S+L",(BK12*3333.33+(VLOOKUP(BN12,'BASE DE DONNEE'!$I$220:$J$250,2,0)))-((BK12*3333.33+(VLOOKUP(BN12,'BASE DE DONNEE'!$I$220:$J$250,2,0)))*BM12),IF(BL12="CLIENT O","OFFERT",IF(BL12="CLIENT L",(VLOOKUP(BN12,'BASE DE DONNEE'!$I$220:$J$250,2,0))+(VLOOKUP(BK12,'BASE DE DONNEE'!$I$111:$P$192,2,0)),IF(BL12="CLIENT D",(BK12*3809.53+(VLOOKUP(BN12,'BASE DE DONNEE'!$I$220:$J$250,2,0))),IF(BL12="CLIENT S+D",(BK12*3809.53+(VLOOKUP(BN12,'BASE DE DONNEE'!$I$220:$J$250,2,0)))-((BK12*3809.53+(VLOOKUP(BN12,'BASE DE DONNEE'!$I$220:$J$250,2,0)))*BM12),IF(BL12="CLIENT S",VLOOKUP(BN12,'BASE DE DONNEE'!$I$220:$J$250,2,0))+VLOOKUP(BK12,'BASE DE DONNEE'!$I$111:$P$192,2,0)-((VLOOKUP(BN12,'BASE DE DONNEE'!$I$220:$J$250,2,0))+VLOOKUP(BK12,'BASE DE DONNEE'!$I$111:$P$192,2,0)*BM12))))))</f>
        <v>0</v>
      </c>
      <c r="BV12" s="83" t="b">
        <f t="shared" si="14"/>
        <v>0</v>
      </c>
      <c r="BW12" s="95" t="b">
        <f t="shared" si="15"/>
        <v>0</v>
      </c>
      <c r="BX12" s="34"/>
    </row>
    <row r="13" spans="1:76" x14ac:dyDescent="0.25">
      <c r="A13" s="26"/>
      <c r="B13" s="29"/>
      <c r="C13" s="585"/>
      <c r="D13" s="704"/>
      <c r="E13" s="704"/>
      <c r="F13" s="77">
        <f t="shared" si="0"/>
        <v>0</v>
      </c>
      <c r="G13" s="29"/>
      <c r="H13" s="42"/>
      <c r="I13" s="29"/>
      <c r="J13" s="29"/>
      <c r="K13" s="29"/>
      <c r="L13" s="29"/>
      <c r="M13" s="29"/>
      <c r="N13" s="130"/>
      <c r="O13" s="80">
        <f t="shared" si="1"/>
        <v>0</v>
      </c>
      <c r="P13" s="76" t="b">
        <f>IF(G13="CLIENT S+L",(F13*3333.33+(VLOOKUP(I13,'BASE DE DONNEE'!$I$220:$J$250,2,0)))-(F13*3333.33+(VLOOKUP(I13,'BASE DE DONNEE'!$I$220:$J$250,2,0)))*H13,IF(G13="CLIENT O","OFFERT",IF(G13="CLIENT L",(VLOOKUP(I13,'BASE DE DONNEE'!$I$220:$J$250,2,0))+(VLOOKUP(F13,'BASE DE DONNEE'!$I$111:$P$192,2,0)),IF(G13="CLIENT D",(F13*3809.53+(VLOOKUP(I13,'BASE DE DONNEE'!$I$220:$J$250,2,0))),IF(G13="CLIENT S+D",((F13*3809.53+(VLOOKUP(I13,'BASE DE DONNEE'!$I$220:$J$250,2,0)))-(F13*3809.53+(VLOOKUP(I13,'BASE DE DONNEE'!$I$220:$J$250,2,0)))*H13),IF(G13="CLIENT S",(VLOOKUP(I13,'BASE DE DONNEE'!$I$220:$J$250,2,0))+VLOOKUP(F13,'BASE DE DONNEE'!$I$111:$P$192,2,0)-((VLOOKUP(I13,'BASE DE DONNEE'!$I$220:$J$250,2,0))+VLOOKUP(F13,'BASE DE DONNEE'!$I$111:$P$164,2,0)*H13)))))))</f>
        <v>0</v>
      </c>
      <c r="Q13" s="76" t="b">
        <f t="shared" si="2"/>
        <v>0</v>
      </c>
      <c r="R13" s="83" t="b">
        <f t="shared" si="3"/>
        <v>0</v>
      </c>
      <c r="S13" s="34"/>
      <c r="T13" s="26"/>
      <c r="U13" s="29"/>
      <c r="V13" s="585"/>
      <c r="W13" s="704"/>
      <c r="X13" s="704"/>
      <c r="Y13" s="77">
        <f t="shared" si="4"/>
        <v>0</v>
      </c>
      <c r="Z13" s="29"/>
      <c r="AA13" s="42"/>
      <c r="AB13" s="29"/>
      <c r="AC13" s="29"/>
      <c r="AD13" s="29"/>
      <c r="AE13" s="29"/>
      <c r="AF13" s="29"/>
      <c r="AG13" s="132"/>
      <c r="AH13" s="92">
        <f t="shared" si="5"/>
        <v>0</v>
      </c>
      <c r="AI13" s="83">
        <f>IF(Z13="CLIENT S+L",(Y13*3333.33+(VLOOKUP(AB13,'BASE DE DONNEE'!$I$220:$J$250,2,0)))-(Y13*3333.33+(VLOOKUP(AB13,'BASE DE DONNEE'!$I$220:$J$250,2,0)))*AA13,IF(Z13="CLIENT O","OFFERT",IF(Z13="CLIENT L",(VLOOKUP(AB13,'BASE DE DONNEE'!$I$220:$J$250,2,0))+(VLOOKUP(Y13,'BASE DE DONNEE'!$I$111:$P$192,2,0)),IF(Z13="CLIENT D",(Y13*3809.53+(VLOOKUP(AB13,'BASE DE DONNEE'!$I$220:$J$250,2,0))),IF(Z13="CLIENT S+D",(Y13*3809.53+(VLOOKUP(AB13,'BASE DE DONNEE'!$I$220:$J$250,2,0)))-(Y13*3809.53+(VLOOKUP(AB13,'BASE DE DONNEE'!$I$220:$J$250,2,0)))*AA13,IF(Z13="CLIENT S",VLOOKUP(AB13,'BASE DE DONNEE'!$I$220:$J$250,2,0))+VLOOKUP(Y13,'BASE DE DONNEE'!$I$111:$P$192,2,0)-((VLOOKUP(AB13,'BASE DE DONNEE'!$I$220:$J$250,2,0))+VLOOKUP(Y13,'BASE DE DONNEE'!$I$111:$P$192,2,0)*AA13))))))</f>
        <v>0</v>
      </c>
      <c r="AJ13" s="83" t="b">
        <f t="shared" si="6"/>
        <v>0</v>
      </c>
      <c r="AK13" s="83" t="b">
        <f t="shared" si="7"/>
        <v>0</v>
      </c>
      <c r="AL13" s="34"/>
      <c r="AM13" s="26"/>
      <c r="AN13" s="29"/>
      <c r="AO13" s="585"/>
      <c r="AP13" s="704"/>
      <c r="AQ13" s="704"/>
      <c r="AR13" s="77">
        <f t="shared" si="8"/>
        <v>0</v>
      </c>
      <c r="AS13" s="29"/>
      <c r="AT13" s="42"/>
      <c r="AU13" s="29"/>
      <c r="AV13" s="29"/>
      <c r="AW13" s="29"/>
      <c r="AX13" s="29"/>
      <c r="AY13" s="29"/>
      <c r="AZ13" s="129"/>
      <c r="BA13" s="93">
        <f t="shared" si="9"/>
        <v>0</v>
      </c>
      <c r="BB13" s="41">
        <f>IF(AS13="CLIENT S+L",(AR13*3333.33+(VLOOKUP(AU13,'BASE DE DONNEE'!$I$220:$J$250,2,0)))-((AR13*3333.33+(VLOOKUP(AU13,'BASE DE DONNEE'!$I$220:$J$250,2,0)))*AT13),IF(AS13="CLIENT O","OFFERT",IF(AS13="CLIENT L",(VLOOKUP(AU13,'BASE DE DONNEE'!$I$220:$J$250,2,0))+(VLOOKUP(AR13,'BASE DE DONNEE'!$I$111:$P$192,2,0)),IF(AS13="CLIENT D",(AR13*3809.53+(VLOOKUP(AU13,'BASE DE DONNEE'!$I$220:$J$250,2,0))),IF(AS13="CLIENT S+D",(AR13*3809.53+(VLOOKUP(AU13,'BASE DE DONNEE'!$I$220:$J$250,2,0)))-(AR13*3809.53+(VLOOKUP(AU13,'BASE DE DONNEE'!$I$220:$J$250,2,0)))*AT13,IF(AS13="CLIENT S",VLOOKUP(AU13,'BASE DE DONNEE'!$I$220:$J$250,2,0))+VLOOKUP(AR13,'BASE DE DONNEE'!$I$111:$P$192,2,0)-((VLOOKUP(AU13,'BASE DE DONNEE'!$I$220:$J$250,2,0))+VLOOKUP(AR13,'BASE DE DONNEE'!$I$111:$P$164,2,0)*AT13))))))</f>
        <v>0</v>
      </c>
      <c r="BC13" s="41" t="b">
        <f t="shared" si="10"/>
        <v>0</v>
      </c>
      <c r="BD13" s="45" t="b">
        <f t="shared" si="11"/>
        <v>0</v>
      </c>
      <c r="BE13" s="34"/>
      <c r="BF13" s="26"/>
      <c r="BG13" s="29"/>
      <c r="BH13" s="585"/>
      <c r="BI13" s="704"/>
      <c r="BJ13" s="704"/>
      <c r="BK13" s="77">
        <f t="shared" si="12"/>
        <v>0</v>
      </c>
      <c r="BL13" s="29"/>
      <c r="BM13" s="42"/>
      <c r="BN13" s="29"/>
      <c r="BO13" s="29"/>
      <c r="BP13" s="29"/>
      <c r="BQ13" s="29"/>
      <c r="BR13" s="29"/>
      <c r="BS13" s="29"/>
      <c r="BT13" s="94">
        <f t="shared" si="13"/>
        <v>0</v>
      </c>
      <c r="BU13" s="83">
        <f>IF(BL13="CLIENT S+L",(BK13*3333.33+(VLOOKUP(BN13,'BASE DE DONNEE'!$I$220:$J$250,2,0)))-((BK13*3333.33+(VLOOKUP(BN13,'BASE DE DONNEE'!$I$220:$J$250,2,0)))*BM13),IF(BL13="CLIENT O","OFFERT",IF(BL13="CLIENT L",(VLOOKUP(BN13,'BASE DE DONNEE'!$I$220:$J$250,2,0))+(VLOOKUP(BK13,'BASE DE DONNEE'!$I$111:$P$192,2,0)),IF(BL13="CLIENT D",(BK13*3809.53+(VLOOKUP(BN13,'BASE DE DONNEE'!$I$220:$J$250,2,0))),IF(BL13="CLIENT S+D",(BK13*3809.53+(VLOOKUP(BN13,'BASE DE DONNEE'!$I$220:$J$250,2,0)))-((BK13*3809.53+(VLOOKUP(BN13,'BASE DE DONNEE'!$I$220:$J$250,2,0)))*BM13),IF(BL13="CLIENT S",VLOOKUP(BN13,'BASE DE DONNEE'!$I$220:$J$250,2,0))+VLOOKUP(BK13,'BASE DE DONNEE'!$I$111:$P$192,2,0)-((VLOOKUP(BN13,'BASE DE DONNEE'!$I$220:$J$250,2,0))+VLOOKUP(BK13,'BASE DE DONNEE'!$I$111:$P$192,2,0)*BM13))))))</f>
        <v>0</v>
      </c>
      <c r="BV13" s="83" t="b">
        <f t="shared" si="14"/>
        <v>0</v>
      </c>
      <c r="BW13" s="95" t="b">
        <f t="shared" si="15"/>
        <v>0</v>
      </c>
      <c r="BX13" s="34"/>
    </row>
    <row r="14" spans="1:76" x14ac:dyDescent="0.25">
      <c r="A14" s="26"/>
      <c r="B14" s="29"/>
      <c r="C14" s="585"/>
      <c r="D14" s="704"/>
      <c r="E14" s="704"/>
      <c r="F14" s="77">
        <f t="shared" si="0"/>
        <v>0</v>
      </c>
      <c r="G14" s="29"/>
      <c r="H14" s="42"/>
      <c r="I14" s="29"/>
      <c r="J14" s="29"/>
      <c r="K14" s="29"/>
      <c r="L14" s="29"/>
      <c r="M14" s="29"/>
      <c r="N14" s="130"/>
      <c r="O14" s="80">
        <f t="shared" si="1"/>
        <v>0</v>
      </c>
      <c r="P14" s="76" t="b">
        <f>IF(G14="CLIENT S+L",(F14*3333.33+(VLOOKUP(I14,'BASE DE DONNEE'!$I$220:$J$250,2,0)))-(F14*3333.33+(VLOOKUP(I14,'BASE DE DONNEE'!$I$220:$J$250,2,0)))*H14,IF(G14="CLIENT O","OFFERT",IF(G14="CLIENT L",(VLOOKUP(I14,'BASE DE DONNEE'!$I$220:$J$250,2,0))+(VLOOKUP(F14,'BASE DE DONNEE'!$I$111:$P$192,2,0)),IF(G14="CLIENT D",(F14*3809.53+(VLOOKUP(I14,'BASE DE DONNEE'!$I$220:$J$250,2,0))),IF(G14="CLIENT S+D",((F14*3809.53+(VLOOKUP(I14,'BASE DE DONNEE'!$I$220:$J$250,2,0)))-(F14*3809.53+(VLOOKUP(I14,'BASE DE DONNEE'!$I$220:$J$250,2,0)))*H14),IF(G14="CLIENT S",(VLOOKUP(I14,'BASE DE DONNEE'!$I$220:$J$250,2,0))+VLOOKUP(F14,'BASE DE DONNEE'!$I$111:$P$192,2,0)-((VLOOKUP(I14,'BASE DE DONNEE'!$I$220:$J$250,2,0))+VLOOKUP(F14,'BASE DE DONNEE'!$I$111:$P$164,2,0)*H14)))))))</f>
        <v>0</v>
      </c>
      <c r="Q14" s="76" t="b">
        <f t="shared" si="2"/>
        <v>0</v>
      </c>
      <c r="R14" s="83" t="b">
        <f t="shared" si="3"/>
        <v>0</v>
      </c>
      <c r="S14" s="34"/>
      <c r="T14" s="26"/>
      <c r="U14" s="29"/>
      <c r="V14" s="585"/>
      <c r="W14" s="704"/>
      <c r="X14" s="704"/>
      <c r="Y14" s="77">
        <f t="shared" si="4"/>
        <v>0</v>
      </c>
      <c r="Z14" s="29"/>
      <c r="AA14" s="42"/>
      <c r="AB14" s="29"/>
      <c r="AC14" s="29"/>
      <c r="AD14" s="29"/>
      <c r="AE14" s="29"/>
      <c r="AF14" s="29"/>
      <c r="AG14" s="130"/>
      <c r="AH14" s="92">
        <f t="shared" si="5"/>
        <v>0</v>
      </c>
      <c r="AI14" s="83">
        <f>IF(Z14="CLIENT S+L",(Y14*3333.33+(VLOOKUP(AB14,'BASE DE DONNEE'!$I$220:$J$250,2,0)))-(Y14*3333.33+(VLOOKUP(AB14,'BASE DE DONNEE'!$I$220:$J$250,2,0)))*AA14,IF(Z14="CLIENT O","OFFERT",IF(Z14="CLIENT L",(VLOOKUP(AB14,'BASE DE DONNEE'!$I$220:$J$250,2,0))+(VLOOKUP(Y14,'BASE DE DONNEE'!$I$111:$P$192,2,0)),IF(Z14="CLIENT D",(Y14*3809.53+(VLOOKUP(AB14,'BASE DE DONNEE'!$I$220:$J$250,2,0))),IF(Z14="CLIENT S+D",(Y14*3809.53+(VLOOKUP(AB14,'BASE DE DONNEE'!$I$220:$J$250,2,0)))-(Y14*3809.53+(VLOOKUP(AB14,'BASE DE DONNEE'!$I$220:$J$250,2,0)))*AA14,IF(Z14="CLIENT S",VLOOKUP(AB14,'BASE DE DONNEE'!$I$220:$J$250,2,0))+VLOOKUP(Y14,'BASE DE DONNEE'!$I$111:$P$192,2,0)-((VLOOKUP(AB14,'BASE DE DONNEE'!$I$220:$J$250,2,0))+VLOOKUP(Y14,'BASE DE DONNEE'!$I$111:$P$192,2,0)*AA14))))))</f>
        <v>0</v>
      </c>
      <c r="AJ14" s="83" t="b">
        <f t="shared" si="6"/>
        <v>0</v>
      </c>
      <c r="AK14" s="83" t="b">
        <f t="shared" si="7"/>
        <v>0</v>
      </c>
      <c r="AL14" s="34"/>
      <c r="AM14" s="26"/>
      <c r="AN14" s="29"/>
      <c r="AO14" s="585"/>
      <c r="AP14" s="704"/>
      <c r="AQ14" s="704"/>
      <c r="AR14" s="77">
        <f t="shared" si="8"/>
        <v>0</v>
      </c>
      <c r="AS14" s="29"/>
      <c r="AT14" s="42"/>
      <c r="AU14" s="29"/>
      <c r="AV14" s="29"/>
      <c r="AW14" s="29"/>
      <c r="AX14" s="29"/>
      <c r="AY14" s="29"/>
      <c r="AZ14" s="129"/>
      <c r="BA14" s="93">
        <f t="shared" si="9"/>
        <v>0</v>
      </c>
      <c r="BB14" s="41">
        <f>IF(AS14="CLIENT S+L",(AR14*3333.33+(VLOOKUP(AU14,'BASE DE DONNEE'!$I$220:$J$250,2,0)))-((AR14*3333.33+(VLOOKUP(AU14,'BASE DE DONNEE'!$I$220:$J$250,2,0)))*AT14),IF(AS14="CLIENT O","OFFERT",IF(AS14="CLIENT L",(VLOOKUP(AU14,'BASE DE DONNEE'!$I$220:$J$250,2,0))+(VLOOKUP(AR14,'BASE DE DONNEE'!$I$111:$P$192,2,0)),IF(AS14="CLIENT D",(AR14*3809.53+(VLOOKUP(AU14,'BASE DE DONNEE'!$I$220:$J$250,2,0))),IF(AS14="CLIENT S+D",(AR14*3809.53+(VLOOKUP(AU14,'BASE DE DONNEE'!$I$220:$J$250,2,0)))-(AR14*3809.53+(VLOOKUP(AU14,'BASE DE DONNEE'!$I$220:$J$250,2,0)))*AT14,IF(AS14="CLIENT S",VLOOKUP(AU14,'BASE DE DONNEE'!$I$220:$J$250,2,0))+VLOOKUP(AR14,'BASE DE DONNEE'!$I$111:$P$192,2,0)-((VLOOKUP(AU14,'BASE DE DONNEE'!$I$220:$J$250,2,0))+VLOOKUP(AR14,'BASE DE DONNEE'!$I$111:$P$164,2,0)*AT14))))))</f>
        <v>0</v>
      </c>
      <c r="BC14" s="41" t="b">
        <f t="shared" si="10"/>
        <v>0</v>
      </c>
      <c r="BD14" s="45" t="b">
        <f t="shared" si="11"/>
        <v>0</v>
      </c>
      <c r="BE14" s="34"/>
      <c r="BF14" s="26"/>
      <c r="BG14" s="29"/>
      <c r="BH14" s="585"/>
      <c r="BI14" s="704"/>
      <c r="BJ14" s="704"/>
      <c r="BK14" s="77">
        <f t="shared" si="12"/>
        <v>0</v>
      </c>
      <c r="BL14" s="29"/>
      <c r="BM14" s="42"/>
      <c r="BN14" s="29"/>
      <c r="BO14" s="29"/>
      <c r="BP14" s="29"/>
      <c r="BQ14" s="29"/>
      <c r="BR14" s="29"/>
      <c r="BS14" s="29"/>
      <c r="BT14" s="94">
        <f t="shared" si="13"/>
        <v>0</v>
      </c>
      <c r="BU14" s="83">
        <f>IF(BL14="CLIENT S+L",(BK14*3333.33+(VLOOKUP(BN14,'BASE DE DONNEE'!$I$220:$J$250,2,0)))-((BK14*3333.33+(VLOOKUP(BN14,'BASE DE DONNEE'!$I$220:$J$250,2,0)))*BM14),IF(BL14="CLIENT O","OFFERT",IF(BL14="CLIENT L",(VLOOKUP(BN14,'BASE DE DONNEE'!$I$220:$J$250,2,0))+(VLOOKUP(BK14,'BASE DE DONNEE'!$I$111:$P$192,2,0)),IF(BL14="CLIENT D",(BK14*3809.53+(VLOOKUP(BN14,'BASE DE DONNEE'!$I$220:$J$250,2,0))),IF(BL14="CLIENT S+D",(BK14*3809.53+(VLOOKUP(BN14,'BASE DE DONNEE'!$I$220:$J$250,2,0)))-((BK14*3809.53+(VLOOKUP(BN14,'BASE DE DONNEE'!$I$220:$J$250,2,0)))*BM14),IF(BL14="CLIENT S",VLOOKUP(BN14,'BASE DE DONNEE'!$I$220:$J$250,2,0))+VLOOKUP(BK14,'BASE DE DONNEE'!$I$111:$P$192,2,0)-((VLOOKUP(BN14,'BASE DE DONNEE'!$I$220:$J$250,2,0))+VLOOKUP(BK14,'BASE DE DONNEE'!$I$111:$P$192,2,0)*BM14))))))</f>
        <v>0</v>
      </c>
      <c r="BV14" s="83" t="b">
        <f t="shared" si="14"/>
        <v>0</v>
      </c>
      <c r="BW14" s="95" t="b">
        <f t="shared" si="15"/>
        <v>0</v>
      </c>
      <c r="BX14" s="34"/>
    </row>
    <row r="15" spans="1:76" x14ac:dyDescent="0.25">
      <c r="A15" s="26"/>
      <c r="B15" s="29"/>
      <c r="C15" s="585"/>
      <c r="D15" s="704"/>
      <c r="E15" s="704"/>
      <c r="F15" s="77">
        <f t="shared" si="0"/>
        <v>0</v>
      </c>
      <c r="G15" s="29"/>
      <c r="H15" s="42"/>
      <c r="I15" s="29"/>
      <c r="J15" s="29"/>
      <c r="K15" s="29"/>
      <c r="L15" s="29"/>
      <c r="M15" s="29"/>
      <c r="N15" s="130"/>
      <c r="O15" s="80">
        <f t="shared" si="1"/>
        <v>0</v>
      </c>
      <c r="P15" s="76" t="b">
        <f>IF(G15="CLIENT S+L",(F15*3333.33+(VLOOKUP(I15,'BASE DE DONNEE'!$I$220:$J$250,2,0)))-(F15*3333.33+(VLOOKUP(I15,'BASE DE DONNEE'!$I$220:$J$250,2,0)))*H15,IF(G15="CLIENT O","OFFERT",IF(G15="CLIENT L",(VLOOKUP(I15,'BASE DE DONNEE'!$I$220:$J$250,2,0))+(VLOOKUP(F15,'BASE DE DONNEE'!$I$111:$P$192,2,0)),IF(G15="CLIENT D",(F15*3809.53+(VLOOKUP(I15,'BASE DE DONNEE'!$I$220:$J$250,2,0))),IF(G15="CLIENT S+D",((F15*3809.53+(VLOOKUP(I15,'BASE DE DONNEE'!$I$220:$J$250,2,0)))-(F15*3809.53+(VLOOKUP(I15,'BASE DE DONNEE'!$I$220:$J$250,2,0)))*H15),IF(G15="CLIENT S",(VLOOKUP(I15,'BASE DE DONNEE'!$I$220:$J$250,2,0))+VLOOKUP(F15,'BASE DE DONNEE'!$I$111:$P$192,2,0)-((VLOOKUP(I15,'BASE DE DONNEE'!$I$220:$J$250,2,0))+VLOOKUP(F15,'BASE DE DONNEE'!$I$111:$P$164,2,0)*H15)))))))</f>
        <v>0</v>
      </c>
      <c r="Q15" s="76" t="b">
        <f t="shared" si="2"/>
        <v>0</v>
      </c>
      <c r="R15" s="83" t="b">
        <f t="shared" si="3"/>
        <v>0</v>
      </c>
      <c r="S15" s="34"/>
      <c r="T15" s="26"/>
      <c r="U15" s="29"/>
      <c r="V15" s="585"/>
      <c r="W15" s="704"/>
      <c r="X15" s="704"/>
      <c r="Y15" s="77">
        <f t="shared" si="4"/>
        <v>0</v>
      </c>
      <c r="Z15" s="29"/>
      <c r="AA15" s="42"/>
      <c r="AB15" s="29"/>
      <c r="AC15" s="29"/>
      <c r="AD15" s="29"/>
      <c r="AE15" s="29"/>
      <c r="AF15" s="29"/>
      <c r="AG15" s="133"/>
      <c r="AH15" s="92">
        <f t="shared" si="5"/>
        <v>0</v>
      </c>
      <c r="AI15" s="83">
        <f>IF(Z15="CLIENT S+L",(Y15*3333.33+(VLOOKUP(AB15,'BASE DE DONNEE'!$I$220:$J$250,2,0)))-(Y15*3333.33+(VLOOKUP(AB15,'BASE DE DONNEE'!$I$220:$J$250,2,0)))*AA15,IF(Z15="CLIENT O","OFFERT",IF(Z15="CLIENT L",(VLOOKUP(AB15,'BASE DE DONNEE'!$I$220:$J$250,2,0))+(VLOOKUP(Y15,'BASE DE DONNEE'!$I$111:$P$192,2,0)),IF(Z15="CLIENT D",(Y15*3809.53+(VLOOKUP(AB15,'BASE DE DONNEE'!$I$220:$J$250,2,0))),IF(Z15="CLIENT S+D",(Y15*3809.53+(VLOOKUP(AB15,'BASE DE DONNEE'!$I$220:$J$250,2,0)))-(Y15*3809.53+(VLOOKUP(AB15,'BASE DE DONNEE'!$I$220:$J$250,2,0)))*AA15,IF(Z15="CLIENT S",VLOOKUP(AB15,'BASE DE DONNEE'!$I$220:$J$250,2,0))+VLOOKUP(Y15,'BASE DE DONNEE'!$I$111:$P$192,2,0)-((VLOOKUP(AB15,'BASE DE DONNEE'!$I$220:$J$250,2,0))+VLOOKUP(Y15,'BASE DE DONNEE'!$I$111:$P$192,2,0)*AA15))))))</f>
        <v>0</v>
      </c>
      <c r="AJ15" s="83" t="b">
        <f t="shared" si="6"/>
        <v>0</v>
      </c>
      <c r="AK15" s="83" t="b">
        <f t="shared" si="7"/>
        <v>0</v>
      </c>
      <c r="AL15" s="34"/>
      <c r="AM15" s="26"/>
      <c r="AN15" s="29"/>
      <c r="AO15" s="585"/>
      <c r="AP15" s="704"/>
      <c r="AQ15" s="704"/>
      <c r="AR15" s="77">
        <f t="shared" si="8"/>
        <v>0</v>
      </c>
      <c r="AS15" s="29"/>
      <c r="AT15" s="42"/>
      <c r="AU15" s="29"/>
      <c r="AV15" s="29"/>
      <c r="AW15" s="29"/>
      <c r="AX15" s="29"/>
      <c r="AY15" s="29"/>
      <c r="AZ15" s="129"/>
      <c r="BA15" s="93">
        <f t="shared" si="9"/>
        <v>0</v>
      </c>
      <c r="BB15" s="41">
        <f>IF(AS15="CLIENT S+L",(AR15*3333.33+(VLOOKUP(AU15,'BASE DE DONNEE'!$I$220:$J$250,2,0)))-((AR15*3333.33+(VLOOKUP(AU15,'BASE DE DONNEE'!$I$220:$J$250,2,0)))*AT15),IF(AS15="CLIENT O","OFFERT",IF(AS15="CLIENT L",(VLOOKUP(AU15,'BASE DE DONNEE'!$I$220:$J$250,2,0))+(VLOOKUP(AR15,'BASE DE DONNEE'!$I$111:$P$192,2,0)),IF(AS15="CLIENT D",(AR15*3809.53+(VLOOKUP(AU15,'BASE DE DONNEE'!$I$220:$J$250,2,0))),IF(AS15="CLIENT S+D",(AR15*3809.53+(VLOOKUP(AU15,'BASE DE DONNEE'!$I$220:$J$250,2,0)))-(AR15*3809.53+(VLOOKUP(AU15,'BASE DE DONNEE'!$I$220:$J$250,2,0)))*AT15,IF(AS15="CLIENT S",VLOOKUP(AU15,'BASE DE DONNEE'!$I$220:$J$250,2,0))+VLOOKUP(AR15,'BASE DE DONNEE'!$I$111:$P$192,2,0)-((VLOOKUP(AU15,'BASE DE DONNEE'!$I$220:$J$250,2,0))+VLOOKUP(AR15,'BASE DE DONNEE'!$I$111:$P$164,2,0)*AT15))))))</f>
        <v>0</v>
      </c>
      <c r="BC15" s="41" t="b">
        <f t="shared" si="10"/>
        <v>0</v>
      </c>
      <c r="BD15" s="45" t="b">
        <f t="shared" si="11"/>
        <v>0</v>
      </c>
      <c r="BE15" s="34"/>
      <c r="BF15" s="26"/>
      <c r="BG15" s="29"/>
      <c r="BH15" s="585"/>
      <c r="BI15" s="704"/>
      <c r="BJ15" s="704"/>
      <c r="BK15" s="77">
        <f t="shared" si="12"/>
        <v>0</v>
      </c>
      <c r="BL15" s="29"/>
      <c r="BM15" s="42"/>
      <c r="BN15" s="29"/>
      <c r="BO15" s="29"/>
      <c r="BP15" s="29"/>
      <c r="BQ15" s="29"/>
      <c r="BR15" s="29"/>
      <c r="BS15" s="29"/>
      <c r="BT15" s="94">
        <f t="shared" si="13"/>
        <v>0</v>
      </c>
      <c r="BU15" s="83">
        <f>IF(BL15="CLIENT S+L",(BK15*3333.33+(VLOOKUP(BN15,'BASE DE DONNEE'!$I$220:$J$250,2,0)))-((BK15*3333.33+(VLOOKUP(BN15,'BASE DE DONNEE'!$I$220:$J$250,2,0)))*BM15),IF(BL15="CLIENT O","OFFERT",IF(BL15="CLIENT L",(VLOOKUP(BN15,'BASE DE DONNEE'!$I$220:$J$250,2,0))+(VLOOKUP(BK15,'BASE DE DONNEE'!$I$111:$P$192,2,0)),IF(BL15="CLIENT D",(BK15*3809.53+(VLOOKUP(BN15,'BASE DE DONNEE'!$I$220:$J$250,2,0))),IF(BL15="CLIENT S+D",(BK15*3809.53+(VLOOKUP(BN15,'BASE DE DONNEE'!$I$220:$J$250,2,0)))-((BK15*3809.53+(VLOOKUP(BN15,'BASE DE DONNEE'!$I$220:$J$250,2,0)))*BM15),IF(BL15="CLIENT S",VLOOKUP(BN15,'BASE DE DONNEE'!$I$220:$J$250,2,0))+VLOOKUP(BK15,'BASE DE DONNEE'!$I$111:$P$192,2,0)-((VLOOKUP(BN15,'BASE DE DONNEE'!$I$220:$J$250,2,0))+VLOOKUP(BK15,'BASE DE DONNEE'!$I$111:$P$192,2,0)*BM15))))))</f>
        <v>0</v>
      </c>
      <c r="BV15" s="83" t="b">
        <f t="shared" si="14"/>
        <v>0</v>
      </c>
      <c r="BW15" s="95" t="b">
        <f t="shared" si="15"/>
        <v>0</v>
      </c>
      <c r="BX15" s="34"/>
    </row>
    <row r="16" spans="1:76" x14ac:dyDescent="0.25">
      <c r="A16" s="26"/>
      <c r="B16" s="29"/>
      <c r="C16" s="585"/>
      <c r="D16" s="704"/>
      <c r="E16" s="704"/>
      <c r="F16" s="77">
        <f t="shared" si="0"/>
        <v>0</v>
      </c>
      <c r="G16" s="29"/>
      <c r="H16" s="42"/>
      <c r="I16" s="29"/>
      <c r="J16" s="29"/>
      <c r="K16" s="29"/>
      <c r="L16" s="29"/>
      <c r="M16" s="29"/>
      <c r="N16" s="130"/>
      <c r="O16" s="80">
        <f t="shared" si="1"/>
        <v>0</v>
      </c>
      <c r="P16" s="76" t="b">
        <f>IF(G16="CLIENT S+L",(F16*3333.33+(VLOOKUP(I16,'BASE DE DONNEE'!$I$220:$J$250,2,0)))-(F16*3333.33+(VLOOKUP(I16,'BASE DE DONNEE'!$I$220:$J$250,2,0)))*H16,IF(G16="CLIENT O","OFFERT",IF(G16="CLIENT L",(VLOOKUP(I16,'BASE DE DONNEE'!$I$220:$J$250,2,0))+(VLOOKUP(F16,'BASE DE DONNEE'!$I$111:$P$192,2,0)),IF(G16="CLIENT D",(F16*3809.53+(VLOOKUP(I16,'BASE DE DONNEE'!$I$220:$J$250,2,0))),IF(G16="CLIENT S+D",((F16*3809.53+(VLOOKUP(I16,'BASE DE DONNEE'!$I$220:$J$250,2,0)))-(F16*3809.53+(VLOOKUP(I16,'BASE DE DONNEE'!$I$220:$J$250,2,0)))*H16),IF(G16="CLIENT S",(VLOOKUP(I16,'BASE DE DONNEE'!$I$220:$J$250,2,0))+VLOOKUP(F16,'BASE DE DONNEE'!$I$111:$P$192,2,0)-((VLOOKUP(I16,'BASE DE DONNEE'!$I$220:$J$250,2,0))+VLOOKUP(F16,'BASE DE DONNEE'!$I$111:$P$164,2,0)*H16)))))))</f>
        <v>0</v>
      </c>
      <c r="Q16" s="76" t="b">
        <f t="shared" si="2"/>
        <v>0</v>
      </c>
      <c r="R16" s="83" t="b">
        <f t="shared" si="3"/>
        <v>0</v>
      </c>
      <c r="S16" s="34"/>
      <c r="T16" s="26"/>
      <c r="U16" s="29"/>
      <c r="V16" s="585"/>
      <c r="W16" s="704"/>
      <c r="X16" s="704"/>
      <c r="Y16" s="77">
        <f t="shared" si="4"/>
        <v>0</v>
      </c>
      <c r="Z16" s="29"/>
      <c r="AA16" s="42"/>
      <c r="AB16" s="29"/>
      <c r="AC16" s="29"/>
      <c r="AD16" s="29"/>
      <c r="AE16" s="29"/>
      <c r="AF16" s="29"/>
      <c r="AG16" s="130"/>
      <c r="AH16" s="92">
        <f t="shared" si="5"/>
        <v>0</v>
      </c>
      <c r="AI16" s="83">
        <f>IF(Z16="CLIENT S+L",(Y16*3333.33+(VLOOKUP(AB16,'BASE DE DONNEE'!$I$220:$J$250,2,0)))-(Y16*3333.33+(VLOOKUP(AB16,'BASE DE DONNEE'!$I$220:$J$250,2,0)))*AA16,IF(Z16="CLIENT O","OFFERT",IF(Z16="CLIENT L",(VLOOKUP(AB16,'BASE DE DONNEE'!$I$220:$J$250,2,0))+(VLOOKUP(Y16,'BASE DE DONNEE'!$I$111:$P$192,2,0)),IF(Z16="CLIENT D",(Y16*3809.53+(VLOOKUP(AB16,'BASE DE DONNEE'!$I$220:$J$250,2,0))),IF(Z16="CLIENT S+D",(Y16*3809.53+(VLOOKUP(AB16,'BASE DE DONNEE'!$I$220:$J$250,2,0)))-(Y16*3809.53+(VLOOKUP(AB16,'BASE DE DONNEE'!$I$220:$J$250,2,0)))*AA16,IF(Z16="CLIENT S",VLOOKUP(AB16,'BASE DE DONNEE'!$I$220:$J$250,2,0))+VLOOKUP(Y16,'BASE DE DONNEE'!$I$111:$P$192,2,0)-((VLOOKUP(AB16,'BASE DE DONNEE'!$I$220:$J$250,2,0))+VLOOKUP(Y16,'BASE DE DONNEE'!$I$111:$P$192,2,0)*AA16))))))</f>
        <v>0</v>
      </c>
      <c r="AJ16" s="83" t="b">
        <f t="shared" si="6"/>
        <v>0</v>
      </c>
      <c r="AK16" s="83" t="b">
        <f t="shared" si="7"/>
        <v>0</v>
      </c>
      <c r="AL16" s="34"/>
      <c r="AM16" s="26"/>
      <c r="AN16" s="29"/>
      <c r="AO16" s="585"/>
      <c r="AP16" s="704"/>
      <c r="AQ16" s="704"/>
      <c r="AR16" s="77">
        <f t="shared" si="8"/>
        <v>0</v>
      </c>
      <c r="AS16" s="29"/>
      <c r="AT16" s="42"/>
      <c r="AU16" s="29"/>
      <c r="AV16" s="29"/>
      <c r="AW16" s="29"/>
      <c r="AX16" s="29"/>
      <c r="AY16" s="29"/>
      <c r="AZ16" s="129"/>
      <c r="BA16" s="93">
        <f t="shared" si="9"/>
        <v>0</v>
      </c>
      <c r="BB16" s="41">
        <f>IF(AS16="CLIENT S+L",(AR16*3333.33+(VLOOKUP(AU16,'BASE DE DONNEE'!$I$220:$J$250,2,0)))-((AR16*3333.33+(VLOOKUP(AU16,'BASE DE DONNEE'!$I$220:$J$250,2,0)))*AT16),IF(AS16="CLIENT O","OFFERT",IF(AS16="CLIENT L",(VLOOKUP(AU16,'BASE DE DONNEE'!$I$220:$J$250,2,0))+(VLOOKUP(AR16,'BASE DE DONNEE'!$I$111:$P$192,2,0)),IF(AS16="CLIENT D",(AR16*3809.53+(VLOOKUP(AU16,'BASE DE DONNEE'!$I$220:$J$250,2,0))),IF(AS16="CLIENT S+D",(AR16*3809.53+(VLOOKUP(AU16,'BASE DE DONNEE'!$I$220:$J$250,2,0)))-(AR16*3809.53+(VLOOKUP(AU16,'BASE DE DONNEE'!$I$220:$J$250,2,0)))*AT16,IF(AS16="CLIENT S",VLOOKUP(AU16,'BASE DE DONNEE'!$I$220:$J$250,2,0))+VLOOKUP(AR16,'BASE DE DONNEE'!$I$111:$P$192,2,0)-((VLOOKUP(AU16,'BASE DE DONNEE'!$I$220:$J$250,2,0))+VLOOKUP(AR16,'BASE DE DONNEE'!$I$111:$P$164,2,0)*AT16))))))</f>
        <v>0</v>
      </c>
      <c r="BC16" s="41" t="b">
        <f t="shared" si="10"/>
        <v>0</v>
      </c>
      <c r="BD16" s="45" t="b">
        <f t="shared" si="11"/>
        <v>0</v>
      </c>
      <c r="BE16" s="34"/>
      <c r="BF16" s="26"/>
      <c r="BG16" s="29"/>
      <c r="BH16" s="585"/>
      <c r="BI16" s="704"/>
      <c r="BJ16" s="704"/>
      <c r="BK16" s="77">
        <f t="shared" si="12"/>
        <v>0</v>
      </c>
      <c r="BL16" s="29"/>
      <c r="BM16" s="42"/>
      <c r="BN16" s="29"/>
      <c r="BO16" s="29"/>
      <c r="BP16" s="29"/>
      <c r="BQ16" s="29"/>
      <c r="BR16" s="29"/>
      <c r="BS16" s="29"/>
      <c r="BT16" s="94">
        <f t="shared" si="13"/>
        <v>0</v>
      </c>
      <c r="BU16" s="83">
        <f>IF(BL16="CLIENT S+L",(BK16*3333.33+(VLOOKUP(BN16,'BASE DE DONNEE'!$I$220:$J$250,2,0)))-((BK16*3333.33+(VLOOKUP(BN16,'BASE DE DONNEE'!$I$220:$J$250,2,0)))*BM16),IF(BL16="CLIENT O","OFFERT",IF(BL16="CLIENT L",(VLOOKUP(BN16,'BASE DE DONNEE'!$I$220:$J$250,2,0))+(VLOOKUP(BK16,'BASE DE DONNEE'!$I$111:$P$192,2,0)),IF(BL16="CLIENT D",(BK16*3809.53+(VLOOKUP(BN16,'BASE DE DONNEE'!$I$220:$J$250,2,0))),IF(BL16="CLIENT S+D",(BK16*3809.53+(VLOOKUP(BN16,'BASE DE DONNEE'!$I$220:$J$250,2,0)))-((BK16*3809.53+(VLOOKUP(BN16,'BASE DE DONNEE'!$I$220:$J$250,2,0)))*BM16),IF(BL16="CLIENT S",VLOOKUP(BN16,'BASE DE DONNEE'!$I$220:$J$250,2,0))+VLOOKUP(BK16,'BASE DE DONNEE'!$I$111:$P$192,2,0)-((VLOOKUP(BN16,'BASE DE DONNEE'!$I$220:$J$250,2,0))+VLOOKUP(BK16,'BASE DE DONNEE'!$I$111:$P$192,2,0)*BM16))))))</f>
        <v>0</v>
      </c>
      <c r="BV16" s="83" t="b">
        <f t="shared" si="14"/>
        <v>0</v>
      </c>
      <c r="BW16" s="95" t="b">
        <f t="shared" si="15"/>
        <v>0</v>
      </c>
      <c r="BX16" s="34"/>
    </row>
    <row r="17" spans="1:76" x14ac:dyDescent="0.25">
      <c r="A17" s="26"/>
      <c r="B17" s="29"/>
      <c r="C17" s="585"/>
      <c r="D17" s="704"/>
      <c r="E17" s="704"/>
      <c r="F17" s="77">
        <f t="shared" si="0"/>
        <v>0</v>
      </c>
      <c r="G17" s="29"/>
      <c r="H17" s="42"/>
      <c r="I17" s="29"/>
      <c r="J17" s="29"/>
      <c r="K17" s="29"/>
      <c r="L17" s="29"/>
      <c r="M17" s="29"/>
      <c r="N17" s="130"/>
      <c r="O17" s="80">
        <f t="shared" si="1"/>
        <v>0</v>
      </c>
      <c r="P17" s="76" t="b">
        <f>IF(G17="CLIENT S+L",(F17*3333.33+(VLOOKUP(I17,'BASE DE DONNEE'!$I$220:$J$250,2,0)))-(F17*3333.33+(VLOOKUP(I17,'BASE DE DONNEE'!$I$220:$J$250,2,0)))*H17,IF(G17="CLIENT O","OFFERT",IF(G17="CLIENT L",(VLOOKUP(I17,'BASE DE DONNEE'!$I$220:$J$250,2,0))+(VLOOKUP(F17,'BASE DE DONNEE'!$I$111:$P$192,2,0)),IF(G17="CLIENT D",(F17*3809.53+(VLOOKUP(I17,'BASE DE DONNEE'!$I$220:$J$250,2,0))),IF(G17="CLIENT S+D",((F17*3809.53+(VLOOKUP(I17,'BASE DE DONNEE'!$I$220:$J$250,2,0)))-(F17*3809.53+(VLOOKUP(I17,'BASE DE DONNEE'!$I$220:$J$250,2,0)))*H17),IF(G17="CLIENT S",(VLOOKUP(I17,'BASE DE DONNEE'!$I$220:$J$250,2,0))+VLOOKUP(F17,'BASE DE DONNEE'!$I$111:$P$192,2,0)-((VLOOKUP(I17,'BASE DE DONNEE'!$I$220:$J$250,2,0))+VLOOKUP(F17,'BASE DE DONNEE'!$I$111:$P$164,2,0)*H17)))))))</f>
        <v>0</v>
      </c>
      <c r="Q17" s="76" t="b">
        <f t="shared" si="2"/>
        <v>0</v>
      </c>
      <c r="R17" s="83" t="b">
        <f t="shared" si="3"/>
        <v>0</v>
      </c>
      <c r="S17" s="34"/>
      <c r="T17" s="26"/>
      <c r="U17" s="29"/>
      <c r="V17" s="585"/>
      <c r="W17" s="704"/>
      <c r="X17" s="704"/>
      <c r="Y17" s="77">
        <f t="shared" si="4"/>
        <v>0</v>
      </c>
      <c r="Z17" s="29"/>
      <c r="AA17" s="42"/>
      <c r="AB17" s="29"/>
      <c r="AC17" s="29"/>
      <c r="AD17" s="29"/>
      <c r="AE17" s="29"/>
      <c r="AF17" s="29"/>
      <c r="AG17" s="134"/>
      <c r="AH17" s="92">
        <f t="shared" si="5"/>
        <v>0</v>
      </c>
      <c r="AI17" s="83">
        <f>IF(Z17="CLIENT S+L",(Y17*3333.33+(VLOOKUP(AB17,'BASE DE DONNEE'!$I$220:$J$250,2,0)))-(Y17*3333.33+(VLOOKUP(AB17,'BASE DE DONNEE'!$I$220:$J$250,2,0)))*AA17,IF(Z17="CLIENT O","OFFERT",IF(Z17="CLIENT L",(VLOOKUP(AB17,'BASE DE DONNEE'!$I$220:$J$250,2,0))+(VLOOKUP(Y17,'BASE DE DONNEE'!$I$111:$P$192,2,0)),IF(Z17="CLIENT D",(Y17*3809.53+(VLOOKUP(AB17,'BASE DE DONNEE'!$I$220:$J$250,2,0))),IF(Z17="CLIENT S+D",(Y17*3809.53+(VLOOKUP(AB17,'BASE DE DONNEE'!$I$220:$J$250,2,0)))-(Y17*3809.53+(VLOOKUP(AB17,'BASE DE DONNEE'!$I$220:$J$250,2,0)))*AA17,IF(Z17="CLIENT S",VLOOKUP(AB17,'BASE DE DONNEE'!$I$220:$J$250,2,0))+VLOOKUP(Y17,'BASE DE DONNEE'!$I$111:$P$192,2,0)-((VLOOKUP(AB17,'BASE DE DONNEE'!$I$220:$J$250,2,0))+VLOOKUP(Y17,'BASE DE DONNEE'!$I$111:$P$192,2,0)*AA17))))))</f>
        <v>0</v>
      </c>
      <c r="AJ17" s="83" t="b">
        <f t="shared" si="6"/>
        <v>0</v>
      </c>
      <c r="AK17" s="83" t="b">
        <f t="shared" si="7"/>
        <v>0</v>
      </c>
      <c r="AL17" s="34"/>
      <c r="AM17" s="26"/>
      <c r="AN17" s="29"/>
      <c r="AO17" s="585"/>
      <c r="AP17" s="704"/>
      <c r="AQ17" s="704"/>
      <c r="AR17" s="77">
        <f t="shared" si="8"/>
        <v>0</v>
      </c>
      <c r="AS17" s="29"/>
      <c r="AT17" s="42"/>
      <c r="AU17" s="29"/>
      <c r="AV17" s="29"/>
      <c r="AW17" s="29"/>
      <c r="AX17" s="29"/>
      <c r="AY17" s="29"/>
      <c r="AZ17" s="129"/>
      <c r="BA17" s="93">
        <f t="shared" si="9"/>
        <v>0</v>
      </c>
      <c r="BB17" s="41">
        <f>IF(AS17="CLIENT S+L",(AR17*3333.33+(VLOOKUP(AU17,'BASE DE DONNEE'!$I$220:$J$250,2,0)))-((AR17*3333.33+(VLOOKUP(AU17,'BASE DE DONNEE'!$I$220:$J$250,2,0)))*AT17),IF(AS17="CLIENT O","OFFERT",IF(AS17="CLIENT L",(VLOOKUP(AU17,'BASE DE DONNEE'!$I$220:$J$250,2,0))+(VLOOKUP(AR17,'BASE DE DONNEE'!$I$111:$P$192,2,0)),IF(AS17="CLIENT D",(AR17*3809.53+(VLOOKUP(AU17,'BASE DE DONNEE'!$I$220:$J$250,2,0))),IF(AS17="CLIENT S+D",(AR17*3809.53+(VLOOKUP(AU17,'BASE DE DONNEE'!$I$220:$J$250,2,0)))-(AR17*3809.53+(VLOOKUP(AU17,'BASE DE DONNEE'!$I$220:$J$250,2,0)))*AT17,IF(AS17="CLIENT S",VLOOKUP(AU17,'BASE DE DONNEE'!$I$220:$J$250,2,0))+VLOOKUP(AR17,'BASE DE DONNEE'!$I$111:$P$192,2,0)-((VLOOKUP(AU17,'BASE DE DONNEE'!$I$220:$J$250,2,0))+VLOOKUP(AR17,'BASE DE DONNEE'!$I$111:$P$164,2,0)*AT17))))))</f>
        <v>0</v>
      </c>
      <c r="BC17" s="41" t="b">
        <f t="shared" si="10"/>
        <v>0</v>
      </c>
      <c r="BD17" s="45" t="b">
        <f t="shared" si="11"/>
        <v>0</v>
      </c>
      <c r="BE17" s="34"/>
      <c r="BF17" s="26"/>
      <c r="BG17" s="29"/>
      <c r="BH17" s="585"/>
      <c r="BI17" s="704"/>
      <c r="BJ17" s="704"/>
      <c r="BK17" s="77">
        <f t="shared" si="12"/>
        <v>0</v>
      </c>
      <c r="BL17" s="29"/>
      <c r="BM17" s="42"/>
      <c r="BN17" s="29"/>
      <c r="BO17" s="29"/>
      <c r="BP17" s="29"/>
      <c r="BQ17" s="29"/>
      <c r="BR17" s="29"/>
      <c r="BS17" s="29"/>
      <c r="BT17" s="94">
        <f t="shared" si="13"/>
        <v>0</v>
      </c>
      <c r="BU17" s="83">
        <f>IF(BL17="CLIENT S+L",(BK17*3333.33+(VLOOKUP(BN17,'BASE DE DONNEE'!$I$220:$J$250,2,0)))-((BK17*3333.33+(VLOOKUP(BN17,'BASE DE DONNEE'!$I$220:$J$250,2,0)))*BM17),IF(BL17="CLIENT O","OFFERT",IF(BL17="CLIENT L",(VLOOKUP(BN17,'BASE DE DONNEE'!$I$220:$J$250,2,0))+(VLOOKUP(BK17,'BASE DE DONNEE'!$I$111:$P$192,2,0)),IF(BL17="CLIENT D",(BK17*3809.53+(VLOOKUP(BN17,'BASE DE DONNEE'!$I$220:$J$250,2,0))),IF(BL17="CLIENT S+D",(BK17*3809.53+(VLOOKUP(BN17,'BASE DE DONNEE'!$I$220:$J$250,2,0)))-((BK17*3809.53+(VLOOKUP(BN17,'BASE DE DONNEE'!$I$220:$J$250,2,0)))*BM17),IF(BL17="CLIENT S",VLOOKUP(BN17,'BASE DE DONNEE'!$I$220:$J$250,2,0))+VLOOKUP(BK17,'BASE DE DONNEE'!$I$111:$P$192,2,0)-((VLOOKUP(BN17,'BASE DE DONNEE'!$I$220:$J$250,2,0))+VLOOKUP(BK17,'BASE DE DONNEE'!$I$111:$P$192,2,0)*BM17))))))</f>
        <v>0</v>
      </c>
      <c r="BV17" s="83" t="b">
        <f t="shared" si="14"/>
        <v>0</v>
      </c>
      <c r="BW17" s="95" t="b">
        <f t="shared" si="15"/>
        <v>0</v>
      </c>
      <c r="BX17" s="34"/>
    </row>
    <row r="18" spans="1:76" x14ac:dyDescent="0.25">
      <c r="A18" s="26"/>
      <c r="B18" s="29"/>
      <c r="C18" s="585"/>
      <c r="D18" s="704"/>
      <c r="E18" s="704"/>
      <c r="F18" s="77">
        <f t="shared" si="0"/>
        <v>0</v>
      </c>
      <c r="G18" s="29"/>
      <c r="H18" s="42"/>
      <c r="I18" s="29"/>
      <c r="J18" s="29"/>
      <c r="K18" s="29"/>
      <c r="L18" s="29"/>
      <c r="M18" s="29"/>
      <c r="N18" s="130"/>
      <c r="O18" s="80">
        <f t="shared" si="1"/>
        <v>0</v>
      </c>
      <c r="P18" s="76" t="b">
        <f>IF(G18="CLIENT S+L",(F18*3333.33+(VLOOKUP(I18,'BASE DE DONNEE'!$I$220:$J$250,2,0)))-(F18*3333.33+(VLOOKUP(I18,'BASE DE DONNEE'!$I$220:$J$250,2,0)))*H18,IF(G18="CLIENT O","OFFERT",IF(G18="CLIENT L",(VLOOKUP(I18,'BASE DE DONNEE'!$I$220:$J$250,2,0))+(VLOOKUP(F18,'BASE DE DONNEE'!$I$111:$P$192,2,0)),IF(G18="CLIENT D",(F18*3809.53+(VLOOKUP(I18,'BASE DE DONNEE'!$I$220:$J$250,2,0))),IF(G18="CLIENT S+D",((F18*3809.53+(VLOOKUP(I18,'BASE DE DONNEE'!$I$220:$J$250,2,0)))-(F18*3809.53+(VLOOKUP(I18,'BASE DE DONNEE'!$I$220:$J$250,2,0)))*H18),IF(G18="CLIENT S",(VLOOKUP(I18,'BASE DE DONNEE'!$I$220:$J$250,2,0))+VLOOKUP(F18,'BASE DE DONNEE'!$I$111:$P$192,2,0)-((VLOOKUP(I18,'BASE DE DONNEE'!$I$220:$J$250,2,0))+VLOOKUP(F18,'BASE DE DONNEE'!$I$111:$P$164,2,0)*H18)))))))</f>
        <v>0</v>
      </c>
      <c r="Q18" s="76" t="b">
        <f t="shared" si="2"/>
        <v>0</v>
      </c>
      <c r="R18" s="83" t="b">
        <f t="shared" si="3"/>
        <v>0</v>
      </c>
      <c r="S18" s="34"/>
      <c r="T18" s="26"/>
      <c r="U18" s="29"/>
      <c r="V18" s="585"/>
      <c r="W18" s="704"/>
      <c r="X18" s="704"/>
      <c r="Y18" s="77">
        <f t="shared" si="4"/>
        <v>0</v>
      </c>
      <c r="Z18" s="29"/>
      <c r="AA18" s="42"/>
      <c r="AB18" s="29"/>
      <c r="AC18" s="29"/>
      <c r="AD18" s="29"/>
      <c r="AE18" s="29"/>
      <c r="AF18" s="29"/>
      <c r="AG18" s="130"/>
      <c r="AH18" s="92">
        <f t="shared" si="5"/>
        <v>0</v>
      </c>
      <c r="AI18" s="83">
        <f>IF(Z18="CLIENT S+L",(Y18*3333.33+(VLOOKUP(AB18,'BASE DE DONNEE'!$I$220:$J$250,2,0)))-(Y18*3333.33+(VLOOKUP(AB18,'BASE DE DONNEE'!$I$220:$J$250,2,0)))*AA18,IF(Z18="CLIENT O","OFFERT",IF(Z18="CLIENT L",(VLOOKUP(AB18,'BASE DE DONNEE'!$I$220:$J$250,2,0))+(VLOOKUP(Y18,'BASE DE DONNEE'!$I$111:$P$192,2,0)),IF(Z18="CLIENT D",(Y18*3809.53+(VLOOKUP(AB18,'BASE DE DONNEE'!$I$220:$J$250,2,0))),IF(Z18="CLIENT S+D",(Y18*3809.53+(VLOOKUP(AB18,'BASE DE DONNEE'!$I$220:$J$250,2,0)))-(Y18*3809.53+(VLOOKUP(AB18,'BASE DE DONNEE'!$I$220:$J$250,2,0)))*AA18,IF(Z18="CLIENT S",VLOOKUP(AB18,'BASE DE DONNEE'!$I$220:$J$250,2,0))+VLOOKUP(Y18,'BASE DE DONNEE'!$I$111:$P$192,2,0)-((VLOOKUP(AB18,'BASE DE DONNEE'!$I$220:$J$250,2,0))+VLOOKUP(Y18,'BASE DE DONNEE'!$I$111:$P$192,2,0)*AA18))))))</f>
        <v>0</v>
      </c>
      <c r="AJ18" s="83" t="b">
        <f t="shared" si="6"/>
        <v>0</v>
      </c>
      <c r="AK18" s="83" t="b">
        <f t="shared" si="7"/>
        <v>0</v>
      </c>
      <c r="AL18" s="34"/>
      <c r="AM18" s="26"/>
      <c r="AN18" s="29"/>
      <c r="AO18" s="585"/>
      <c r="AP18" s="704"/>
      <c r="AQ18" s="704"/>
      <c r="AR18" s="77">
        <f t="shared" si="8"/>
        <v>0</v>
      </c>
      <c r="AS18" s="29"/>
      <c r="AT18" s="42"/>
      <c r="AU18" s="29"/>
      <c r="AV18" s="29"/>
      <c r="AW18" s="29"/>
      <c r="AX18" s="29"/>
      <c r="AY18" s="29"/>
      <c r="AZ18" s="129"/>
      <c r="BA18" s="93">
        <f t="shared" si="9"/>
        <v>0</v>
      </c>
      <c r="BB18" s="41">
        <f>IF(AS18="CLIENT S+L",(AR18*3333.33+(VLOOKUP(AU18,'BASE DE DONNEE'!$I$220:$J$250,2,0)))-((AR18*3333.33+(VLOOKUP(AU18,'BASE DE DONNEE'!$I$220:$J$250,2,0)))*AT18),IF(AS18="CLIENT O","OFFERT",IF(AS18="CLIENT L",(VLOOKUP(AU18,'BASE DE DONNEE'!$I$220:$J$250,2,0))+(VLOOKUP(AR18,'BASE DE DONNEE'!$I$111:$P$192,2,0)),IF(AS18="CLIENT D",(AR18*3809.53+(VLOOKUP(AU18,'BASE DE DONNEE'!$I$220:$J$250,2,0))),IF(AS18="CLIENT S+D",(AR18*3809.53+(VLOOKUP(AU18,'BASE DE DONNEE'!$I$220:$J$250,2,0)))-(AR18*3809.53+(VLOOKUP(AU18,'BASE DE DONNEE'!$I$220:$J$250,2,0)))*AT18,IF(AS18="CLIENT S",VLOOKUP(AU18,'BASE DE DONNEE'!$I$220:$J$250,2,0))+VLOOKUP(AR18,'BASE DE DONNEE'!$I$111:$P$192,2,0)-((VLOOKUP(AU18,'BASE DE DONNEE'!$I$220:$J$250,2,0))+VLOOKUP(AR18,'BASE DE DONNEE'!$I$111:$P$164,2,0)*AT18))))))</f>
        <v>0</v>
      </c>
      <c r="BC18" s="41" t="b">
        <f t="shared" si="10"/>
        <v>0</v>
      </c>
      <c r="BD18" s="45" t="b">
        <f t="shared" si="11"/>
        <v>0</v>
      </c>
      <c r="BE18" s="34"/>
      <c r="BF18" s="26"/>
      <c r="BG18" s="29"/>
      <c r="BH18" s="585"/>
      <c r="BI18" s="704"/>
      <c r="BJ18" s="704"/>
      <c r="BK18" s="77">
        <f t="shared" si="12"/>
        <v>0</v>
      </c>
      <c r="BL18" s="29"/>
      <c r="BM18" s="42"/>
      <c r="BN18" s="29"/>
      <c r="BO18" s="29"/>
      <c r="BP18" s="29"/>
      <c r="BQ18" s="29"/>
      <c r="BR18" s="29"/>
      <c r="BS18" s="29"/>
      <c r="BT18" s="94">
        <f t="shared" si="13"/>
        <v>0</v>
      </c>
      <c r="BU18" s="83">
        <f>IF(BL18="CLIENT S+L",(BK18*3333.33+(VLOOKUP(BN18,'BASE DE DONNEE'!$I$220:$J$250,2,0)))-((BK18*3333.33+(VLOOKUP(BN18,'BASE DE DONNEE'!$I$220:$J$250,2,0)))*BM18),IF(BL18="CLIENT O","OFFERT",IF(BL18="CLIENT L",(VLOOKUP(BN18,'BASE DE DONNEE'!$I$220:$J$250,2,0))+(VLOOKUP(BK18,'BASE DE DONNEE'!$I$111:$P$192,2,0)),IF(BL18="CLIENT D",(BK18*3809.53+(VLOOKUP(BN18,'BASE DE DONNEE'!$I$220:$J$250,2,0))),IF(BL18="CLIENT S+D",(BK18*3809.53+(VLOOKUP(BN18,'BASE DE DONNEE'!$I$220:$J$250,2,0)))-((BK18*3809.53+(VLOOKUP(BN18,'BASE DE DONNEE'!$I$220:$J$250,2,0)))*BM18),IF(BL18="CLIENT S",VLOOKUP(BN18,'BASE DE DONNEE'!$I$220:$J$250,2,0))+VLOOKUP(BK18,'BASE DE DONNEE'!$I$111:$P$192,2,0)-((VLOOKUP(BN18,'BASE DE DONNEE'!$I$220:$J$250,2,0))+VLOOKUP(BK18,'BASE DE DONNEE'!$I$111:$P$192,2,0)*BM18))))))</f>
        <v>0</v>
      </c>
      <c r="BV18" s="83" t="b">
        <f t="shared" si="14"/>
        <v>0</v>
      </c>
      <c r="BW18" s="95" t="b">
        <f t="shared" si="15"/>
        <v>0</v>
      </c>
      <c r="BX18" s="34"/>
    </row>
    <row r="19" spans="1:76" x14ac:dyDescent="0.25">
      <c r="A19" s="26"/>
      <c r="B19" s="29"/>
      <c r="C19" s="585"/>
      <c r="D19" s="704"/>
      <c r="E19" s="704"/>
      <c r="F19" s="77">
        <f t="shared" si="0"/>
        <v>0</v>
      </c>
      <c r="G19" s="29"/>
      <c r="H19" s="42"/>
      <c r="I19" s="29"/>
      <c r="J19" s="29"/>
      <c r="K19" s="29"/>
      <c r="L19" s="29"/>
      <c r="M19" s="29"/>
      <c r="N19" s="130"/>
      <c r="O19" s="80">
        <f t="shared" si="1"/>
        <v>0</v>
      </c>
      <c r="P19" s="76" t="b">
        <f>IF(G19="CLIENT S+L",(F19*3333.33+(VLOOKUP(I19,'BASE DE DONNEE'!$I$220:$J$250,2,0)))-(F19*3333.33+(VLOOKUP(I19,'BASE DE DONNEE'!$I$220:$J$250,2,0)))*H19,IF(G19="CLIENT O","OFFERT",IF(G19="CLIENT L",(VLOOKUP(I19,'BASE DE DONNEE'!$I$220:$J$250,2,0))+(VLOOKUP(F19,'BASE DE DONNEE'!$I$111:$P$192,2,0)),IF(G19="CLIENT D",(F19*3809.53+(VLOOKUP(I19,'BASE DE DONNEE'!$I$220:$J$250,2,0))),IF(G19="CLIENT S+D",((F19*3809.53+(VLOOKUP(I19,'BASE DE DONNEE'!$I$220:$J$250,2,0)))-(F19*3809.53+(VLOOKUP(I19,'BASE DE DONNEE'!$I$220:$J$250,2,0)))*H19),IF(G19="CLIENT S",(VLOOKUP(I19,'BASE DE DONNEE'!$I$220:$J$250,2,0))+VLOOKUP(F19,'BASE DE DONNEE'!$I$111:$P$192,2,0)-((VLOOKUP(I19,'BASE DE DONNEE'!$I$220:$J$250,2,0))+VLOOKUP(F19,'BASE DE DONNEE'!$I$111:$P$164,2,0)*H19)))))))</f>
        <v>0</v>
      </c>
      <c r="Q19" s="76" t="b">
        <f t="shared" si="2"/>
        <v>0</v>
      </c>
      <c r="R19" s="83" t="b">
        <f t="shared" si="3"/>
        <v>0</v>
      </c>
      <c r="S19" s="34"/>
      <c r="T19" s="26"/>
      <c r="U19" s="29"/>
      <c r="V19" s="585"/>
      <c r="W19" s="704"/>
      <c r="X19" s="704"/>
      <c r="Y19" s="77">
        <f t="shared" si="4"/>
        <v>0</v>
      </c>
      <c r="Z19" s="29"/>
      <c r="AA19" s="42"/>
      <c r="AB19" s="29"/>
      <c r="AC19" s="29"/>
      <c r="AD19" s="29"/>
      <c r="AE19" s="29"/>
      <c r="AF19" s="29"/>
      <c r="AG19" s="133"/>
      <c r="AH19" s="92">
        <f t="shared" si="5"/>
        <v>0</v>
      </c>
      <c r="AI19" s="83">
        <f>IF(Z19="CLIENT S+L",(Y19*3333.33+(VLOOKUP(AB19,'BASE DE DONNEE'!$I$220:$J$250,2,0)))-(Y19*3333.33+(VLOOKUP(AB19,'BASE DE DONNEE'!$I$220:$J$250,2,0)))*AA19,IF(Z19="CLIENT O","OFFERT",IF(Z19="CLIENT L",(VLOOKUP(AB19,'BASE DE DONNEE'!$I$220:$J$250,2,0))+(VLOOKUP(Y19,'BASE DE DONNEE'!$I$111:$P$192,2,0)),IF(Z19="CLIENT D",(Y19*3809.53+(VLOOKUP(AB19,'BASE DE DONNEE'!$I$220:$J$250,2,0))),IF(Z19="CLIENT S+D",(Y19*3809.53+(VLOOKUP(AB19,'BASE DE DONNEE'!$I$220:$J$250,2,0)))-(Y19*3809.53+(VLOOKUP(AB19,'BASE DE DONNEE'!$I$220:$J$250,2,0)))*AA19,IF(Z19="CLIENT S",VLOOKUP(AB19,'BASE DE DONNEE'!$I$220:$J$250,2,0))+VLOOKUP(Y19,'BASE DE DONNEE'!$I$111:$P$192,2,0)-((VLOOKUP(AB19,'BASE DE DONNEE'!$I$220:$J$250,2,0))+VLOOKUP(Y19,'BASE DE DONNEE'!$I$111:$P$192,2,0)*AA19))))))</f>
        <v>0</v>
      </c>
      <c r="AJ19" s="83" t="b">
        <f t="shared" si="6"/>
        <v>0</v>
      </c>
      <c r="AK19" s="83" t="b">
        <f t="shared" si="7"/>
        <v>0</v>
      </c>
      <c r="AL19" s="34"/>
      <c r="AM19" s="26"/>
      <c r="AN19" s="29"/>
      <c r="AO19" s="585"/>
      <c r="AP19" s="704"/>
      <c r="AQ19" s="704"/>
      <c r="AR19" s="77">
        <f t="shared" si="8"/>
        <v>0</v>
      </c>
      <c r="AS19" s="29"/>
      <c r="AT19" s="42"/>
      <c r="AU19" s="29"/>
      <c r="AV19" s="29"/>
      <c r="AW19" s="29"/>
      <c r="AX19" s="29"/>
      <c r="AY19" s="29"/>
      <c r="AZ19" s="129"/>
      <c r="BA19" s="93">
        <f t="shared" si="9"/>
        <v>0</v>
      </c>
      <c r="BB19" s="41">
        <f>IF(AS19="CLIENT S+L",(AR19*3333.33+(VLOOKUP(AU19,'BASE DE DONNEE'!$I$220:$J$250,2,0)))-((AR19*3333.33+(VLOOKUP(AU19,'BASE DE DONNEE'!$I$220:$J$250,2,0)))*AT19),IF(AS19="CLIENT O","OFFERT",IF(AS19="CLIENT L",(VLOOKUP(AU19,'BASE DE DONNEE'!$I$220:$J$250,2,0))+(VLOOKUP(AR19,'BASE DE DONNEE'!$I$111:$P$192,2,0)),IF(AS19="CLIENT D",(AR19*3809.53+(VLOOKUP(AU19,'BASE DE DONNEE'!$I$220:$J$250,2,0))),IF(AS19="CLIENT S+D",(AR19*3809.53+(VLOOKUP(AU19,'BASE DE DONNEE'!$I$220:$J$250,2,0)))-(AR19*3809.53+(VLOOKUP(AU19,'BASE DE DONNEE'!$I$220:$J$250,2,0)))*AT19,IF(AS19="CLIENT S",VLOOKUP(AU19,'BASE DE DONNEE'!$I$220:$J$250,2,0))+VLOOKUP(AR19,'BASE DE DONNEE'!$I$111:$P$192,2,0)-((VLOOKUP(AU19,'BASE DE DONNEE'!$I$220:$J$250,2,0))+VLOOKUP(AR19,'BASE DE DONNEE'!$I$111:$P$164,2,0)*AT19))))))</f>
        <v>0</v>
      </c>
      <c r="BC19" s="41" t="b">
        <f t="shared" si="10"/>
        <v>0</v>
      </c>
      <c r="BD19" s="45" t="b">
        <f t="shared" si="11"/>
        <v>0</v>
      </c>
      <c r="BE19" s="34"/>
      <c r="BF19" s="26"/>
      <c r="BG19" s="29"/>
      <c r="BH19" s="585"/>
      <c r="BI19" s="704"/>
      <c r="BJ19" s="704"/>
      <c r="BK19" s="77">
        <f t="shared" si="12"/>
        <v>0</v>
      </c>
      <c r="BL19" s="29"/>
      <c r="BM19" s="42"/>
      <c r="BN19" s="29"/>
      <c r="BO19" s="29"/>
      <c r="BP19" s="29"/>
      <c r="BQ19" s="29"/>
      <c r="BR19" s="29"/>
      <c r="BS19" s="29"/>
      <c r="BT19" s="94">
        <f t="shared" si="13"/>
        <v>0</v>
      </c>
      <c r="BU19" s="83">
        <f>IF(BL19="CLIENT S+L",(BK19*3333.33+(VLOOKUP(BN19,'BASE DE DONNEE'!$I$220:$J$250,2,0)))-((BK19*3333.33+(VLOOKUP(BN19,'BASE DE DONNEE'!$I$220:$J$250,2,0)))*BM19),IF(BL19="CLIENT O","OFFERT",IF(BL19="CLIENT L",(VLOOKUP(BN19,'BASE DE DONNEE'!$I$220:$J$250,2,0))+(VLOOKUP(BK19,'BASE DE DONNEE'!$I$111:$P$192,2,0)),IF(BL19="CLIENT D",(BK19*3809.53+(VLOOKUP(BN19,'BASE DE DONNEE'!$I$220:$J$250,2,0))),IF(BL19="CLIENT S+D",(BK19*3809.53+(VLOOKUP(BN19,'BASE DE DONNEE'!$I$220:$J$250,2,0)))-((BK19*3809.53+(VLOOKUP(BN19,'BASE DE DONNEE'!$I$220:$J$250,2,0)))*BM19),IF(BL19="CLIENT S",VLOOKUP(BN19,'BASE DE DONNEE'!$I$220:$J$250,2,0))+VLOOKUP(BK19,'BASE DE DONNEE'!$I$111:$P$192,2,0)-((VLOOKUP(BN19,'BASE DE DONNEE'!$I$220:$J$250,2,0))+VLOOKUP(BK19,'BASE DE DONNEE'!$I$111:$P$192,2,0)*BM19))))))</f>
        <v>0</v>
      </c>
      <c r="BV19" s="83" t="b">
        <f t="shared" si="14"/>
        <v>0</v>
      </c>
      <c r="BW19" s="95" t="b">
        <f t="shared" si="15"/>
        <v>0</v>
      </c>
      <c r="BX19" s="34"/>
    </row>
    <row r="20" spans="1:76" x14ac:dyDescent="0.25">
      <c r="A20" s="26"/>
      <c r="B20" s="29"/>
      <c r="C20" s="585"/>
      <c r="D20" s="704"/>
      <c r="E20" s="704"/>
      <c r="F20" s="77">
        <f t="shared" si="0"/>
        <v>0</v>
      </c>
      <c r="G20" s="29"/>
      <c r="H20" s="42"/>
      <c r="I20" s="29"/>
      <c r="J20" s="29"/>
      <c r="K20" s="29"/>
      <c r="L20" s="29"/>
      <c r="M20" s="29"/>
      <c r="N20" s="130"/>
      <c r="O20" s="80">
        <f t="shared" si="1"/>
        <v>0</v>
      </c>
      <c r="P20" s="76" t="b">
        <f>IF(G20="CLIENT S+L",(F20*3333.33+(VLOOKUP(I20,'BASE DE DONNEE'!$I$220:$J$250,2,0)))-(F20*3333.33+(VLOOKUP(I20,'BASE DE DONNEE'!$I$220:$J$250,2,0)))*H20,IF(G20="CLIENT O","OFFERT",IF(G20="CLIENT L",(VLOOKUP(I20,'BASE DE DONNEE'!$I$220:$J$250,2,0))+(VLOOKUP(F20,'BASE DE DONNEE'!$I$111:$P$192,2,0)),IF(G20="CLIENT D",(F20*3809.53+(VLOOKUP(I20,'BASE DE DONNEE'!$I$220:$J$250,2,0))),IF(G20="CLIENT S+D",((F20*3809.53+(VLOOKUP(I20,'BASE DE DONNEE'!$I$220:$J$250,2,0)))-(F20*3809.53+(VLOOKUP(I20,'BASE DE DONNEE'!$I$220:$J$250,2,0)))*H20),IF(G20="CLIENT S",(VLOOKUP(I20,'BASE DE DONNEE'!$I$220:$J$250,2,0))+VLOOKUP(F20,'BASE DE DONNEE'!$I$111:$P$192,2,0)-((VLOOKUP(I20,'BASE DE DONNEE'!$I$220:$J$250,2,0))+VLOOKUP(F20,'BASE DE DONNEE'!$I$111:$P$164,2,0)*H20)))))))</f>
        <v>0</v>
      </c>
      <c r="Q20" s="76" t="b">
        <f t="shared" si="2"/>
        <v>0</v>
      </c>
      <c r="R20" s="83" t="b">
        <f t="shared" si="3"/>
        <v>0</v>
      </c>
      <c r="S20" s="34"/>
      <c r="T20" s="26"/>
      <c r="U20" s="29"/>
      <c r="V20" s="585"/>
      <c r="W20" s="704"/>
      <c r="X20" s="704"/>
      <c r="Y20" s="77">
        <f t="shared" si="4"/>
        <v>0</v>
      </c>
      <c r="Z20" s="29"/>
      <c r="AA20" s="42"/>
      <c r="AB20" s="29"/>
      <c r="AC20" s="29"/>
      <c r="AD20" s="29"/>
      <c r="AE20" s="29"/>
      <c r="AF20" s="29"/>
      <c r="AG20" s="130"/>
      <c r="AH20" s="92">
        <f t="shared" si="5"/>
        <v>0</v>
      </c>
      <c r="AI20" s="83">
        <f>IF(Z20="CLIENT S+L",(Y20*3333.33+(VLOOKUP(AB20,'BASE DE DONNEE'!$I$220:$J$250,2,0)))-(Y20*3333.33+(VLOOKUP(AB20,'BASE DE DONNEE'!$I$220:$J$250,2,0)))*AA20,IF(Z20="CLIENT O","OFFERT",IF(Z20="CLIENT L",(VLOOKUP(AB20,'BASE DE DONNEE'!$I$220:$J$250,2,0))+(VLOOKUP(Y20,'BASE DE DONNEE'!$I$111:$P$192,2,0)),IF(Z20="CLIENT D",(Y20*3809.53+(VLOOKUP(AB20,'BASE DE DONNEE'!$I$220:$J$250,2,0))),IF(Z20="CLIENT S+D",(Y20*3809.53+(VLOOKUP(AB20,'BASE DE DONNEE'!$I$220:$J$250,2,0)))-(Y20*3809.53+(VLOOKUP(AB20,'BASE DE DONNEE'!$I$220:$J$250,2,0)))*AA20,IF(Z20="CLIENT S",VLOOKUP(AB20,'BASE DE DONNEE'!$I$220:$J$250,2,0))+VLOOKUP(Y20,'BASE DE DONNEE'!$I$111:$P$192,2,0)-((VLOOKUP(AB20,'BASE DE DONNEE'!$I$220:$J$250,2,0))+VLOOKUP(Y20,'BASE DE DONNEE'!$I$111:$P$192,2,0)*AA20))))))</f>
        <v>0</v>
      </c>
      <c r="AJ20" s="83" t="b">
        <f t="shared" si="6"/>
        <v>0</v>
      </c>
      <c r="AK20" s="83" t="b">
        <f t="shared" si="7"/>
        <v>0</v>
      </c>
      <c r="AL20" s="34"/>
      <c r="AM20" s="26"/>
      <c r="AN20" s="29"/>
      <c r="AO20" s="585"/>
      <c r="AP20" s="704"/>
      <c r="AQ20" s="704"/>
      <c r="AR20" s="77">
        <f t="shared" si="8"/>
        <v>0</v>
      </c>
      <c r="AS20" s="29"/>
      <c r="AT20" s="42"/>
      <c r="AU20" s="29"/>
      <c r="AV20" s="29"/>
      <c r="AW20" s="29"/>
      <c r="AX20" s="29"/>
      <c r="AY20" s="29"/>
      <c r="AZ20" s="129"/>
      <c r="BA20" s="93">
        <f t="shared" si="9"/>
        <v>0</v>
      </c>
      <c r="BB20" s="41">
        <f>IF(AS20="CLIENT S+L",(AR20*3333.33+(VLOOKUP(AU20,'BASE DE DONNEE'!$I$220:$J$250,2,0)))-((AR20*3333.33+(VLOOKUP(AU20,'BASE DE DONNEE'!$I$220:$J$250,2,0)))*AT20),IF(AS20="CLIENT O","OFFERT",IF(AS20="CLIENT L",(VLOOKUP(AU20,'BASE DE DONNEE'!$I$220:$J$250,2,0))+(VLOOKUP(AR20,'BASE DE DONNEE'!$I$111:$P$192,2,0)),IF(AS20="CLIENT D",(AR20*3809.53+(VLOOKUP(AU20,'BASE DE DONNEE'!$I$220:$J$250,2,0))),IF(AS20="CLIENT S+D",(AR20*3809.53+(VLOOKUP(AU20,'BASE DE DONNEE'!$I$220:$J$250,2,0)))-(AR20*3809.53+(VLOOKUP(AU20,'BASE DE DONNEE'!$I$220:$J$250,2,0)))*AT20,IF(AS20="CLIENT S",VLOOKUP(AU20,'BASE DE DONNEE'!$I$220:$J$250,2,0))+VLOOKUP(AR20,'BASE DE DONNEE'!$I$111:$P$192,2,0)-((VLOOKUP(AU20,'BASE DE DONNEE'!$I$220:$J$250,2,0))+VLOOKUP(AR20,'BASE DE DONNEE'!$I$111:$P$164,2,0)*AT20))))))</f>
        <v>0</v>
      </c>
      <c r="BC20" s="41" t="b">
        <f t="shared" si="10"/>
        <v>0</v>
      </c>
      <c r="BD20" s="45" t="b">
        <f t="shared" si="11"/>
        <v>0</v>
      </c>
      <c r="BE20" s="34"/>
      <c r="BF20" s="26"/>
      <c r="BG20" s="29"/>
      <c r="BH20" s="585"/>
      <c r="BI20" s="704"/>
      <c r="BJ20" s="704"/>
      <c r="BK20" s="77">
        <f t="shared" si="12"/>
        <v>0</v>
      </c>
      <c r="BL20" s="29"/>
      <c r="BM20" s="42"/>
      <c r="BN20" s="29"/>
      <c r="BO20" s="29"/>
      <c r="BP20" s="29"/>
      <c r="BQ20" s="29"/>
      <c r="BR20" s="29"/>
      <c r="BS20" s="29"/>
      <c r="BT20" s="94">
        <f t="shared" si="13"/>
        <v>0</v>
      </c>
      <c r="BU20" s="83">
        <f>IF(BL20="CLIENT S+L",(BK20*3333.33+(VLOOKUP(BN20,'BASE DE DONNEE'!$I$220:$J$250,2,0)))-((BK20*3333.33+(VLOOKUP(BN20,'BASE DE DONNEE'!$I$220:$J$250,2,0)))*BM20),IF(BL20="CLIENT O","OFFERT",IF(BL20="CLIENT L",(VLOOKUP(BN20,'BASE DE DONNEE'!$I$220:$J$250,2,0))+(VLOOKUP(BK20,'BASE DE DONNEE'!$I$111:$P$192,2,0)),IF(BL20="CLIENT D",(BK20*3809.53+(VLOOKUP(BN20,'BASE DE DONNEE'!$I$220:$J$250,2,0))),IF(BL20="CLIENT S+D",(BK20*3809.53+(VLOOKUP(BN20,'BASE DE DONNEE'!$I$220:$J$250,2,0)))-((BK20*3809.53+(VLOOKUP(BN20,'BASE DE DONNEE'!$I$220:$J$250,2,0)))*BM20),IF(BL20="CLIENT S",VLOOKUP(BN20,'BASE DE DONNEE'!$I$220:$J$250,2,0))+VLOOKUP(BK20,'BASE DE DONNEE'!$I$111:$P$192,2,0)-((VLOOKUP(BN20,'BASE DE DONNEE'!$I$220:$J$250,2,0))+VLOOKUP(BK20,'BASE DE DONNEE'!$I$111:$P$192,2,0)*BM20))))))</f>
        <v>0</v>
      </c>
      <c r="BV20" s="83" t="b">
        <f t="shared" si="14"/>
        <v>0</v>
      </c>
      <c r="BW20" s="95" t="b">
        <f t="shared" si="15"/>
        <v>0</v>
      </c>
      <c r="BX20" s="34"/>
    </row>
    <row r="21" spans="1:76" x14ac:dyDescent="0.25">
      <c r="A21" s="26"/>
      <c r="B21" s="29"/>
      <c r="C21" s="585"/>
      <c r="D21" s="704"/>
      <c r="E21" s="704"/>
      <c r="F21" s="77">
        <f t="shared" si="0"/>
        <v>0</v>
      </c>
      <c r="G21" s="29"/>
      <c r="H21" s="42"/>
      <c r="I21" s="29"/>
      <c r="J21" s="29"/>
      <c r="K21" s="29"/>
      <c r="L21" s="29"/>
      <c r="M21" s="29"/>
      <c r="N21" s="130"/>
      <c r="O21" s="80">
        <f t="shared" si="1"/>
        <v>0</v>
      </c>
      <c r="P21" s="76" t="b">
        <f>IF(G21="CLIENT S+L",(F21*3333.33+(VLOOKUP(I21,'BASE DE DONNEE'!$I$220:$J$250,2,0)))-(F21*3333.33+(VLOOKUP(I21,'BASE DE DONNEE'!$I$220:$J$250,2,0)))*H21,IF(G21="CLIENT O","OFFERT",IF(G21="CLIENT L",(VLOOKUP(I21,'BASE DE DONNEE'!$I$220:$J$250,2,0))+(VLOOKUP(F21,'BASE DE DONNEE'!$I$111:$P$192,2,0)),IF(G21="CLIENT D",(F21*3809.53+(VLOOKUP(I21,'BASE DE DONNEE'!$I$220:$J$250,2,0))),IF(G21="CLIENT S+D",((F21*3809.53+(VLOOKUP(I21,'BASE DE DONNEE'!$I$220:$J$250,2,0)))-(F21*3809.53+(VLOOKUP(I21,'BASE DE DONNEE'!$I$220:$J$250,2,0)))*H21),IF(G21="CLIENT S",(VLOOKUP(I21,'BASE DE DONNEE'!$I$220:$J$250,2,0))+VLOOKUP(F21,'BASE DE DONNEE'!$I$111:$P$192,2,0)-((VLOOKUP(I21,'BASE DE DONNEE'!$I$220:$J$250,2,0))+VLOOKUP(F21,'BASE DE DONNEE'!$I$111:$P$164,2,0)*H21)))))))</f>
        <v>0</v>
      </c>
      <c r="Q21" s="76" t="b">
        <f t="shared" si="2"/>
        <v>0</v>
      </c>
      <c r="R21" s="83" t="b">
        <f t="shared" si="3"/>
        <v>0</v>
      </c>
      <c r="S21" s="34"/>
      <c r="T21" s="26"/>
      <c r="U21" s="29"/>
      <c r="V21" s="585"/>
      <c r="W21" s="704"/>
      <c r="X21" s="704"/>
      <c r="Y21" s="77">
        <f t="shared" si="4"/>
        <v>0</v>
      </c>
      <c r="Z21" s="29"/>
      <c r="AA21" s="42"/>
      <c r="AB21" s="29"/>
      <c r="AC21" s="29"/>
      <c r="AD21" s="29"/>
      <c r="AE21" s="29"/>
      <c r="AF21" s="29"/>
      <c r="AG21" s="130"/>
      <c r="AH21" s="92">
        <f t="shared" si="5"/>
        <v>0</v>
      </c>
      <c r="AI21" s="83">
        <f>IF(Z21="CLIENT S+L",(Y21*3333.33+(VLOOKUP(AB21,'BASE DE DONNEE'!$I$220:$J$250,2,0)))-(Y21*3333.33+(VLOOKUP(AB21,'BASE DE DONNEE'!$I$220:$J$250,2,0)))*AA21,IF(Z21="CLIENT O","OFFERT",IF(Z21="CLIENT L",(VLOOKUP(AB21,'BASE DE DONNEE'!$I$220:$J$250,2,0))+(VLOOKUP(Y21,'BASE DE DONNEE'!$I$111:$P$192,2,0)),IF(Z21="CLIENT D",(Y21*3809.53+(VLOOKUP(AB21,'BASE DE DONNEE'!$I$220:$J$250,2,0))),IF(Z21="CLIENT S+D",(Y21*3809.53+(VLOOKUP(AB21,'BASE DE DONNEE'!$I$220:$J$250,2,0)))-(Y21*3809.53+(VLOOKUP(AB21,'BASE DE DONNEE'!$I$220:$J$250,2,0)))*AA21,IF(Z21="CLIENT S",VLOOKUP(AB21,'BASE DE DONNEE'!$I$220:$J$250,2,0))+VLOOKUP(Y21,'BASE DE DONNEE'!$I$111:$P$192,2,0)-((VLOOKUP(AB21,'BASE DE DONNEE'!$I$220:$J$250,2,0))+VLOOKUP(Y21,'BASE DE DONNEE'!$I$111:$P$192,2,0)*AA21))))))</f>
        <v>0</v>
      </c>
      <c r="AJ21" s="83" t="b">
        <f t="shared" si="6"/>
        <v>0</v>
      </c>
      <c r="AK21" s="83" t="b">
        <f t="shared" si="7"/>
        <v>0</v>
      </c>
      <c r="AL21" s="34"/>
      <c r="AM21" s="26"/>
      <c r="AN21" s="29"/>
      <c r="AO21" s="585"/>
      <c r="AP21" s="704"/>
      <c r="AQ21" s="704"/>
      <c r="AR21" s="77">
        <f t="shared" si="8"/>
        <v>0</v>
      </c>
      <c r="AS21" s="29"/>
      <c r="AT21" s="42"/>
      <c r="AU21" s="29"/>
      <c r="AV21" s="29"/>
      <c r="AW21" s="29"/>
      <c r="AX21" s="29"/>
      <c r="AY21" s="29"/>
      <c r="AZ21" s="129"/>
      <c r="BA21" s="93">
        <f t="shared" si="9"/>
        <v>0</v>
      </c>
      <c r="BB21" s="41">
        <f>IF(AS21="CLIENT S+L",(AR21*3333.33+(VLOOKUP(AU21,'BASE DE DONNEE'!$I$220:$J$250,2,0)))-((AR21*3333.33+(VLOOKUP(AU21,'BASE DE DONNEE'!$I$220:$J$250,2,0)))*AT21),IF(AS21="CLIENT O","OFFERT",IF(AS21="CLIENT L",(VLOOKUP(AU21,'BASE DE DONNEE'!$I$220:$J$250,2,0))+(VLOOKUP(AR21,'BASE DE DONNEE'!$I$111:$P$192,2,0)),IF(AS21="CLIENT D",(AR21*3809.53+(VLOOKUP(AU21,'BASE DE DONNEE'!$I$220:$J$250,2,0))),IF(AS21="CLIENT S+D",(AR21*3809.53+(VLOOKUP(AU21,'BASE DE DONNEE'!$I$220:$J$250,2,0)))-(AR21*3809.53+(VLOOKUP(AU21,'BASE DE DONNEE'!$I$220:$J$250,2,0)))*AT21,IF(AS21="CLIENT S",VLOOKUP(AU21,'BASE DE DONNEE'!$I$220:$J$250,2,0))+VLOOKUP(AR21,'BASE DE DONNEE'!$I$111:$P$192,2,0)-((VLOOKUP(AU21,'BASE DE DONNEE'!$I$220:$J$250,2,0))+VLOOKUP(AR21,'BASE DE DONNEE'!$I$111:$P$164,2,0)*AT21))))))</f>
        <v>0</v>
      </c>
      <c r="BC21" s="41" t="b">
        <f t="shared" si="10"/>
        <v>0</v>
      </c>
      <c r="BD21" s="45" t="b">
        <f t="shared" si="11"/>
        <v>0</v>
      </c>
      <c r="BE21" s="34"/>
      <c r="BF21" s="26"/>
      <c r="BG21" s="29"/>
      <c r="BH21" s="585"/>
      <c r="BI21" s="704"/>
      <c r="BJ21" s="704"/>
      <c r="BK21" s="77">
        <f t="shared" si="12"/>
        <v>0</v>
      </c>
      <c r="BL21" s="29"/>
      <c r="BM21" s="42"/>
      <c r="BN21" s="29"/>
      <c r="BO21" s="29"/>
      <c r="BP21" s="29"/>
      <c r="BQ21" s="29"/>
      <c r="BR21" s="29"/>
      <c r="BS21" s="29"/>
      <c r="BT21" s="94">
        <f t="shared" si="13"/>
        <v>0</v>
      </c>
      <c r="BU21" s="83">
        <f>IF(BL21="CLIENT S+L",(BK21*3333.33+(VLOOKUP(BN21,'BASE DE DONNEE'!$I$220:$J$250,2,0)))-((BK21*3333.33+(VLOOKUP(BN21,'BASE DE DONNEE'!$I$220:$J$250,2,0)))*BM21),IF(BL21="CLIENT O","OFFERT",IF(BL21="CLIENT L",(VLOOKUP(BN21,'BASE DE DONNEE'!$I$220:$J$250,2,0))+(VLOOKUP(BK21,'BASE DE DONNEE'!$I$111:$P$192,2,0)),IF(BL21="CLIENT D",(BK21*3809.53+(VLOOKUP(BN21,'BASE DE DONNEE'!$I$220:$J$250,2,0))),IF(BL21="CLIENT S+D",(BK21*3809.53+(VLOOKUP(BN21,'BASE DE DONNEE'!$I$220:$J$250,2,0)))-((BK21*3809.53+(VLOOKUP(BN21,'BASE DE DONNEE'!$I$220:$J$250,2,0)))*BM21),IF(BL21="CLIENT S",VLOOKUP(BN21,'BASE DE DONNEE'!$I$220:$J$250,2,0))+VLOOKUP(BK21,'BASE DE DONNEE'!$I$111:$P$192,2,0)-((VLOOKUP(BN21,'BASE DE DONNEE'!$I$220:$J$250,2,0))+VLOOKUP(BK21,'BASE DE DONNEE'!$I$111:$P$192,2,0)*BM21))))))</f>
        <v>0</v>
      </c>
      <c r="BV21" s="83" t="b">
        <f t="shared" si="14"/>
        <v>0</v>
      </c>
      <c r="BW21" s="95" t="b">
        <f t="shared" si="15"/>
        <v>0</v>
      </c>
      <c r="BX21" s="34"/>
    </row>
    <row r="22" spans="1:76" x14ac:dyDescent="0.25">
      <c r="A22" s="26"/>
      <c r="B22" s="29"/>
      <c r="C22" s="585"/>
      <c r="D22" s="704"/>
      <c r="E22" s="704"/>
      <c r="F22" s="77">
        <f t="shared" si="0"/>
        <v>0</v>
      </c>
      <c r="G22" s="29"/>
      <c r="H22" s="42"/>
      <c r="I22" s="29"/>
      <c r="J22" s="29"/>
      <c r="K22" s="29"/>
      <c r="L22" s="29"/>
      <c r="M22" s="29"/>
      <c r="N22" s="130"/>
      <c r="O22" s="80">
        <f t="shared" si="1"/>
        <v>0</v>
      </c>
      <c r="P22" s="76" t="b">
        <f>IF(G22="CLIENT S+L",(F22*3333.33+(VLOOKUP(I22,'BASE DE DONNEE'!$I$220:$J$250,2,0)))-(F22*3333.33+(VLOOKUP(I22,'BASE DE DONNEE'!$I$220:$J$250,2,0)))*H22,IF(G22="CLIENT O","OFFERT",IF(G22="CLIENT L",(VLOOKUP(I22,'BASE DE DONNEE'!$I$220:$J$250,2,0))+(VLOOKUP(F22,'BASE DE DONNEE'!$I$111:$P$192,2,0)),IF(G22="CLIENT D",(F22*3809.53+(VLOOKUP(I22,'BASE DE DONNEE'!$I$220:$J$250,2,0))),IF(G22="CLIENT S+D",((F22*3809.53+(VLOOKUP(I22,'BASE DE DONNEE'!$I$220:$J$250,2,0)))-(F22*3809.53+(VLOOKUP(I22,'BASE DE DONNEE'!$I$220:$J$250,2,0)))*H22),IF(G22="CLIENT S",(VLOOKUP(I22,'BASE DE DONNEE'!$I$220:$J$250,2,0))+VLOOKUP(F22,'BASE DE DONNEE'!$I$111:$P$192,2,0)-((VLOOKUP(I22,'BASE DE DONNEE'!$I$220:$J$250,2,0))+VLOOKUP(F22,'BASE DE DONNEE'!$I$111:$P$164,2,0)*H22)))))))</f>
        <v>0</v>
      </c>
      <c r="Q22" s="76" t="b">
        <f t="shared" si="2"/>
        <v>0</v>
      </c>
      <c r="R22" s="83" t="b">
        <f t="shared" si="3"/>
        <v>0</v>
      </c>
      <c r="S22" s="34"/>
      <c r="T22" s="26"/>
      <c r="U22" s="29"/>
      <c r="V22" s="585"/>
      <c r="W22" s="704"/>
      <c r="X22" s="704"/>
      <c r="Y22" s="77">
        <f t="shared" si="4"/>
        <v>0</v>
      </c>
      <c r="Z22" s="29"/>
      <c r="AA22" s="42"/>
      <c r="AB22" s="29"/>
      <c r="AC22" s="29"/>
      <c r="AD22" s="29"/>
      <c r="AE22" s="29"/>
      <c r="AF22" s="29"/>
      <c r="AG22" s="130"/>
      <c r="AH22" s="92">
        <f t="shared" si="5"/>
        <v>0</v>
      </c>
      <c r="AI22" s="83">
        <f>IF(Z22="CLIENT S+L",(Y22*3333.33+(VLOOKUP(AB22,'BASE DE DONNEE'!$I$220:$J$250,2,0)))-(Y22*3333.33+(VLOOKUP(AB22,'BASE DE DONNEE'!$I$220:$J$250,2,0)))*AA22,IF(Z22="CLIENT O","OFFERT",IF(Z22="CLIENT L",(VLOOKUP(AB22,'BASE DE DONNEE'!$I$220:$J$250,2,0))+(VLOOKUP(Y22,'BASE DE DONNEE'!$I$111:$P$192,2,0)),IF(Z22="CLIENT D",(Y22*3809.53+(VLOOKUP(AB22,'BASE DE DONNEE'!$I$220:$J$250,2,0))),IF(Z22="CLIENT S+D",(Y22*3809.53+(VLOOKUP(AB22,'BASE DE DONNEE'!$I$220:$J$250,2,0)))-(Y22*3809.53+(VLOOKUP(AB22,'BASE DE DONNEE'!$I$220:$J$250,2,0)))*AA22,IF(Z22="CLIENT S",VLOOKUP(AB22,'BASE DE DONNEE'!$I$220:$J$250,2,0))+VLOOKUP(Y22,'BASE DE DONNEE'!$I$111:$P$192,2,0)-((VLOOKUP(AB22,'BASE DE DONNEE'!$I$220:$J$250,2,0))+VLOOKUP(Y22,'BASE DE DONNEE'!$I$111:$P$192,2,0)*AA22))))))</f>
        <v>0</v>
      </c>
      <c r="AJ22" s="83" t="b">
        <f t="shared" si="6"/>
        <v>0</v>
      </c>
      <c r="AK22" s="83" t="b">
        <f t="shared" si="7"/>
        <v>0</v>
      </c>
      <c r="AL22" s="34"/>
      <c r="AM22" s="26"/>
      <c r="AN22" s="29"/>
      <c r="AO22" s="585"/>
      <c r="AP22" s="704"/>
      <c r="AQ22" s="704"/>
      <c r="AR22" s="77">
        <f t="shared" si="8"/>
        <v>0</v>
      </c>
      <c r="AS22" s="29"/>
      <c r="AT22" s="42"/>
      <c r="AU22" s="29"/>
      <c r="AV22" s="29"/>
      <c r="AW22" s="29"/>
      <c r="AX22" s="29"/>
      <c r="AY22" s="29"/>
      <c r="AZ22" s="129"/>
      <c r="BA22" s="93">
        <f t="shared" si="9"/>
        <v>0</v>
      </c>
      <c r="BB22" s="41">
        <f>IF(AS22="CLIENT S+L",(AR22*3333.33+(VLOOKUP(AU22,'BASE DE DONNEE'!$I$220:$J$250,2,0)))-((AR22*3333.33+(VLOOKUP(AU22,'BASE DE DONNEE'!$I$220:$J$250,2,0)))*AT22),IF(AS22="CLIENT O","OFFERT",IF(AS22="CLIENT L",(VLOOKUP(AU22,'BASE DE DONNEE'!$I$220:$J$250,2,0))+(VLOOKUP(AR22,'BASE DE DONNEE'!$I$111:$P$192,2,0)),IF(AS22="CLIENT D",(AR22*3809.53+(VLOOKUP(AU22,'BASE DE DONNEE'!$I$220:$J$250,2,0))),IF(AS22="CLIENT S+D",(AR22*3809.53+(VLOOKUP(AU22,'BASE DE DONNEE'!$I$220:$J$250,2,0)))-(AR22*3809.53+(VLOOKUP(AU22,'BASE DE DONNEE'!$I$220:$J$250,2,0)))*AT22,IF(AS22="CLIENT S",VLOOKUP(AU22,'BASE DE DONNEE'!$I$220:$J$250,2,0))+VLOOKUP(AR22,'BASE DE DONNEE'!$I$111:$P$192,2,0)-((VLOOKUP(AU22,'BASE DE DONNEE'!$I$220:$J$250,2,0))+VLOOKUP(AR22,'BASE DE DONNEE'!$I$111:$P$164,2,0)*AT22))))))</f>
        <v>0</v>
      </c>
      <c r="BC22" s="41" t="b">
        <f t="shared" si="10"/>
        <v>0</v>
      </c>
      <c r="BD22" s="45" t="b">
        <f t="shared" si="11"/>
        <v>0</v>
      </c>
      <c r="BE22" s="34"/>
      <c r="BF22" s="26"/>
      <c r="BG22" s="29"/>
      <c r="BH22" s="585"/>
      <c r="BI22" s="704"/>
      <c r="BJ22" s="704"/>
      <c r="BK22" s="77">
        <f t="shared" si="12"/>
        <v>0</v>
      </c>
      <c r="BL22" s="29"/>
      <c r="BM22" s="42"/>
      <c r="BN22" s="29"/>
      <c r="BO22" s="29"/>
      <c r="BP22" s="29"/>
      <c r="BQ22" s="29"/>
      <c r="BR22" s="29"/>
      <c r="BS22" s="29"/>
      <c r="BT22" s="94">
        <f t="shared" si="13"/>
        <v>0</v>
      </c>
      <c r="BU22" s="83">
        <f>IF(BL22="CLIENT S+L",(BK22*3333.33+(VLOOKUP(BN22,'BASE DE DONNEE'!$I$220:$J$250,2,0)))-((BK22*3333.33+(VLOOKUP(BN22,'BASE DE DONNEE'!$I$220:$J$250,2,0)))*BM22),IF(BL22="CLIENT O","OFFERT",IF(BL22="CLIENT L",(VLOOKUP(BN22,'BASE DE DONNEE'!$I$220:$J$250,2,0))+(VLOOKUP(BK22,'BASE DE DONNEE'!$I$111:$P$192,2,0)),IF(BL22="CLIENT D",(BK22*3809.53+(VLOOKUP(BN22,'BASE DE DONNEE'!$I$220:$J$250,2,0))),IF(BL22="CLIENT S+D",(BK22*3809.53+(VLOOKUP(BN22,'BASE DE DONNEE'!$I$220:$J$250,2,0)))-((BK22*3809.53+(VLOOKUP(BN22,'BASE DE DONNEE'!$I$220:$J$250,2,0)))*BM22),IF(BL22="CLIENT S",VLOOKUP(BN22,'BASE DE DONNEE'!$I$220:$J$250,2,0))+VLOOKUP(BK22,'BASE DE DONNEE'!$I$111:$P$192,2,0)-((VLOOKUP(BN22,'BASE DE DONNEE'!$I$220:$J$250,2,0))+VLOOKUP(BK22,'BASE DE DONNEE'!$I$111:$P$192,2,0)*BM22))))))</f>
        <v>0</v>
      </c>
      <c r="BV22" s="83" t="b">
        <f t="shared" si="14"/>
        <v>0</v>
      </c>
      <c r="BW22" s="95" t="b">
        <f t="shared" si="15"/>
        <v>0</v>
      </c>
      <c r="BX22" s="34"/>
    </row>
    <row r="23" spans="1:76" x14ac:dyDescent="0.25">
      <c r="A23" s="26"/>
      <c r="B23" s="29"/>
      <c r="C23" s="585"/>
      <c r="D23" s="704"/>
      <c r="E23" s="704"/>
      <c r="F23" s="77">
        <f t="shared" si="0"/>
        <v>0</v>
      </c>
      <c r="G23" s="29"/>
      <c r="H23" s="42"/>
      <c r="I23" s="29"/>
      <c r="J23" s="29"/>
      <c r="K23" s="29"/>
      <c r="L23" s="29"/>
      <c r="M23" s="29"/>
      <c r="N23" s="130"/>
      <c r="O23" s="80">
        <f t="shared" si="1"/>
        <v>0</v>
      </c>
      <c r="P23" s="76" t="b">
        <f>IF(G23="CLIENT S+L",(F23*3333.33+(VLOOKUP(I23,'BASE DE DONNEE'!$I$220:$J$250,2,0)))-(F23*3333.33+(VLOOKUP(I23,'BASE DE DONNEE'!$I$220:$J$250,2,0)))*H23,IF(G23="CLIENT O","OFFERT",IF(G23="CLIENT L",(VLOOKUP(I23,'BASE DE DONNEE'!$I$220:$J$250,2,0))+(VLOOKUP(F23,'BASE DE DONNEE'!$I$111:$P$192,2,0)),IF(G23="CLIENT D",(F23*3809.53+(VLOOKUP(I23,'BASE DE DONNEE'!$I$220:$J$250,2,0))),IF(G23="CLIENT S+D",((F23*3809.53+(VLOOKUP(I23,'BASE DE DONNEE'!$I$220:$J$250,2,0)))-(F23*3809.53+(VLOOKUP(I23,'BASE DE DONNEE'!$I$220:$J$250,2,0)))*H23),IF(G23="CLIENT S",(VLOOKUP(I23,'BASE DE DONNEE'!$I$220:$J$250,2,0))+VLOOKUP(F23,'BASE DE DONNEE'!$I$111:$P$192,2,0)-((VLOOKUP(I23,'BASE DE DONNEE'!$I$220:$J$250,2,0))+VLOOKUP(F23,'BASE DE DONNEE'!$I$111:$P$164,2,0)*H23)))))))</f>
        <v>0</v>
      </c>
      <c r="Q23" s="76" t="b">
        <f t="shared" si="2"/>
        <v>0</v>
      </c>
      <c r="R23" s="83" t="b">
        <f t="shared" si="3"/>
        <v>0</v>
      </c>
      <c r="S23" s="34"/>
      <c r="T23" s="26"/>
      <c r="U23" s="29"/>
      <c r="V23" s="585"/>
      <c r="W23" s="704"/>
      <c r="X23" s="704"/>
      <c r="Y23" s="77">
        <f t="shared" si="4"/>
        <v>0</v>
      </c>
      <c r="Z23" s="29"/>
      <c r="AA23" s="42"/>
      <c r="AB23" s="29"/>
      <c r="AC23" s="29"/>
      <c r="AD23" s="29"/>
      <c r="AE23" s="29"/>
      <c r="AF23" s="29"/>
      <c r="AG23" s="130"/>
      <c r="AH23" s="92">
        <f t="shared" si="5"/>
        <v>0</v>
      </c>
      <c r="AI23" s="83">
        <f>IF(Z23="CLIENT S+L",(Y23*3333.33+(VLOOKUP(AB23,'BASE DE DONNEE'!$I$220:$J$250,2,0)))-(Y23*3333.33+(VLOOKUP(AB23,'BASE DE DONNEE'!$I$220:$J$250,2,0)))*AA23,IF(Z23="CLIENT O","OFFERT",IF(Z23="CLIENT L",(VLOOKUP(AB23,'BASE DE DONNEE'!$I$220:$J$250,2,0))+(VLOOKUP(Y23,'BASE DE DONNEE'!$I$111:$P$192,2,0)),IF(Z23="CLIENT D",(Y23*3809.53+(VLOOKUP(AB23,'BASE DE DONNEE'!$I$220:$J$250,2,0))),IF(Z23="CLIENT S+D",(Y23*3809.53+(VLOOKUP(AB23,'BASE DE DONNEE'!$I$220:$J$250,2,0)))-(Y23*3809.53+(VLOOKUP(AB23,'BASE DE DONNEE'!$I$220:$J$250,2,0)))*AA23,IF(Z23="CLIENT S",VLOOKUP(AB23,'BASE DE DONNEE'!$I$220:$J$250,2,0))+VLOOKUP(Y23,'BASE DE DONNEE'!$I$111:$P$192,2,0)-((VLOOKUP(AB23,'BASE DE DONNEE'!$I$220:$J$250,2,0))+VLOOKUP(Y23,'BASE DE DONNEE'!$I$111:$P$192,2,0)*AA23))))))</f>
        <v>0</v>
      </c>
      <c r="AJ23" s="83" t="b">
        <f t="shared" si="6"/>
        <v>0</v>
      </c>
      <c r="AK23" s="83" t="b">
        <f t="shared" si="7"/>
        <v>0</v>
      </c>
      <c r="AL23" s="34"/>
      <c r="AM23" s="26"/>
      <c r="AN23" s="29"/>
      <c r="AO23" s="585"/>
      <c r="AP23" s="704"/>
      <c r="AQ23" s="704"/>
      <c r="AR23" s="77">
        <f t="shared" si="8"/>
        <v>0</v>
      </c>
      <c r="AS23" s="29"/>
      <c r="AT23" s="42"/>
      <c r="AU23" s="29"/>
      <c r="AV23" s="29"/>
      <c r="AW23" s="29"/>
      <c r="AX23" s="29"/>
      <c r="AY23" s="29"/>
      <c r="AZ23" s="129"/>
      <c r="BA23" s="93">
        <f t="shared" si="9"/>
        <v>0</v>
      </c>
      <c r="BB23" s="41">
        <f>IF(AS23="CLIENT S+L",(AR23*3333.33+(VLOOKUP(AU23,'BASE DE DONNEE'!$I$220:$J$250,2,0)))-((AR23*3333.33+(VLOOKUP(AU23,'BASE DE DONNEE'!$I$220:$J$250,2,0)))*AT23),IF(AS23="CLIENT O","OFFERT",IF(AS23="CLIENT L",(VLOOKUP(AU23,'BASE DE DONNEE'!$I$220:$J$250,2,0))+(VLOOKUP(AR23,'BASE DE DONNEE'!$I$111:$P$192,2,0)),IF(AS23="CLIENT D",(AR23*3809.53+(VLOOKUP(AU23,'BASE DE DONNEE'!$I$220:$J$250,2,0))),IF(AS23="CLIENT S+D",(AR23*3809.53+(VLOOKUP(AU23,'BASE DE DONNEE'!$I$220:$J$250,2,0)))-(AR23*3809.53+(VLOOKUP(AU23,'BASE DE DONNEE'!$I$220:$J$250,2,0)))*AT23,IF(AS23="CLIENT S",VLOOKUP(AU23,'BASE DE DONNEE'!$I$220:$J$250,2,0))+VLOOKUP(AR23,'BASE DE DONNEE'!$I$111:$P$192,2,0)-((VLOOKUP(AU23,'BASE DE DONNEE'!$I$220:$J$250,2,0))+VLOOKUP(AR23,'BASE DE DONNEE'!$I$111:$P$164,2,0)*AT23))))))</f>
        <v>0</v>
      </c>
      <c r="BC23" s="41" t="b">
        <f t="shared" si="10"/>
        <v>0</v>
      </c>
      <c r="BD23" s="45" t="b">
        <f t="shared" si="11"/>
        <v>0</v>
      </c>
      <c r="BE23" s="34"/>
      <c r="BF23" s="26"/>
      <c r="BG23" s="29"/>
      <c r="BH23" s="585"/>
      <c r="BI23" s="704"/>
      <c r="BJ23" s="704"/>
      <c r="BK23" s="77">
        <f t="shared" si="12"/>
        <v>0</v>
      </c>
      <c r="BL23" s="29"/>
      <c r="BM23" s="42"/>
      <c r="BN23" s="29"/>
      <c r="BO23" s="29"/>
      <c r="BP23" s="29"/>
      <c r="BQ23" s="29"/>
      <c r="BR23" s="29"/>
      <c r="BS23" s="29"/>
      <c r="BT23" s="94">
        <f t="shared" si="13"/>
        <v>0</v>
      </c>
      <c r="BU23" s="83">
        <f>IF(BL23="CLIENT S+L",(BK23*3333.33+(VLOOKUP(BN23,'BASE DE DONNEE'!$I$220:$J$250,2,0)))-((BK23*3333.33+(VLOOKUP(BN23,'BASE DE DONNEE'!$I$220:$J$250,2,0)))*BM23),IF(BL23="CLIENT O","OFFERT",IF(BL23="CLIENT L",(VLOOKUP(BN23,'BASE DE DONNEE'!$I$220:$J$250,2,0))+(VLOOKUP(BK23,'BASE DE DONNEE'!$I$111:$P$192,2,0)),IF(BL23="CLIENT D",(BK23*3809.53+(VLOOKUP(BN23,'BASE DE DONNEE'!$I$220:$J$250,2,0))),IF(BL23="CLIENT S+D",(BK23*3809.53+(VLOOKUP(BN23,'BASE DE DONNEE'!$I$220:$J$250,2,0)))-((BK23*3809.53+(VLOOKUP(BN23,'BASE DE DONNEE'!$I$220:$J$250,2,0)))*BM23),IF(BL23="CLIENT S",VLOOKUP(BN23,'BASE DE DONNEE'!$I$220:$J$250,2,0))+VLOOKUP(BK23,'BASE DE DONNEE'!$I$111:$P$192,2,0)-((VLOOKUP(BN23,'BASE DE DONNEE'!$I$220:$J$250,2,0))+VLOOKUP(BK23,'BASE DE DONNEE'!$I$111:$P$192,2,0)*BM23))))))</f>
        <v>0</v>
      </c>
      <c r="BV23" s="83" t="b">
        <f t="shared" si="14"/>
        <v>0</v>
      </c>
      <c r="BW23" s="95" t="b">
        <f t="shared" si="15"/>
        <v>0</v>
      </c>
      <c r="BX23" s="34"/>
    </row>
    <row r="24" spans="1:76" x14ac:dyDescent="0.25">
      <c r="A24" s="26"/>
      <c r="B24" s="29"/>
      <c r="C24" s="585"/>
      <c r="D24" s="704"/>
      <c r="E24" s="704"/>
      <c r="F24" s="77">
        <f t="shared" si="0"/>
        <v>0</v>
      </c>
      <c r="G24" s="29"/>
      <c r="H24" s="42"/>
      <c r="I24" s="29"/>
      <c r="J24" s="29"/>
      <c r="K24" s="29"/>
      <c r="L24" s="29"/>
      <c r="M24" s="29"/>
      <c r="N24" s="130"/>
      <c r="O24" s="80">
        <f t="shared" si="1"/>
        <v>0</v>
      </c>
      <c r="P24" s="76" t="b">
        <f>IF(G24="CLIENT S+L",(F24*3333.33+(VLOOKUP(I24,'BASE DE DONNEE'!$I$220:$J$250,2,0)))-(F24*3333.33+(VLOOKUP(I24,'BASE DE DONNEE'!$I$220:$J$250,2,0)))*H24,IF(G24="CLIENT O","OFFERT",IF(G24="CLIENT L",(VLOOKUP(I24,'BASE DE DONNEE'!$I$220:$J$250,2,0))+(VLOOKUP(F24,'BASE DE DONNEE'!$I$111:$P$192,2,0)),IF(G24="CLIENT D",(F24*3809.53+(VLOOKUP(I24,'BASE DE DONNEE'!$I$220:$J$250,2,0))),IF(G24="CLIENT S+D",((F24*3809.53+(VLOOKUP(I24,'BASE DE DONNEE'!$I$220:$J$250,2,0)))-(F24*3809.53+(VLOOKUP(I24,'BASE DE DONNEE'!$I$220:$J$250,2,0)))*H24),IF(G24="CLIENT S",(VLOOKUP(I24,'BASE DE DONNEE'!$I$220:$J$250,2,0))+VLOOKUP(F24,'BASE DE DONNEE'!$I$111:$P$192,2,0)-((VLOOKUP(I24,'BASE DE DONNEE'!$I$220:$J$250,2,0))+VLOOKUP(F24,'BASE DE DONNEE'!$I$111:$P$164,2,0)*H24)))))))</f>
        <v>0</v>
      </c>
      <c r="Q24" s="76" t="b">
        <f t="shared" si="2"/>
        <v>0</v>
      </c>
      <c r="R24" s="83" t="b">
        <f t="shared" si="3"/>
        <v>0</v>
      </c>
      <c r="S24" s="34"/>
      <c r="T24" s="26"/>
      <c r="U24" s="29"/>
      <c r="V24" s="585"/>
      <c r="W24" s="704"/>
      <c r="X24" s="704"/>
      <c r="Y24" s="77">
        <f t="shared" si="4"/>
        <v>0</v>
      </c>
      <c r="Z24" s="29"/>
      <c r="AA24" s="42"/>
      <c r="AB24" s="29"/>
      <c r="AC24" s="29"/>
      <c r="AD24" s="29"/>
      <c r="AE24" s="29"/>
      <c r="AF24" s="29"/>
      <c r="AG24" s="130"/>
      <c r="AH24" s="92">
        <f t="shared" si="5"/>
        <v>0</v>
      </c>
      <c r="AI24" s="83">
        <f>IF(Z24="CLIENT S+L",(Y24*3333.33+(VLOOKUP(AB24,'BASE DE DONNEE'!$I$220:$J$250,2,0)))-(Y24*3333.33+(VLOOKUP(AB24,'BASE DE DONNEE'!$I$220:$J$250,2,0)))*AA24,IF(Z24="CLIENT O","OFFERT",IF(Z24="CLIENT L",(VLOOKUP(AB24,'BASE DE DONNEE'!$I$220:$J$250,2,0))+(VLOOKUP(Y24,'BASE DE DONNEE'!$I$111:$P$192,2,0)),IF(Z24="CLIENT D",(Y24*3809.53+(VLOOKUP(AB24,'BASE DE DONNEE'!$I$220:$J$250,2,0))),IF(Z24="CLIENT S+D",(Y24*3809.53+(VLOOKUP(AB24,'BASE DE DONNEE'!$I$220:$J$250,2,0)))-(Y24*3809.53+(VLOOKUP(AB24,'BASE DE DONNEE'!$I$220:$J$250,2,0)))*AA24,IF(Z24="CLIENT S",VLOOKUP(AB24,'BASE DE DONNEE'!$I$220:$J$250,2,0))+VLOOKUP(Y24,'BASE DE DONNEE'!$I$111:$P$192,2,0)-((VLOOKUP(AB24,'BASE DE DONNEE'!$I$220:$J$250,2,0))+VLOOKUP(Y24,'BASE DE DONNEE'!$I$111:$P$192,2,0)*AA24))))))</f>
        <v>0</v>
      </c>
      <c r="AJ24" s="83" t="b">
        <f t="shared" si="6"/>
        <v>0</v>
      </c>
      <c r="AK24" s="83" t="b">
        <f t="shared" si="7"/>
        <v>0</v>
      </c>
      <c r="AL24" s="34"/>
      <c r="AM24" s="26"/>
      <c r="AN24" s="29"/>
      <c r="AO24" s="585"/>
      <c r="AP24" s="704"/>
      <c r="AQ24" s="704"/>
      <c r="AR24" s="77">
        <f t="shared" si="8"/>
        <v>0</v>
      </c>
      <c r="AS24" s="29"/>
      <c r="AT24" s="42"/>
      <c r="AU24" s="29"/>
      <c r="AV24" s="29"/>
      <c r="AW24" s="29"/>
      <c r="AX24" s="29"/>
      <c r="AY24" s="29"/>
      <c r="AZ24" s="129"/>
      <c r="BA24" s="93">
        <f t="shared" si="9"/>
        <v>0</v>
      </c>
      <c r="BB24" s="41">
        <f>IF(AS24="CLIENT S+L",(AR24*3333.33+(VLOOKUP(AU24,'BASE DE DONNEE'!$I$220:$J$250,2,0)))-((AR24*3333.33+(VLOOKUP(AU24,'BASE DE DONNEE'!$I$220:$J$250,2,0)))*AT24),IF(AS24="CLIENT O","OFFERT",IF(AS24="CLIENT L",(VLOOKUP(AU24,'BASE DE DONNEE'!$I$220:$J$250,2,0))+(VLOOKUP(AR24,'BASE DE DONNEE'!$I$111:$P$192,2,0)),IF(AS24="CLIENT D",(AR24*3809.53+(VLOOKUP(AU24,'BASE DE DONNEE'!$I$220:$J$250,2,0))),IF(AS24="CLIENT S+D",(AR24*3809.53+(VLOOKUP(AU24,'BASE DE DONNEE'!$I$220:$J$250,2,0)))-(AR24*3809.53+(VLOOKUP(AU24,'BASE DE DONNEE'!$I$220:$J$250,2,0)))*AT24,IF(AS24="CLIENT S",VLOOKUP(AU24,'BASE DE DONNEE'!$I$220:$J$250,2,0))+VLOOKUP(AR24,'BASE DE DONNEE'!$I$111:$P$192,2,0)-((VLOOKUP(AU24,'BASE DE DONNEE'!$I$220:$J$250,2,0))+VLOOKUP(AR24,'BASE DE DONNEE'!$I$111:$P$164,2,0)*AT24))))))</f>
        <v>0</v>
      </c>
      <c r="BC24" s="41" t="b">
        <f t="shared" si="10"/>
        <v>0</v>
      </c>
      <c r="BD24" s="45" t="b">
        <f t="shared" si="11"/>
        <v>0</v>
      </c>
      <c r="BE24" s="34"/>
      <c r="BF24" s="26"/>
      <c r="BG24" s="29"/>
      <c r="BH24" s="585"/>
      <c r="BI24" s="704"/>
      <c r="BJ24" s="704"/>
      <c r="BK24" s="77">
        <f t="shared" si="12"/>
        <v>0</v>
      </c>
      <c r="BL24" s="29"/>
      <c r="BM24" s="42"/>
      <c r="BN24" s="29"/>
      <c r="BO24" s="29"/>
      <c r="BP24" s="29"/>
      <c r="BQ24" s="29"/>
      <c r="BR24" s="29"/>
      <c r="BS24" s="29"/>
      <c r="BT24" s="94">
        <f t="shared" si="13"/>
        <v>0</v>
      </c>
      <c r="BU24" s="83">
        <f>IF(BL24="CLIENT S+L",(BK24*3333.33+(VLOOKUP(BN24,'BASE DE DONNEE'!$I$220:$J$250,2,0)))-((BK24*3333.33+(VLOOKUP(BN24,'BASE DE DONNEE'!$I$220:$J$250,2,0)))*BM24),IF(BL24="CLIENT O","OFFERT",IF(BL24="CLIENT L",(VLOOKUP(BN24,'BASE DE DONNEE'!$I$220:$J$250,2,0))+(VLOOKUP(BK24,'BASE DE DONNEE'!$I$111:$P$192,2,0)),IF(BL24="CLIENT D",(BK24*3809.53+(VLOOKUP(BN24,'BASE DE DONNEE'!$I$220:$J$250,2,0))),IF(BL24="CLIENT S+D",(BK24*3809.53+(VLOOKUP(BN24,'BASE DE DONNEE'!$I$220:$J$250,2,0)))-((BK24*3809.53+(VLOOKUP(BN24,'BASE DE DONNEE'!$I$220:$J$250,2,0)))*BM24),IF(BL24="CLIENT S",VLOOKUP(BN24,'BASE DE DONNEE'!$I$220:$J$250,2,0))+VLOOKUP(BK24,'BASE DE DONNEE'!$I$111:$P$192,2,0)-((VLOOKUP(BN24,'BASE DE DONNEE'!$I$220:$J$250,2,0))+VLOOKUP(BK24,'BASE DE DONNEE'!$I$111:$P$192,2,0)*BM24))))))</f>
        <v>0</v>
      </c>
      <c r="BV24" s="83" t="b">
        <f t="shared" si="14"/>
        <v>0</v>
      </c>
      <c r="BW24" s="95" t="b">
        <f t="shared" si="15"/>
        <v>0</v>
      </c>
      <c r="BX24" s="34"/>
    </row>
    <row r="25" spans="1:76" x14ac:dyDescent="0.25">
      <c r="A25" s="26"/>
      <c r="B25" s="29"/>
      <c r="C25" s="585"/>
      <c r="D25" s="704"/>
      <c r="E25" s="704"/>
      <c r="F25" s="77">
        <f t="shared" si="0"/>
        <v>0</v>
      </c>
      <c r="G25" s="29"/>
      <c r="H25" s="42"/>
      <c r="I25" s="29"/>
      <c r="J25" s="29"/>
      <c r="K25" s="29"/>
      <c r="L25" s="29"/>
      <c r="M25" s="29"/>
      <c r="N25" s="130"/>
      <c r="O25" s="80">
        <f t="shared" si="1"/>
        <v>0</v>
      </c>
      <c r="P25" s="76" t="b">
        <f>IF(G25="CLIENT S+L",(F25*3333.33+(VLOOKUP(I25,'BASE DE DONNEE'!$I$220:$J$250,2,0)))-(F25*3333.33+(VLOOKUP(I25,'BASE DE DONNEE'!$I$220:$J$250,2,0)))*H25,IF(G25="CLIENT O","OFFERT",IF(G25="CLIENT L",(VLOOKUP(I25,'BASE DE DONNEE'!$I$220:$J$250,2,0))+(VLOOKUP(F25,'BASE DE DONNEE'!$I$111:$P$192,2,0)),IF(G25="CLIENT D",(F25*3809.53+(VLOOKUP(I25,'BASE DE DONNEE'!$I$220:$J$250,2,0))),IF(G25="CLIENT S+D",((F25*3809.53+(VLOOKUP(I25,'BASE DE DONNEE'!$I$220:$J$250,2,0)))-(F25*3809.53+(VLOOKUP(I25,'BASE DE DONNEE'!$I$220:$J$250,2,0)))*H25),IF(G25="CLIENT S",(VLOOKUP(I25,'BASE DE DONNEE'!$I$220:$J$250,2,0))+VLOOKUP(F25,'BASE DE DONNEE'!$I$111:$P$192,2,0)-((VLOOKUP(I25,'BASE DE DONNEE'!$I$220:$J$250,2,0))+VLOOKUP(F25,'BASE DE DONNEE'!$I$111:$P$164,2,0)*H25)))))))</f>
        <v>0</v>
      </c>
      <c r="Q25" s="76" t="b">
        <f t="shared" si="2"/>
        <v>0</v>
      </c>
      <c r="R25" s="83" t="b">
        <f t="shared" si="3"/>
        <v>0</v>
      </c>
      <c r="S25" s="34"/>
      <c r="T25" s="26"/>
      <c r="U25" s="29"/>
      <c r="V25" s="585"/>
      <c r="W25" s="704"/>
      <c r="X25" s="704"/>
      <c r="Y25" s="77">
        <f t="shared" si="4"/>
        <v>0</v>
      </c>
      <c r="Z25" s="29"/>
      <c r="AA25" s="42"/>
      <c r="AB25" s="29"/>
      <c r="AC25" s="29"/>
      <c r="AD25" s="29"/>
      <c r="AE25" s="29"/>
      <c r="AF25" s="29"/>
      <c r="AG25" s="130"/>
      <c r="AH25" s="92">
        <f t="shared" si="5"/>
        <v>0</v>
      </c>
      <c r="AI25" s="83">
        <f>IF(Z25="CLIENT S+L",(Y25*3333.33+(VLOOKUP(AB25,'BASE DE DONNEE'!$I$220:$J$250,2,0)))-(Y25*3333.33+(VLOOKUP(AB25,'BASE DE DONNEE'!$I$220:$J$250,2,0)))*AA25,IF(Z25="CLIENT O","OFFERT",IF(Z25="CLIENT L",(VLOOKUP(AB25,'BASE DE DONNEE'!$I$220:$J$250,2,0))+(VLOOKUP(Y25,'BASE DE DONNEE'!$I$111:$P$192,2,0)),IF(Z25="CLIENT D",(Y25*3809.53+(VLOOKUP(AB25,'BASE DE DONNEE'!$I$220:$J$250,2,0))),IF(Z25="CLIENT S+D",(Y25*3809.53+(VLOOKUP(AB25,'BASE DE DONNEE'!$I$220:$J$250,2,0)))-(Y25*3809.53+(VLOOKUP(AB25,'BASE DE DONNEE'!$I$220:$J$250,2,0)))*AA25,IF(Z25="CLIENT S",VLOOKUP(AB25,'BASE DE DONNEE'!$I$220:$J$250,2,0))+VLOOKUP(Y25,'BASE DE DONNEE'!$I$111:$P$192,2,0)-((VLOOKUP(AB25,'BASE DE DONNEE'!$I$220:$J$250,2,0))+VLOOKUP(Y25,'BASE DE DONNEE'!$I$111:$P$192,2,0)*AA25))))))</f>
        <v>0</v>
      </c>
      <c r="AJ25" s="83" t="b">
        <f t="shared" si="6"/>
        <v>0</v>
      </c>
      <c r="AK25" s="83" t="b">
        <f t="shared" si="7"/>
        <v>0</v>
      </c>
      <c r="AL25" s="34"/>
      <c r="AM25" s="26"/>
      <c r="AN25" s="29"/>
      <c r="AO25" s="585"/>
      <c r="AP25" s="704"/>
      <c r="AQ25" s="704"/>
      <c r="AR25" s="77">
        <f t="shared" si="8"/>
        <v>0</v>
      </c>
      <c r="AS25" s="29"/>
      <c r="AT25" s="42"/>
      <c r="AU25" s="29"/>
      <c r="AV25" s="29"/>
      <c r="AW25" s="29"/>
      <c r="AX25" s="29"/>
      <c r="AY25" s="29"/>
      <c r="AZ25" s="129"/>
      <c r="BA25" s="93">
        <f t="shared" si="9"/>
        <v>0</v>
      </c>
      <c r="BB25" s="41">
        <f>IF(AS25="CLIENT S+L",(AR25*3333.33+(VLOOKUP(AU25,'BASE DE DONNEE'!$I$220:$J$250,2,0)))-((AR25*3333.33+(VLOOKUP(AU25,'BASE DE DONNEE'!$I$220:$J$250,2,0)))*AT25),IF(AS25="CLIENT O","OFFERT",IF(AS25="CLIENT L",(VLOOKUP(AU25,'BASE DE DONNEE'!$I$220:$J$250,2,0))+(VLOOKUP(AR25,'BASE DE DONNEE'!$I$111:$P$192,2,0)),IF(AS25="CLIENT D",(AR25*3809.53+(VLOOKUP(AU25,'BASE DE DONNEE'!$I$220:$J$250,2,0))),IF(AS25="CLIENT S+D",(AR25*3809.53+(VLOOKUP(AU25,'BASE DE DONNEE'!$I$220:$J$250,2,0)))-(AR25*3809.53+(VLOOKUP(AU25,'BASE DE DONNEE'!$I$220:$J$250,2,0)))*AT25,IF(AS25="CLIENT S",VLOOKUP(AU25,'BASE DE DONNEE'!$I$220:$J$250,2,0))+VLOOKUP(AR25,'BASE DE DONNEE'!$I$111:$P$192,2,0)-((VLOOKUP(AU25,'BASE DE DONNEE'!$I$220:$J$250,2,0))+VLOOKUP(AR25,'BASE DE DONNEE'!$I$111:$P$164,2,0)*AT25))))))</f>
        <v>0</v>
      </c>
      <c r="BC25" s="41" t="b">
        <f t="shared" si="10"/>
        <v>0</v>
      </c>
      <c r="BD25" s="45" t="b">
        <f t="shared" si="11"/>
        <v>0</v>
      </c>
      <c r="BE25" s="34"/>
      <c r="BF25" s="26"/>
      <c r="BG25" s="29"/>
      <c r="BH25" s="585"/>
      <c r="BI25" s="704"/>
      <c r="BJ25" s="704"/>
      <c r="BK25" s="77">
        <f t="shared" si="12"/>
        <v>0</v>
      </c>
      <c r="BL25" s="29"/>
      <c r="BM25" s="42"/>
      <c r="BN25" s="29"/>
      <c r="BO25" s="29"/>
      <c r="BP25" s="29"/>
      <c r="BQ25" s="29"/>
      <c r="BR25" s="29"/>
      <c r="BS25" s="29"/>
      <c r="BT25" s="94">
        <f t="shared" si="13"/>
        <v>0</v>
      </c>
      <c r="BU25" s="83">
        <f>IF(BL25="CLIENT S+L",(BK25*3333.33+(VLOOKUP(BN25,'BASE DE DONNEE'!$I$220:$J$250,2,0)))-((BK25*3333.33+(VLOOKUP(BN25,'BASE DE DONNEE'!$I$220:$J$250,2,0)))*BM25),IF(BL25="CLIENT O","OFFERT",IF(BL25="CLIENT L",(VLOOKUP(BN25,'BASE DE DONNEE'!$I$220:$J$250,2,0))+(VLOOKUP(BK25,'BASE DE DONNEE'!$I$111:$P$192,2,0)),IF(BL25="CLIENT D",(BK25*3809.53+(VLOOKUP(BN25,'BASE DE DONNEE'!$I$220:$J$250,2,0))),IF(BL25="CLIENT S+D",(BK25*3809.53+(VLOOKUP(BN25,'BASE DE DONNEE'!$I$220:$J$250,2,0)))-((BK25*3809.53+(VLOOKUP(BN25,'BASE DE DONNEE'!$I$220:$J$250,2,0)))*BM25),IF(BL25="CLIENT S",VLOOKUP(BN25,'BASE DE DONNEE'!$I$220:$J$250,2,0))+VLOOKUP(BK25,'BASE DE DONNEE'!$I$111:$P$192,2,0)-((VLOOKUP(BN25,'BASE DE DONNEE'!$I$220:$J$250,2,0))+VLOOKUP(BK25,'BASE DE DONNEE'!$I$111:$P$192,2,0)*BM25))))))</f>
        <v>0</v>
      </c>
      <c r="BV25" s="83" t="b">
        <f t="shared" si="14"/>
        <v>0</v>
      </c>
      <c r="BW25" s="95" t="b">
        <f t="shared" si="15"/>
        <v>0</v>
      </c>
      <c r="BX25" s="34"/>
    </row>
    <row r="26" spans="1:76" x14ac:dyDescent="0.25">
      <c r="A26" s="26"/>
      <c r="B26" s="29"/>
      <c r="C26" s="585"/>
      <c r="D26" s="704"/>
      <c r="E26" s="704"/>
      <c r="F26" s="77">
        <f t="shared" si="0"/>
        <v>0</v>
      </c>
      <c r="G26" s="29"/>
      <c r="H26" s="42"/>
      <c r="I26" s="29"/>
      <c r="J26" s="29"/>
      <c r="K26" s="29"/>
      <c r="L26" s="29"/>
      <c r="M26" s="29"/>
      <c r="N26" s="130"/>
      <c r="O26" s="80">
        <f t="shared" si="1"/>
        <v>0</v>
      </c>
      <c r="P26" s="76" t="b">
        <f>IF(G26="CLIENT S+L",(F26*3333.33+(VLOOKUP(I26,'BASE DE DONNEE'!$I$220:$J$250,2,0)))-(F26*3333.33+(VLOOKUP(I26,'BASE DE DONNEE'!$I$220:$J$250,2,0)))*H26,IF(G26="CLIENT O","OFFERT",IF(G26="CLIENT L",(VLOOKUP(I26,'BASE DE DONNEE'!$I$220:$J$250,2,0))+(VLOOKUP(F26,'BASE DE DONNEE'!$I$111:$P$192,2,0)),IF(G26="CLIENT D",(F26*3809.53+(VLOOKUP(I26,'BASE DE DONNEE'!$I$220:$J$250,2,0))),IF(G26="CLIENT S+D",((F26*3809.53+(VLOOKUP(I26,'BASE DE DONNEE'!$I$220:$J$250,2,0)))-(F26*3809.53+(VLOOKUP(I26,'BASE DE DONNEE'!$I$220:$J$250,2,0)))*H26),IF(G26="CLIENT S",(VLOOKUP(I26,'BASE DE DONNEE'!$I$220:$J$250,2,0))+VLOOKUP(F26,'BASE DE DONNEE'!$I$111:$P$192,2,0)-((VLOOKUP(I26,'BASE DE DONNEE'!$I$220:$J$250,2,0))+VLOOKUP(F26,'BASE DE DONNEE'!$I$111:$P$164,2,0)*H26)))))))</f>
        <v>0</v>
      </c>
      <c r="Q26" s="76" t="b">
        <f t="shared" si="2"/>
        <v>0</v>
      </c>
      <c r="R26" s="83" t="b">
        <f t="shared" si="3"/>
        <v>0</v>
      </c>
      <c r="S26" s="34"/>
      <c r="T26" s="26"/>
      <c r="U26" s="29"/>
      <c r="V26" s="585"/>
      <c r="W26" s="704"/>
      <c r="X26" s="704"/>
      <c r="Y26" s="77">
        <f t="shared" si="4"/>
        <v>0</v>
      </c>
      <c r="Z26" s="29"/>
      <c r="AA26" s="42"/>
      <c r="AB26" s="29"/>
      <c r="AC26" s="29"/>
      <c r="AD26" s="29"/>
      <c r="AE26" s="29"/>
      <c r="AF26" s="29"/>
      <c r="AG26" s="130"/>
      <c r="AH26" s="92">
        <f t="shared" si="5"/>
        <v>0</v>
      </c>
      <c r="AI26" s="83">
        <f>IF(Z26="CLIENT S+L",(Y26*3333.33+(VLOOKUP(AB26,'BASE DE DONNEE'!$I$220:$J$250,2,0)))-(Y26*3333.33+(VLOOKUP(AB26,'BASE DE DONNEE'!$I$220:$J$250,2,0)))*AA26,IF(Z26="CLIENT O","OFFERT",IF(Z26="CLIENT L",(VLOOKUP(AB26,'BASE DE DONNEE'!$I$220:$J$250,2,0))+(VLOOKUP(Y26,'BASE DE DONNEE'!$I$111:$P$192,2,0)),IF(Z26="CLIENT D",(Y26*3809.53+(VLOOKUP(AB26,'BASE DE DONNEE'!$I$220:$J$250,2,0))),IF(Z26="CLIENT S+D",(Y26*3809.53+(VLOOKUP(AB26,'BASE DE DONNEE'!$I$220:$J$250,2,0)))-(Y26*3809.53+(VLOOKUP(AB26,'BASE DE DONNEE'!$I$220:$J$250,2,0)))*AA26,IF(Z26="CLIENT S",VLOOKUP(AB26,'BASE DE DONNEE'!$I$220:$J$250,2,0))+VLOOKUP(Y26,'BASE DE DONNEE'!$I$111:$P$192,2,0)-((VLOOKUP(AB26,'BASE DE DONNEE'!$I$220:$J$250,2,0))+VLOOKUP(Y26,'BASE DE DONNEE'!$I$111:$P$192,2,0)*AA26))))))</f>
        <v>0</v>
      </c>
      <c r="AJ26" s="83" t="b">
        <f t="shared" si="6"/>
        <v>0</v>
      </c>
      <c r="AK26" s="83" t="b">
        <f t="shared" si="7"/>
        <v>0</v>
      </c>
      <c r="AL26" s="34"/>
      <c r="AM26" s="26"/>
      <c r="AN26" s="29"/>
      <c r="AO26" s="585"/>
      <c r="AP26" s="704"/>
      <c r="AQ26" s="704"/>
      <c r="AR26" s="77">
        <f t="shared" si="8"/>
        <v>0</v>
      </c>
      <c r="AS26" s="29"/>
      <c r="AT26" s="42"/>
      <c r="AU26" s="29"/>
      <c r="AV26" s="29"/>
      <c r="AW26" s="29"/>
      <c r="AX26" s="29"/>
      <c r="AY26" s="29"/>
      <c r="AZ26" s="129"/>
      <c r="BA26" s="93">
        <f t="shared" si="9"/>
        <v>0</v>
      </c>
      <c r="BB26" s="41">
        <f>IF(AS26="CLIENT S+L",(AR26*3333.33+(VLOOKUP(AU26,'BASE DE DONNEE'!$I$220:$J$250,2,0)))-((AR26*3333.33+(VLOOKUP(AU26,'BASE DE DONNEE'!$I$220:$J$250,2,0)))*AT26),IF(AS26="CLIENT O","OFFERT",IF(AS26="CLIENT L",(VLOOKUP(AU26,'BASE DE DONNEE'!$I$220:$J$250,2,0))+(VLOOKUP(AR26,'BASE DE DONNEE'!$I$111:$P$192,2,0)),IF(AS26="CLIENT D",(AR26*3809.53+(VLOOKUP(AU26,'BASE DE DONNEE'!$I$220:$J$250,2,0))),IF(AS26="CLIENT S+D",(AR26*3809.53+(VLOOKUP(AU26,'BASE DE DONNEE'!$I$220:$J$250,2,0)))-(AR26*3809.53+(VLOOKUP(AU26,'BASE DE DONNEE'!$I$220:$J$250,2,0)))*AT26,IF(AS26="CLIENT S",VLOOKUP(AU26,'BASE DE DONNEE'!$I$220:$J$250,2,0))+VLOOKUP(AR26,'BASE DE DONNEE'!$I$111:$P$192,2,0)-((VLOOKUP(AU26,'BASE DE DONNEE'!$I$220:$J$250,2,0))+VLOOKUP(AR26,'BASE DE DONNEE'!$I$111:$P$164,2,0)*AT26))))))</f>
        <v>0</v>
      </c>
      <c r="BC26" s="41" t="b">
        <f t="shared" si="10"/>
        <v>0</v>
      </c>
      <c r="BD26" s="45" t="b">
        <f t="shared" si="11"/>
        <v>0</v>
      </c>
      <c r="BE26" s="34"/>
      <c r="BF26" s="26"/>
      <c r="BG26" s="29"/>
      <c r="BH26" s="585"/>
      <c r="BI26" s="704"/>
      <c r="BJ26" s="704"/>
      <c r="BK26" s="77">
        <f t="shared" si="12"/>
        <v>0</v>
      </c>
      <c r="BL26" s="29"/>
      <c r="BM26" s="42"/>
      <c r="BN26" s="29"/>
      <c r="BO26" s="29"/>
      <c r="BP26" s="29"/>
      <c r="BQ26" s="29"/>
      <c r="BR26" s="29"/>
      <c r="BS26" s="29"/>
      <c r="BT26" s="94">
        <f t="shared" si="13"/>
        <v>0</v>
      </c>
      <c r="BU26" s="83">
        <f>IF(BL26="CLIENT S+L",(BK26*3333.33+(VLOOKUP(BN26,'BASE DE DONNEE'!$I$220:$J$250,2,0)))-((BK26*3333.33+(VLOOKUP(BN26,'BASE DE DONNEE'!$I$220:$J$250,2,0)))*BM26),IF(BL26="CLIENT O","OFFERT",IF(BL26="CLIENT L",(VLOOKUP(BN26,'BASE DE DONNEE'!$I$220:$J$250,2,0))+(VLOOKUP(BK26,'BASE DE DONNEE'!$I$111:$P$192,2,0)),IF(BL26="CLIENT D",(BK26*3809.53+(VLOOKUP(BN26,'BASE DE DONNEE'!$I$220:$J$250,2,0))),IF(BL26="CLIENT S+D",(BK26*3809.53+(VLOOKUP(BN26,'BASE DE DONNEE'!$I$220:$J$250,2,0)))-((BK26*3809.53+(VLOOKUP(BN26,'BASE DE DONNEE'!$I$220:$J$250,2,0)))*BM26),IF(BL26="CLIENT S",VLOOKUP(BN26,'BASE DE DONNEE'!$I$220:$J$250,2,0))+VLOOKUP(BK26,'BASE DE DONNEE'!$I$111:$P$192,2,0)-((VLOOKUP(BN26,'BASE DE DONNEE'!$I$220:$J$250,2,0))+VLOOKUP(BK26,'BASE DE DONNEE'!$I$111:$P$192,2,0)*BM26))))))</f>
        <v>0</v>
      </c>
      <c r="BV26" s="83" t="b">
        <f t="shared" si="14"/>
        <v>0</v>
      </c>
      <c r="BW26" s="95" t="b">
        <f t="shared" si="15"/>
        <v>0</v>
      </c>
      <c r="BX26" s="34"/>
    </row>
    <row r="27" spans="1:76" x14ac:dyDescent="0.25">
      <c r="A27" s="26"/>
      <c r="B27" s="29"/>
      <c r="C27" s="585"/>
      <c r="D27" s="704"/>
      <c r="E27" s="704"/>
      <c r="F27" s="77">
        <f t="shared" si="0"/>
        <v>0</v>
      </c>
      <c r="G27" s="29"/>
      <c r="H27" s="42"/>
      <c r="I27" s="29"/>
      <c r="J27" s="29"/>
      <c r="K27" s="29"/>
      <c r="L27" s="29"/>
      <c r="M27" s="29"/>
      <c r="N27" s="130"/>
      <c r="O27" s="80">
        <f t="shared" si="1"/>
        <v>0</v>
      </c>
      <c r="P27" s="76" t="b">
        <f>IF(G27="CLIENT S+L",(F27*3333.33+(VLOOKUP(I27,'BASE DE DONNEE'!$I$220:$J$250,2,0)))-(F27*3333.33+(VLOOKUP(I27,'BASE DE DONNEE'!$I$220:$J$250,2,0)))*H27,IF(G27="CLIENT O","OFFERT",IF(G27="CLIENT L",(VLOOKUP(I27,'BASE DE DONNEE'!$I$220:$J$250,2,0))+(VLOOKUP(F27,'BASE DE DONNEE'!$I$111:$P$192,2,0)),IF(G27="CLIENT D",(F27*3809.53+(VLOOKUP(I27,'BASE DE DONNEE'!$I$220:$J$250,2,0))),IF(G27="CLIENT S+D",((F27*3809.53+(VLOOKUP(I27,'BASE DE DONNEE'!$I$220:$J$250,2,0)))-(F27*3809.53+(VLOOKUP(I27,'BASE DE DONNEE'!$I$220:$J$250,2,0)))*H27),IF(G27="CLIENT S",(VLOOKUP(I27,'BASE DE DONNEE'!$I$220:$J$250,2,0))+VLOOKUP(F27,'BASE DE DONNEE'!$I$111:$P$192,2,0)-((VLOOKUP(I27,'BASE DE DONNEE'!$I$220:$J$250,2,0))+VLOOKUP(F27,'BASE DE DONNEE'!$I$111:$P$164,2,0)*H27)))))))</f>
        <v>0</v>
      </c>
      <c r="Q27" s="76" t="b">
        <f t="shared" si="2"/>
        <v>0</v>
      </c>
      <c r="R27" s="83" t="b">
        <f t="shared" si="3"/>
        <v>0</v>
      </c>
      <c r="S27" s="34"/>
      <c r="T27" s="26"/>
      <c r="U27" s="29"/>
      <c r="V27" s="585"/>
      <c r="W27" s="704"/>
      <c r="X27" s="704"/>
      <c r="Y27" s="77">
        <f t="shared" si="4"/>
        <v>0</v>
      </c>
      <c r="Z27" s="29"/>
      <c r="AA27" s="42"/>
      <c r="AB27" s="29"/>
      <c r="AC27" s="29"/>
      <c r="AD27" s="29"/>
      <c r="AE27" s="29"/>
      <c r="AF27" s="29"/>
      <c r="AG27" s="130"/>
      <c r="AH27" s="92">
        <f t="shared" si="5"/>
        <v>0</v>
      </c>
      <c r="AI27" s="83">
        <f>IF(Z27="CLIENT S+L",(Y27*3333.33+(VLOOKUP(AB27,'BASE DE DONNEE'!$I$220:$J$250,2,0)))-(Y27*3333.33+(VLOOKUP(AB27,'BASE DE DONNEE'!$I$220:$J$250,2,0)))*AA27,IF(Z27="CLIENT O","OFFERT",IF(Z27="CLIENT L",(VLOOKUP(AB27,'BASE DE DONNEE'!$I$220:$J$250,2,0))+(VLOOKUP(Y27,'BASE DE DONNEE'!$I$111:$P$192,2,0)),IF(Z27="CLIENT D",(Y27*3809.53+(VLOOKUP(AB27,'BASE DE DONNEE'!$I$220:$J$250,2,0))),IF(Z27="CLIENT S+D",(Y27*3809.53+(VLOOKUP(AB27,'BASE DE DONNEE'!$I$220:$J$250,2,0)))-(Y27*3809.53+(VLOOKUP(AB27,'BASE DE DONNEE'!$I$220:$J$250,2,0)))*AA27,IF(Z27="CLIENT S",VLOOKUP(AB27,'BASE DE DONNEE'!$I$220:$J$250,2,0))+VLOOKUP(Y27,'BASE DE DONNEE'!$I$111:$P$192,2,0)-((VLOOKUP(AB27,'BASE DE DONNEE'!$I$220:$J$250,2,0))+VLOOKUP(Y27,'BASE DE DONNEE'!$I$111:$P$192,2,0)*AA27))))))</f>
        <v>0</v>
      </c>
      <c r="AJ27" s="83" t="b">
        <f t="shared" si="6"/>
        <v>0</v>
      </c>
      <c r="AK27" s="83" t="b">
        <f t="shared" si="7"/>
        <v>0</v>
      </c>
      <c r="AL27" s="34"/>
      <c r="AM27" s="26"/>
      <c r="AN27" s="29"/>
      <c r="AO27" s="585"/>
      <c r="AP27" s="704"/>
      <c r="AQ27" s="704"/>
      <c r="AR27" s="77">
        <f t="shared" si="8"/>
        <v>0</v>
      </c>
      <c r="AS27" s="29"/>
      <c r="AT27" s="42"/>
      <c r="AU27" s="29"/>
      <c r="AV27" s="29"/>
      <c r="AW27" s="29"/>
      <c r="AX27" s="29"/>
      <c r="AY27" s="29"/>
      <c r="AZ27" s="129"/>
      <c r="BA27" s="93">
        <f t="shared" si="9"/>
        <v>0</v>
      </c>
      <c r="BB27" s="41">
        <f>IF(AS27="CLIENT S+L",(AR27*3333.33+(VLOOKUP(AU27,'BASE DE DONNEE'!$I$220:$J$250,2,0)))-((AR27*3333.33+(VLOOKUP(AU27,'BASE DE DONNEE'!$I$220:$J$250,2,0)))*AT27),IF(AS27="CLIENT O","OFFERT",IF(AS27="CLIENT L",(VLOOKUP(AU27,'BASE DE DONNEE'!$I$220:$J$250,2,0))+(VLOOKUP(AR27,'BASE DE DONNEE'!$I$111:$P$192,2,0)),IF(AS27="CLIENT D",(AR27*3809.53+(VLOOKUP(AU27,'BASE DE DONNEE'!$I$220:$J$250,2,0))),IF(AS27="CLIENT S+D",(AR27*3809.53+(VLOOKUP(AU27,'BASE DE DONNEE'!$I$220:$J$250,2,0)))-(AR27*3809.53+(VLOOKUP(AU27,'BASE DE DONNEE'!$I$220:$J$250,2,0)))*AT27,IF(AS27="CLIENT S",VLOOKUP(AU27,'BASE DE DONNEE'!$I$220:$J$250,2,0))+VLOOKUP(AR27,'BASE DE DONNEE'!$I$111:$P$192,2,0)-((VLOOKUP(AU27,'BASE DE DONNEE'!$I$220:$J$250,2,0))+VLOOKUP(AR27,'BASE DE DONNEE'!$I$111:$P$164,2,0)*AT27))))))</f>
        <v>0</v>
      </c>
      <c r="BC27" s="41" t="b">
        <f t="shared" si="10"/>
        <v>0</v>
      </c>
      <c r="BD27" s="45" t="b">
        <f t="shared" si="11"/>
        <v>0</v>
      </c>
      <c r="BE27" s="34"/>
      <c r="BF27" s="26"/>
      <c r="BG27" s="29"/>
      <c r="BH27" s="585"/>
      <c r="BI27" s="704"/>
      <c r="BJ27" s="704"/>
      <c r="BK27" s="77">
        <f t="shared" si="12"/>
        <v>0</v>
      </c>
      <c r="BL27" s="29"/>
      <c r="BM27" s="42"/>
      <c r="BN27" s="29"/>
      <c r="BO27" s="29"/>
      <c r="BP27" s="29"/>
      <c r="BQ27" s="29"/>
      <c r="BR27" s="29"/>
      <c r="BS27" s="29"/>
      <c r="BT27" s="94">
        <f t="shared" si="13"/>
        <v>0</v>
      </c>
      <c r="BU27" s="83">
        <f>IF(BL27="CLIENT S+L",(BK27*3333.33+(VLOOKUP(BN27,'BASE DE DONNEE'!$I$220:$J$250,2,0)))-((BK27*3333.33+(VLOOKUP(BN27,'BASE DE DONNEE'!$I$220:$J$250,2,0)))*BM27),IF(BL27="CLIENT O","OFFERT",IF(BL27="CLIENT L",(VLOOKUP(BN27,'BASE DE DONNEE'!$I$220:$J$250,2,0))+(VLOOKUP(BK27,'BASE DE DONNEE'!$I$111:$P$192,2,0)),IF(BL27="CLIENT D",(BK27*3809.53+(VLOOKUP(BN27,'BASE DE DONNEE'!$I$220:$J$250,2,0))),IF(BL27="CLIENT S+D",(BK27*3809.53+(VLOOKUP(BN27,'BASE DE DONNEE'!$I$220:$J$250,2,0)))-((BK27*3809.53+(VLOOKUP(BN27,'BASE DE DONNEE'!$I$220:$J$250,2,0)))*BM27),IF(BL27="CLIENT S",VLOOKUP(BN27,'BASE DE DONNEE'!$I$220:$J$250,2,0))+VLOOKUP(BK27,'BASE DE DONNEE'!$I$111:$P$192,2,0)-((VLOOKUP(BN27,'BASE DE DONNEE'!$I$220:$J$250,2,0))+VLOOKUP(BK27,'BASE DE DONNEE'!$I$111:$P$192,2,0)*BM27))))))</f>
        <v>0</v>
      </c>
      <c r="BV27" s="83" t="b">
        <f t="shared" si="14"/>
        <v>0</v>
      </c>
      <c r="BW27" s="95" t="b">
        <f t="shared" si="15"/>
        <v>0</v>
      </c>
      <c r="BX27" s="34"/>
    </row>
    <row r="28" spans="1:76" x14ac:dyDescent="0.25">
      <c r="A28" s="26"/>
      <c r="B28" s="29"/>
      <c r="C28" s="585"/>
      <c r="D28" s="704"/>
      <c r="E28" s="704"/>
      <c r="F28" s="77">
        <f t="shared" si="0"/>
        <v>0</v>
      </c>
      <c r="G28" s="29"/>
      <c r="H28" s="42"/>
      <c r="I28" s="29"/>
      <c r="J28" s="29"/>
      <c r="K28" s="29"/>
      <c r="L28" s="29"/>
      <c r="M28" s="29"/>
      <c r="N28" s="130"/>
      <c r="O28" s="80">
        <f t="shared" si="1"/>
        <v>0</v>
      </c>
      <c r="P28" s="76" t="b">
        <f>IF(G28="CLIENT S+L",(F28*3333.33+(VLOOKUP(I28,'BASE DE DONNEE'!$I$220:$J$250,2,0)))-(F28*3333.33+(VLOOKUP(I28,'BASE DE DONNEE'!$I$220:$J$250,2,0)))*H28,IF(G28="CLIENT O","OFFERT",IF(G28="CLIENT L",(VLOOKUP(I28,'BASE DE DONNEE'!$I$220:$J$250,2,0))+(VLOOKUP(F28,'BASE DE DONNEE'!$I$111:$P$192,2,0)),IF(G28="CLIENT D",(F28*3809.53+(VLOOKUP(I28,'BASE DE DONNEE'!$I$220:$J$250,2,0))),IF(G28="CLIENT S+D",((F28*3809.53+(VLOOKUP(I28,'BASE DE DONNEE'!$I$220:$J$250,2,0)))-(F28*3809.53+(VLOOKUP(I28,'BASE DE DONNEE'!$I$220:$J$250,2,0)))*H28),IF(G28="CLIENT S",(VLOOKUP(I28,'BASE DE DONNEE'!$I$220:$J$250,2,0))+VLOOKUP(F28,'BASE DE DONNEE'!$I$111:$P$192,2,0)-((VLOOKUP(I28,'BASE DE DONNEE'!$I$220:$J$250,2,0))+VLOOKUP(F28,'BASE DE DONNEE'!$I$111:$P$164,2,0)*H28)))))))</f>
        <v>0</v>
      </c>
      <c r="Q28" s="76" t="b">
        <f t="shared" si="2"/>
        <v>0</v>
      </c>
      <c r="R28" s="83" t="b">
        <f t="shared" si="3"/>
        <v>0</v>
      </c>
      <c r="S28" s="34"/>
      <c r="T28" s="26"/>
      <c r="U28" s="29"/>
      <c r="V28" s="585"/>
      <c r="W28" s="704"/>
      <c r="X28" s="704"/>
      <c r="Y28" s="77">
        <f t="shared" si="4"/>
        <v>0</v>
      </c>
      <c r="Z28" s="29"/>
      <c r="AA28" s="42"/>
      <c r="AB28" s="29"/>
      <c r="AC28" s="29"/>
      <c r="AD28" s="29"/>
      <c r="AE28" s="29"/>
      <c r="AF28" s="29"/>
      <c r="AG28" s="130"/>
      <c r="AH28" s="92">
        <f t="shared" si="5"/>
        <v>0</v>
      </c>
      <c r="AI28" s="83">
        <f>IF(Z28="CLIENT S+L",(Y28*3333.33+(VLOOKUP(AB28,'BASE DE DONNEE'!$I$220:$J$250,2,0)))-(Y28*3333.33+(VLOOKUP(AB28,'BASE DE DONNEE'!$I$220:$J$250,2,0)))*AA28,IF(Z28="CLIENT O","OFFERT",IF(Z28="CLIENT L",(VLOOKUP(AB28,'BASE DE DONNEE'!$I$220:$J$250,2,0))+(VLOOKUP(Y28,'BASE DE DONNEE'!$I$111:$P$192,2,0)),IF(Z28="CLIENT D",(Y28*3809.53+(VLOOKUP(AB28,'BASE DE DONNEE'!$I$220:$J$250,2,0))),IF(Z28="CLIENT S+D",(Y28*3809.53+(VLOOKUP(AB28,'BASE DE DONNEE'!$I$220:$J$250,2,0)))-(Y28*3809.53+(VLOOKUP(AB28,'BASE DE DONNEE'!$I$220:$J$250,2,0)))*AA28,IF(Z28="CLIENT S",VLOOKUP(AB28,'BASE DE DONNEE'!$I$220:$J$250,2,0))+VLOOKUP(Y28,'BASE DE DONNEE'!$I$111:$P$192,2,0)-((VLOOKUP(AB28,'BASE DE DONNEE'!$I$220:$J$250,2,0))+VLOOKUP(Y28,'BASE DE DONNEE'!$I$111:$P$192,2,0)*AA28))))))</f>
        <v>0</v>
      </c>
      <c r="AJ28" s="83" t="b">
        <f t="shared" si="6"/>
        <v>0</v>
      </c>
      <c r="AK28" s="83" t="b">
        <f t="shared" si="7"/>
        <v>0</v>
      </c>
      <c r="AL28" s="34"/>
      <c r="AM28" s="26"/>
      <c r="AN28" s="29"/>
      <c r="AO28" s="585"/>
      <c r="AP28" s="704"/>
      <c r="AQ28" s="704"/>
      <c r="AR28" s="77">
        <f t="shared" si="8"/>
        <v>0</v>
      </c>
      <c r="AS28" s="29"/>
      <c r="AT28" s="42"/>
      <c r="AU28" s="29"/>
      <c r="AV28" s="29"/>
      <c r="AW28" s="29"/>
      <c r="AX28" s="29"/>
      <c r="AY28" s="29"/>
      <c r="AZ28" s="129"/>
      <c r="BA28" s="93">
        <f t="shared" si="9"/>
        <v>0</v>
      </c>
      <c r="BB28" s="41">
        <f>IF(AS28="CLIENT S+L",(AR28*3333.33+(VLOOKUP(AU28,'BASE DE DONNEE'!$I$220:$J$250,2,0)))-((AR28*3333.33+(VLOOKUP(AU28,'BASE DE DONNEE'!$I$220:$J$250,2,0)))*AT28),IF(AS28="CLIENT O","OFFERT",IF(AS28="CLIENT L",(VLOOKUP(AU28,'BASE DE DONNEE'!$I$220:$J$250,2,0))+(VLOOKUP(AR28,'BASE DE DONNEE'!$I$111:$P$192,2,0)),IF(AS28="CLIENT D",(AR28*3809.53+(VLOOKUP(AU28,'BASE DE DONNEE'!$I$220:$J$250,2,0))),IF(AS28="CLIENT S+D",(AR28*3809.53+(VLOOKUP(AU28,'BASE DE DONNEE'!$I$220:$J$250,2,0)))-(AR28*3809.53+(VLOOKUP(AU28,'BASE DE DONNEE'!$I$220:$J$250,2,0)))*AT28,IF(AS28="CLIENT S",VLOOKUP(AU28,'BASE DE DONNEE'!$I$220:$J$250,2,0))+VLOOKUP(AR28,'BASE DE DONNEE'!$I$111:$P$192,2,0)-((VLOOKUP(AU28,'BASE DE DONNEE'!$I$220:$J$250,2,0))+VLOOKUP(AR28,'BASE DE DONNEE'!$I$111:$P$164,2,0)*AT28))))))</f>
        <v>0</v>
      </c>
      <c r="BC28" s="41" t="b">
        <f t="shared" si="10"/>
        <v>0</v>
      </c>
      <c r="BD28" s="45" t="b">
        <f t="shared" si="11"/>
        <v>0</v>
      </c>
      <c r="BE28" s="34"/>
      <c r="BF28" s="26"/>
      <c r="BG28" s="29"/>
      <c r="BH28" s="585"/>
      <c r="BI28" s="704"/>
      <c r="BJ28" s="704"/>
      <c r="BK28" s="77">
        <f t="shared" si="12"/>
        <v>0</v>
      </c>
      <c r="BL28" s="29"/>
      <c r="BM28" s="42"/>
      <c r="BN28" s="29"/>
      <c r="BO28" s="29"/>
      <c r="BP28" s="29"/>
      <c r="BQ28" s="29"/>
      <c r="BR28" s="29"/>
      <c r="BS28" s="29"/>
      <c r="BT28" s="94">
        <f t="shared" si="13"/>
        <v>0</v>
      </c>
      <c r="BU28" s="83">
        <f>IF(BL28="CLIENT S+L",(BK28*3333.33+(VLOOKUP(BN28,'BASE DE DONNEE'!$I$220:$J$250,2,0)))-((BK28*3333.33+(VLOOKUP(BN28,'BASE DE DONNEE'!$I$220:$J$250,2,0)))*BM28),IF(BL28="CLIENT O","OFFERT",IF(BL28="CLIENT L",(VLOOKUP(BN28,'BASE DE DONNEE'!$I$220:$J$250,2,0))+(VLOOKUP(BK28,'BASE DE DONNEE'!$I$111:$P$192,2,0)),IF(BL28="CLIENT D",(BK28*3809.53+(VLOOKUP(BN28,'BASE DE DONNEE'!$I$220:$J$250,2,0))),IF(BL28="CLIENT S+D",(BK28*3809.53+(VLOOKUP(BN28,'BASE DE DONNEE'!$I$220:$J$250,2,0)))-((BK28*3809.53+(VLOOKUP(BN28,'BASE DE DONNEE'!$I$220:$J$250,2,0)))*BM28),IF(BL28="CLIENT S",VLOOKUP(BN28,'BASE DE DONNEE'!$I$220:$J$250,2,0))+VLOOKUP(BK28,'BASE DE DONNEE'!$I$111:$P$192,2,0)-((VLOOKUP(BN28,'BASE DE DONNEE'!$I$220:$J$250,2,0))+VLOOKUP(BK28,'BASE DE DONNEE'!$I$111:$P$192,2,0)*BM28))))))</f>
        <v>0</v>
      </c>
      <c r="BV28" s="83" t="b">
        <f t="shared" si="14"/>
        <v>0</v>
      </c>
      <c r="BW28" s="95" t="b">
        <f t="shared" si="15"/>
        <v>0</v>
      </c>
      <c r="BX28" s="34"/>
    </row>
    <row r="29" spans="1:76" x14ac:dyDescent="0.25">
      <c r="A29" s="26"/>
      <c r="B29" s="29"/>
      <c r="C29" s="585"/>
      <c r="D29" s="704"/>
      <c r="E29" s="704"/>
      <c r="F29" s="77">
        <f t="shared" si="0"/>
        <v>0</v>
      </c>
      <c r="G29" s="29"/>
      <c r="H29" s="42"/>
      <c r="I29" s="29"/>
      <c r="J29" s="29"/>
      <c r="K29" s="29"/>
      <c r="L29" s="29"/>
      <c r="M29" s="29"/>
      <c r="N29" s="130"/>
      <c r="O29" s="80">
        <f t="shared" si="1"/>
        <v>0</v>
      </c>
      <c r="P29" s="76" t="b">
        <f>IF(G29="CLIENT S+L",(F29*3333.33+(VLOOKUP(I29,'BASE DE DONNEE'!$I$220:$J$250,2,0)))-(F29*3333.33+(VLOOKUP(I29,'BASE DE DONNEE'!$I$220:$J$250,2,0)))*H29,IF(G29="CLIENT O","OFFERT",IF(G29="CLIENT L",(VLOOKUP(I29,'BASE DE DONNEE'!$I$220:$J$250,2,0))+(VLOOKUP(F29,'BASE DE DONNEE'!$I$111:$P$192,2,0)),IF(G29="CLIENT D",(F29*3809.53+(VLOOKUP(I29,'BASE DE DONNEE'!$I$220:$J$250,2,0))),IF(G29="CLIENT S+D",((F29*3809.53+(VLOOKUP(I29,'BASE DE DONNEE'!$I$220:$J$250,2,0)))-(F29*3809.53+(VLOOKUP(I29,'BASE DE DONNEE'!$I$220:$J$250,2,0)))*H29),IF(G29="CLIENT S",(VLOOKUP(I29,'BASE DE DONNEE'!$I$220:$J$250,2,0))+VLOOKUP(F29,'BASE DE DONNEE'!$I$111:$P$192,2,0)-((VLOOKUP(I29,'BASE DE DONNEE'!$I$220:$J$250,2,0))+VLOOKUP(F29,'BASE DE DONNEE'!$I$111:$P$164,2,0)*H29)))))))</f>
        <v>0</v>
      </c>
      <c r="Q29" s="76" t="b">
        <f t="shared" si="2"/>
        <v>0</v>
      </c>
      <c r="R29" s="83" t="b">
        <f t="shared" si="3"/>
        <v>0</v>
      </c>
      <c r="S29" s="34"/>
      <c r="T29" s="26"/>
      <c r="U29" s="29"/>
      <c r="V29" s="585"/>
      <c r="W29" s="704"/>
      <c r="X29" s="704"/>
      <c r="Y29" s="77">
        <f t="shared" si="4"/>
        <v>0</v>
      </c>
      <c r="Z29" s="29"/>
      <c r="AA29" s="42"/>
      <c r="AB29" s="29"/>
      <c r="AC29" s="29"/>
      <c r="AD29" s="29"/>
      <c r="AE29" s="29"/>
      <c r="AF29" s="29"/>
      <c r="AG29" s="130"/>
      <c r="AH29" s="92">
        <f t="shared" si="5"/>
        <v>0</v>
      </c>
      <c r="AI29" s="83">
        <f>IF(Z29="CLIENT S+L",(Y29*3333.33+(VLOOKUP(AB29,'BASE DE DONNEE'!$I$220:$J$250,2,0)))-(Y29*3333.33+(VLOOKUP(AB29,'BASE DE DONNEE'!$I$220:$J$250,2,0)))*AA29,IF(Z29="CLIENT O","OFFERT",IF(Z29="CLIENT L",(VLOOKUP(AB29,'BASE DE DONNEE'!$I$220:$J$250,2,0))+(VLOOKUP(Y29,'BASE DE DONNEE'!$I$111:$P$192,2,0)),IF(Z29="CLIENT D",(Y29*3809.53+(VLOOKUP(AB29,'BASE DE DONNEE'!$I$220:$J$250,2,0))),IF(Z29="CLIENT S+D",(Y29*3809.53+(VLOOKUP(AB29,'BASE DE DONNEE'!$I$220:$J$250,2,0)))-(Y29*3809.53+(VLOOKUP(AB29,'BASE DE DONNEE'!$I$220:$J$250,2,0)))*AA29,IF(Z29="CLIENT S",VLOOKUP(AB29,'BASE DE DONNEE'!$I$220:$J$250,2,0))+VLOOKUP(Y29,'BASE DE DONNEE'!$I$111:$P$192,2,0)-((VLOOKUP(AB29,'BASE DE DONNEE'!$I$220:$J$250,2,0))+VLOOKUP(Y29,'BASE DE DONNEE'!$I$111:$P$192,2,0)*AA29))))))</f>
        <v>0</v>
      </c>
      <c r="AJ29" s="83" t="b">
        <f t="shared" si="6"/>
        <v>0</v>
      </c>
      <c r="AK29" s="83" t="b">
        <f t="shared" si="7"/>
        <v>0</v>
      </c>
      <c r="AL29" s="34"/>
      <c r="AM29" s="26"/>
      <c r="AN29" s="29"/>
      <c r="AO29" s="585"/>
      <c r="AP29" s="704"/>
      <c r="AQ29" s="704"/>
      <c r="AR29" s="77">
        <f t="shared" si="8"/>
        <v>0</v>
      </c>
      <c r="AS29" s="29"/>
      <c r="AT29" s="42"/>
      <c r="AU29" s="29"/>
      <c r="AV29" s="29"/>
      <c r="AW29" s="29"/>
      <c r="AX29" s="29"/>
      <c r="AY29" s="29"/>
      <c r="AZ29" s="129"/>
      <c r="BA29" s="93">
        <f t="shared" si="9"/>
        <v>0</v>
      </c>
      <c r="BB29" s="41">
        <f>IF(AS29="CLIENT S+L",(AR29*3333.33+(VLOOKUP(AU29,'BASE DE DONNEE'!$I$220:$J$250,2,0)))-((AR29*3333.33+(VLOOKUP(AU29,'BASE DE DONNEE'!$I$220:$J$250,2,0)))*AT29),IF(AS29="CLIENT O","OFFERT",IF(AS29="CLIENT L",(VLOOKUP(AU29,'BASE DE DONNEE'!$I$220:$J$250,2,0))+(VLOOKUP(AR29,'BASE DE DONNEE'!$I$111:$P$192,2,0)),IF(AS29="CLIENT D",(AR29*3809.53+(VLOOKUP(AU29,'BASE DE DONNEE'!$I$220:$J$250,2,0))),IF(AS29="CLIENT S+D",(AR29*3809.53+(VLOOKUP(AU29,'BASE DE DONNEE'!$I$220:$J$250,2,0)))-(AR29*3809.53+(VLOOKUP(AU29,'BASE DE DONNEE'!$I$220:$J$250,2,0)))*AT29,IF(AS29="CLIENT S",VLOOKUP(AU29,'BASE DE DONNEE'!$I$220:$J$250,2,0))+VLOOKUP(AR29,'BASE DE DONNEE'!$I$111:$P$192,2,0)-((VLOOKUP(AU29,'BASE DE DONNEE'!$I$220:$J$250,2,0))+VLOOKUP(AR29,'BASE DE DONNEE'!$I$111:$P$164,2,0)*AT29))))))</f>
        <v>0</v>
      </c>
      <c r="BC29" s="41" t="b">
        <f t="shared" si="10"/>
        <v>0</v>
      </c>
      <c r="BD29" s="45" t="b">
        <f t="shared" si="11"/>
        <v>0</v>
      </c>
      <c r="BE29" s="34"/>
      <c r="BF29" s="26"/>
      <c r="BG29" s="29"/>
      <c r="BH29" s="585"/>
      <c r="BI29" s="704"/>
      <c r="BJ29" s="704"/>
      <c r="BK29" s="77">
        <f t="shared" si="12"/>
        <v>0</v>
      </c>
      <c r="BL29" s="29"/>
      <c r="BM29" s="42"/>
      <c r="BN29" s="29"/>
      <c r="BO29" s="29"/>
      <c r="BP29" s="29"/>
      <c r="BQ29" s="29"/>
      <c r="BR29" s="29"/>
      <c r="BS29" s="29"/>
      <c r="BT29" s="94">
        <f t="shared" si="13"/>
        <v>0</v>
      </c>
      <c r="BU29" s="83">
        <f>IF(BL29="CLIENT S+L",(BK29*3333.33+(VLOOKUP(BN29,'BASE DE DONNEE'!$I$220:$J$250,2,0)))-((BK29*3333.33+(VLOOKUP(BN29,'BASE DE DONNEE'!$I$220:$J$250,2,0)))*BM29),IF(BL29="CLIENT O","OFFERT",IF(BL29="CLIENT L",(VLOOKUP(BN29,'BASE DE DONNEE'!$I$220:$J$250,2,0))+(VLOOKUP(BK29,'BASE DE DONNEE'!$I$111:$P$192,2,0)),IF(BL29="CLIENT D",(BK29*3809.53+(VLOOKUP(BN29,'BASE DE DONNEE'!$I$220:$J$250,2,0))),IF(BL29="CLIENT S+D",(BK29*3809.53+(VLOOKUP(BN29,'BASE DE DONNEE'!$I$220:$J$250,2,0)))-((BK29*3809.53+(VLOOKUP(BN29,'BASE DE DONNEE'!$I$220:$J$250,2,0)))*BM29),IF(BL29="CLIENT S",VLOOKUP(BN29,'BASE DE DONNEE'!$I$220:$J$250,2,0))+VLOOKUP(BK29,'BASE DE DONNEE'!$I$111:$P$192,2,0)-((VLOOKUP(BN29,'BASE DE DONNEE'!$I$220:$J$250,2,0))+VLOOKUP(BK29,'BASE DE DONNEE'!$I$111:$P$192,2,0)*BM29))))))</f>
        <v>0</v>
      </c>
      <c r="BV29" s="83" t="b">
        <f t="shared" si="14"/>
        <v>0</v>
      </c>
      <c r="BW29" s="95" t="b">
        <f t="shared" si="15"/>
        <v>0</v>
      </c>
      <c r="BX29" s="34"/>
    </row>
    <row r="30" spans="1:76" x14ac:dyDescent="0.25">
      <c r="A30" s="26"/>
      <c r="B30" s="29"/>
      <c r="C30" s="585"/>
      <c r="D30" s="704"/>
      <c r="E30" s="704"/>
      <c r="F30" s="77">
        <f t="shared" si="0"/>
        <v>0</v>
      </c>
      <c r="G30" s="29"/>
      <c r="H30" s="42"/>
      <c r="I30" s="29"/>
      <c r="J30" s="29"/>
      <c r="K30" s="29"/>
      <c r="L30" s="29"/>
      <c r="M30" s="29"/>
      <c r="N30" s="130"/>
      <c r="O30" s="80">
        <f t="shared" si="1"/>
        <v>0</v>
      </c>
      <c r="P30" s="76" t="b">
        <f>IF(G30="CLIENT S+L",(F30*3333.33+(VLOOKUP(I30,'BASE DE DONNEE'!$I$220:$J$250,2,0)))-(F30*3333.33+(VLOOKUP(I30,'BASE DE DONNEE'!$I$220:$J$250,2,0)))*H30,IF(G30="CLIENT O","OFFERT",IF(G30="CLIENT L",(VLOOKUP(I30,'BASE DE DONNEE'!$I$220:$J$250,2,0))+(VLOOKUP(F30,'BASE DE DONNEE'!$I$111:$P$192,2,0)),IF(G30="CLIENT D",(F30*3809.53+(VLOOKUP(I30,'BASE DE DONNEE'!$I$220:$J$250,2,0))),IF(G30="CLIENT S+D",((F30*3809.53+(VLOOKUP(I30,'BASE DE DONNEE'!$I$220:$J$250,2,0)))-(F30*3809.53+(VLOOKUP(I30,'BASE DE DONNEE'!$I$220:$J$250,2,0)))*H30),IF(G30="CLIENT S",(VLOOKUP(I30,'BASE DE DONNEE'!$I$220:$J$250,2,0))+VLOOKUP(F30,'BASE DE DONNEE'!$I$111:$P$192,2,0)-((VLOOKUP(I30,'BASE DE DONNEE'!$I$220:$J$250,2,0))+VLOOKUP(F30,'BASE DE DONNEE'!$I$111:$P$164,2,0)*H30)))))))</f>
        <v>0</v>
      </c>
      <c r="Q30" s="76" t="b">
        <f t="shared" si="2"/>
        <v>0</v>
      </c>
      <c r="R30" s="83" t="b">
        <f t="shared" si="3"/>
        <v>0</v>
      </c>
      <c r="S30" s="34"/>
      <c r="T30" s="26"/>
      <c r="U30" s="29"/>
      <c r="V30" s="585"/>
      <c r="W30" s="704"/>
      <c r="X30" s="704"/>
      <c r="Y30" s="77">
        <f t="shared" si="4"/>
        <v>0</v>
      </c>
      <c r="Z30" s="29"/>
      <c r="AA30" s="42"/>
      <c r="AB30" s="29"/>
      <c r="AC30" s="29"/>
      <c r="AD30" s="29"/>
      <c r="AE30" s="29"/>
      <c r="AF30" s="29"/>
      <c r="AG30" s="130"/>
      <c r="AH30" s="92">
        <f t="shared" si="5"/>
        <v>0</v>
      </c>
      <c r="AI30" s="83">
        <f>IF(Z30="CLIENT S+L",(Y30*3333.33+(VLOOKUP(AB30,'BASE DE DONNEE'!$I$220:$J$250,2,0)))-(Y30*3333.33+(VLOOKUP(AB30,'BASE DE DONNEE'!$I$220:$J$250,2,0)))*AA30,IF(Z30="CLIENT O","OFFERT",IF(Z30="CLIENT L",(VLOOKUP(AB30,'BASE DE DONNEE'!$I$220:$J$250,2,0))+(VLOOKUP(Y30,'BASE DE DONNEE'!$I$111:$P$192,2,0)),IF(Z30="CLIENT D",(Y30*3809.53+(VLOOKUP(AB30,'BASE DE DONNEE'!$I$220:$J$250,2,0))),IF(Z30="CLIENT S+D",(Y30*3809.53+(VLOOKUP(AB30,'BASE DE DONNEE'!$I$220:$J$250,2,0)))-(Y30*3809.53+(VLOOKUP(AB30,'BASE DE DONNEE'!$I$220:$J$250,2,0)))*AA30,IF(Z30="CLIENT S",VLOOKUP(AB30,'BASE DE DONNEE'!$I$220:$J$250,2,0))+VLOOKUP(Y30,'BASE DE DONNEE'!$I$111:$P$192,2,0)-((VLOOKUP(AB30,'BASE DE DONNEE'!$I$220:$J$250,2,0))+VLOOKUP(Y30,'BASE DE DONNEE'!$I$111:$P$192,2,0)*AA30))))))</f>
        <v>0</v>
      </c>
      <c r="AJ30" s="83" t="b">
        <f t="shared" si="6"/>
        <v>0</v>
      </c>
      <c r="AK30" s="83" t="b">
        <f t="shared" si="7"/>
        <v>0</v>
      </c>
      <c r="AL30" s="34"/>
      <c r="AM30" s="26"/>
      <c r="AN30" s="29"/>
      <c r="AO30" s="585"/>
      <c r="AP30" s="704"/>
      <c r="AQ30" s="704"/>
      <c r="AR30" s="77">
        <f t="shared" si="8"/>
        <v>0</v>
      </c>
      <c r="AS30" s="29"/>
      <c r="AT30" s="42"/>
      <c r="AU30" s="29"/>
      <c r="AV30" s="29"/>
      <c r="AW30" s="29"/>
      <c r="AX30" s="29"/>
      <c r="AY30" s="29"/>
      <c r="AZ30" s="129"/>
      <c r="BA30" s="93">
        <f t="shared" si="9"/>
        <v>0</v>
      </c>
      <c r="BB30" s="41">
        <f>IF(AS30="CLIENT S+L",(AR30*3333.33+(VLOOKUP(AU30,'BASE DE DONNEE'!$I$220:$J$250,2,0)))-((AR30*3333.33+(VLOOKUP(AU30,'BASE DE DONNEE'!$I$220:$J$250,2,0)))*AT30),IF(AS30="CLIENT O","OFFERT",IF(AS30="CLIENT L",(VLOOKUP(AU30,'BASE DE DONNEE'!$I$220:$J$250,2,0))+(VLOOKUP(AR30,'BASE DE DONNEE'!$I$111:$P$192,2,0)),IF(AS30="CLIENT D",(AR30*3809.53+(VLOOKUP(AU30,'BASE DE DONNEE'!$I$220:$J$250,2,0))),IF(AS30="CLIENT S+D",(AR30*3809.53+(VLOOKUP(AU30,'BASE DE DONNEE'!$I$220:$J$250,2,0)))-(AR30*3809.53+(VLOOKUP(AU30,'BASE DE DONNEE'!$I$220:$J$250,2,0)))*AT30,IF(AS30="CLIENT S",VLOOKUP(AU30,'BASE DE DONNEE'!$I$220:$J$250,2,0))+VLOOKUP(AR30,'BASE DE DONNEE'!$I$111:$P$192,2,0)-((VLOOKUP(AU30,'BASE DE DONNEE'!$I$220:$J$250,2,0))+VLOOKUP(AR30,'BASE DE DONNEE'!$I$111:$P$164,2,0)*AT30))))))</f>
        <v>0</v>
      </c>
      <c r="BC30" s="41" t="b">
        <f t="shared" si="10"/>
        <v>0</v>
      </c>
      <c r="BD30" s="45" t="b">
        <f t="shared" si="11"/>
        <v>0</v>
      </c>
      <c r="BE30" s="34"/>
      <c r="BF30" s="26"/>
      <c r="BG30" s="29"/>
      <c r="BH30" s="585"/>
      <c r="BI30" s="704"/>
      <c r="BJ30" s="704"/>
      <c r="BK30" s="77">
        <f t="shared" si="12"/>
        <v>0</v>
      </c>
      <c r="BL30" s="29"/>
      <c r="BM30" s="42"/>
      <c r="BN30" s="29"/>
      <c r="BO30" s="29"/>
      <c r="BP30" s="29"/>
      <c r="BQ30" s="29"/>
      <c r="BR30" s="29"/>
      <c r="BS30" s="29"/>
      <c r="BT30" s="94">
        <f t="shared" si="13"/>
        <v>0</v>
      </c>
      <c r="BU30" s="83">
        <f>IF(BL30="CLIENT S+L",(BK30*3333.33+(VLOOKUP(BN30,'BASE DE DONNEE'!$I$220:$J$250,2,0)))-((BK30*3333.33+(VLOOKUP(BN30,'BASE DE DONNEE'!$I$220:$J$250,2,0)))*BM30),IF(BL30="CLIENT O","OFFERT",IF(BL30="CLIENT L",(VLOOKUP(BN30,'BASE DE DONNEE'!$I$220:$J$250,2,0))+(VLOOKUP(BK30,'BASE DE DONNEE'!$I$111:$P$192,2,0)),IF(BL30="CLIENT D",(BK30*3809.53+(VLOOKUP(BN30,'BASE DE DONNEE'!$I$220:$J$250,2,0))),IF(BL30="CLIENT S+D",(BK30*3809.53+(VLOOKUP(BN30,'BASE DE DONNEE'!$I$220:$J$250,2,0)))-((BK30*3809.53+(VLOOKUP(BN30,'BASE DE DONNEE'!$I$220:$J$250,2,0)))*BM30),IF(BL30="CLIENT S",VLOOKUP(BN30,'BASE DE DONNEE'!$I$220:$J$250,2,0))+VLOOKUP(BK30,'BASE DE DONNEE'!$I$111:$P$192,2,0)-((VLOOKUP(BN30,'BASE DE DONNEE'!$I$220:$J$250,2,0))+VLOOKUP(BK30,'BASE DE DONNEE'!$I$111:$P$192,2,0)*BM30))))))</f>
        <v>0</v>
      </c>
      <c r="BV30" s="83" t="b">
        <f t="shared" si="14"/>
        <v>0</v>
      </c>
      <c r="BW30" s="95" t="b">
        <f t="shared" si="15"/>
        <v>0</v>
      </c>
      <c r="BX30" s="34"/>
    </row>
    <row r="31" spans="1:76" x14ac:dyDescent="0.25">
      <c r="A31" s="26"/>
      <c r="B31" s="29"/>
      <c r="C31" s="585"/>
      <c r="D31" s="704"/>
      <c r="E31" s="704"/>
      <c r="F31" s="77">
        <f t="shared" si="0"/>
        <v>0</v>
      </c>
      <c r="G31" s="29"/>
      <c r="H31" s="42"/>
      <c r="I31" s="29"/>
      <c r="J31" s="29"/>
      <c r="K31" s="29"/>
      <c r="L31" s="29"/>
      <c r="M31" s="29"/>
      <c r="N31" s="130"/>
      <c r="O31" s="80">
        <f t="shared" si="1"/>
        <v>0</v>
      </c>
      <c r="P31" s="76" t="b">
        <f>IF(G31="CLIENT S+L",(F31*3333.33+(VLOOKUP(I31,'BASE DE DONNEE'!$I$220:$J$250,2,0)))-(F31*3333.33+(VLOOKUP(I31,'BASE DE DONNEE'!$I$220:$J$250,2,0)))*H31,IF(G31="CLIENT O","OFFERT",IF(G31="CLIENT L",(VLOOKUP(I31,'BASE DE DONNEE'!$I$220:$J$250,2,0))+(VLOOKUP(F31,'BASE DE DONNEE'!$I$111:$P$192,2,0)),IF(G31="CLIENT D",(F31*3809.53+(VLOOKUP(I31,'BASE DE DONNEE'!$I$220:$J$250,2,0))),IF(G31="CLIENT S+D",((F31*3809.53+(VLOOKUP(I31,'BASE DE DONNEE'!$I$220:$J$250,2,0)))-(F31*3809.53+(VLOOKUP(I31,'BASE DE DONNEE'!$I$220:$J$250,2,0)))*H31),IF(G31="CLIENT S",(VLOOKUP(I31,'BASE DE DONNEE'!$I$220:$J$250,2,0))+VLOOKUP(F31,'BASE DE DONNEE'!$I$111:$P$192,2,0)-((VLOOKUP(I31,'BASE DE DONNEE'!$I$220:$J$250,2,0))+VLOOKUP(F31,'BASE DE DONNEE'!$I$111:$P$164,2,0)*H31)))))))</f>
        <v>0</v>
      </c>
      <c r="Q31" s="76" t="b">
        <f t="shared" si="2"/>
        <v>0</v>
      </c>
      <c r="R31" s="83" t="b">
        <f t="shared" si="3"/>
        <v>0</v>
      </c>
      <c r="S31" s="34"/>
      <c r="T31" s="26"/>
      <c r="U31" s="29"/>
      <c r="V31" s="585"/>
      <c r="W31" s="704"/>
      <c r="X31" s="704"/>
      <c r="Y31" s="77">
        <f t="shared" si="4"/>
        <v>0</v>
      </c>
      <c r="Z31" s="29"/>
      <c r="AA31" s="42"/>
      <c r="AB31" s="29"/>
      <c r="AC31" s="29"/>
      <c r="AD31" s="29"/>
      <c r="AE31" s="29"/>
      <c r="AF31" s="29"/>
      <c r="AG31" s="130"/>
      <c r="AH31" s="92">
        <f t="shared" si="5"/>
        <v>0</v>
      </c>
      <c r="AI31" s="83">
        <f>IF(Z31="CLIENT S+L",(Y31*3333.33+(VLOOKUP(AB31,'BASE DE DONNEE'!$I$220:$J$250,2,0)))-(Y31*3333.33+(VLOOKUP(AB31,'BASE DE DONNEE'!$I$220:$J$250,2,0)))*AA31,IF(Z31="CLIENT O","OFFERT",IF(Z31="CLIENT L",(VLOOKUP(AB31,'BASE DE DONNEE'!$I$220:$J$250,2,0))+(VLOOKUP(Y31,'BASE DE DONNEE'!$I$111:$P$192,2,0)),IF(Z31="CLIENT D",(Y31*3809.53+(VLOOKUP(AB31,'BASE DE DONNEE'!$I$220:$J$250,2,0))),IF(Z31="CLIENT S+D",(Y31*3809.53+(VLOOKUP(AB31,'BASE DE DONNEE'!$I$220:$J$250,2,0)))-(Y31*3809.53+(VLOOKUP(AB31,'BASE DE DONNEE'!$I$220:$J$250,2,0)))*AA31,IF(Z31="CLIENT S",VLOOKUP(AB31,'BASE DE DONNEE'!$I$220:$J$250,2,0))+VLOOKUP(Y31,'BASE DE DONNEE'!$I$111:$P$192,2,0)-((VLOOKUP(AB31,'BASE DE DONNEE'!$I$220:$J$250,2,0))+VLOOKUP(Y31,'BASE DE DONNEE'!$I$111:$P$192,2,0)*AA31))))))</f>
        <v>0</v>
      </c>
      <c r="AJ31" s="83" t="b">
        <f t="shared" si="6"/>
        <v>0</v>
      </c>
      <c r="AK31" s="83" t="b">
        <f t="shared" si="7"/>
        <v>0</v>
      </c>
      <c r="AL31" s="34"/>
      <c r="AM31" s="26"/>
      <c r="AN31" s="29"/>
      <c r="AO31" s="585"/>
      <c r="AP31" s="704"/>
      <c r="AQ31" s="704"/>
      <c r="AR31" s="77">
        <f t="shared" si="8"/>
        <v>0</v>
      </c>
      <c r="AS31" s="29"/>
      <c r="AT31" s="42"/>
      <c r="AU31" s="29"/>
      <c r="AV31" s="29"/>
      <c r="AW31" s="29"/>
      <c r="AX31" s="29"/>
      <c r="AY31" s="29"/>
      <c r="AZ31" s="129"/>
      <c r="BA31" s="93">
        <f t="shared" si="9"/>
        <v>0</v>
      </c>
      <c r="BB31" s="41">
        <f>IF(AS31="CLIENT S+L",(AR31*3333.33+(VLOOKUP(AU31,'BASE DE DONNEE'!$I$220:$J$250,2,0)))-((AR31*3333.33+(VLOOKUP(AU31,'BASE DE DONNEE'!$I$220:$J$250,2,0)))*AT31),IF(AS31="CLIENT O","OFFERT",IF(AS31="CLIENT L",(VLOOKUP(AU31,'BASE DE DONNEE'!$I$220:$J$250,2,0))+(VLOOKUP(AR31,'BASE DE DONNEE'!$I$111:$P$192,2,0)),IF(AS31="CLIENT D",(AR31*3809.53+(VLOOKUP(AU31,'BASE DE DONNEE'!$I$220:$J$250,2,0))),IF(AS31="CLIENT S+D",(AR31*3809.53+(VLOOKUP(AU31,'BASE DE DONNEE'!$I$220:$J$250,2,0)))-(AR31*3809.53+(VLOOKUP(AU31,'BASE DE DONNEE'!$I$220:$J$250,2,0)))*AT31,IF(AS31="CLIENT S",VLOOKUP(AU31,'BASE DE DONNEE'!$I$220:$J$250,2,0))+VLOOKUP(AR31,'BASE DE DONNEE'!$I$111:$P$192,2,0)-((VLOOKUP(AU31,'BASE DE DONNEE'!$I$220:$J$250,2,0))+VLOOKUP(AR31,'BASE DE DONNEE'!$I$111:$P$164,2,0)*AT31))))))</f>
        <v>0</v>
      </c>
      <c r="BC31" s="41" t="b">
        <f t="shared" si="10"/>
        <v>0</v>
      </c>
      <c r="BD31" s="45" t="b">
        <f t="shared" si="11"/>
        <v>0</v>
      </c>
      <c r="BE31" s="34"/>
      <c r="BF31" s="26"/>
      <c r="BG31" s="29"/>
      <c r="BH31" s="585"/>
      <c r="BI31" s="704"/>
      <c r="BJ31" s="704"/>
      <c r="BK31" s="77">
        <f t="shared" si="12"/>
        <v>0</v>
      </c>
      <c r="BL31" s="29"/>
      <c r="BM31" s="42"/>
      <c r="BN31" s="29"/>
      <c r="BO31" s="29"/>
      <c r="BP31" s="29"/>
      <c r="BQ31" s="29"/>
      <c r="BR31" s="29"/>
      <c r="BS31" s="29"/>
      <c r="BT31" s="94">
        <f t="shared" si="13"/>
        <v>0</v>
      </c>
      <c r="BU31" s="83">
        <f>IF(BL31="CLIENT S+L",(BK31*3333.33+(VLOOKUP(BN31,'BASE DE DONNEE'!$I$220:$J$250,2,0)))-((BK31*3333.33+(VLOOKUP(BN31,'BASE DE DONNEE'!$I$220:$J$250,2,0)))*BM31),IF(BL31="CLIENT O","OFFERT",IF(BL31="CLIENT L",(VLOOKUP(BN31,'BASE DE DONNEE'!$I$220:$J$250,2,0))+(VLOOKUP(BK31,'BASE DE DONNEE'!$I$111:$P$192,2,0)),IF(BL31="CLIENT D",(BK31*3809.53+(VLOOKUP(BN31,'BASE DE DONNEE'!$I$220:$J$250,2,0))),IF(BL31="CLIENT S+D",(BK31*3809.53+(VLOOKUP(BN31,'BASE DE DONNEE'!$I$220:$J$250,2,0)))-((BK31*3809.53+(VLOOKUP(BN31,'BASE DE DONNEE'!$I$220:$J$250,2,0)))*BM31),IF(BL31="CLIENT S",VLOOKUP(BN31,'BASE DE DONNEE'!$I$220:$J$250,2,0))+VLOOKUP(BK31,'BASE DE DONNEE'!$I$111:$P$192,2,0)-((VLOOKUP(BN31,'BASE DE DONNEE'!$I$220:$J$250,2,0))+VLOOKUP(BK31,'BASE DE DONNEE'!$I$111:$P$192,2,0)*BM31))))))</f>
        <v>0</v>
      </c>
      <c r="BV31" s="83" t="b">
        <f t="shared" si="14"/>
        <v>0</v>
      </c>
      <c r="BW31" s="95" t="b">
        <f t="shared" si="15"/>
        <v>0</v>
      </c>
      <c r="BX31" s="34"/>
    </row>
    <row r="32" spans="1:76" ht="15.75" thickBot="1" x14ac:dyDescent="0.3">
      <c r="A32" s="27"/>
      <c r="B32" s="30"/>
      <c r="C32" s="585"/>
      <c r="D32" s="704"/>
      <c r="E32" s="704"/>
      <c r="F32" s="78">
        <f t="shared" si="0"/>
        <v>0</v>
      </c>
      <c r="G32" s="30"/>
      <c r="H32" s="43"/>
      <c r="I32" s="30"/>
      <c r="J32" s="30"/>
      <c r="K32" s="30"/>
      <c r="L32" s="30"/>
      <c r="M32" s="30"/>
      <c r="N32" s="228"/>
      <c r="O32" s="81">
        <f t="shared" si="1"/>
        <v>0</v>
      </c>
      <c r="P32" s="76" t="b">
        <f>IF(G32="CLIENT S+L",(F32*3333.33+(VLOOKUP(I32,'BASE DE DONNEE'!$I$220:$J$250,2,0)))-(F32*3333.33+(VLOOKUP(I32,'BASE DE DONNEE'!$I$220:$J$250,2,0)))*H32,IF(G32="CLIENT O","OFFERT",IF(G32="CLIENT L",(VLOOKUP(I32,'BASE DE DONNEE'!$I$220:$J$250,2,0))+(VLOOKUP(F32,'BASE DE DONNEE'!$I$111:$P$192,2,0)),IF(G32="CLIENT D",(F32*3809.53+(VLOOKUP(I32,'BASE DE DONNEE'!$I$220:$J$250,2,0))),IF(G32="CLIENT S+D",((F32*3809.53+(VLOOKUP(I32,'BASE DE DONNEE'!$I$220:$J$250,2,0)))-(F32*3809.53+(VLOOKUP(I32,'BASE DE DONNEE'!$I$220:$J$250,2,0)))*H32),IF(G32="CLIENT S",(VLOOKUP(I32,'BASE DE DONNEE'!$I$220:$J$250,2,0))+VLOOKUP(F32,'BASE DE DONNEE'!$I$111:$P$192,2,0)-((VLOOKUP(I32,'BASE DE DONNEE'!$I$220:$J$250,2,0))+VLOOKUP(F32,'BASE DE DONNEE'!$I$111:$P$164,2,0)*H32)))))))</f>
        <v>0</v>
      </c>
      <c r="Q32" s="76" t="b">
        <f t="shared" si="2"/>
        <v>0</v>
      </c>
      <c r="R32" s="83" t="b">
        <f t="shared" si="3"/>
        <v>0</v>
      </c>
      <c r="S32" s="35"/>
      <c r="T32" s="27"/>
      <c r="U32" s="30"/>
      <c r="V32" s="585"/>
      <c r="W32" s="704"/>
      <c r="X32" s="704"/>
      <c r="Y32" s="77">
        <f t="shared" si="4"/>
        <v>0</v>
      </c>
      <c r="Z32" s="30"/>
      <c r="AA32" s="43"/>
      <c r="AB32" s="30"/>
      <c r="AC32" s="30"/>
      <c r="AD32" s="30"/>
      <c r="AE32" s="30"/>
      <c r="AF32" s="30"/>
      <c r="AG32" s="130"/>
      <c r="AH32" s="92">
        <f t="shared" si="5"/>
        <v>0</v>
      </c>
      <c r="AI32" s="83">
        <f>IF(Z32="CLIENT S+L",(Y32*3333.33+(VLOOKUP(AB32,'BASE DE DONNEE'!$I$220:$J$250,2,0)))-(Y32*3333.33+(VLOOKUP(AB32,'BASE DE DONNEE'!$I$220:$J$250,2,0)))*AA32,IF(Z32="CLIENT O","OFFERT",IF(Z32="CLIENT L",(VLOOKUP(AB32,'BASE DE DONNEE'!$I$220:$J$250,2,0))+(VLOOKUP(Y32,'BASE DE DONNEE'!$I$111:$P$192,2,0)),IF(Z32="CLIENT D",(Y32*3809.53+(VLOOKUP(AB32,'BASE DE DONNEE'!$I$220:$J$250,2,0))),IF(Z32="CLIENT S+D",(Y32*3809.53+(VLOOKUP(AB32,'BASE DE DONNEE'!$I$220:$J$250,2,0)))-(Y32*3809.53+(VLOOKUP(AB32,'BASE DE DONNEE'!$I$220:$J$250,2,0)))*AA32,IF(Z32="CLIENT S",VLOOKUP(AB32,'BASE DE DONNEE'!$I$220:$J$250,2,0))+VLOOKUP(Y32,'BASE DE DONNEE'!$I$111:$P$192,2,0)-((VLOOKUP(AB32,'BASE DE DONNEE'!$I$220:$J$250,2,0))+VLOOKUP(Y32,'BASE DE DONNEE'!$I$111:$P$192,2,0)*AA32))))))</f>
        <v>0</v>
      </c>
      <c r="AJ32" s="83" t="b">
        <f t="shared" si="6"/>
        <v>0</v>
      </c>
      <c r="AK32" s="83" t="b">
        <f t="shared" si="7"/>
        <v>0</v>
      </c>
      <c r="AL32" s="35"/>
      <c r="AM32" s="27"/>
      <c r="AN32" s="30"/>
      <c r="AO32" s="585"/>
      <c r="AP32" s="704"/>
      <c r="AQ32" s="704"/>
      <c r="AR32" s="77">
        <f t="shared" si="8"/>
        <v>0</v>
      </c>
      <c r="AS32" s="30"/>
      <c r="AT32" s="43"/>
      <c r="AU32" s="30"/>
      <c r="AV32" s="30"/>
      <c r="AW32" s="30"/>
      <c r="AX32" s="30"/>
      <c r="AY32" s="30"/>
      <c r="AZ32" s="129"/>
      <c r="BA32" s="93">
        <f t="shared" si="9"/>
        <v>0</v>
      </c>
      <c r="BB32" s="41">
        <f>IF(AS32="CLIENT S+L",(AR32*3333.33+(VLOOKUP(AU32,'BASE DE DONNEE'!$I$220:$J$250,2,0)))-((AR32*3333.33+(VLOOKUP(AU32,'BASE DE DONNEE'!$I$220:$J$250,2,0)))*AT32),IF(AS32="CLIENT O","OFFERT",IF(AS32="CLIENT L",(VLOOKUP(AU32,'BASE DE DONNEE'!$I$220:$J$250,2,0))+(VLOOKUP(AR32,'BASE DE DONNEE'!$I$111:$P$192,2,0)),IF(AS32="CLIENT D",(AR32*3809.53+(VLOOKUP(AU32,'BASE DE DONNEE'!$I$220:$J$250,2,0))),IF(AS32="CLIENT S+D",(AR32*3809.53+(VLOOKUP(AU32,'BASE DE DONNEE'!$I$220:$J$250,2,0)))-(AR32*3809.53+(VLOOKUP(AU32,'BASE DE DONNEE'!$I$220:$J$250,2,0)))*AT32,IF(AS32="CLIENT S",VLOOKUP(AU32,'BASE DE DONNEE'!$I$220:$J$250,2,0))+VLOOKUP(AR32,'BASE DE DONNEE'!$I$111:$P$192,2,0)-((VLOOKUP(AU32,'BASE DE DONNEE'!$I$220:$J$250,2,0))+VLOOKUP(AR32,'BASE DE DONNEE'!$I$111:$P$164,2,0)*AT32))))))</f>
        <v>0</v>
      </c>
      <c r="BC32" s="41" t="b">
        <f t="shared" si="10"/>
        <v>0</v>
      </c>
      <c r="BD32" s="45" t="b">
        <f t="shared" si="11"/>
        <v>0</v>
      </c>
      <c r="BE32" s="35"/>
      <c r="BF32" s="27"/>
      <c r="BG32" s="30"/>
      <c r="BH32" s="585"/>
      <c r="BI32" s="704"/>
      <c r="BJ32" s="704"/>
      <c r="BK32" s="77">
        <f t="shared" si="12"/>
        <v>0</v>
      </c>
      <c r="BL32" s="30"/>
      <c r="BM32" s="43"/>
      <c r="BN32" s="30"/>
      <c r="BO32" s="30"/>
      <c r="BP32" s="30"/>
      <c r="BQ32" s="30"/>
      <c r="BR32" s="30"/>
      <c r="BS32" s="30"/>
      <c r="BT32" s="94">
        <f t="shared" si="13"/>
        <v>0</v>
      </c>
      <c r="BU32" s="83">
        <f>IF(BL32="CLIENT S+L",(BK32*3333.33+(VLOOKUP(BN32,'BASE DE DONNEE'!$I$220:$J$250,2,0)))-((BK32*3333.33+(VLOOKUP(BN32,'BASE DE DONNEE'!$I$220:$J$250,2,0)))*BM32),IF(BL32="CLIENT O","OFFERT",IF(BL32="CLIENT L",(VLOOKUP(BN32,'BASE DE DONNEE'!$I$220:$J$250,2,0))+(VLOOKUP(BK32,'BASE DE DONNEE'!$I$111:$P$192,2,0)),IF(BL32="CLIENT D",(BK32*3809.53+(VLOOKUP(BN32,'BASE DE DONNEE'!$I$220:$J$250,2,0))),IF(BL32="CLIENT S+D",(BK32*3809.53+(VLOOKUP(BN32,'BASE DE DONNEE'!$I$220:$J$250,2,0)))-((BK32*3809.53+(VLOOKUP(BN32,'BASE DE DONNEE'!$I$220:$J$250,2,0)))*BM32),IF(BL32="CLIENT S",VLOOKUP(BN32,'BASE DE DONNEE'!$I$220:$J$250,2,0))+VLOOKUP(BK32,'BASE DE DONNEE'!$I$111:$P$192,2,0)-((VLOOKUP(BN32,'BASE DE DONNEE'!$I$220:$J$250,2,0))+VLOOKUP(BK32,'BASE DE DONNEE'!$I$111:$P$192,2,0)*BM32))))))</f>
        <v>0</v>
      </c>
      <c r="BV32" s="83" t="b">
        <f t="shared" si="14"/>
        <v>0</v>
      </c>
      <c r="BW32" s="95" t="b">
        <f t="shared" si="15"/>
        <v>0</v>
      </c>
      <c r="BX32" s="35"/>
    </row>
    <row r="33" spans="1:76" ht="16.5" thickTop="1" thickBot="1" x14ac:dyDescent="0.3">
      <c r="A33" s="906" t="s">
        <v>131</v>
      </c>
      <c r="B33" s="907"/>
      <c r="C33" s="907"/>
      <c r="D33" s="907"/>
      <c r="E33" s="907"/>
      <c r="F33" s="907"/>
      <c r="G33" s="907"/>
      <c r="H33" s="908"/>
      <c r="I33" s="46">
        <f t="shared" ref="I33:O33" si="16">SUM(I6:I32)+SUM(AB6:AB36)+SUM(AU6:AU36)+SUM(BN6:BN36)</f>
        <v>0</v>
      </c>
      <c r="J33" s="46">
        <f t="shared" si="16"/>
        <v>0</v>
      </c>
      <c r="K33" s="46">
        <f t="shared" si="16"/>
        <v>2</v>
      </c>
      <c r="L33" s="46">
        <f t="shared" si="16"/>
        <v>0</v>
      </c>
      <c r="M33" s="46">
        <f t="shared" si="16"/>
        <v>0</v>
      </c>
      <c r="N33" s="48">
        <f t="shared" si="16"/>
        <v>0</v>
      </c>
      <c r="O33" s="96">
        <f t="shared" si="16"/>
        <v>1</v>
      </c>
      <c r="P33" s="909"/>
      <c r="Q33" s="910"/>
      <c r="R33" s="910"/>
      <c r="S33" s="911"/>
      <c r="T33" s="27"/>
      <c r="U33" s="30"/>
      <c r="V33" s="585"/>
      <c r="W33" s="704"/>
      <c r="X33" s="704"/>
      <c r="Y33" s="77">
        <f t="shared" si="4"/>
        <v>0</v>
      </c>
      <c r="Z33" s="30"/>
      <c r="AA33" s="43"/>
      <c r="AB33" s="30"/>
      <c r="AC33" s="30"/>
      <c r="AD33" s="30"/>
      <c r="AE33" s="30"/>
      <c r="AF33" s="30"/>
      <c r="AG33" s="134"/>
      <c r="AH33" s="92">
        <f t="shared" si="5"/>
        <v>0</v>
      </c>
      <c r="AI33" s="83">
        <f>IF(Z33="CLIENT S+L",(Y33*3333.33+(VLOOKUP(AB33,'BASE DE DONNEE'!$I$220:$J$250,2,0)))-(Y33*3333.33+(VLOOKUP(AB33,'BASE DE DONNEE'!$I$220:$J$250,2,0)))*AA33,IF(Z33="CLIENT O","OFFERT",IF(Z33="CLIENT L",(VLOOKUP(AB33,'BASE DE DONNEE'!$I$220:$J$250,2,0))+(VLOOKUP(Y33,'BASE DE DONNEE'!$I$111:$P$192,2,0)),IF(Z33="CLIENT D",(Y33*3809.53+(VLOOKUP(AB33,'BASE DE DONNEE'!$I$220:$J$250,2,0))),IF(Z33="CLIENT S+D",(Y33*3809.53+(VLOOKUP(AB33,'BASE DE DONNEE'!$I$220:$J$250,2,0)))-(Y33*3809.53+(VLOOKUP(AB33,'BASE DE DONNEE'!$I$220:$J$250,2,0)))*AA33,IF(Z33="CLIENT S",VLOOKUP(AB33,'BASE DE DONNEE'!$I$220:$J$250,2,0))+VLOOKUP(Y33,'BASE DE DONNEE'!$I$111:$P$192,2,0)-((VLOOKUP(AB33,'BASE DE DONNEE'!$I$220:$J$250,2,0))+VLOOKUP(Y33,'BASE DE DONNEE'!$I$111:$P$192,2,0)*AA33))))))</f>
        <v>0</v>
      </c>
      <c r="AJ33" s="83" t="b">
        <f t="shared" si="6"/>
        <v>0</v>
      </c>
      <c r="AK33" s="83" t="b">
        <f t="shared" si="7"/>
        <v>0</v>
      </c>
      <c r="AL33" s="35"/>
      <c r="AM33" s="27"/>
      <c r="AN33" s="30"/>
      <c r="AO33" s="585"/>
      <c r="AP33" s="704"/>
      <c r="AQ33" s="704"/>
      <c r="AR33" s="77">
        <f t="shared" si="8"/>
        <v>0</v>
      </c>
      <c r="AS33" s="30"/>
      <c r="AT33" s="43"/>
      <c r="AU33" s="30"/>
      <c r="AV33" s="30"/>
      <c r="AW33" s="30"/>
      <c r="AX33" s="30"/>
      <c r="AY33" s="30"/>
      <c r="AZ33" s="129"/>
      <c r="BA33" s="93">
        <f t="shared" si="9"/>
        <v>0</v>
      </c>
      <c r="BB33" s="41">
        <f>IF(AS33="CLIENT S+L",(AR33*3333.33+(VLOOKUP(AU33,'BASE DE DONNEE'!$I$220:$J$250,2,0)))-((AR33*3333.33+(VLOOKUP(AU33,'BASE DE DONNEE'!$I$220:$J$250,2,0)))*AT33),IF(AS33="CLIENT O","OFFERT",IF(AS33="CLIENT L",(VLOOKUP(AU33,'BASE DE DONNEE'!$I$220:$J$250,2,0))+(VLOOKUP(AR33,'BASE DE DONNEE'!$I$111:$P$192,2,0)),IF(AS33="CLIENT D",(AR33*3809.53+(VLOOKUP(AU33,'BASE DE DONNEE'!$I$220:$J$250,2,0))),IF(AS33="CLIENT S+D",(AR33*3809.53+(VLOOKUP(AU33,'BASE DE DONNEE'!$I$220:$J$250,2,0)))-(AR33*3809.53+(VLOOKUP(AU33,'BASE DE DONNEE'!$I$220:$J$250,2,0)))*AT33,IF(AS33="CLIENT S",VLOOKUP(AU33,'BASE DE DONNEE'!$I$220:$J$250,2,0))+VLOOKUP(AR33,'BASE DE DONNEE'!$I$111:$P$192,2,0)-((VLOOKUP(AU33,'BASE DE DONNEE'!$I$220:$J$250,2,0))+VLOOKUP(AR33,'BASE DE DONNEE'!$I$111:$P$164,2,0)*AT33))))))</f>
        <v>0</v>
      </c>
      <c r="BC33" s="41" t="b">
        <f t="shared" si="10"/>
        <v>0</v>
      </c>
      <c r="BD33" s="45" t="b">
        <f t="shared" si="11"/>
        <v>0</v>
      </c>
      <c r="BE33" s="35"/>
      <c r="BF33" s="27"/>
      <c r="BG33" s="30"/>
      <c r="BH33" s="585"/>
      <c r="BI33" s="704"/>
      <c r="BJ33" s="704"/>
      <c r="BK33" s="77">
        <f t="shared" si="12"/>
        <v>0</v>
      </c>
      <c r="BL33" s="30"/>
      <c r="BM33" s="43"/>
      <c r="BN33" s="30"/>
      <c r="BO33" s="30"/>
      <c r="BP33" s="30"/>
      <c r="BQ33" s="30"/>
      <c r="BR33" s="30"/>
      <c r="BS33" s="30"/>
      <c r="BT33" s="94">
        <f t="shared" si="13"/>
        <v>0</v>
      </c>
      <c r="BU33" s="83">
        <f>IF(BL33="CLIENT S+L",(BK33*3333.33+(VLOOKUP(BN33,'BASE DE DONNEE'!$I$220:$J$250,2,0)))-((BK33*3333.33+(VLOOKUP(BN33,'BASE DE DONNEE'!$I$220:$J$250,2,0)))*BM33),IF(BL33="CLIENT O","OFFERT",IF(BL33="CLIENT L",(VLOOKUP(BN33,'BASE DE DONNEE'!$I$220:$J$250,2,0))+(VLOOKUP(BK33,'BASE DE DONNEE'!$I$111:$P$192,2,0)),IF(BL33="CLIENT D",(BK33*3809.53+(VLOOKUP(BN33,'BASE DE DONNEE'!$I$220:$J$250,2,0))),IF(BL33="CLIENT S+D",(BK33*3809.53+(VLOOKUP(BN33,'BASE DE DONNEE'!$I$220:$J$250,2,0)))-((BK33*3809.53+(VLOOKUP(BN33,'BASE DE DONNEE'!$I$220:$J$250,2,0)))*BM33),IF(BL33="CLIENT S",VLOOKUP(BN33,'BASE DE DONNEE'!$I$220:$J$250,2,0))+VLOOKUP(BK33,'BASE DE DONNEE'!$I$111:$P$192,2,0)-((VLOOKUP(BN33,'BASE DE DONNEE'!$I$220:$J$250,2,0))+VLOOKUP(BK33,'BASE DE DONNEE'!$I$111:$P$192,2,0)*BM33))))))</f>
        <v>0</v>
      </c>
      <c r="BV33" s="83" t="b">
        <f t="shared" si="14"/>
        <v>0</v>
      </c>
      <c r="BW33" s="95" t="b">
        <f t="shared" si="15"/>
        <v>0</v>
      </c>
      <c r="BX33" s="35"/>
    </row>
    <row r="34" spans="1:76" ht="15.75" thickBot="1" x14ac:dyDescent="0.3">
      <c r="A34" s="854" t="s">
        <v>38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6"/>
      <c r="O34" s="559">
        <f>SUM(P6:P32)+SUM(AI6:AI36)+SUM(BB6:BB36)+SUM(BU6:BU36)</f>
        <v>0</v>
      </c>
      <c r="P34" s="560"/>
      <c r="Q34" s="560"/>
      <c r="R34" s="560"/>
      <c r="S34" s="562"/>
      <c r="T34" s="27"/>
      <c r="U34" s="30"/>
      <c r="V34" s="585"/>
      <c r="W34" s="704"/>
      <c r="X34" s="704"/>
      <c r="Y34" s="77">
        <f t="shared" si="4"/>
        <v>0</v>
      </c>
      <c r="Z34" s="30"/>
      <c r="AA34" s="43"/>
      <c r="AB34" s="30"/>
      <c r="AC34" s="30"/>
      <c r="AD34" s="30"/>
      <c r="AE34" s="30"/>
      <c r="AF34" s="30"/>
      <c r="AG34" s="130"/>
      <c r="AH34" s="92">
        <f t="shared" si="5"/>
        <v>0</v>
      </c>
      <c r="AI34" s="83">
        <f>IF(Z34="CLIENT S+L",(Y34*3333.33+(VLOOKUP(AB34,'BASE DE DONNEE'!$I$220:$J$250,2,0)))-(Y34*3333.33+(VLOOKUP(AB34,'BASE DE DONNEE'!$I$220:$J$250,2,0)))*AA34,IF(Z34="CLIENT O","OFFERT",IF(Z34="CLIENT L",(VLOOKUP(AB34,'BASE DE DONNEE'!$I$220:$J$250,2,0))+(VLOOKUP(Y34,'BASE DE DONNEE'!$I$111:$P$192,2,0)),IF(Z34="CLIENT D",(Y34*3809.53+(VLOOKUP(AB34,'BASE DE DONNEE'!$I$220:$J$250,2,0))),IF(Z34="CLIENT S+D",(Y34*3809.53+(VLOOKUP(AB34,'BASE DE DONNEE'!$I$220:$J$250,2,0)))-(Y34*3809.53+(VLOOKUP(AB34,'BASE DE DONNEE'!$I$220:$J$250,2,0)))*AA34,IF(Z34="CLIENT S",VLOOKUP(AB34,'BASE DE DONNEE'!$I$220:$J$250,2,0))+VLOOKUP(Y34,'BASE DE DONNEE'!$I$111:$P$192,2,0)-((VLOOKUP(AB34,'BASE DE DONNEE'!$I$220:$J$250,2,0))+VLOOKUP(Y34,'BASE DE DONNEE'!$I$111:$P$192,2,0)*AA34))))))</f>
        <v>0</v>
      </c>
      <c r="AJ34" s="83" t="b">
        <f t="shared" si="6"/>
        <v>0</v>
      </c>
      <c r="AK34" s="83" t="b">
        <f t="shared" si="7"/>
        <v>0</v>
      </c>
      <c r="AL34" s="35"/>
      <c r="AM34" s="27"/>
      <c r="AN34" s="30"/>
      <c r="AO34" s="585"/>
      <c r="AP34" s="704"/>
      <c r="AQ34" s="704"/>
      <c r="AR34" s="77">
        <f t="shared" si="8"/>
        <v>0</v>
      </c>
      <c r="AS34" s="30"/>
      <c r="AT34" s="43"/>
      <c r="AU34" s="30"/>
      <c r="AV34" s="30"/>
      <c r="AW34" s="30"/>
      <c r="AX34" s="30"/>
      <c r="AY34" s="30"/>
      <c r="AZ34" s="129"/>
      <c r="BA34" s="93">
        <f t="shared" si="9"/>
        <v>0</v>
      </c>
      <c r="BB34" s="41">
        <f>IF(AS34="CLIENT S+L",(AR34*3333.33+(VLOOKUP(AU34,'BASE DE DONNEE'!$I$220:$J$250,2,0)))-((AR34*3333.33+(VLOOKUP(AU34,'BASE DE DONNEE'!$I$220:$J$250,2,0)))*AT34),IF(AS34="CLIENT O","OFFERT",IF(AS34="CLIENT L",(VLOOKUP(AU34,'BASE DE DONNEE'!$I$220:$J$250,2,0))+(VLOOKUP(AR34,'BASE DE DONNEE'!$I$111:$P$192,2,0)),IF(AS34="CLIENT D",(AR34*3809.53+(VLOOKUP(AU34,'BASE DE DONNEE'!$I$220:$J$250,2,0))),IF(AS34="CLIENT S+D",(AR34*3809.53+(VLOOKUP(AU34,'BASE DE DONNEE'!$I$220:$J$250,2,0)))-(AR34*3809.53+(VLOOKUP(AU34,'BASE DE DONNEE'!$I$220:$J$250,2,0)))*AT34,IF(AS34="CLIENT S",VLOOKUP(AU34,'BASE DE DONNEE'!$I$220:$J$250,2,0))+VLOOKUP(AR34,'BASE DE DONNEE'!$I$111:$P$192,2,0)-((VLOOKUP(AU34,'BASE DE DONNEE'!$I$220:$J$250,2,0))+VLOOKUP(AR34,'BASE DE DONNEE'!$I$111:$P$164,2,0)*AT34))))))</f>
        <v>0</v>
      </c>
      <c r="BC34" s="41" t="b">
        <f t="shared" si="10"/>
        <v>0</v>
      </c>
      <c r="BD34" s="45" t="b">
        <f t="shared" si="11"/>
        <v>0</v>
      </c>
      <c r="BE34" s="35"/>
      <c r="BF34" s="27"/>
      <c r="BG34" s="30"/>
      <c r="BH34" s="585"/>
      <c r="BI34" s="704"/>
      <c r="BJ34" s="704"/>
      <c r="BK34" s="77">
        <f t="shared" si="12"/>
        <v>0</v>
      </c>
      <c r="BL34" s="30"/>
      <c r="BM34" s="43"/>
      <c r="BN34" s="30"/>
      <c r="BO34" s="30"/>
      <c r="BP34" s="30"/>
      <c r="BQ34" s="30"/>
      <c r="BR34" s="30"/>
      <c r="BS34" s="30"/>
      <c r="BT34" s="94">
        <f t="shared" si="13"/>
        <v>0</v>
      </c>
      <c r="BU34" s="83">
        <f>IF(BL34="CLIENT S+L",(BK34*3333.33+(VLOOKUP(BN34,'BASE DE DONNEE'!$I$220:$J$250,2,0)))-((BK34*3333.33+(VLOOKUP(BN34,'BASE DE DONNEE'!$I$220:$J$250,2,0)))*BM34),IF(BL34="CLIENT O","OFFERT",IF(BL34="CLIENT L",(VLOOKUP(BN34,'BASE DE DONNEE'!$I$220:$J$250,2,0))+(VLOOKUP(BK34,'BASE DE DONNEE'!$I$111:$P$192,2,0)),IF(BL34="CLIENT D",(BK34*3809.53+(VLOOKUP(BN34,'BASE DE DONNEE'!$I$220:$J$250,2,0))),IF(BL34="CLIENT S+D",(BK34*3809.53+(VLOOKUP(BN34,'BASE DE DONNEE'!$I$220:$J$250,2,0)))-((BK34*3809.53+(VLOOKUP(BN34,'BASE DE DONNEE'!$I$220:$J$250,2,0)))*BM34),IF(BL34="CLIENT S",VLOOKUP(BN34,'BASE DE DONNEE'!$I$220:$J$250,2,0))+VLOOKUP(BK34,'BASE DE DONNEE'!$I$111:$P$192,2,0)-((VLOOKUP(BN34,'BASE DE DONNEE'!$I$220:$J$250,2,0))+VLOOKUP(BK34,'BASE DE DONNEE'!$I$111:$P$192,2,0)*BM34))))))</f>
        <v>0</v>
      </c>
      <c r="BV34" s="83" t="b">
        <f t="shared" si="14"/>
        <v>0</v>
      </c>
      <c r="BW34" s="95" t="b">
        <f t="shared" si="15"/>
        <v>0</v>
      </c>
      <c r="BX34" s="35"/>
    </row>
    <row r="35" spans="1:76" ht="15.75" thickBot="1" x14ac:dyDescent="0.3">
      <c r="A35" s="912" t="s">
        <v>39</v>
      </c>
      <c r="B35" s="913"/>
      <c r="C35" s="913"/>
      <c r="D35" s="913"/>
      <c r="E35" s="913"/>
      <c r="F35" s="913"/>
      <c r="G35" s="913"/>
      <c r="H35" s="913"/>
      <c r="I35" s="913"/>
      <c r="J35" s="913"/>
      <c r="K35" s="913"/>
      <c r="L35" s="913"/>
      <c r="M35" s="913"/>
      <c r="N35" s="914"/>
      <c r="O35" s="914"/>
      <c r="P35" s="559">
        <f>SUM(Q6:Q32)+SUM(AJ6:AJ36)+SUM(BC6:BC36)+SUM(BV6:BV36)</f>
        <v>0</v>
      </c>
      <c r="Q35" s="560"/>
      <c r="R35" s="560"/>
      <c r="S35" s="562"/>
      <c r="T35" s="27"/>
      <c r="U35" s="30"/>
      <c r="V35" s="585"/>
      <c r="W35" s="704"/>
      <c r="X35" s="704"/>
      <c r="Y35" s="77">
        <f t="shared" si="4"/>
        <v>0</v>
      </c>
      <c r="Z35" s="30"/>
      <c r="AA35" s="43"/>
      <c r="AB35" s="30"/>
      <c r="AC35" s="30"/>
      <c r="AD35" s="30"/>
      <c r="AE35" s="30"/>
      <c r="AF35" s="30"/>
      <c r="AG35" s="134"/>
      <c r="AH35" s="92">
        <f t="shared" si="5"/>
        <v>0</v>
      </c>
      <c r="AI35" s="83">
        <f>IF(Z35="CLIENT S+L",(Y35*3333.33+(VLOOKUP(AB35,'BASE DE DONNEE'!$I$220:$J$250,2,0)))-(Y35*3333.33+(VLOOKUP(AB35,'BASE DE DONNEE'!$I$220:$J$250,2,0)))*AA35,IF(Z35="CLIENT O","OFFERT",IF(Z35="CLIENT L",(VLOOKUP(AB35,'BASE DE DONNEE'!$I$220:$J$250,2,0))+(VLOOKUP(Y35,'BASE DE DONNEE'!$I$111:$P$192,2,0)),IF(Z35="CLIENT D",(Y35*3809.53+(VLOOKUP(AB35,'BASE DE DONNEE'!$I$220:$J$250,2,0))),IF(Z35="CLIENT S+D",(Y35*3809.53+(VLOOKUP(AB35,'BASE DE DONNEE'!$I$220:$J$250,2,0)))-(Y35*3809.53+(VLOOKUP(AB35,'BASE DE DONNEE'!$I$220:$J$250,2,0)))*AA35,IF(Z35="CLIENT S",VLOOKUP(AB35,'BASE DE DONNEE'!$I$220:$J$250,2,0))+VLOOKUP(Y35,'BASE DE DONNEE'!$I$111:$P$192,2,0)-((VLOOKUP(AB35,'BASE DE DONNEE'!$I$220:$J$250,2,0))+VLOOKUP(Y35,'BASE DE DONNEE'!$I$111:$P$192,2,0)*AA35))))))</f>
        <v>0</v>
      </c>
      <c r="AJ35" s="83" t="b">
        <f t="shared" si="6"/>
        <v>0</v>
      </c>
      <c r="AK35" s="83" t="b">
        <f t="shared" si="7"/>
        <v>0</v>
      </c>
      <c r="AL35" s="35"/>
      <c r="AM35" s="27"/>
      <c r="AN35" s="30"/>
      <c r="AO35" s="585"/>
      <c r="AP35" s="704"/>
      <c r="AQ35" s="704"/>
      <c r="AR35" s="77">
        <f t="shared" si="8"/>
        <v>0</v>
      </c>
      <c r="AS35" s="30"/>
      <c r="AT35" s="43"/>
      <c r="AU35" s="30"/>
      <c r="AV35" s="30"/>
      <c r="AW35" s="30"/>
      <c r="AX35" s="30"/>
      <c r="AY35" s="30"/>
      <c r="AZ35" s="129"/>
      <c r="BA35" s="93">
        <f t="shared" si="9"/>
        <v>0</v>
      </c>
      <c r="BB35" s="41">
        <f>IF(AS35="CLIENT S+L",(AR35*3333.33+(VLOOKUP(AU35,'BASE DE DONNEE'!$I$220:$J$250,2,0)))-((AR35*3333.33+(VLOOKUP(AU35,'BASE DE DONNEE'!$I$220:$J$250,2,0)))*AT35),IF(AS35="CLIENT O","OFFERT",IF(AS35="CLIENT L",(VLOOKUP(AU35,'BASE DE DONNEE'!$I$220:$J$250,2,0))+(VLOOKUP(AR35,'BASE DE DONNEE'!$I$111:$P$192,2,0)),IF(AS35="CLIENT D",(AR35*3809.53+(VLOOKUP(AU35,'BASE DE DONNEE'!$I$220:$J$250,2,0))),IF(AS35="CLIENT S+D",(AR35*3809.53+(VLOOKUP(AU35,'BASE DE DONNEE'!$I$220:$J$250,2,0)))-(AR35*3809.53+(VLOOKUP(AU35,'BASE DE DONNEE'!$I$220:$J$250,2,0)))*AT35,IF(AS35="CLIENT S",VLOOKUP(AU35,'BASE DE DONNEE'!$I$220:$J$250,2,0))+VLOOKUP(AR35,'BASE DE DONNEE'!$I$111:$P$192,2,0)-((VLOOKUP(AU35,'BASE DE DONNEE'!$I$220:$J$250,2,0))+VLOOKUP(AR35,'BASE DE DONNEE'!$I$111:$P$164,2,0)*AT35))))))</f>
        <v>0</v>
      </c>
      <c r="BC35" s="41" t="b">
        <f t="shared" si="10"/>
        <v>0</v>
      </c>
      <c r="BD35" s="45" t="b">
        <f t="shared" si="11"/>
        <v>0</v>
      </c>
      <c r="BE35" s="35"/>
      <c r="BF35" s="27"/>
      <c r="BG35" s="30"/>
      <c r="BH35" s="585"/>
      <c r="BI35" s="704"/>
      <c r="BJ35" s="704"/>
      <c r="BK35" s="77">
        <f t="shared" si="12"/>
        <v>0</v>
      </c>
      <c r="BL35" s="30"/>
      <c r="BM35" s="43"/>
      <c r="BN35" s="30"/>
      <c r="BO35" s="30"/>
      <c r="BP35" s="30"/>
      <c r="BQ35" s="30"/>
      <c r="BR35" s="30"/>
      <c r="BS35" s="30"/>
      <c r="BT35" s="94">
        <f t="shared" si="13"/>
        <v>0</v>
      </c>
      <c r="BU35" s="83">
        <f>IF(BL35="CLIENT S+L",(BK35*3333.33+(VLOOKUP(BN35,'BASE DE DONNEE'!$I$220:$J$250,2,0)))-((BK35*3333.33+(VLOOKUP(BN35,'BASE DE DONNEE'!$I$220:$J$250,2,0)))*BM35),IF(BL35="CLIENT O","OFFERT",IF(BL35="CLIENT L",(VLOOKUP(BN35,'BASE DE DONNEE'!$I$220:$J$250,2,0))+(VLOOKUP(BK35,'BASE DE DONNEE'!$I$111:$P$192,2,0)),IF(BL35="CLIENT D",(BK35*3809.53+(VLOOKUP(BN35,'BASE DE DONNEE'!$I$220:$J$250,2,0))),IF(BL35="CLIENT S+D",(BK35*3809.53+(VLOOKUP(BN35,'BASE DE DONNEE'!$I$220:$J$250,2,0)))-((BK35*3809.53+(VLOOKUP(BN35,'BASE DE DONNEE'!$I$220:$J$250,2,0)))*BM35),IF(BL35="CLIENT S",VLOOKUP(BN35,'BASE DE DONNEE'!$I$220:$J$250,2,0))+VLOOKUP(BK35,'BASE DE DONNEE'!$I$111:$P$192,2,0)-((VLOOKUP(BN35,'BASE DE DONNEE'!$I$220:$J$250,2,0))+VLOOKUP(BK35,'BASE DE DONNEE'!$I$111:$P$192,2,0)*BM35))))))</f>
        <v>0</v>
      </c>
      <c r="BV35" s="83" t="b">
        <f t="shared" si="14"/>
        <v>0</v>
      </c>
      <c r="BW35" s="95" t="b">
        <f t="shared" si="15"/>
        <v>0</v>
      </c>
      <c r="BX35" s="35"/>
    </row>
    <row r="36" spans="1:76" ht="15.75" thickBot="1" x14ac:dyDescent="0.3">
      <c r="A36" s="848" t="s">
        <v>40</v>
      </c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50"/>
      <c r="Q36" s="851">
        <f>SUM(R6:R32)+SUM(AK6:AK36)+SUM(BD6:BD36)+SUM(BW6:BW36)</f>
        <v>0</v>
      </c>
      <c r="R36" s="852"/>
      <c r="S36" s="853"/>
      <c r="T36" s="59"/>
      <c r="U36" s="60"/>
      <c r="V36" s="699"/>
      <c r="W36" s="701"/>
      <c r="X36" s="701"/>
      <c r="Y36" s="82">
        <f t="shared" si="4"/>
        <v>0</v>
      </c>
      <c r="Z36" s="60"/>
      <c r="AA36" s="61"/>
      <c r="AB36" s="60"/>
      <c r="AC36" s="60"/>
      <c r="AD36" s="60"/>
      <c r="AE36" s="60"/>
      <c r="AF36" s="60"/>
      <c r="AG36" s="135"/>
      <c r="AH36" s="97">
        <f t="shared" si="5"/>
        <v>0</v>
      </c>
      <c r="AI36" s="98">
        <f>IF(Z36="CLIENT S+L",(Y36*3333.33+(VLOOKUP(AB36,'BASE DE DONNEE'!$I$220:$J$250,2,0)))-(Y36*3333.33+(VLOOKUP(AB36,'BASE DE DONNEE'!$I$220:$J$250,2,0)))*AA36,IF(Z36="CLIENT O","OFFERT",IF(Z36="CLIENT L",(VLOOKUP(AB36,'BASE DE DONNEE'!$I$220:$J$250,2,0))+(VLOOKUP(Y36,'BASE DE DONNEE'!$I$111:$P$192,2,0)),IF(Z36="CLIENT D",(Y36*3809.53+(VLOOKUP(AB36,'BASE DE DONNEE'!$I$220:$J$250,2,0))),IF(Z36="CLIENT S+D",(Y36*3809.53+(VLOOKUP(AB36,'BASE DE DONNEE'!$I$220:$J$250,2,0)))-(Y36*3809.53+(VLOOKUP(AB36,'BASE DE DONNEE'!$I$220:$J$250,2,0)))*AA36,IF(Z36="CLIENT S",VLOOKUP(AB36,'BASE DE DONNEE'!$I$220:$J$250,2,0))+VLOOKUP(Y36,'BASE DE DONNEE'!$I$111:$P$192,2,0)-((VLOOKUP(AB36,'BASE DE DONNEE'!$I$220:$J$250,2,0))+VLOOKUP(Y36,'BASE DE DONNEE'!$I$111:$P$192,2,0)*AA36))))))</f>
        <v>0</v>
      </c>
      <c r="AJ36" s="98" t="b">
        <f t="shared" si="6"/>
        <v>0</v>
      </c>
      <c r="AK36" s="98" t="b">
        <f t="shared" si="7"/>
        <v>0</v>
      </c>
      <c r="AL36" s="62"/>
      <c r="AM36" s="59"/>
      <c r="AN36" s="60"/>
      <c r="AO36" s="699"/>
      <c r="AP36" s="701"/>
      <c r="AQ36" s="701"/>
      <c r="AR36" s="82">
        <f t="shared" si="8"/>
        <v>0</v>
      </c>
      <c r="AS36" s="60"/>
      <c r="AT36" s="61"/>
      <c r="AU36" s="60"/>
      <c r="AV36" s="60"/>
      <c r="AW36" s="60"/>
      <c r="AX36" s="60"/>
      <c r="AY36" s="60"/>
      <c r="AZ36" s="136"/>
      <c r="BA36" s="99">
        <f t="shared" si="9"/>
        <v>0</v>
      </c>
      <c r="BB36" s="49">
        <f>IF(AS36="CLIENT S+L",(AR36*3333.33+(VLOOKUP(AU36,'BASE DE DONNEE'!$I$220:$J$250,2,0)))-((AR36*3333.33+(VLOOKUP(AU36,'BASE DE DONNEE'!$I$220:$J$250,2,0)))*AT36),IF(AS36="CLIENT O","OFFERT",IF(AS36="CLIENT L",(VLOOKUP(AU36,'BASE DE DONNEE'!$I$220:$J$250,2,0))+(VLOOKUP(AR36,'BASE DE DONNEE'!$I$111:$P$192,2,0)),IF(AS36="CLIENT D",(AR36*3809.53+(VLOOKUP(AU36,'BASE DE DONNEE'!$I$220:$J$250,2,0))),IF(AS36="CLIENT S+D",(AR36*3809.53+(VLOOKUP(AU36,'BASE DE DONNEE'!$I$220:$J$250,2,0)))-(AR36*3809.53+(VLOOKUP(AU36,'BASE DE DONNEE'!$I$220:$J$250,2,0)))*AT36,IF(AS36="CLIENT S",VLOOKUP(AU36,'BASE DE DONNEE'!$I$220:$J$250,2,0))+VLOOKUP(AR36,'BASE DE DONNEE'!$I$111:$P$192,2,0)-((VLOOKUP(AU36,'BASE DE DONNEE'!$I$220:$J$250,2,0))+VLOOKUP(AR36,'BASE DE DONNEE'!$I$111:$P$164,2,0)*AT36))))))</f>
        <v>0</v>
      </c>
      <c r="BC36" s="49" t="b">
        <f t="shared" si="10"/>
        <v>0</v>
      </c>
      <c r="BD36" s="100" t="b">
        <f t="shared" si="11"/>
        <v>0</v>
      </c>
      <c r="BE36" s="62"/>
      <c r="BF36" s="59"/>
      <c r="BG36" s="60"/>
      <c r="BH36" s="699"/>
      <c r="BI36" s="701"/>
      <c r="BJ36" s="701"/>
      <c r="BK36" s="82">
        <f t="shared" si="12"/>
        <v>0</v>
      </c>
      <c r="BL36" s="60"/>
      <c r="BM36" s="61"/>
      <c r="BN36" s="60"/>
      <c r="BO36" s="60"/>
      <c r="BP36" s="60"/>
      <c r="BQ36" s="60"/>
      <c r="BR36" s="60"/>
      <c r="BS36" s="60"/>
      <c r="BT36" s="101">
        <f t="shared" si="13"/>
        <v>0</v>
      </c>
      <c r="BU36" s="98">
        <f>IF(BL36="CLIENT S+L",(BK36*3333.33+(VLOOKUP(BN36,'BASE DE DONNEE'!$I$220:$J$250,2,0)))-((BK36*3333.33+(VLOOKUP(BN36,'BASE DE DONNEE'!$I$220:$J$250,2,0)))*BM36),IF(BL36="CLIENT O","OFFERT",IF(BL36="CLIENT L",(VLOOKUP(BN36,'BASE DE DONNEE'!$I$220:$J$250,2,0))+(VLOOKUP(BK36,'BASE DE DONNEE'!$I$111:$P$192,2,0)),IF(BL36="CLIENT D",(BK36*3809.53+(VLOOKUP(BN36,'BASE DE DONNEE'!$I$220:$J$250,2,0))),IF(BL36="CLIENT S+D",(BK36*3809.53+(VLOOKUP(BN36,'BASE DE DONNEE'!$I$220:$J$250,2,0)))-((BK36*3809.53+(VLOOKUP(BN36,'BASE DE DONNEE'!$I$220:$J$250,2,0)))*BM36),IF(BL36="CLIENT S",VLOOKUP(BN36,'BASE DE DONNEE'!$I$220:$J$250,2,0))+VLOOKUP(BK36,'BASE DE DONNEE'!$I$111:$P$192,2,0)-((VLOOKUP(BN36,'BASE DE DONNEE'!$I$220:$J$250,2,0))+VLOOKUP(BK36,'BASE DE DONNEE'!$I$111:$P$192,2,0)*BM36))))))</f>
        <v>0</v>
      </c>
      <c r="BV36" s="98" t="b">
        <f t="shared" si="14"/>
        <v>0</v>
      </c>
      <c r="BW36" s="102" t="b">
        <f t="shared" si="15"/>
        <v>0</v>
      </c>
      <c r="BX36" s="62"/>
    </row>
    <row r="37" spans="1:76" ht="16.5" customHeight="1" thickTop="1" x14ac:dyDescent="0.25">
      <c r="A37" s="576" t="s">
        <v>133</v>
      </c>
      <c r="B37" s="577"/>
      <c r="C37" s="577"/>
      <c r="D37" s="577"/>
      <c r="E37" s="577"/>
      <c r="F37" s="577"/>
      <c r="G37" s="577"/>
      <c r="H37" s="577"/>
      <c r="I37" s="577"/>
      <c r="J37" s="577"/>
      <c r="K37" s="577"/>
      <c r="L37" s="577"/>
      <c r="M37" s="577"/>
      <c r="N37" s="577"/>
      <c r="O37" s="577"/>
      <c r="P37" s="577"/>
      <c r="Q37" s="577"/>
      <c r="R37" s="577"/>
      <c r="S37" s="578"/>
      <c r="T37" s="528" t="s">
        <v>133</v>
      </c>
      <c r="U37" s="529"/>
      <c r="V37" s="529"/>
      <c r="W37" s="529"/>
      <c r="X37" s="529"/>
      <c r="Y37" s="529"/>
      <c r="Z37" s="529"/>
      <c r="AA37" s="529"/>
      <c r="AB37" s="529"/>
      <c r="AC37" s="529"/>
      <c r="AD37" s="529"/>
      <c r="AE37" s="529"/>
      <c r="AF37" s="529"/>
      <c r="AG37" s="529"/>
      <c r="AH37" s="529"/>
      <c r="AI37" s="529"/>
      <c r="AJ37" s="529"/>
      <c r="AK37" s="529"/>
      <c r="AL37" s="530"/>
      <c r="AM37" s="528" t="s">
        <v>133</v>
      </c>
      <c r="AN37" s="529"/>
      <c r="AO37" s="529"/>
      <c r="AP37" s="529"/>
      <c r="AQ37" s="529"/>
      <c r="AR37" s="529"/>
      <c r="AS37" s="529"/>
      <c r="AT37" s="529"/>
      <c r="AU37" s="529"/>
      <c r="AV37" s="529"/>
      <c r="AW37" s="529"/>
      <c r="AX37" s="529"/>
      <c r="AY37" s="529"/>
      <c r="AZ37" s="529"/>
      <c r="BA37" s="529"/>
      <c r="BB37" s="529"/>
      <c r="BC37" s="529"/>
      <c r="BD37" s="529"/>
      <c r="BE37" s="530"/>
    </row>
    <row r="38" spans="1:76" ht="16.5" customHeight="1" thickBot="1" x14ac:dyDescent="0.3">
      <c r="A38" s="531"/>
      <c r="B38" s="532"/>
      <c r="C38" s="532"/>
      <c r="D38" s="532"/>
      <c r="E38" s="532"/>
      <c r="F38" s="532"/>
      <c r="G38" s="532"/>
      <c r="H38" s="532"/>
      <c r="I38" s="532"/>
      <c r="J38" s="532"/>
      <c r="K38" s="532"/>
      <c r="L38" s="532"/>
      <c r="M38" s="532"/>
      <c r="N38" s="532"/>
      <c r="O38" s="532"/>
      <c r="P38" s="532"/>
      <c r="Q38" s="532"/>
      <c r="R38" s="532"/>
      <c r="S38" s="533"/>
      <c r="T38" s="531"/>
      <c r="U38" s="532"/>
      <c r="V38" s="532"/>
      <c r="W38" s="532"/>
      <c r="X38" s="532"/>
      <c r="Y38" s="532"/>
      <c r="Z38" s="532"/>
      <c r="AA38" s="532"/>
      <c r="AB38" s="532"/>
      <c r="AC38" s="532"/>
      <c r="AD38" s="532"/>
      <c r="AE38" s="532"/>
      <c r="AF38" s="532"/>
      <c r="AG38" s="532"/>
      <c r="AH38" s="532"/>
      <c r="AI38" s="532"/>
      <c r="AJ38" s="532"/>
      <c r="AK38" s="532"/>
      <c r="AL38" s="533"/>
      <c r="AM38" s="531"/>
      <c r="AN38" s="532"/>
      <c r="AO38" s="532"/>
      <c r="AP38" s="532"/>
      <c r="AQ38" s="532"/>
      <c r="AR38" s="532"/>
      <c r="AS38" s="532"/>
      <c r="AT38" s="532"/>
      <c r="AU38" s="532"/>
      <c r="AV38" s="532"/>
      <c r="AW38" s="532"/>
      <c r="AX38" s="532"/>
      <c r="AY38" s="532"/>
      <c r="AZ38" s="532"/>
      <c r="BA38" s="532"/>
      <c r="BB38" s="532"/>
      <c r="BC38" s="532"/>
      <c r="BD38" s="532"/>
      <c r="BE38" s="533"/>
    </row>
    <row r="39" spans="1:76" ht="15.75" customHeight="1" thickBot="1" x14ac:dyDescent="0.3">
      <c r="A39" s="580" t="s">
        <v>0</v>
      </c>
      <c r="B39" s="547" t="s">
        <v>146</v>
      </c>
      <c r="C39" s="548"/>
      <c r="D39" s="875"/>
      <c r="E39" s="570" t="s">
        <v>34</v>
      </c>
      <c r="F39" s="618"/>
      <c r="G39" s="580" t="s">
        <v>132</v>
      </c>
      <c r="H39" s="857" t="s">
        <v>35</v>
      </c>
      <c r="I39" s="580" t="s">
        <v>3</v>
      </c>
      <c r="J39" s="580"/>
      <c r="K39" s="580"/>
      <c r="L39" s="580"/>
      <c r="M39" s="580"/>
      <c r="N39" s="858" t="s">
        <v>77</v>
      </c>
      <c r="O39" s="623"/>
      <c r="P39" s="582" t="s">
        <v>92</v>
      </c>
      <c r="Q39" s="583" t="s">
        <v>134</v>
      </c>
      <c r="R39" s="580" t="s">
        <v>63</v>
      </c>
      <c r="S39" s="569" t="s">
        <v>107</v>
      </c>
      <c r="T39" s="580" t="s">
        <v>0</v>
      </c>
      <c r="U39" s="547" t="s">
        <v>146</v>
      </c>
      <c r="V39" s="548"/>
      <c r="W39" s="548"/>
      <c r="X39" s="570" t="s">
        <v>34</v>
      </c>
      <c r="Y39" s="618"/>
      <c r="Z39" s="580" t="s">
        <v>132</v>
      </c>
      <c r="AA39" s="857" t="s">
        <v>35</v>
      </c>
      <c r="AB39" s="580" t="s">
        <v>3</v>
      </c>
      <c r="AC39" s="580"/>
      <c r="AD39" s="580"/>
      <c r="AE39" s="580"/>
      <c r="AF39" s="580"/>
      <c r="AG39" s="858" t="s">
        <v>77</v>
      </c>
      <c r="AH39" s="623"/>
      <c r="AI39" s="582" t="s">
        <v>92</v>
      </c>
      <c r="AJ39" s="583" t="s">
        <v>134</v>
      </c>
      <c r="AK39" s="580" t="s">
        <v>63</v>
      </c>
      <c r="AL39" s="569" t="s">
        <v>107</v>
      </c>
      <c r="AM39" s="580" t="s">
        <v>0</v>
      </c>
      <c r="AN39" s="547" t="s">
        <v>146</v>
      </c>
      <c r="AO39" s="548"/>
      <c r="AP39" s="548"/>
      <c r="AQ39" s="547" t="s">
        <v>34</v>
      </c>
      <c r="AR39" s="618"/>
      <c r="AS39" s="580" t="s">
        <v>132</v>
      </c>
      <c r="AT39" s="857" t="s">
        <v>35</v>
      </c>
      <c r="AU39" s="580" t="s">
        <v>3</v>
      </c>
      <c r="AV39" s="580"/>
      <c r="AW39" s="580"/>
      <c r="AX39" s="580"/>
      <c r="AY39" s="580"/>
      <c r="AZ39" s="858" t="s">
        <v>77</v>
      </c>
      <c r="BA39" s="623"/>
      <c r="BB39" s="582" t="s">
        <v>92</v>
      </c>
      <c r="BC39" s="583" t="s">
        <v>108</v>
      </c>
      <c r="BD39" s="580" t="s">
        <v>63</v>
      </c>
      <c r="BE39" s="569" t="s">
        <v>120</v>
      </c>
    </row>
    <row r="40" spans="1:76" ht="15.75" customHeight="1" thickBot="1" x14ac:dyDescent="0.3">
      <c r="A40" s="580"/>
      <c r="B40" s="549"/>
      <c r="C40" s="550"/>
      <c r="D40" s="876"/>
      <c r="E40" s="571"/>
      <c r="F40" s="620"/>
      <c r="G40" s="580"/>
      <c r="H40" s="857"/>
      <c r="I40" s="580"/>
      <c r="J40" s="580"/>
      <c r="K40" s="580"/>
      <c r="L40" s="580"/>
      <c r="M40" s="580"/>
      <c r="N40" s="859"/>
      <c r="O40" s="624"/>
      <c r="P40" s="582"/>
      <c r="Q40" s="583"/>
      <c r="R40" s="580"/>
      <c r="S40" s="569"/>
      <c r="T40" s="580"/>
      <c r="U40" s="549"/>
      <c r="V40" s="550"/>
      <c r="W40" s="550"/>
      <c r="X40" s="571"/>
      <c r="Y40" s="620"/>
      <c r="Z40" s="580"/>
      <c r="AA40" s="857"/>
      <c r="AB40" s="580"/>
      <c r="AC40" s="580"/>
      <c r="AD40" s="580"/>
      <c r="AE40" s="580"/>
      <c r="AF40" s="580"/>
      <c r="AG40" s="859"/>
      <c r="AH40" s="624"/>
      <c r="AI40" s="582"/>
      <c r="AJ40" s="583"/>
      <c r="AK40" s="580"/>
      <c r="AL40" s="569"/>
      <c r="AM40" s="580"/>
      <c r="AN40" s="549"/>
      <c r="AO40" s="550"/>
      <c r="AP40" s="550"/>
      <c r="AQ40" s="549"/>
      <c r="AR40" s="620"/>
      <c r="AS40" s="580"/>
      <c r="AT40" s="857"/>
      <c r="AU40" s="580"/>
      <c r="AV40" s="580"/>
      <c r="AW40" s="580"/>
      <c r="AX40" s="580"/>
      <c r="AY40" s="580"/>
      <c r="AZ40" s="859"/>
      <c r="BA40" s="624"/>
      <c r="BB40" s="582"/>
      <c r="BC40" s="583"/>
      <c r="BD40" s="580"/>
      <c r="BE40" s="569"/>
    </row>
    <row r="41" spans="1:76" ht="15.75" customHeight="1" thickBot="1" x14ac:dyDescent="0.3">
      <c r="A41" s="580"/>
      <c r="B41" s="584"/>
      <c r="C41" s="621"/>
      <c r="D41" s="877"/>
      <c r="E41" s="572"/>
      <c r="F41" s="622"/>
      <c r="G41" s="580"/>
      <c r="H41" s="857"/>
      <c r="I41" s="122"/>
      <c r="J41" s="122"/>
      <c r="K41" s="122"/>
      <c r="L41" s="122"/>
      <c r="M41" s="122"/>
      <c r="N41" s="860"/>
      <c r="O41" s="625"/>
      <c r="P41" s="582"/>
      <c r="Q41" s="583"/>
      <c r="R41" s="580"/>
      <c r="S41" s="569"/>
      <c r="T41" s="580"/>
      <c r="U41" s="584"/>
      <c r="V41" s="621"/>
      <c r="W41" s="621"/>
      <c r="X41" s="572"/>
      <c r="Y41" s="622"/>
      <c r="Z41" s="580"/>
      <c r="AA41" s="857"/>
      <c r="AB41" s="122"/>
      <c r="AC41" s="122"/>
      <c r="AD41" s="122"/>
      <c r="AE41" s="122"/>
      <c r="AF41" s="122"/>
      <c r="AG41" s="860"/>
      <c r="AH41" s="625"/>
      <c r="AI41" s="582"/>
      <c r="AJ41" s="583"/>
      <c r="AK41" s="580"/>
      <c r="AL41" s="569"/>
      <c r="AM41" s="580"/>
      <c r="AN41" s="549"/>
      <c r="AO41" s="550"/>
      <c r="AP41" s="550"/>
      <c r="AQ41" s="584"/>
      <c r="AR41" s="622"/>
      <c r="AS41" s="580"/>
      <c r="AT41" s="857"/>
      <c r="AU41" s="122"/>
      <c r="AV41" s="122"/>
      <c r="AW41" s="122"/>
      <c r="AX41" s="122"/>
      <c r="AY41" s="122"/>
      <c r="AZ41" s="860"/>
      <c r="BA41" s="625"/>
      <c r="BB41" s="582"/>
      <c r="BC41" s="583"/>
      <c r="BD41" s="554"/>
      <c r="BE41" s="569"/>
    </row>
    <row r="42" spans="1:76" x14ac:dyDescent="0.25">
      <c r="A42" s="25"/>
      <c r="B42" s="705"/>
      <c r="C42" s="878"/>
      <c r="D42" s="706"/>
      <c r="E42" s="705"/>
      <c r="F42" s="706"/>
      <c r="H42" s="31"/>
      <c r="I42" s="28"/>
      <c r="J42" s="28"/>
      <c r="K42" s="28"/>
      <c r="L42" s="28"/>
      <c r="M42" s="28"/>
      <c r="N42" s="37"/>
      <c r="O42" s="138">
        <f>((I42*$I$41)/100)+(($J$41*J42)/100)+((K42*$K$41)/100)+($L$41*L42)+($M$41*M42)</f>
        <v>0</v>
      </c>
      <c r="P42" s="139"/>
      <c r="Q42" s="139"/>
      <c r="R42" s="131"/>
      <c r="S42" s="33"/>
      <c r="T42" s="25"/>
      <c r="U42" s="705"/>
      <c r="V42" s="878"/>
      <c r="W42" s="878"/>
      <c r="X42" s="705"/>
      <c r="Y42" s="706"/>
      <c r="Z42" s="28"/>
      <c r="AA42" s="31"/>
      <c r="AB42" s="28"/>
      <c r="AC42" s="28"/>
      <c r="AD42" s="28"/>
      <c r="AE42" s="28"/>
      <c r="AF42" s="28"/>
      <c r="AG42" s="140"/>
      <c r="AH42" s="141">
        <f>(($AB$41*AB42)/100)+(($AC$41*AC42)/100)+(($AD$41*AD42)/100)+($AE$41*AE42)+($AF$41*AF42)</f>
        <v>0</v>
      </c>
      <c r="AI42" s="142"/>
      <c r="AJ42" s="128"/>
      <c r="AK42" s="128"/>
      <c r="AL42" s="33"/>
      <c r="AM42" s="25"/>
      <c r="AN42" s="705"/>
      <c r="AO42" s="878"/>
      <c r="AP42" s="878"/>
      <c r="AQ42" s="705"/>
      <c r="AR42" s="706"/>
      <c r="AS42" s="28"/>
      <c r="AT42" s="28"/>
      <c r="AU42" s="28"/>
      <c r="AV42" s="28"/>
      <c r="AW42" s="28"/>
      <c r="AX42" s="28"/>
      <c r="AY42" s="28"/>
      <c r="AZ42" s="140"/>
      <c r="BA42" s="141">
        <f>(($AU$41*AU42)/100)+(($AV$41*AV42)/100)+(($AW$41*AW42)/100)+($AX$41*AX42)+($AY$41*AY42)</f>
        <v>0</v>
      </c>
      <c r="BB42" s="142"/>
      <c r="BC42" s="128"/>
      <c r="BD42" s="127"/>
      <c r="BE42" s="33"/>
    </row>
    <row r="43" spans="1:76" x14ac:dyDescent="0.25">
      <c r="A43" s="26"/>
      <c r="B43" s="585"/>
      <c r="C43" s="704"/>
      <c r="D43" s="586"/>
      <c r="E43" s="688"/>
      <c r="F43" s="688"/>
      <c r="G43" s="29"/>
      <c r="H43" s="32"/>
      <c r="I43" s="29"/>
      <c r="J43" s="29"/>
      <c r="K43" s="29"/>
      <c r="L43" s="29"/>
      <c r="M43" s="29"/>
      <c r="N43" s="38"/>
      <c r="O43" s="143">
        <f t="shared" ref="O43:O68" si="17">((I43*$I$5)/100)+(($J$5*J43)/100)+((K43*$K$5)/100)+($L$5*L43)+($M$5*M43)</f>
        <v>0</v>
      </c>
      <c r="P43" s="139"/>
      <c r="Q43" s="139"/>
      <c r="R43" s="131"/>
      <c r="S43" s="34"/>
      <c r="T43" s="26"/>
      <c r="U43" s="585"/>
      <c r="V43" s="704"/>
      <c r="W43" s="704"/>
      <c r="X43" s="585"/>
      <c r="Y43" s="586"/>
      <c r="Z43" s="29"/>
      <c r="AA43" s="42"/>
      <c r="AB43" s="29"/>
      <c r="AC43" s="29"/>
      <c r="AD43" s="29"/>
      <c r="AE43" s="29"/>
      <c r="AF43" s="29"/>
      <c r="AG43" s="144"/>
      <c r="AH43" s="145">
        <f t="shared" ref="AH43:AH72" si="18">(($AB$41*AB43)/100)+(($AC$41*AC43)/100)+(($AD$41*AD43)/100)+($AE$41*AE43)+($AF$41*AF43)</f>
        <v>0</v>
      </c>
      <c r="AI43" s="142"/>
      <c r="AJ43" s="131"/>
      <c r="AK43" s="131"/>
      <c r="AL43" s="34"/>
      <c r="AM43" s="26"/>
      <c r="AN43" s="585"/>
      <c r="AO43" s="704"/>
      <c r="AP43" s="704"/>
      <c r="AQ43" s="585"/>
      <c r="AR43" s="586"/>
      <c r="AS43" s="29"/>
      <c r="AT43" s="29"/>
      <c r="AU43" s="29"/>
      <c r="AV43" s="29"/>
      <c r="AW43" s="29"/>
      <c r="AX43" s="29"/>
      <c r="AY43" s="29"/>
      <c r="AZ43" s="144"/>
      <c r="BA43" s="145">
        <f t="shared" ref="BA43:BA72" si="19">(($AU$41*AU43)/100)+(($AV$41*AV43)/100)+(($AW$41*AW43)/100)+($AX$41*AX43)+($AY$41*AY43)</f>
        <v>0</v>
      </c>
      <c r="BB43" s="142"/>
      <c r="BC43" s="131"/>
      <c r="BD43" s="131"/>
      <c r="BE43" s="34"/>
    </row>
    <row r="44" spans="1:76" x14ac:dyDescent="0.25">
      <c r="A44" s="26"/>
      <c r="B44" s="585"/>
      <c r="C44" s="704"/>
      <c r="D44" s="586"/>
      <c r="E44" s="688"/>
      <c r="F44" s="688"/>
      <c r="G44" s="29"/>
      <c r="H44" s="29"/>
      <c r="I44" s="29"/>
      <c r="J44" s="29"/>
      <c r="K44" s="29"/>
      <c r="L44" s="29"/>
      <c r="M44" s="29"/>
      <c r="N44" s="38"/>
      <c r="O44" s="143">
        <f t="shared" si="17"/>
        <v>0</v>
      </c>
      <c r="P44" s="139"/>
      <c r="Q44" s="139"/>
      <c r="R44" s="131"/>
      <c r="S44" s="34"/>
      <c r="T44" s="26"/>
      <c r="U44" s="585"/>
      <c r="V44" s="704"/>
      <c r="W44" s="704"/>
      <c r="X44" s="585"/>
      <c r="Y44" s="586"/>
      <c r="Z44" s="29"/>
      <c r="AA44" s="42"/>
      <c r="AB44" s="29"/>
      <c r="AC44" s="29"/>
      <c r="AD44" s="29"/>
      <c r="AE44" s="29"/>
      <c r="AF44" s="29"/>
      <c r="AG44" s="144"/>
      <c r="AH44" s="145">
        <f t="shared" si="18"/>
        <v>0</v>
      </c>
      <c r="AI44" s="142"/>
      <c r="AJ44" s="131"/>
      <c r="AK44" s="131"/>
      <c r="AL44" s="34"/>
      <c r="AM44" s="26"/>
      <c r="AN44" s="585"/>
      <c r="AO44" s="704"/>
      <c r="AP44" s="704"/>
      <c r="AQ44" s="585"/>
      <c r="AR44" s="586"/>
      <c r="AS44" s="29"/>
      <c r="AT44" s="29"/>
      <c r="AU44" s="29"/>
      <c r="AV44" s="29"/>
      <c r="AW44" s="29"/>
      <c r="AX44" s="29"/>
      <c r="AY44" s="29"/>
      <c r="AZ44" s="144"/>
      <c r="BA44" s="145">
        <f t="shared" si="19"/>
        <v>0</v>
      </c>
      <c r="BB44" s="142"/>
      <c r="BC44" s="131"/>
      <c r="BD44" s="131"/>
      <c r="BE44" s="34"/>
    </row>
    <row r="45" spans="1:76" x14ac:dyDescent="0.25">
      <c r="A45" s="26"/>
      <c r="B45" s="585"/>
      <c r="C45" s="704"/>
      <c r="D45" s="586"/>
      <c r="E45" s="688"/>
      <c r="F45" s="688"/>
      <c r="G45" s="29"/>
      <c r="H45" s="29"/>
      <c r="I45" s="29"/>
      <c r="J45" s="29"/>
      <c r="K45" s="29"/>
      <c r="L45" s="29"/>
      <c r="M45" s="29"/>
      <c r="N45" s="38"/>
      <c r="O45" s="143">
        <f t="shared" si="17"/>
        <v>0</v>
      </c>
      <c r="P45" s="139"/>
      <c r="Q45" s="139"/>
      <c r="R45" s="131"/>
      <c r="S45" s="34"/>
      <c r="T45" s="26"/>
      <c r="U45" s="585"/>
      <c r="V45" s="704"/>
      <c r="W45" s="704"/>
      <c r="X45" s="585"/>
      <c r="Y45" s="586"/>
      <c r="Z45" s="29"/>
      <c r="AA45" s="42"/>
      <c r="AB45" s="29"/>
      <c r="AC45" s="29"/>
      <c r="AD45" s="29"/>
      <c r="AE45" s="29"/>
      <c r="AF45" s="29"/>
      <c r="AG45" s="144"/>
      <c r="AH45" s="145">
        <f t="shared" si="18"/>
        <v>0</v>
      </c>
      <c r="AI45" s="142"/>
      <c r="AJ45" s="131"/>
      <c r="AK45" s="131"/>
      <c r="AL45" s="34"/>
      <c r="AM45" s="26"/>
      <c r="AN45" s="585"/>
      <c r="AO45" s="704"/>
      <c r="AP45" s="704"/>
      <c r="AQ45" s="585"/>
      <c r="AR45" s="586"/>
      <c r="AS45" s="29"/>
      <c r="AT45" s="29"/>
      <c r="AU45" s="29"/>
      <c r="AV45" s="29"/>
      <c r="AW45" s="29"/>
      <c r="AX45" s="29"/>
      <c r="AY45" s="29"/>
      <c r="AZ45" s="144"/>
      <c r="BA45" s="145">
        <f t="shared" si="19"/>
        <v>0</v>
      </c>
      <c r="BB45" s="142"/>
      <c r="BC45" s="131"/>
      <c r="BD45" s="131"/>
      <c r="BE45" s="34"/>
    </row>
    <row r="46" spans="1:76" x14ac:dyDescent="0.25">
      <c r="A46" s="26"/>
      <c r="B46" s="585"/>
      <c r="C46" s="704"/>
      <c r="D46" s="586"/>
      <c r="E46" s="688"/>
      <c r="F46" s="688"/>
      <c r="G46" s="29"/>
      <c r="H46" s="29"/>
      <c r="I46" s="29"/>
      <c r="J46" s="29"/>
      <c r="K46" s="29"/>
      <c r="L46" s="29"/>
      <c r="M46" s="29"/>
      <c r="N46" s="38"/>
      <c r="O46" s="143">
        <f t="shared" si="17"/>
        <v>0</v>
      </c>
      <c r="P46" s="139"/>
      <c r="Q46" s="139"/>
      <c r="R46" s="131"/>
      <c r="S46" s="34"/>
      <c r="T46" s="26"/>
      <c r="U46" s="585"/>
      <c r="V46" s="704"/>
      <c r="W46" s="704"/>
      <c r="X46" s="585"/>
      <c r="Y46" s="586"/>
      <c r="Z46" s="29"/>
      <c r="AA46" s="42"/>
      <c r="AB46" s="29"/>
      <c r="AC46" s="29"/>
      <c r="AD46" s="29"/>
      <c r="AE46" s="29"/>
      <c r="AF46" s="29"/>
      <c r="AG46" s="144"/>
      <c r="AH46" s="145">
        <f t="shared" si="18"/>
        <v>0</v>
      </c>
      <c r="AI46" s="142"/>
      <c r="AJ46" s="131"/>
      <c r="AK46" s="131"/>
      <c r="AL46" s="34"/>
      <c r="AM46" s="26"/>
      <c r="AN46" s="585"/>
      <c r="AO46" s="704"/>
      <c r="AP46" s="704"/>
      <c r="AQ46" s="585"/>
      <c r="AR46" s="586"/>
      <c r="AS46" s="29"/>
      <c r="AT46" s="29"/>
      <c r="AU46" s="29"/>
      <c r="AV46" s="29"/>
      <c r="AW46" s="29"/>
      <c r="AX46" s="29"/>
      <c r="AY46" s="29"/>
      <c r="AZ46" s="144"/>
      <c r="BA46" s="145">
        <f t="shared" si="19"/>
        <v>0</v>
      </c>
      <c r="BB46" s="142"/>
      <c r="BC46" s="131"/>
      <c r="BD46" s="131"/>
      <c r="BE46" s="34"/>
    </row>
    <row r="47" spans="1:76" x14ac:dyDescent="0.25">
      <c r="A47" s="26"/>
      <c r="B47" s="585"/>
      <c r="C47" s="704"/>
      <c r="D47" s="586"/>
      <c r="E47" s="688"/>
      <c r="F47" s="688"/>
      <c r="G47" s="29"/>
      <c r="H47" s="29"/>
      <c r="I47" s="29"/>
      <c r="J47" s="29"/>
      <c r="K47" s="29"/>
      <c r="L47" s="29"/>
      <c r="M47" s="29"/>
      <c r="N47" s="38"/>
      <c r="O47" s="143">
        <f t="shared" si="17"/>
        <v>0</v>
      </c>
      <c r="P47" s="139"/>
      <c r="Q47" s="139"/>
      <c r="R47" s="131"/>
      <c r="S47" s="34"/>
      <c r="T47" s="26"/>
      <c r="U47" s="585"/>
      <c r="V47" s="704"/>
      <c r="W47" s="704"/>
      <c r="X47" s="585"/>
      <c r="Y47" s="586"/>
      <c r="Z47" s="29"/>
      <c r="AA47" s="42"/>
      <c r="AB47" s="29"/>
      <c r="AC47" s="29"/>
      <c r="AD47" s="29"/>
      <c r="AE47" s="29"/>
      <c r="AF47" s="29"/>
      <c r="AG47" s="144"/>
      <c r="AH47" s="145">
        <f t="shared" si="18"/>
        <v>0</v>
      </c>
      <c r="AI47" s="142"/>
      <c r="AJ47" s="131"/>
      <c r="AK47" s="131"/>
      <c r="AL47" s="34"/>
      <c r="AM47" s="26"/>
      <c r="AN47" s="585"/>
      <c r="AO47" s="704"/>
      <c r="AP47" s="704"/>
      <c r="AQ47" s="585"/>
      <c r="AR47" s="586"/>
      <c r="AS47" s="29"/>
      <c r="AT47" s="29"/>
      <c r="AU47" s="29"/>
      <c r="AV47" s="29"/>
      <c r="AW47" s="29"/>
      <c r="AX47" s="29"/>
      <c r="AY47" s="29"/>
      <c r="AZ47" s="144"/>
      <c r="BA47" s="145">
        <f t="shared" si="19"/>
        <v>0</v>
      </c>
      <c r="BB47" s="142"/>
      <c r="BC47" s="131"/>
      <c r="BD47" s="131"/>
      <c r="BE47" s="34"/>
    </row>
    <row r="48" spans="1:76" x14ac:dyDescent="0.25">
      <c r="A48" s="26"/>
      <c r="B48" s="585"/>
      <c r="C48" s="704"/>
      <c r="D48" s="586"/>
      <c r="E48" s="688"/>
      <c r="F48" s="688"/>
      <c r="G48" s="29"/>
      <c r="H48" s="29"/>
      <c r="I48" s="29"/>
      <c r="J48" s="29"/>
      <c r="K48" s="29"/>
      <c r="L48" s="29"/>
      <c r="M48" s="29"/>
      <c r="N48" s="38"/>
      <c r="O48" s="143">
        <f t="shared" si="17"/>
        <v>0</v>
      </c>
      <c r="P48" s="139"/>
      <c r="Q48" s="139"/>
      <c r="R48" s="131"/>
      <c r="S48" s="34"/>
      <c r="T48" s="26"/>
      <c r="U48" s="585"/>
      <c r="V48" s="704"/>
      <c r="W48" s="704"/>
      <c r="X48" s="585"/>
      <c r="Y48" s="586"/>
      <c r="Z48" s="29"/>
      <c r="AA48" s="42"/>
      <c r="AB48" s="29"/>
      <c r="AC48" s="29"/>
      <c r="AD48" s="29"/>
      <c r="AE48" s="29"/>
      <c r="AF48" s="29"/>
      <c r="AG48" s="144"/>
      <c r="AH48" s="145">
        <f t="shared" si="18"/>
        <v>0</v>
      </c>
      <c r="AI48" s="142"/>
      <c r="AJ48" s="131"/>
      <c r="AK48" s="131"/>
      <c r="AL48" s="34"/>
      <c r="AM48" s="26"/>
      <c r="AN48" s="585"/>
      <c r="AO48" s="704"/>
      <c r="AP48" s="704"/>
      <c r="AQ48" s="585"/>
      <c r="AR48" s="586"/>
      <c r="AS48" s="29"/>
      <c r="AT48" s="29"/>
      <c r="AU48" s="29"/>
      <c r="AV48" s="29"/>
      <c r="AW48" s="29"/>
      <c r="AX48" s="29"/>
      <c r="AY48" s="29"/>
      <c r="AZ48" s="144"/>
      <c r="BA48" s="145">
        <f t="shared" si="19"/>
        <v>0</v>
      </c>
      <c r="BB48" s="142"/>
      <c r="BC48" s="131"/>
      <c r="BD48" s="131"/>
      <c r="BE48" s="34"/>
    </row>
    <row r="49" spans="1:57" x14ac:dyDescent="0.25">
      <c r="A49" s="26"/>
      <c r="B49" s="585"/>
      <c r="C49" s="704"/>
      <c r="D49" s="586"/>
      <c r="E49" s="688"/>
      <c r="F49" s="688"/>
      <c r="G49" s="29"/>
      <c r="H49" s="29"/>
      <c r="I49" s="29"/>
      <c r="J49" s="29"/>
      <c r="K49" s="29"/>
      <c r="L49" s="29"/>
      <c r="M49" s="29"/>
      <c r="N49" s="38"/>
      <c r="O49" s="143">
        <f t="shared" si="17"/>
        <v>0</v>
      </c>
      <c r="P49" s="139"/>
      <c r="Q49" s="139"/>
      <c r="R49" s="131"/>
      <c r="S49" s="34"/>
      <c r="T49" s="26"/>
      <c r="U49" s="585"/>
      <c r="V49" s="704"/>
      <c r="W49" s="704"/>
      <c r="X49" s="585"/>
      <c r="Y49" s="586"/>
      <c r="Z49" s="29"/>
      <c r="AA49" s="42"/>
      <c r="AB49" s="29"/>
      <c r="AC49" s="29"/>
      <c r="AD49" s="29"/>
      <c r="AE49" s="29"/>
      <c r="AF49" s="29"/>
      <c r="AG49" s="144"/>
      <c r="AH49" s="145">
        <f t="shared" si="18"/>
        <v>0</v>
      </c>
      <c r="AI49" s="142"/>
      <c r="AJ49" s="131"/>
      <c r="AK49" s="131"/>
      <c r="AL49" s="34"/>
      <c r="AM49" s="26"/>
      <c r="AN49" s="585"/>
      <c r="AO49" s="704"/>
      <c r="AP49" s="704"/>
      <c r="AQ49" s="585"/>
      <c r="AR49" s="586"/>
      <c r="AS49" s="29"/>
      <c r="AT49" s="29"/>
      <c r="AU49" s="29"/>
      <c r="AV49" s="29"/>
      <c r="AW49" s="29"/>
      <c r="AX49" s="29"/>
      <c r="AY49" s="29"/>
      <c r="AZ49" s="144"/>
      <c r="BA49" s="145">
        <f t="shared" si="19"/>
        <v>0</v>
      </c>
      <c r="BB49" s="142"/>
      <c r="BC49" s="131"/>
      <c r="BD49" s="131"/>
      <c r="BE49" s="34"/>
    </row>
    <row r="50" spans="1:57" x14ac:dyDescent="0.25">
      <c r="A50" s="26"/>
      <c r="B50" s="585"/>
      <c r="C50" s="704"/>
      <c r="D50" s="586"/>
      <c r="E50" s="688"/>
      <c r="F50" s="688"/>
      <c r="G50" s="29"/>
      <c r="H50" s="29"/>
      <c r="I50" s="29"/>
      <c r="J50" s="29"/>
      <c r="K50" s="29"/>
      <c r="L50" s="29"/>
      <c r="M50" s="29"/>
      <c r="N50" s="38"/>
      <c r="O50" s="143">
        <f t="shared" si="17"/>
        <v>0</v>
      </c>
      <c r="P50" s="139"/>
      <c r="Q50" s="139"/>
      <c r="R50" s="131"/>
      <c r="S50" s="34"/>
      <c r="T50" s="26"/>
      <c r="U50" s="585"/>
      <c r="V50" s="704"/>
      <c r="W50" s="704"/>
      <c r="X50" s="585"/>
      <c r="Y50" s="586"/>
      <c r="Z50" s="29"/>
      <c r="AA50" s="42"/>
      <c r="AB50" s="29"/>
      <c r="AC50" s="29"/>
      <c r="AD50" s="29"/>
      <c r="AE50" s="29"/>
      <c r="AF50" s="29"/>
      <c r="AG50" s="144"/>
      <c r="AH50" s="145">
        <f t="shared" si="18"/>
        <v>0</v>
      </c>
      <c r="AI50" s="142"/>
      <c r="AJ50" s="131"/>
      <c r="AK50" s="131"/>
      <c r="AL50" s="34"/>
      <c r="AM50" s="26"/>
      <c r="AN50" s="585"/>
      <c r="AO50" s="704"/>
      <c r="AP50" s="704"/>
      <c r="AQ50" s="585"/>
      <c r="AR50" s="586"/>
      <c r="AS50" s="29"/>
      <c r="AT50" s="29"/>
      <c r="AU50" s="29"/>
      <c r="AV50" s="29"/>
      <c r="AW50" s="29"/>
      <c r="AX50" s="29"/>
      <c r="AY50" s="29"/>
      <c r="AZ50" s="144"/>
      <c r="BA50" s="145">
        <f t="shared" si="19"/>
        <v>0</v>
      </c>
      <c r="BB50" s="142"/>
      <c r="BC50" s="131"/>
      <c r="BD50" s="131"/>
      <c r="BE50" s="34"/>
    </row>
    <row r="51" spans="1:57" x14ac:dyDescent="0.25">
      <c r="A51" s="26"/>
      <c r="B51" s="585"/>
      <c r="C51" s="704"/>
      <c r="D51" s="586"/>
      <c r="E51" s="688"/>
      <c r="F51" s="688"/>
      <c r="G51" s="29"/>
      <c r="H51" s="29"/>
      <c r="I51" s="29"/>
      <c r="J51" s="29"/>
      <c r="K51" s="29"/>
      <c r="L51" s="29"/>
      <c r="M51" s="29"/>
      <c r="N51" s="38"/>
      <c r="O51" s="143">
        <f t="shared" si="17"/>
        <v>0</v>
      </c>
      <c r="P51" s="139"/>
      <c r="Q51" s="139"/>
      <c r="R51" s="131"/>
      <c r="S51" s="34"/>
      <c r="T51" s="26"/>
      <c r="U51" s="585"/>
      <c r="V51" s="704"/>
      <c r="W51" s="704"/>
      <c r="X51" s="585"/>
      <c r="Y51" s="586"/>
      <c r="Z51" s="29"/>
      <c r="AA51" s="42"/>
      <c r="AB51" s="29"/>
      <c r="AC51" s="29"/>
      <c r="AD51" s="29"/>
      <c r="AE51" s="29"/>
      <c r="AF51" s="29"/>
      <c r="AG51" s="144"/>
      <c r="AH51" s="145">
        <f t="shared" si="18"/>
        <v>0</v>
      </c>
      <c r="AI51" s="142"/>
      <c r="AJ51" s="131"/>
      <c r="AK51" s="131"/>
      <c r="AL51" s="34"/>
      <c r="AM51" s="26"/>
      <c r="AN51" s="585"/>
      <c r="AO51" s="704"/>
      <c r="AP51" s="704"/>
      <c r="AQ51" s="585"/>
      <c r="AR51" s="586"/>
      <c r="AS51" s="29"/>
      <c r="AT51" s="29"/>
      <c r="AU51" s="29"/>
      <c r="AV51" s="29"/>
      <c r="AW51" s="29"/>
      <c r="AX51" s="29"/>
      <c r="AY51" s="29"/>
      <c r="AZ51" s="144"/>
      <c r="BA51" s="145">
        <f t="shared" si="19"/>
        <v>0</v>
      </c>
      <c r="BB51" s="142"/>
      <c r="BC51" s="131"/>
      <c r="BD51" s="131"/>
      <c r="BE51" s="34"/>
    </row>
    <row r="52" spans="1:57" x14ac:dyDescent="0.25">
      <c r="A52" s="26"/>
      <c r="B52" s="585"/>
      <c r="C52" s="704"/>
      <c r="D52" s="586"/>
      <c r="E52" s="688"/>
      <c r="F52" s="688"/>
      <c r="G52" s="29"/>
      <c r="H52" s="29"/>
      <c r="I52" s="29"/>
      <c r="J52" s="29"/>
      <c r="K52" s="29"/>
      <c r="L52" s="29"/>
      <c r="M52" s="29"/>
      <c r="N52" s="38"/>
      <c r="O52" s="143">
        <f t="shared" si="17"/>
        <v>0</v>
      </c>
      <c r="P52" s="139"/>
      <c r="Q52" s="139"/>
      <c r="R52" s="131"/>
      <c r="S52" s="34"/>
      <c r="T52" s="26"/>
      <c r="U52" s="585"/>
      <c r="V52" s="704"/>
      <c r="W52" s="704"/>
      <c r="X52" s="585"/>
      <c r="Y52" s="586"/>
      <c r="Z52" s="29"/>
      <c r="AA52" s="42"/>
      <c r="AB52" s="29"/>
      <c r="AC52" s="29"/>
      <c r="AD52" s="29"/>
      <c r="AE52" s="29"/>
      <c r="AF52" s="29"/>
      <c r="AG52" s="144"/>
      <c r="AH52" s="145">
        <f t="shared" si="18"/>
        <v>0</v>
      </c>
      <c r="AI52" s="142"/>
      <c r="AJ52" s="131"/>
      <c r="AK52" s="131"/>
      <c r="AL52" s="34"/>
      <c r="AM52" s="26"/>
      <c r="AN52" s="585"/>
      <c r="AO52" s="704"/>
      <c r="AP52" s="704"/>
      <c r="AQ52" s="585"/>
      <c r="AR52" s="586"/>
      <c r="AS52" s="29"/>
      <c r="AT52" s="29"/>
      <c r="AU52" s="29"/>
      <c r="AV52" s="29"/>
      <c r="AW52" s="29"/>
      <c r="AX52" s="29"/>
      <c r="AY52" s="29"/>
      <c r="AZ52" s="144"/>
      <c r="BA52" s="145">
        <f t="shared" si="19"/>
        <v>0</v>
      </c>
      <c r="BB52" s="142"/>
      <c r="BC52" s="131"/>
      <c r="BD52" s="131"/>
      <c r="BE52" s="34"/>
    </row>
    <row r="53" spans="1:57" x14ac:dyDescent="0.25">
      <c r="A53" s="26"/>
      <c r="B53" s="585"/>
      <c r="C53" s="704"/>
      <c r="D53" s="586"/>
      <c r="E53" s="688"/>
      <c r="F53" s="688"/>
      <c r="G53" s="29"/>
      <c r="H53" s="29"/>
      <c r="I53" s="29"/>
      <c r="J53" s="29"/>
      <c r="K53" s="29"/>
      <c r="L53" s="29"/>
      <c r="M53" s="29"/>
      <c r="N53" s="38"/>
      <c r="O53" s="143">
        <f t="shared" si="17"/>
        <v>0</v>
      </c>
      <c r="P53" s="139"/>
      <c r="Q53" s="139"/>
      <c r="R53" s="131"/>
      <c r="S53" s="34"/>
      <c r="T53" s="26"/>
      <c r="U53" s="585"/>
      <c r="V53" s="704"/>
      <c r="W53" s="704"/>
      <c r="X53" s="585"/>
      <c r="Y53" s="586"/>
      <c r="Z53" s="29"/>
      <c r="AA53" s="42"/>
      <c r="AB53" s="29"/>
      <c r="AC53" s="29"/>
      <c r="AD53" s="29"/>
      <c r="AE53" s="29"/>
      <c r="AF53" s="29"/>
      <c r="AG53" s="144"/>
      <c r="AH53" s="145">
        <f t="shared" si="18"/>
        <v>0</v>
      </c>
      <c r="AI53" s="142"/>
      <c r="AJ53" s="131"/>
      <c r="AK53" s="131"/>
      <c r="AL53" s="34"/>
      <c r="AM53" s="26"/>
      <c r="AN53" s="585"/>
      <c r="AO53" s="704"/>
      <c r="AP53" s="704"/>
      <c r="AQ53" s="585"/>
      <c r="AR53" s="586"/>
      <c r="AS53" s="29"/>
      <c r="AT53" s="29"/>
      <c r="AU53" s="29"/>
      <c r="AV53" s="29"/>
      <c r="AW53" s="29"/>
      <c r="AX53" s="29"/>
      <c r="AY53" s="29"/>
      <c r="AZ53" s="144"/>
      <c r="BA53" s="145">
        <f t="shared" si="19"/>
        <v>0</v>
      </c>
      <c r="BB53" s="142"/>
      <c r="BC53" s="131"/>
      <c r="BD53" s="131"/>
      <c r="BE53" s="34"/>
    </row>
    <row r="54" spans="1:57" x14ac:dyDescent="0.25">
      <c r="A54" s="26"/>
      <c r="B54" s="585"/>
      <c r="C54" s="704"/>
      <c r="D54" s="586"/>
      <c r="E54" s="688"/>
      <c r="F54" s="688"/>
      <c r="G54" s="29"/>
      <c r="H54" s="29"/>
      <c r="I54" s="29"/>
      <c r="J54" s="29"/>
      <c r="K54" s="29"/>
      <c r="L54" s="29"/>
      <c r="M54" s="29"/>
      <c r="N54" s="38"/>
      <c r="O54" s="143">
        <f t="shared" si="17"/>
        <v>0</v>
      </c>
      <c r="P54" s="139"/>
      <c r="Q54" s="139"/>
      <c r="R54" s="131"/>
      <c r="S54" s="34"/>
      <c r="T54" s="26"/>
      <c r="U54" s="585"/>
      <c r="V54" s="704"/>
      <c r="W54" s="704"/>
      <c r="X54" s="585"/>
      <c r="Y54" s="586"/>
      <c r="Z54" s="29"/>
      <c r="AA54" s="42"/>
      <c r="AB54" s="29"/>
      <c r="AC54" s="29"/>
      <c r="AD54" s="29"/>
      <c r="AE54" s="29"/>
      <c r="AF54" s="29"/>
      <c r="AG54" s="144"/>
      <c r="AH54" s="145">
        <f t="shared" si="18"/>
        <v>0</v>
      </c>
      <c r="AI54" s="142"/>
      <c r="AJ54" s="131"/>
      <c r="AK54" s="131"/>
      <c r="AL54" s="34"/>
      <c r="AM54" s="26"/>
      <c r="AN54" s="585"/>
      <c r="AO54" s="704"/>
      <c r="AP54" s="704"/>
      <c r="AQ54" s="585"/>
      <c r="AR54" s="586"/>
      <c r="AS54" s="29"/>
      <c r="AT54" s="29"/>
      <c r="AU54" s="29"/>
      <c r="AV54" s="29"/>
      <c r="AW54" s="29"/>
      <c r="AX54" s="29"/>
      <c r="AY54" s="29"/>
      <c r="AZ54" s="144"/>
      <c r="BA54" s="145">
        <f t="shared" si="19"/>
        <v>0</v>
      </c>
      <c r="BB54" s="142"/>
      <c r="BC54" s="131"/>
      <c r="BD54" s="131"/>
      <c r="BE54" s="34"/>
    </row>
    <row r="55" spans="1:57" x14ac:dyDescent="0.25">
      <c r="A55" s="26"/>
      <c r="B55" s="585"/>
      <c r="C55" s="704"/>
      <c r="D55" s="586"/>
      <c r="E55" s="688"/>
      <c r="F55" s="688"/>
      <c r="G55" s="29"/>
      <c r="H55" s="29"/>
      <c r="I55" s="29"/>
      <c r="J55" s="29"/>
      <c r="K55" s="29"/>
      <c r="L55" s="29"/>
      <c r="M55" s="29"/>
      <c r="N55" s="38"/>
      <c r="O55" s="143">
        <f t="shared" si="17"/>
        <v>0</v>
      </c>
      <c r="P55" s="139"/>
      <c r="Q55" s="139"/>
      <c r="R55" s="131"/>
      <c r="S55" s="34"/>
      <c r="T55" s="26"/>
      <c r="U55" s="585"/>
      <c r="V55" s="704"/>
      <c r="W55" s="704"/>
      <c r="X55" s="585"/>
      <c r="Y55" s="586"/>
      <c r="Z55" s="29"/>
      <c r="AA55" s="42"/>
      <c r="AB55" s="29"/>
      <c r="AC55" s="29"/>
      <c r="AD55" s="29"/>
      <c r="AE55" s="29"/>
      <c r="AF55" s="29"/>
      <c r="AG55" s="144"/>
      <c r="AH55" s="145">
        <f t="shared" si="18"/>
        <v>0</v>
      </c>
      <c r="AI55" s="142"/>
      <c r="AJ55" s="131"/>
      <c r="AK55" s="131"/>
      <c r="AL55" s="34"/>
      <c r="AM55" s="26"/>
      <c r="AN55" s="585"/>
      <c r="AO55" s="704"/>
      <c r="AP55" s="704"/>
      <c r="AQ55" s="585"/>
      <c r="AR55" s="586"/>
      <c r="AS55" s="29"/>
      <c r="AT55" s="29"/>
      <c r="AU55" s="29"/>
      <c r="AV55" s="29"/>
      <c r="AW55" s="29"/>
      <c r="AX55" s="29"/>
      <c r="AY55" s="29"/>
      <c r="AZ55" s="144"/>
      <c r="BA55" s="145">
        <f t="shared" si="19"/>
        <v>0</v>
      </c>
      <c r="BB55" s="142"/>
      <c r="BC55" s="131"/>
      <c r="BD55" s="131"/>
      <c r="BE55" s="34"/>
    </row>
    <row r="56" spans="1:57" x14ac:dyDescent="0.25">
      <c r="A56" s="26"/>
      <c r="B56" s="585"/>
      <c r="C56" s="704"/>
      <c r="D56" s="586"/>
      <c r="E56" s="688"/>
      <c r="F56" s="688"/>
      <c r="G56" s="29"/>
      <c r="H56" s="29"/>
      <c r="I56" s="29"/>
      <c r="J56" s="29"/>
      <c r="K56" s="29"/>
      <c r="L56" s="29"/>
      <c r="M56" s="29"/>
      <c r="N56" s="38"/>
      <c r="O56" s="143">
        <f t="shared" si="17"/>
        <v>0</v>
      </c>
      <c r="P56" s="139"/>
      <c r="Q56" s="139"/>
      <c r="R56" s="131"/>
      <c r="S56" s="34"/>
      <c r="T56" s="26"/>
      <c r="U56" s="585"/>
      <c r="V56" s="704"/>
      <c r="W56" s="704"/>
      <c r="X56" s="585"/>
      <c r="Y56" s="586"/>
      <c r="Z56" s="29"/>
      <c r="AA56" s="42"/>
      <c r="AB56" s="29"/>
      <c r="AC56" s="29"/>
      <c r="AD56" s="29"/>
      <c r="AE56" s="29"/>
      <c r="AF56" s="29"/>
      <c r="AG56" s="144"/>
      <c r="AH56" s="145">
        <f t="shared" si="18"/>
        <v>0</v>
      </c>
      <c r="AI56" s="142"/>
      <c r="AJ56" s="131"/>
      <c r="AK56" s="131"/>
      <c r="AL56" s="34"/>
      <c r="AM56" s="26"/>
      <c r="AN56" s="585"/>
      <c r="AO56" s="704"/>
      <c r="AP56" s="704"/>
      <c r="AQ56" s="585"/>
      <c r="AR56" s="586"/>
      <c r="AS56" s="29"/>
      <c r="AT56" s="29"/>
      <c r="AU56" s="29"/>
      <c r="AV56" s="29"/>
      <c r="AW56" s="29"/>
      <c r="AX56" s="29"/>
      <c r="AY56" s="29"/>
      <c r="AZ56" s="144"/>
      <c r="BA56" s="145">
        <f t="shared" si="19"/>
        <v>0</v>
      </c>
      <c r="BB56" s="142"/>
      <c r="BC56" s="131"/>
      <c r="BD56" s="131"/>
      <c r="BE56" s="34"/>
    </row>
    <row r="57" spans="1:57" x14ac:dyDescent="0.25">
      <c r="A57" s="26"/>
      <c r="B57" s="585"/>
      <c r="C57" s="704"/>
      <c r="D57" s="586"/>
      <c r="E57" s="688"/>
      <c r="F57" s="688"/>
      <c r="G57" s="29"/>
      <c r="H57" s="29"/>
      <c r="I57" s="29"/>
      <c r="J57" s="29"/>
      <c r="K57" s="29"/>
      <c r="L57" s="29"/>
      <c r="M57" s="29"/>
      <c r="N57" s="38"/>
      <c r="O57" s="143">
        <f t="shared" si="17"/>
        <v>0</v>
      </c>
      <c r="P57" s="139"/>
      <c r="Q57" s="139"/>
      <c r="R57" s="131"/>
      <c r="S57" s="34"/>
      <c r="T57" s="26"/>
      <c r="U57" s="585"/>
      <c r="V57" s="704"/>
      <c r="W57" s="704"/>
      <c r="X57" s="585"/>
      <c r="Y57" s="586"/>
      <c r="Z57" s="29"/>
      <c r="AA57" s="42"/>
      <c r="AB57" s="29"/>
      <c r="AC57" s="29"/>
      <c r="AD57" s="29"/>
      <c r="AE57" s="29"/>
      <c r="AF57" s="29"/>
      <c r="AG57" s="144"/>
      <c r="AH57" s="145">
        <f t="shared" si="18"/>
        <v>0</v>
      </c>
      <c r="AI57" s="142"/>
      <c r="AJ57" s="131"/>
      <c r="AK57" s="131"/>
      <c r="AL57" s="34"/>
      <c r="AM57" s="26"/>
      <c r="AN57" s="585"/>
      <c r="AO57" s="704"/>
      <c r="AP57" s="704"/>
      <c r="AQ57" s="585"/>
      <c r="AR57" s="586"/>
      <c r="AS57" s="29"/>
      <c r="AT57" s="29"/>
      <c r="AU57" s="29"/>
      <c r="AV57" s="29"/>
      <c r="AW57" s="29"/>
      <c r="AX57" s="29"/>
      <c r="AY57" s="29"/>
      <c r="AZ57" s="144"/>
      <c r="BA57" s="145">
        <f t="shared" si="19"/>
        <v>0</v>
      </c>
      <c r="BB57" s="142"/>
      <c r="BC57" s="131"/>
      <c r="BD57" s="131"/>
      <c r="BE57" s="34"/>
    </row>
    <row r="58" spans="1:57" x14ac:dyDescent="0.25">
      <c r="A58" s="26"/>
      <c r="B58" s="585"/>
      <c r="C58" s="704"/>
      <c r="D58" s="586"/>
      <c r="E58" s="688"/>
      <c r="F58" s="688"/>
      <c r="G58" s="29"/>
      <c r="H58" s="29"/>
      <c r="I58" s="29"/>
      <c r="J58" s="29"/>
      <c r="K58" s="29"/>
      <c r="L58" s="29"/>
      <c r="M58" s="29"/>
      <c r="N58" s="38"/>
      <c r="O58" s="143">
        <f t="shared" si="17"/>
        <v>0</v>
      </c>
      <c r="P58" s="139"/>
      <c r="Q58" s="139"/>
      <c r="R58" s="131"/>
      <c r="S58" s="34"/>
      <c r="T58" s="26"/>
      <c r="U58" s="585"/>
      <c r="V58" s="704"/>
      <c r="W58" s="704"/>
      <c r="X58" s="585"/>
      <c r="Y58" s="586"/>
      <c r="Z58" s="29"/>
      <c r="AA58" s="42"/>
      <c r="AB58" s="29"/>
      <c r="AC58" s="29"/>
      <c r="AD58" s="29"/>
      <c r="AE58" s="29"/>
      <c r="AF58" s="29"/>
      <c r="AG58" s="144"/>
      <c r="AH58" s="145">
        <f t="shared" si="18"/>
        <v>0</v>
      </c>
      <c r="AI58" s="142"/>
      <c r="AJ58" s="131"/>
      <c r="AK58" s="131"/>
      <c r="AL58" s="34"/>
      <c r="AM58" s="26"/>
      <c r="AN58" s="585"/>
      <c r="AO58" s="704"/>
      <c r="AP58" s="704"/>
      <c r="AQ58" s="585"/>
      <c r="AR58" s="586"/>
      <c r="AS58" s="29"/>
      <c r="AT58" s="29"/>
      <c r="AU58" s="29"/>
      <c r="AV58" s="29"/>
      <c r="AW58" s="29"/>
      <c r="AX58" s="29"/>
      <c r="AY58" s="29"/>
      <c r="AZ58" s="144"/>
      <c r="BA58" s="145">
        <f t="shared" si="19"/>
        <v>0</v>
      </c>
      <c r="BB58" s="142"/>
      <c r="BC58" s="131"/>
      <c r="BD58" s="131"/>
      <c r="BE58" s="34"/>
    </row>
    <row r="59" spans="1:57" x14ac:dyDescent="0.25">
      <c r="A59" s="26"/>
      <c r="B59" s="585"/>
      <c r="C59" s="704"/>
      <c r="D59" s="586"/>
      <c r="E59" s="688"/>
      <c r="F59" s="688"/>
      <c r="G59" s="29"/>
      <c r="H59" s="29"/>
      <c r="I59" s="29"/>
      <c r="J59" s="29"/>
      <c r="K59" s="29"/>
      <c r="L59" s="29"/>
      <c r="M59" s="29"/>
      <c r="N59" s="38"/>
      <c r="O59" s="143">
        <f t="shared" si="17"/>
        <v>0</v>
      </c>
      <c r="P59" s="139"/>
      <c r="Q59" s="139"/>
      <c r="R59" s="131"/>
      <c r="S59" s="34"/>
      <c r="T59" s="26"/>
      <c r="U59" s="585"/>
      <c r="V59" s="704"/>
      <c r="W59" s="704"/>
      <c r="X59" s="585"/>
      <c r="Y59" s="586"/>
      <c r="Z59" s="29"/>
      <c r="AA59" s="42"/>
      <c r="AB59" s="29"/>
      <c r="AC59" s="29"/>
      <c r="AD59" s="29"/>
      <c r="AE59" s="29"/>
      <c r="AF59" s="29"/>
      <c r="AG59" s="144"/>
      <c r="AH59" s="145">
        <f t="shared" si="18"/>
        <v>0</v>
      </c>
      <c r="AI59" s="142"/>
      <c r="AJ59" s="131"/>
      <c r="AK59" s="131"/>
      <c r="AL59" s="34"/>
      <c r="AM59" s="26"/>
      <c r="AN59" s="585"/>
      <c r="AO59" s="704"/>
      <c r="AP59" s="704"/>
      <c r="AQ59" s="585"/>
      <c r="AR59" s="586"/>
      <c r="AS59" s="29"/>
      <c r="AT59" s="29"/>
      <c r="AU59" s="29"/>
      <c r="AV59" s="29"/>
      <c r="AW59" s="29"/>
      <c r="AX59" s="29"/>
      <c r="AY59" s="29"/>
      <c r="AZ59" s="144"/>
      <c r="BA59" s="145">
        <f t="shared" si="19"/>
        <v>0</v>
      </c>
      <c r="BB59" s="142"/>
      <c r="BC59" s="131"/>
      <c r="BD59" s="131"/>
      <c r="BE59" s="34"/>
    </row>
    <row r="60" spans="1:57" x14ac:dyDescent="0.25">
      <c r="A60" s="26"/>
      <c r="B60" s="585"/>
      <c r="C60" s="704"/>
      <c r="D60" s="586"/>
      <c r="E60" s="688"/>
      <c r="F60" s="688"/>
      <c r="G60" s="29"/>
      <c r="H60" s="29"/>
      <c r="I60" s="29"/>
      <c r="J60" s="29"/>
      <c r="K60" s="29"/>
      <c r="L60" s="29"/>
      <c r="M60" s="29"/>
      <c r="N60" s="38"/>
      <c r="O60" s="143">
        <f t="shared" si="17"/>
        <v>0</v>
      </c>
      <c r="P60" s="139"/>
      <c r="Q60" s="139"/>
      <c r="R60" s="131"/>
      <c r="S60" s="34"/>
      <c r="T60" s="26"/>
      <c r="U60" s="585"/>
      <c r="V60" s="704"/>
      <c r="W60" s="704"/>
      <c r="X60" s="585"/>
      <c r="Y60" s="586"/>
      <c r="Z60" s="29"/>
      <c r="AA60" s="42"/>
      <c r="AB60" s="29"/>
      <c r="AC60" s="29"/>
      <c r="AD60" s="29"/>
      <c r="AE60" s="29"/>
      <c r="AF60" s="29"/>
      <c r="AG60" s="144"/>
      <c r="AH60" s="145">
        <f t="shared" si="18"/>
        <v>0</v>
      </c>
      <c r="AI60" s="142"/>
      <c r="AJ60" s="131"/>
      <c r="AK60" s="131"/>
      <c r="AL60" s="34"/>
      <c r="AM60" s="26"/>
      <c r="AN60" s="585"/>
      <c r="AO60" s="704"/>
      <c r="AP60" s="704"/>
      <c r="AQ60" s="585"/>
      <c r="AR60" s="586"/>
      <c r="AS60" s="29"/>
      <c r="AT60" s="29"/>
      <c r="AU60" s="29"/>
      <c r="AV60" s="29"/>
      <c r="AW60" s="29"/>
      <c r="AX60" s="29"/>
      <c r="AY60" s="29"/>
      <c r="AZ60" s="144"/>
      <c r="BA60" s="145">
        <f t="shared" si="19"/>
        <v>0</v>
      </c>
      <c r="BB60" s="142"/>
      <c r="BC60" s="131"/>
      <c r="BD60" s="131"/>
      <c r="BE60" s="34"/>
    </row>
    <row r="61" spans="1:57" x14ac:dyDescent="0.25">
      <c r="A61" s="26"/>
      <c r="B61" s="585"/>
      <c r="C61" s="704"/>
      <c r="D61" s="586"/>
      <c r="E61" s="688"/>
      <c r="F61" s="688"/>
      <c r="G61" s="29"/>
      <c r="H61" s="29"/>
      <c r="I61" s="29"/>
      <c r="J61" s="29"/>
      <c r="K61" s="29"/>
      <c r="L61" s="29"/>
      <c r="M61" s="29"/>
      <c r="N61" s="38"/>
      <c r="O61" s="143">
        <f t="shared" si="17"/>
        <v>0</v>
      </c>
      <c r="P61" s="139"/>
      <c r="Q61" s="139"/>
      <c r="R61" s="131"/>
      <c r="S61" s="34"/>
      <c r="T61" s="26"/>
      <c r="U61" s="585"/>
      <c r="V61" s="704"/>
      <c r="W61" s="704"/>
      <c r="X61" s="585"/>
      <c r="Y61" s="586"/>
      <c r="Z61" s="29"/>
      <c r="AA61" s="42"/>
      <c r="AB61" s="29"/>
      <c r="AC61" s="29"/>
      <c r="AD61" s="29"/>
      <c r="AE61" s="29"/>
      <c r="AF61" s="29"/>
      <c r="AG61" s="144"/>
      <c r="AH61" s="145">
        <f t="shared" si="18"/>
        <v>0</v>
      </c>
      <c r="AI61" s="142"/>
      <c r="AJ61" s="131"/>
      <c r="AK61" s="131"/>
      <c r="AL61" s="34"/>
      <c r="AM61" s="26"/>
      <c r="AN61" s="585"/>
      <c r="AO61" s="704"/>
      <c r="AP61" s="704"/>
      <c r="AQ61" s="585"/>
      <c r="AR61" s="586"/>
      <c r="AS61" s="29"/>
      <c r="AT61" s="29"/>
      <c r="AU61" s="29"/>
      <c r="AV61" s="29"/>
      <c r="AW61" s="29"/>
      <c r="AX61" s="29"/>
      <c r="AY61" s="29"/>
      <c r="AZ61" s="144"/>
      <c r="BA61" s="145">
        <f t="shared" si="19"/>
        <v>0</v>
      </c>
      <c r="BB61" s="142"/>
      <c r="BC61" s="131"/>
      <c r="BD61" s="131"/>
      <c r="BE61" s="34"/>
    </row>
    <row r="62" spans="1:57" x14ac:dyDescent="0.25">
      <c r="A62" s="26"/>
      <c r="B62" s="585"/>
      <c r="C62" s="704"/>
      <c r="D62" s="586"/>
      <c r="E62" s="688"/>
      <c r="F62" s="688"/>
      <c r="G62" s="29"/>
      <c r="H62" s="29"/>
      <c r="I62" s="29"/>
      <c r="J62" s="29"/>
      <c r="K62" s="29"/>
      <c r="L62" s="29"/>
      <c r="M62" s="29"/>
      <c r="N62" s="38"/>
      <c r="O62" s="143">
        <f t="shared" si="17"/>
        <v>0</v>
      </c>
      <c r="P62" s="139"/>
      <c r="Q62" s="139"/>
      <c r="R62" s="131"/>
      <c r="S62" s="34"/>
      <c r="T62" s="26"/>
      <c r="U62" s="585"/>
      <c r="V62" s="704"/>
      <c r="W62" s="704"/>
      <c r="X62" s="585"/>
      <c r="Y62" s="586"/>
      <c r="Z62" s="29"/>
      <c r="AA62" s="42"/>
      <c r="AB62" s="29"/>
      <c r="AC62" s="29"/>
      <c r="AD62" s="29"/>
      <c r="AE62" s="29"/>
      <c r="AF62" s="29"/>
      <c r="AG62" s="144"/>
      <c r="AH62" s="145">
        <f t="shared" si="18"/>
        <v>0</v>
      </c>
      <c r="AI62" s="142"/>
      <c r="AJ62" s="131"/>
      <c r="AK62" s="131"/>
      <c r="AL62" s="34"/>
      <c r="AM62" s="26"/>
      <c r="AN62" s="585"/>
      <c r="AO62" s="704"/>
      <c r="AP62" s="704"/>
      <c r="AQ62" s="585"/>
      <c r="AR62" s="586"/>
      <c r="AS62" s="29"/>
      <c r="AT62" s="29"/>
      <c r="AU62" s="29"/>
      <c r="AV62" s="29"/>
      <c r="AW62" s="29"/>
      <c r="AX62" s="29"/>
      <c r="AY62" s="29"/>
      <c r="AZ62" s="144"/>
      <c r="BA62" s="145">
        <f t="shared" si="19"/>
        <v>0</v>
      </c>
      <c r="BB62" s="142"/>
      <c r="BC62" s="131"/>
      <c r="BD62" s="131"/>
      <c r="BE62" s="34"/>
    </row>
    <row r="63" spans="1:57" x14ac:dyDescent="0.25">
      <c r="A63" s="26"/>
      <c r="B63" s="585"/>
      <c r="C63" s="704"/>
      <c r="D63" s="586"/>
      <c r="E63" s="688"/>
      <c r="F63" s="688"/>
      <c r="G63" s="29"/>
      <c r="H63" s="29"/>
      <c r="I63" s="29"/>
      <c r="J63" s="29"/>
      <c r="K63" s="29"/>
      <c r="L63" s="29"/>
      <c r="M63" s="29"/>
      <c r="N63" s="38"/>
      <c r="O63" s="143">
        <f t="shared" si="17"/>
        <v>0</v>
      </c>
      <c r="P63" s="139"/>
      <c r="Q63" s="139"/>
      <c r="R63" s="131"/>
      <c r="S63" s="34"/>
      <c r="T63" s="26"/>
      <c r="U63" s="585"/>
      <c r="V63" s="704"/>
      <c r="W63" s="704"/>
      <c r="X63" s="585"/>
      <c r="Y63" s="586"/>
      <c r="Z63" s="29"/>
      <c r="AA63" s="42"/>
      <c r="AB63" s="29"/>
      <c r="AC63" s="29"/>
      <c r="AD63" s="29"/>
      <c r="AE63" s="29"/>
      <c r="AF63" s="29"/>
      <c r="AG63" s="144"/>
      <c r="AH63" s="145">
        <f t="shared" si="18"/>
        <v>0</v>
      </c>
      <c r="AI63" s="142"/>
      <c r="AJ63" s="131"/>
      <c r="AK63" s="131"/>
      <c r="AL63" s="34"/>
      <c r="AM63" s="26"/>
      <c r="AN63" s="585"/>
      <c r="AO63" s="704"/>
      <c r="AP63" s="704"/>
      <c r="AQ63" s="585"/>
      <c r="AR63" s="586"/>
      <c r="AS63" s="29"/>
      <c r="AT63" s="29"/>
      <c r="AU63" s="29"/>
      <c r="AV63" s="29"/>
      <c r="AW63" s="29"/>
      <c r="AX63" s="29"/>
      <c r="AY63" s="29"/>
      <c r="AZ63" s="144"/>
      <c r="BA63" s="145">
        <f t="shared" si="19"/>
        <v>0</v>
      </c>
      <c r="BB63" s="142"/>
      <c r="BC63" s="131"/>
      <c r="BD63" s="131"/>
      <c r="BE63" s="34"/>
    </row>
    <row r="64" spans="1:57" x14ac:dyDescent="0.25">
      <c r="A64" s="26"/>
      <c r="B64" s="585"/>
      <c r="C64" s="704"/>
      <c r="D64" s="586"/>
      <c r="E64" s="688"/>
      <c r="F64" s="688"/>
      <c r="G64" s="29"/>
      <c r="H64" s="29"/>
      <c r="I64" s="29"/>
      <c r="J64" s="29"/>
      <c r="K64" s="29"/>
      <c r="L64" s="29"/>
      <c r="M64" s="29"/>
      <c r="N64" s="38"/>
      <c r="O64" s="143">
        <f t="shared" si="17"/>
        <v>0</v>
      </c>
      <c r="P64" s="139"/>
      <c r="Q64" s="139"/>
      <c r="R64" s="131"/>
      <c r="S64" s="34"/>
      <c r="T64" s="26"/>
      <c r="U64" s="585"/>
      <c r="V64" s="704"/>
      <c r="W64" s="704"/>
      <c r="X64" s="585"/>
      <c r="Y64" s="586"/>
      <c r="Z64" s="29"/>
      <c r="AA64" s="42"/>
      <c r="AB64" s="29"/>
      <c r="AC64" s="29"/>
      <c r="AD64" s="29"/>
      <c r="AE64" s="29"/>
      <c r="AF64" s="29"/>
      <c r="AG64" s="144"/>
      <c r="AH64" s="145">
        <f t="shared" si="18"/>
        <v>0</v>
      </c>
      <c r="AI64" s="142"/>
      <c r="AJ64" s="131"/>
      <c r="AK64" s="131"/>
      <c r="AL64" s="34"/>
      <c r="AM64" s="26"/>
      <c r="AN64" s="585"/>
      <c r="AO64" s="704"/>
      <c r="AP64" s="704"/>
      <c r="AQ64" s="585"/>
      <c r="AR64" s="586"/>
      <c r="AS64" s="29"/>
      <c r="AT64" s="29"/>
      <c r="AU64" s="29"/>
      <c r="AV64" s="29"/>
      <c r="AW64" s="29"/>
      <c r="AX64" s="29"/>
      <c r="AY64" s="29"/>
      <c r="AZ64" s="144"/>
      <c r="BA64" s="145">
        <f t="shared" si="19"/>
        <v>0</v>
      </c>
      <c r="BB64" s="142"/>
      <c r="BC64" s="131"/>
      <c r="BD64" s="131"/>
      <c r="BE64" s="34"/>
    </row>
    <row r="65" spans="1:76" x14ac:dyDescent="0.25">
      <c r="A65" s="26"/>
      <c r="B65" s="585"/>
      <c r="C65" s="704"/>
      <c r="D65" s="586"/>
      <c r="E65" s="688"/>
      <c r="F65" s="688"/>
      <c r="G65" s="29"/>
      <c r="H65" s="29"/>
      <c r="I65" s="29"/>
      <c r="J65" s="29"/>
      <c r="K65" s="29"/>
      <c r="L65" s="29"/>
      <c r="M65" s="29"/>
      <c r="N65" s="38"/>
      <c r="O65" s="143">
        <f t="shared" si="17"/>
        <v>0</v>
      </c>
      <c r="P65" s="139"/>
      <c r="Q65" s="139"/>
      <c r="R65" s="131"/>
      <c r="S65" s="34"/>
      <c r="T65" s="26"/>
      <c r="U65" s="585"/>
      <c r="V65" s="704"/>
      <c r="W65" s="704"/>
      <c r="X65" s="585"/>
      <c r="Y65" s="586"/>
      <c r="Z65" s="29"/>
      <c r="AA65" s="42"/>
      <c r="AB65" s="29"/>
      <c r="AC65" s="29"/>
      <c r="AD65" s="29"/>
      <c r="AE65" s="29"/>
      <c r="AF65" s="29"/>
      <c r="AG65" s="144"/>
      <c r="AH65" s="145">
        <f t="shared" si="18"/>
        <v>0</v>
      </c>
      <c r="AI65" s="142"/>
      <c r="AJ65" s="131"/>
      <c r="AK65" s="131"/>
      <c r="AL65" s="34"/>
      <c r="AM65" s="26"/>
      <c r="AN65" s="585"/>
      <c r="AO65" s="704"/>
      <c r="AP65" s="704"/>
      <c r="AQ65" s="585"/>
      <c r="AR65" s="586"/>
      <c r="AS65" s="29"/>
      <c r="AT65" s="29"/>
      <c r="AU65" s="29"/>
      <c r="AV65" s="29"/>
      <c r="AW65" s="29"/>
      <c r="AX65" s="29"/>
      <c r="AY65" s="29"/>
      <c r="AZ65" s="144"/>
      <c r="BA65" s="145">
        <f t="shared" si="19"/>
        <v>0</v>
      </c>
      <c r="BB65" s="142"/>
      <c r="BC65" s="131"/>
      <c r="BD65" s="131"/>
      <c r="BE65" s="34"/>
    </row>
    <row r="66" spans="1:76" x14ac:dyDescent="0.25">
      <c r="A66" s="26"/>
      <c r="B66" s="585"/>
      <c r="C66" s="704"/>
      <c r="D66" s="586"/>
      <c r="E66" s="688"/>
      <c r="F66" s="688"/>
      <c r="G66" s="29"/>
      <c r="H66" s="29"/>
      <c r="I66" s="29"/>
      <c r="J66" s="29"/>
      <c r="K66" s="29"/>
      <c r="L66" s="29"/>
      <c r="M66" s="29"/>
      <c r="N66" s="38"/>
      <c r="O66" s="143">
        <f t="shared" si="17"/>
        <v>0</v>
      </c>
      <c r="P66" s="139"/>
      <c r="Q66" s="139"/>
      <c r="R66" s="131"/>
      <c r="S66" s="34"/>
      <c r="T66" s="26"/>
      <c r="U66" s="585"/>
      <c r="V66" s="704"/>
      <c r="W66" s="704"/>
      <c r="X66" s="585"/>
      <c r="Y66" s="586"/>
      <c r="Z66" s="29"/>
      <c r="AA66" s="42"/>
      <c r="AB66" s="29"/>
      <c r="AC66" s="29"/>
      <c r="AD66" s="29"/>
      <c r="AE66" s="29"/>
      <c r="AF66" s="29"/>
      <c r="AG66" s="144"/>
      <c r="AH66" s="145">
        <f t="shared" si="18"/>
        <v>0</v>
      </c>
      <c r="AI66" s="142"/>
      <c r="AJ66" s="131"/>
      <c r="AK66" s="131"/>
      <c r="AL66" s="34"/>
      <c r="AM66" s="26"/>
      <c r="AN66" s="585"/>
      <c r="AO66" s="704"/>
      <c r="AP66" s="704"/>
      <c r="AQ66" s="585"/>
      <c r="AR66" s="586"/>
      <c r="AS66" s="29"/>
      <c r="AT66" s="29"/>
      <c r="AU66" s="29"/>
      <c r="AV66" s="29"/>
      <c r="AW66" s="29"/>
      <c r="AX66" s="29"/>
      <c r="AY66" s="29"/>
      <c r="AZ66" s="144"/>
      <c r="BA66" s="145">
        <f t="shared" si="19"/>
        <v>0</v>
      </c>
      <c r="BB66" s="142"/>
      <c r="BC66" s="131"/>
      <c r="BD66" s="131"/>
      <c r="BE66" s="34"/>
    </row>
    <row r="67" spans="1:76" x14ac:dyDescent="0.25">
      <c r="A67" s="26"/>
      <c r="B67" s="585"/>
      <c r="C67" s="704"/>
      <c r="D67" s="586"/>
      <c r="E67" s="688"/>
      <c r="F67" s="688"/>
      <c r="G67" s="29"/>
      <c r="H67" s="29"/>
      <c r="I67" s="29"/>
      <c r="J67" s="29"/>
      <c r="K67" s="29"/>
      <c r="L67" s="29"/>
      <c r="M67" s="29"/>
      <c r="N67" s="38"/>
      <c r="O67" s="143">
        <f t="shared" si="17"/>
        <v>0</v>
      </c>
      <c r="P67" s="139"/>
      <c r="Q67" s="139"/>
      <c r="R67" s="131"/>
      <c r="S67" s="34"/>
      <c r="T67" s="26"/>
      <c r="U67" s="585"/>
      <c r="V67" s="704"/>
      <c r="W67" s="704"/>
      <c r="X67" s="585"/>
      <c r="Y67" s="586"/>
      <c r="Z67" s="29"/>
      <c r="AA67" s="42"/>
      <c r="AB67" s="29"/>
      <c r="AC67" s="29"/>
      <c r="AD67" s="29"/>
      <c r="AE67" s="29"/>
      <c r="AF67" s="29"/>
      <c r="AG67" s="144"/>
      <c r="AH67" s="145">
        <f t="shared" si="18"/>
        <v>0</v>
      </c>
      <c r="AI67" s="142"/>
      <c r="AJ67" s="131"/>
      <c r="AK67" s="131"/>
      <c r="AL67" s="34"/>
      <c r="AM67" s="26"/>
      <c r="AN67" s="585"/>
      <c r="AO67" s="704"/>
      <c r="AP67" s="704"/>
      <c r="AQ67" s="585"/>
      <c r="AR67" s="586"/>
      <c r="AS67" s="29"/>
      <c r="AT67" s="29"/>
      <c r="AU67" s="29"/>
      <c r="AV67" s="29"/>
      <c r="AW67" s="29"/>
      <c r="AX67" s="29"/>
      <c r="AY67" s="29"/>
      <c r="AZ67" s="144"/>
      <c r="BA67" s="145">
        <f t="shared" si="19"/>
        <v>0</v>
      </c>
      <c r="BB67" s="142"/>
      <c r="BC67" s="131"/>
      <c r="BD67" s="131"/>
      <c r="BE67" s="34"/>
    </row>
    <row r="68" spans="1:76" ht="15.75" thickBot="1" x14ac:dyDescent="0.3">
      <c r="A68" s="27"/>
      <c r="B68" s="879"/>
      <c r="C68" s="880"/>
      <c r="D68" s="881"/>
      <c r="E68" s="879"/>
      <c r="F68" s="881"/>
      <c r="G68" s="30"/>
      <c r="H68" s="30"/>
      <c r="I68" s="30"/>
      <c r="J68" s="30"/>
      <c r="K68" s="30"/>
      <c r="L68" s="30"/>
      <c r="M68" s="30"/>
      <c r="N68" s="39"/>
      <c r="O68" s="146">
        <f t="shared" si="17"/>
        <v>0</v>
      </c>
      <c r="P68" s="139"/>
      <c r="Q68" s="139"/>
      <c r="R68" s="131"/>
      <c r="S68" s="35"/>
      <c r="T68" s="27"/>
      <c r="U68" s="585"/>
      <c r="V68" s="704"/>
      <c r="W68" s="704"/>
      <c r="X68" s="585"/>
      <c r="Y68" s="586"/>
      <c r="Z68" s="30"/>
      <c r="AA68" s="30"/>
      <c r="AB68" s="30"/>
      <c r="AC68" s="30"/>
      <c r="AD68" s="30"/>
      <c r="AE68" s="30"/>
      <c r="AF68" s="30"/>
      <c r="AG68" s="147"/>
      <c r="AH68" s="145">
        <f t="shared" si="18"/>
        <v>0</v>
      </c>
      <c r="AI68" s="142"/>
      <c r="AJ68" s="131"/>
      <c r="AK68" s="131"/>
      <c r="AL68" s="35"/>
      <c r="AM68" s="27"/>
      <c r="AN68" s="585"/>
      <c r="AO68" s="704"/>
      <c r="AP68" s="704"/>
      <c r="AQ68" s="585"/>
      <c r="AR68" s="586"/>
      <c r="AS68" s="30"/>
      <c r="AT68" s="30"/>
      <c r="AU68" s="30"/>
      <c r="AV68" s="30"/>
      <c r="AW68" s="30"/>
      <c r="AX68" s="30"/>
      <c r="AY68" s="30"/>
      <c r="AZ68" s="144"/>
      <c r="BA68" s="145">
        <f t="shared" si="19"/>
        <v>0</v>
      </c>
      <c r="BB68" s="142"/>
      <c r="BC68" s="131"/>
      <c r="BD68" s="131"/>
      <c r="BE68" s="35"/>
    </row>
    <row r="69" spans="1:76" ht="16.5" thickTop="1" thickBot="1" x14ac:dyDescent="0.3">
      <c r="A69" s="563" t="s">
        <v>131</v>
      </c>
      <c r="B69" s="564"/>
      <c r="C69" s="564"/>
      <c r="D69" s="564"/>
      <c r="E69" s="564"/>
      <c r="F69" s="564"/>
      <c r="G69" s="564"/>
      <c r="H69" s="565"/>
      <c r="I69" s="46">
        <f>SUM(I42:I68)+SUM(AB42:AB73)+SUM(AT42:AT73)</f>
        <v>0</v>
      </c>
      <c r="J69" s="46">
        <f>SUM(J42:J68)+SUM(AC42:AC73)+SUM(AU42:AU73)</f>
        <v>0</v>
      </c>
      <c r="K69" s="46">
        <f>SUM(K42:K68)+SUM(AC42:AC73)+SUM(AU42:AU73)</f>
        <v>0</v>
      </c>
      <c r="L69" s="46">
        <f>SUM(L42:L68)+SUM(AD42:AD73)+SUM(AV42:AV73)</f>
        <v>0</v>
      </c>
      <c r="M69" s="46">
        <f>SUM(M42:M68)+SUM(AE42:AE73)+SUM(AW42:AW73)</f>
        <v>0</v>
      </c>
      <c r="N69" s="48">
        <f>SUM(O42:O68)</f>
        <v>0</v>
      </c>
      <c r="O69" s="566"/>
      <c r="P69" s="566"/>
      <c r="Q69" s="566"/>
      <c r="R69" s="566"/>
      <c r="S69" s="568"/>
      <c r="T69" s="27"/>
      <c r="U69" s="585"/>
      <c r="V69" s="704"/>
      <c r="W69" s="704"/>
      <c r="X69" s="585"/>
      <c r="Y69" s="586"/>
      <c r="Z69" s="30"/>
      <c r="AA69" s="30"/>
      <c r="AB69" s="30"/>
      <c r="AC69" s="30"/>
      <c r="AD69" s="30"/>
      <c r="AE69" s="30"/>
      <c r="AF69" s="30"/>
      <c r="AG69" s="147"/>
      <c r="AH69" s="145">
        <f t="shared" si="18"/>
        <v>0</v>
      </c>
      <c r="AI69" s="142"/>
      <c r="AJ69" s="131"/>
      <c r="AK69" s="131"/>
      <c r="AL69" s="35"/>
      <c r="AM69" s="27"/>
      <c r="AN69" s="585"/>
      <c r="AO69" s="704"/>
      <c r="AP69" s="704"/>
      <c r="AQ69" s="585"/>
      <c r="AR69" s="586"/>
      <c r="AS69" s="30"/>
      <c r="AT69" s="30"/>
      <c r="AU69" s="30"/>
      <c r="AV69" s="30"/>
      <c r="AW69" s="30"/>
      <c r="AX69" s="30"/>
      <c r="AY69" s="30"/>
      <c r="AZ69" s="144"/>
      <c r="BA69" s="145">
        <f t="shared" si="19"/>
        <v>0</v>
      </c>
      <c r="BB69" s="142"/>
      <c r="BC69" s="131"/>
      <c r="BD69" s="131"/>
      <c r="BE69" s="35"/>
    </row>
    <row r="70" spans="1:76" ht="15.75" thickBot="1" x14ac:dyDescent="0.3">
      <c r="A70" s="573" t="s">
        <v>38</v>
      </c>
      <c r="B70" s="574"/>
      <c r="C70" s="574"/>
      <c r="D70" s="574"/>
      <c r="E70" s="574"/>
      <c r="F70" s="574"/>
      <c r="G70" s="574"/>
      <c r="H70" s="574"/>
      <c r="I70" s="574"/>
      <c r="J70" s="574"/>
      <c r="K70" s="574"/>
      <c r="L70" s="574"/>
      <c r="M70" s="574"/>
      <c r="N70" s="575"/>
      <c r="O70" s="579">
        <f>SUM(P42:P68)+SUM(AI42:AI73)+SUM(AX42:AX73)</f>
        <v>0</v>
      </c>
      <c r="P70" s="560"/>
      <c r="Q70" s="560"/>
      <c r="R70" s="560"/>
      <c r="S70" s="562"/>
      <c r="T70" s="27"/>
      <c r="U70" s="585"/>
      <c r="V70" s="704"/>
      <c r="W70" s="704"/>
      <c r="X70" s="585"/>
      <c r="Y70" s="586"/>
      <c r="Z70" s="30"/>
      <c r="AA70" s="30"/>
      <c r="AB70" s="30"/>
      <c r="AC70" s="30"/>
      <c r="AD70" s="30"/>
      <c r="AE70" s="30"/>
      <c r="AF70" s="30"/>
      <c r="AG70" s="147"/>
      <c r="AH70" s="145">
        <f t="shared" si="18"/>
        <v>0</v>
      </c>
      <c r="AI70" s="142"/>
      <c r="AJ70" s="131"/>
      <c r="AK70" s="148"/>
      <c r="AL70" s="35"/>
      <c r="AM70" s="27"/>
      <c r="AN70" s="585"/>
      <c r="AO70" s="704"/>
      <c r="AP70" s="704"/>
      <c r="AQ70" s="585"/>
      <c r="AR70" s="586"/>
      <c r="AS70" s="30"/>
      <c r="AT70" s="30"/>
      <c r="AU70" s="30"/>
      <c r="AV70" s="30"/>
      <c r="AW70" s="30"/>
      <c r="AX70" s="30"/>
      <c r="AY70" s="30"/>
      <c r="AZ70" s="144"/>
      <c r="BA70" s="145">
        <f t="shared" si="19"/>
        <v>0</v>
      </c>
      <c r="BB70" s="142"/>
      <c r="BC70" s="131"/>
      <c r="BD70" s="131"/>
      <c r="BE70" s="35"/>
    </row>
    <row r="71" spans="1:76" ht="15.75" thickBot="1" x14ac:dyDescent="0.3">
      <c r="A71" s="555" t="s">
        <v>39</v>
      </c>
      <c r="B71" s="556"/>
      <c r="C71" s="556"/>
      <c r="D71" s="556"/>
      <c r="E71" s="556"/>
      <c r="F71" s="556"/>
      <c r="G71" s="556"/>
      <c r="H71" s="556"/>
      <c r="I71" s="556"/>
      <c r="J71" s="556"/>
      <c r="K71" s="556"/>
      <c r="L71" s="556"/>
      <c r="M71" s="556"/>
      <c r="N71" s="557"/>
      <c r="O71" s="558"/>
      <c r="P71" s="559">
        <f>SUM(Q42:Q68)+SUM(AJ42:AJ73)+SUM(BC42:BC73)</f>
        <v>0</v>
      </c>
      <c r="Q71" s="560"/>
      <c r="R71" s="560"/>
      <c r="S71" s="562"/>
      <c r="T71" s="27"/>
      <c r="U71" s="585"/>
      <c r="V71" s="704"/>
      <c r="W71" s="704"/>
      <c r="X71" s="585"/>
      <c r="Y71" s="586"/>
      <c r="Z71" s="30"/>
      <c r="AA71" s="30"/>
      <c r="AB71" s="30"/>
      <c r="AC71" s="30"/>
      <c r="AD71" s="30"/>
      <c r="AE71" s="30"/>
      <c r="AF71" s="30"/>
      <c r="AG71" s="147"/>
      <c r="AH71" s="145">
        <f t="shared" si="18"/>
        <v>0</v>
      </c>
      <c r="AI71" s="142"/>
      <c r="AJ71" s="142"/>
      <c r="AK71" s="131"/>
      <c r="AL71" s="35"/>
      <c r="AM71" s="27"/>
      <c r="AN71" s="585"/>
      <c r="AO71" s="704"/>
      <c r="AP71" s="704"/>
      <c r="AQ71" s="585"/>
      <c r="AR71" s="586"/>
      <c r="AS71" s="30"/>
      <c r="AT71" s="30"/>
      <c r="AU71" s="30"/>
      <c r="AV71" s="30"/>
      <c r="AW71" s="30"/>
      <c r="AX71" s="30"/>
      <c r="AY71" s="30"/>
      <c r="AZ71" s="144"/>
      <c r="BA71" s="145">
        <f t="shared" si="19"/>
        <v>0</v>
      </c>
      <c r="BB71" s="142"/>
      <c r="BC71" s="131"/>
      <c r="BD71" s="131"/>
      <c r="BE71" s="35"/>
    </row>
    <row r="72" spans="1:76" ht="15.75" thickBot="1" x14ac:dyDescent="0.3">
      <c r="A72" s="540" t="s">
        <v>56</v>
      </c>
      <c r="B72" s="540"/>
      <c r="C72" s="540"/>
      <c r="D72" s="540"/>
      <c r="E72" s="540"/>
      <c r="F72" s="540"/>
      <c r="G72" s="540"/>
      <c r="H72" s="540"/>
      <c r="I72" s="540"/>
      <c r="J72" s="540"/>
      <c r="K72" s="540"/>
      <c r="L72" s="540"/>
      <c r="M72" s="540"/>
      <c r="N72" s="540"/>
      <c r="O72" s="540"/>
      <c r="P72" s="540"/>
      <c r="Q72" s="541"/>
      <c r="R72" s="542">
        <f>SUM(R42:R68)+SUM(AK42:AK72)+SUM(BD42:BD72)</f>
        <v>0</v>
      </c>
      <c r="S72" s="543"/>
      <c r="T72" s="59"/>
      <c r="U72" s="699"/>
      <c r="V72" s="701"/>
      <c r="W72" s="701"/>
      <c r="X72" s="699"/>
      <c r="Y72" s="700"/>
      <c r="Z72" s="60"/>
      <c r="AA72" s="60"/>
      <c r="AB72" s="60"/>
      <c r="AC72" s="60"/>
      <c r="AD72" s="60"/>
      <c r="AE72" s="60"/>
      <c r="AF72" s="60"/>
      <c r="AG72" s="149"/>
      <c r="AH72" s="150">
        <f t="shared" si="18"/>
        <v>0</v>
      </c>
      <c r="AI72" s="137"/>
      <c r="AJ72" s="137"/>
      <c r="AK72" s="137"/>
      <c r="AL72" s="62"/>
      <c r="AM72" s="59"/>
      <c r="AN72" s="699"/>
      <c r="AO72" s="701"/>
      <c r="AP72" s="701"/>
      <c r="AQ72" s="699"/>
      <c r="AR72" s="700"/>
      <c r="AS72" s="60"/>
      <c r="AT72" s="60"/>
      <c r="AU72" s="60"/>
      <c r="AV72" s="60"/>
      <c r="AW72" s="60"/>
      <c r="AX72" s="60"/>
      <c r="AY72" s="60"/>
      <c r="AZ72" s="149"/>
      <c r="BA72" s="150">
        <f t="shared" si="19"/>
        <v>0</v>
      </c>
      <c r="BB72" s="137"/>
      <c r="BC72" s="137"/>
      <c r="BD72" s="137"/>
      <c r="BE72" s="62"/>
    </row>
    <row r="73" spans="1:76" ht="15.75" customHeight="1" thickBot="1" x14ac:dyDescent="0.3">
      <c r="A73" s="528" t="s">
        <v>31</v>
      </c>
      <c r="B73" s="529"/>
      <c r="C73" s="529"/>
      <c r="D73" s="529"/>
      <c r="E73" s="529"/>
      <c r="F73" s="529"/>
      <c r="G73" s="529"/>
      <c r="H73" s="529"/>
      <c r="I73" s="529"/>
      <c r="J73" s="529"/>
      <c r="K73" s="529"/>
      <c r="L73" s="529"/>
      <c r="M73" s="529"/>
      <c r="N73" s="529"/>
      <c r="O73" s="529"/>
      <c r="P73" s="529"/>
      <c r="Q73" s="529"/>
      <c r="R73" s="529"/>
      <c r="S73" s="530"/>
      <c r="T73" s="528" t="s">
        <v>31</v>
      </c>
      <c r="U73" s="529"/>
      <c r="V73" s="529"/>
      <c r="W73" s="529"/>
      <c r="X73" s="529"/>
      <c r="Y73" s="529"/>
      <c r="Z73" s="529"/>
      <c r="AA73" s="529"/>
      <c r="AB73" s="529"/>
      <c r="AC73" s="529"/>
      <c r="AD73" s="529"/>
      <c r="AE73" s="529"/>
      <c r="AF73" s="529"/>
      <c r="AG73" s="529"/>
      <c r="AH73" s="529"/>
      <c r="AI73" s="529"/>
      <c r="AJ73" s="529"/>
      <c r="AK73" s="529"/>
      <c r="AL73" s="530"/>
      <c r="AM73" s="847" t="s">
        <v>31</v>
      </c>
      <c r="AN73" s="847"/>
      <c r="AO73" s="847"/>
      <c r="AP73" s="847"/>
      <c r="AQ73" s="847"/>
      <c r="AR73" s="847"/>
      <c r="AS73" s="847"/>
      <c r="AT73" s="847"/>
      <c r="AU73" s="847"/>
      <c r="AV73" s="847"/>
      <c r="AW73" s="847"/>
      <c r="AX73" s="847"/>
      <c r="AY73" s="847"/>
      <c r="AZ73" s="847"/>
      <c r="BA73" s="847"/>
      <c r="BB73" s="847"/>
      <c r="BC73" s="847"/>
      <c r="BD73" s="847"/>
      <c r="BE73" s="847"/>
      <c r="BF73" s="847" t="s">
        <v>31</v>
      </c>
      <c r="BG73" s="847"/>
      <c r="BH73" s="847"/>
      <c r="BI73" s="847"/>
      <c r="BJ73" s="847"/>
      <c r="BK73" s="847"/>
      <c r="BL73" s="847"/>
      <c r="BM73" s="847"/>
      <c r="BN73" s="847"/>
      <c r="BO73" s="847"/>
      <c r="BP73" s="847"/>
      <c r="BQ73" s="847"/>
      <c r="BR73" s="847"/>
      <c r="BS73" s="847"/>
      <c r="BT73" s="847"/>
      <c r="BU73" s="847"/>
      <c r="BV73" s="847"/>
      <c r="BW73" s="847"/>
      <c r="BX73" s="847"/>
    </row>
    <row r="74" spans="1:76" ht="15.75" customHeight="1" thickBot="1" x14ac:dyDescent="0.3">
      <c r="A74" s="531"/>
      <c r="B74" s="532"/>
      <c r="C74" s="532"/>
      <c r="D74" s="532"/>
      <c r="E74" s="532"/>
      <c r="F74" s="532"/>
      <c r="G74" s="532"/>
      <c r="H74" s="532"/>
      <c r="I74" s="532"/>
      <c r="J74" s="532"/>
      <c r="K74" s="532"/>
      <c r="L74" s="532"/>
      <c r="M74" s="532"/>
      <c r="N74" s="532"/>
      <c r="O74" s="532"/>
      <c r="P74" s="532"/>
      <c r="Q74" s="532"/>
      <c r="R74" s="532"/>
      <c r="S74" s="533"/>
      <c r="T74" s="531"/>
      <c r="U74" s="532"/>
      <c r="V74" s="532"/>
      <c r="W74" s="532"/>
      <c r="X74" s="532"/>
      <c r="Y74" s="532"/>
      <c r="Z74" s="532"/>
      <c r="AA74" s="532"/>
      <c r="AB74" s="532"/>
      <c r="AC74" s="532"/>
      <c r="AD74" s="532"/>
      <c r="AE74" s="532"/>
      <c r="AF74" s="532"/>
      <c r="AG74" s="532"/>
      <c r="AH74" s="532"/>
      <c r="AI74" s="532"/>
      <c r="AJ74" s="532"/>
      <c r="AK74" s="532"/>
      <c r="AL74" s="533"/>
      <c r="AM74" s="847"/>
      <c r="AN74" s="847"/>
      <c r="AO74" s="847"/>
      <c r="AP74" s="847"/>
      <c r="AQ74" s="847"/>
      <c r="AR74" s="847"/>
      <c r="AS74" s="847"/>
      <c r="AT74" s="847"/>
      <c r="AU74" s="847"/>
      <c r="AV74" s="847"/>
      <c r="AW74" s="847"/>
      <c r="AX74" s="847"/>
      <c r="AY74" s="847"/>
      <c r="AZ74" s="847"/>
      <c r="BA74" s="847"/>
      <c r="BB74" s="847"/>
      <c r="BC74" s="847"/>
      <c r="BD74" s="847"/>
      <c r="BE74" s="847"/>
      <c r="BF74" s="847"/>
      <c r="BG74" s="847"/>
      <c r="BH74" s="847"/>
      <c r="BI74" s="847"/>
      <c r="BJ74" s="847"/>
      <c r="BK74" s="847"/>
      <c r="BL74" s="847"/>
      <c r="BM74" s="847"/>
      <c r="BN74" s="847"/>
      <c r="BO74" s="847"/>
      <c r="BP74" s="847"/>
      <c r="BQ74" s="847"/>
      <c r="BR74" s="847"/>
      <c r="BS74" s="847"/>
      <c r="BT74" s="847"/>
      <c r="BU74" s="847"/>
      <c r="BV74" s="847"/>
      <c r="BW74" s="847"/>
      <c r="BX74" s="847"/>
    </row>
    <row r="75" spans="1:76" ht="15.75" customHeight="1" thickBot="1" x14ac:dyDescent="0.3">
      <c r="A75" s="843" t="s">
        <v>89</v>
      </c>
      <c r="B75" s="843" t="s">
        <v>3</v>
      </c>
      <c r="C75" s="526" t="s">
        <v>41</v>
      </c>
      <c r="D75" s="844"/>
      <c r="E75" s="844"/>
      <c r="F75" s="633" t="s">
        <v>46</v>
      </c>
      <c r="G75" s="633"/>
      <c r="H75" s="502" t="s">
        <v>91</v>
      </c>
      <c r="I75" s="502"/>
      <c r="J75" s="839" t="s">
        <v>92</v>
      </c>
      <c r="K75" s="839"/>
      <c r="L75" s="840"/>
      <c r="M75" s="649" t="s">
        <v>43</v>
      </c>
      <c r="N75" s="721" t="s">
        <v>90</v>
      </c>
      <c r="O75" s="722"/>
      <c r="P75" s="524" t="s">
        <v>25</v>
      </c>
      <c r="Q75" s="524" t="s">
        <v>45</v>
      </c>
      <c r="R75" s="524" t="s">
        <v>26</v>
      </c>
      <c r="S75" s="846" t="s">
        <v>47</v>
      </c>
      <c r="T75" s="843" t="s">
        <v>89</v>
      </c>
      <c r="U75" s="843" t="s">
        <v>3</v>
      </c>
      <c r="V75" s="526" t="s">
        <v>41</v>
      </c>
      <c r="W75" s="844"/>
      <c r="X75" s="844"/>
      <c r="Y75" s="633" t="s">
        <v>46</v>
      </c>
      <c r="Z75" s="633"/>
      <c r="AA75" s="502" t="s">
        <v>91</v>
      </c>
      <c r="AB75" s="502"/>
      <c r="AC75" s="839" t="s">
        <v>92</v>
      </c>
      <c r="AD75" s="839"/>
      <c r="AE75" s="840"/>
      <c r="AF75" s="649" t="s">
        <v>43</v>
      </c>
      <c r="AG75" s="715" t="s">
        <v>90</v>
      </c>
      <c r="AH75" s="716"/>
      <c r="AI75" s="524" t="s">
        <v>25</v>
      </c>
      <c r="AJ75" s="524" t="s">
        <v>45</v>
      </c>
      <c r="AK75" s="524" t="s">
        <v>26</v>
      </c>
      <c r="AL75" s="501" t="s">
        <v>47</v>
      </c>
      <c r="AM75" s="843" t="s">
        <v>89</v>
      </c>
      <c r="AN75" s="843" t="s">
        <v>3</v>
      </c>
      <c r="AO75" s="526" t="s">
        <v>41</v>
      </c>
      <c r="AP75" s="844"/>
      <c r="AQ75" s="844"/>
      <c r="AR75" s="633" t="s">
        <v>46</v>
      </c>
      <c r="AS75" s="633"/>
      <c r="AT75" s="502" t="s">
        <v>91</v>
      </c>
      <c r="AU75" s="502"/>
      <c r="AV75" s="839" t="s">
        <v>92</v>
      </c>
      <c r="AW75" s="839"/>
      <c r="AX75" s="840"/>
      <c r="AY75" s="649" t="s">
        <v>43</v>
      </c>
      <c r="AZ75" s="715" t="s">
        <v>90</v>
      </c>
      <c r="BA75" s="716"/>
      <c r="BB75" s="524" t="s">
        <v>25</v>
      </c>
      <c r="BC75" s="524" t="s">
        <v>45</v>
      </c>
      <c r="BD75" s="524" t="s">
        <v>26</v>
      </c>
      <c r="BE75" s="501" t="s">
        <v>47</v>
      </c>
      <c r="BF75" s="843" t="s">
        <v>89</v>
      </c>
      <c r="BG75" s="843" t="s">
        <v>3</v>
      </c>
      <c r="BH75" s="526" t="s">
        <v>41</v>
      </c>
      <c r="BI75" s="844"/>
      <c r="BJ75" s="844"/>
      <c r="BK75" s="633" t="s">
        <v>46</v>
      </c>
      <c r="BL75" s="633"/>
      <c r="BM75" s="502" t="s">
        <v>91</v>
      </c>
      <c r="BN75" s="502"/>
      <c r="BO75" s="839" t="s">
        <v>92</v>
      </c>
      <c r="BP75" s="839"/>
      <c r="BQ75" s="840"/>
      <c r="BR75" s="649" t="s">
        <v>43</v>
      </c>
      <c r="BS75" s="715" t="s">
        <v>90</v>
      </c>
      <c r="BT75" s="716"/>
      <c r="BU75" s="524" t="s">
        <v>25</v>
      </c>
      <c r="BV75" s="524" t="s">
        <v>45</v>
      </c>
      <c r="BW75" s="524" t="s">
        <v>26</v>
      </c>
      <c r="BX75" s="501" t="s">
        <v>47</v>
      </c>
    </row>
    <row r="76" spans="1:76" ht="16.5" customHeight="1" thickBot="1" x14ac:dyDescent="0.3">
      <c r="A76" s="843"/>
      <c r="B76" s="843"/>
      <c r="C76" s="527"/>
      <c r="D76" s="845"/>
      <c r="E76" s="845"/>
      <c r="F76" s="635"/>
      <c r="G76" s="635"/>
      <c r="H76" s="503"/>
      <c r="I76" s="503"/>
      <c r="J76" s="841"/>
      <c r="K76" s="841"/>
      <c r="L76" s="842"/>
      <c r="M76" s="651"/>
      <c r="N76" s="723"/>
      <c r="O76" s="724"/>
      <c r="P76" s="524"/>
      <c r="Q76" s="524"/>
      <c r="R76" s="524"/>
      <c r="S76" s="846"/>
      <c r="T76" s="843"/>
      <c r="U76" s="843"/>
      <c r="V76" s="527"/>
      <c r="W76" s="845"/>
      <c r="X76" s="845"/>
      <c r="Y76" s="635"/>
      <c r="Z76" s="635"/>
      <c r="AA76" s="503"/>
      <c r="AB76" s="503"/>
      <c r="AC76" s="841"/>
      <c r="AD76" s="841"/>
      <c r="AE76" s="842"/>
      <c r="AF76" s="651"/>
      <c r="AG76" s="717"/>
      <c r="AH76" s="718"/>
      <c r="AI76" s="524"/>
      <c r="AJ76" s="524"/>
      <c r="AK76" s="524"/>
      <c r="AL76" s="501"/>
      <c r="AM76" s="843"/>
      <c r="AN76" s="843"/>
      <c r="AO76" s="527"/>
      <c r="AP76" s="845"/>
      <c r="AQ76" s="845"/>
      <c r="AR76" s="635"/>
      <c r="AS76" s="635"/>
      <c r="AT76" s="503"/>
      <c r="AU76" s="503"/>
      <c r="AV76" s="841"/>
      <c r="AW76" s="841"/>
      <c r="AX76" s="842"/>
      <c r="AY76" s="651"/>
      <c r="AZ76" s="717"/>
      <c r="BA76" s="718"/>
      <c r="BB76" s="524"/>
      <c r="BC76" s="524"/>
      <c r="BD76" s="524"/>
      <c r="BE76" s="501"/>
      <c r="BF76" s="843"/>
      <c r="BG76" s="843"/>
      <c r="BH76" s="527"/>
      <c r="BI76" s="845"/>
      <c r="BJ76" s="845"/>
      <c r="BK76" s="635"/>
      <c r="BL76" s="635"/>
      <c r="BM76" s="503"/>
      <c r="BN76" s="503"/>
      <c r="BO76" s="841"/>
      <c r="BP76" s="841"/>
      <c r="BQ76" s="842"/>
      <c r="BR76" s="651"/>
      <c r="BS76" s="717"/>
      <c r="BT76" s="718"/>
      <c r="BU76" s="524"/>
      <c r="BV76" s="524"/>
      <c r="BW76" s="524"/>
      <c r="BX76" s="501"/>
    </row>
    <row r="77" spans="1:76" ht="16.5" customHeight="1" x14ac:dyDescent="0.25">
      <c r="A77" s="24"/>
      <c r="B77" s="23"/>
      <c r="C77" s="836" t="e">
        <f>VLOOKUP(B77,'BASE DE DONNEE'!$A$4:$H$148,2,0)</f>
        <v>#N/A</v>
      </c>
      <c r="D77" s="836"/>
      <c r="E77" s="836"/>
      <c r="F77" s="833"/>
      <c r="G77" s="833"/>
      <c r="H77" s="834"/>
      <c r="I77" s="834"/>
      <c r="J77" s="835"/>
      <c r="K77" s="835"/>
      <c r="L77" s="835"/>
      <c r="M77" s="103" t="e">
        <f>VLOOKUP(B77,'BASE DE DONNEE'!$A$4:$H$148,3,0)</f>
        <v>#N/A</v>
      </c>
      <c r="N77" s="719" t="e">
        <f>(J77*M77)/100</f>
        <v>#N/A</v>
      </c>
      <c r="O77" s="720"/>
      <c r="P77" s="51" t="e">
        <f>VLOOKUP(B77,'BASE DE DONNEE'!$A$4:$H$148,6,0)*N77/100</f>
        <v>#N/A</v>
      </c>
      <c r="Q77" s="51" t="e">
        <f>VLOOKUP(B77,'BASE DE DONNEE'!$A$4:$H$148,7,0)*N77/100</f>
        <v>#N/A</v>
      </c>
      <c r="R77" s="51" t="e">
        <f>VLOOKUP(B77,'BASE DE DONNEE'!$A$4:$H$148,8,0)*N77/100</f>
        <v>#N/A</v>
      </c>
      <c r="S77" s="52" t="e">
        <f t="shared" ref="S77:S100" si="20">N77+P77+Q77+R77</f>
        <v>#N/A</v>
      </c>
      <c r="T77" s="22"/>
      <c r="U77" s="23"/>
      <c r="V77" s="836" t="e">
        <f>VLOOKUP(U77,'BASE DE DONNEE'!$A$4:$H$148,2,0)</f>
        <v>#N/A</v>
      </c>
      <c r="W77" s="836"/>
      <c r="X77" s="836"/>
      <c r="Y77" s="833"/>
      <c r="Z77" s="833"/>
      <c r="AA77" s="834"/>
      <c r="AB77" s="834"/>
      <c r="AC77" s="835"/>
      <c r="AD77" s="835"/>
      <c r="AE77" s="835"/>
      <c r="AF77" s="50" t="e">
        <f>VLOOKUP(U77,'BASE DE DONNEE'!$A$4:$H$148,3,0)</f>
        <v>#N/A</v>
      </c>
      <c r="AG77" s="837" t="e">
        <f>(AC77*AF77)/100</f>
        <v>#N/A</v>
      </c>
      <c r="AH77" s="838"/>
      <c r="AI77" s="51" t="e">
        <f>VLOOKUP(U77,'BASE DE DONNEE'!$A$4:$H$148,6,0)*AG77/100</f>
        <v>#N/A</v>
      </c>
      <c r="AJ77" s="51" t="e">
        <f>VLOOKUP(U77,'BASE DE DONNEE'!$A$4:$H$148,7,0)*AG77/100</f>
        <v>#N/A</v>
      </c>
      <c r="AK77" s="51" t="e">
        <f>VLOOKUP(U77,'BASE DE DONNEE'!$A$4:$H$148,8,0)*AG77/100</f>
        <v>#N/A</v>
      </c>
      <c r="AL77" s="52" t="e">
        <f>AG77+AI77+AJ77+AK77</f>
        <v>#N/A</v>
      </c>
      <c r="AM77" s="22"/>
      <c r="AN77" s="23"/>
      <c r="AO77" s="836" t="e">
        <f>VLOOKUP(AN77,'BASE DE DONNEE'!$A$4:$H$148,2,0)</f>
        <v>#N/A</v>
      </c>
      <c r="AP77" s="836"/>
      <c r="AQ77" s="836"/>
      <c r="AR77" s="833"/>
      <c r="AS77" s="833"/>
      <c r="AT77" s="834"/>
      <c r="AU77" s="834"/>
      <c r="AV77" s="835"/>
      <c r="AW77" s="835"/>
      <c r="AX77" s="835"/>
      <c r="AY77" s="50" t="e">
        <f>VLOOKUP(AN77,'BASE DE DONNEE'!$A$4:$H$148,3,0)</f>
        <v>#N/A</v>
      </c>
      <c r="AZ77" s="719" t="e">
        <f>(AV77*AY77)/100</f>
        <v>#N/A</v>
      </c>
      <c r="BA77" s="720"/>
      <c r="BB77" s="51" t="e">
        <f>VLOOKUP(AN77,'BASE DE DONNEE'!$A$4:$H$148,6,0)*AZ77/100</f>
        <v>#N/A</v>
      </c>
      <c r="BC77" s="51" t="e">
        <f>VLOOKUP(AN77,'BASE DE DONNEE'!$A$4:$H$148,7,0)*AZ77/100</f>
        <v>#N/A</v>
      </c>
      <c r="BD77" s="51" t="e">
        <f>VLOOKUP(AN77,'BASE DE DONNEE'!$A$4:$H$148,8,0)*AZ77/100</f>
        <v>#N/A</v>
      </c>
      <c r="BE77" s="52" t="e">
        <f>AZ77+BB77+BC77+BD77</f>
        <v>#N/A</v>
      </c>
      <c r="BF77" s="22"/>
      <c r="BG77" s="23"/>
      <c r="BH77" s="836" t="e">
        <f>VLOOKUP(BG77,'BASE DE DONNEE'!$A$4:$H$148,2,0)</f>
        <v>#N/A</v>
      </c>
      <c r="BI77" s="836"/>
      <c r="BJ77" s="836"/>
      <c r="BK77" s="833"/>
      <c r="BL77" s="833"/>
      <c r="BM77" s="834"/>
      <c r="BN77" s="834"/>
      <c r="BO77" s="835"/>
      <c r="BP77" s="835"/>
      <c r="BQ77" s="835"/>
      <c r="BR77" s="50" t="e">
        <f>VLOOKUP(BG77,'BASE DE DONNEE'!$A$4:$H$148,3,0)</f>
        <v>#N/A</v>
      </c>
      <c r="BS77" s="719" t="e">
        <f>(BO77*BR77)/100</f>
        <v>#N/A</v>
      </c>
      <c r="BT77" s="720"/>
      <c r="BU77" s="51" t="e">
        <f>VLOOKUP(BG77,'BASE DE DONNEE'!$A$4:$H$148,6,0)*BS77/100</f>
        <v>#N/A</v>
      </c>
      <c r="BV77" s="51" t="e">
        <f>VLOOKUP(BG77,'BASE DE DONNEE'!$A$4:$H$148,7,0)*BS77/100</f>
        <v>#N/A</v>
      </c>
      <c r="BW77" s="51" t="e">
        <f>VLOOKUP(BG77,'BASE DE DONNEE'!$A$4:$H$148,8,0)*BS77/100</f>
        <v>#N/A</v>
      </c>
      <c r="BX77" s="52" t="e">
        <f>BS77+BU77+BV77+BW77</f>
        <v>#N/A</v>
      </c>
    </row>
    <row r="78" spans="1:76" ht="16.5" customHeight="1" x14ac:dyDescent="0.25">
      <c r="A78" s="22"/>
      <c r="B78" s="23"/>
      <c r="C78" s="782" t="e">
        <f>VLOOKUP(B78,'BASE DE DONNEE'!$A$4:$H$148,2,0)</f>
        <v>#N/A</v>
      </c>
      <c r="D78" s="782"/>
      <c r="E78" s="782"/>
      <c r="F78" s="783"/>
      <c r="G78" s="783"/>
      <c r="H78" s="784"/>
      <c r="I78" s="784"/>
      <c r="J78" s="785"/>
      <c r="K78" s="785"/>
      <c r="L78" s="785"/>
      <c r="M78" s="50" t="e">
        <f>VLOOKUP(B78,'BASE DE DONNEE'!$A$4:$H$148,3,0)</f>
        <v>#N/A</v>
      </c>
      <c r="N78" s="713" t="e">
        <f t="shared" ref="N78:N100" si="21">(J78*M78)/100</f>
        <v>#N/A</v>
      </c>
      <c r="O78" s="714"/>
      <c r="P78" s="51" t="e">
        <f>VLOOKUP(B78,'BASE DE DONNEE'!$A$4:$H$148,6,0)*N78/100</f>
        <v>#N/A</v>
      </c>
      <c r="Q78" s="51" t="e">
        <f>VLOOKUP(B78,'BASE DE DONNEE'!$A$4:$H$148,7,0)*N78/100</f>
        <v>#N/A</v>
      </c>
      <c r="R78" s="51" t="e">
        <f>VLOOKUP(B78,'BASE DE DONNEE'!$A$4:$H$148,8,0)*N78/100</f>
        <v>#N/A</v>
      </c>
      <c r="S78" s="52" t="e">
        <f t="shared" si="20"/>
        <v>#N/A</v>
      </c>
      <c r="T78" s="22"/>
      <c r="U78" s="151"/>
      <c r="V78" s="782" t="e">
        <f>VLOOKUP(U78,'BASE DE DONNEE'!$A$4:$H$148,2,0)</f>
        <v>#N/A</v>
      </c>
      <c r="W78" s="782"/>
      <c r="X78" s="782"/>
      <c r="Y78" s="783"/>
      <c r="Z78" s="783"/>
      <c r="AA78" s="784"/>
      <c r="AB78" s="784"/>
      <c r="AC78" s="785"/>
      <c r="AD78" s="785"/>
      <c r="AE78" s="785"/>
      <c r="AF78" s="50" t="e">
        <f>VLOOKUP(U78,'BASE DE DONNEE'!$A$4:$H$148,3,0)</f>
        <v>#N/A</v>
      </c>
      <c r="AG78" s="713" t="e">
        <f t="shared" ref="AG78:AG105" si="22">(AC78*AF78)/100</f>
        <v>#N/A</v>
      </c>
      <c r="AH78" s="714"/>
      <c r="AI78" s="51" t="e">
        <f>VLOOKUP(U78,'BASE DE DONNEE'!$A$4:$H$148,6,0)*AH78/100</f>
        <v>#N/A</v>
      </c>
      <c r="AJ78" s="51" t="e">
        <f>VLOOKUP(U78,'BASE DE DONNEE'!$A$4:$H$148,7,0)*AH78/100</f>
        <v>#N/A</v>
      </c>
      <c r="AK78" s="51" t="e">
        <f>VLOOKUP(U78,'BASE DE DONNEE'!$A$4:$H$148,8,0)*AH78/100</f>
        <v>#N/A</v>
      </c>
      <c r="AL78" s="52" t="e">
        <f t="shared" ref="AL78:AL105" si="23">AH78+AI78+AJ78+AK78</f>
        <v>#N/A</v>
      </c>
      <c r="AM78" s="22"/>
      <c r="AN78" s="151"/>
      <c r="AO78" s="782" t="e">
        <f>VLOOKUP(AN78,'BASE DE DONNEE'!$A$4:$H$148,2,0)</f>
        <v>#N/A</v>
      </c>
      <c r="AP78" s="782"/>
      <c r="AQ78" s="782"/>
      <c r="AR78" s="783"/>
      <c r="AS78" s="783"/>
      <c r="AT78" s="784"/>
      <c r="AU78" s="784"/>
      <c r="AV78" s="785"/>
      <c r="AW78" s="785"/>
      <c r="AX78" s="785"/>
      <c r="AY78" s="50" t="e">
        <f>VLOOKUP(AN78,'BASE DE DONNEE'!$A$4:$H$148,3,0)</f>
        <v>#N/A</v>
      </c>
      <c r="AZ78" s="713" t="e">
        <f>(AV78*AY78)/100</f>
        <v>#N/A</v>
      </c>
      <c r="BA78" s="714"/>
      <c r="BB78" s="51" t="e">
        <f>VLOOKUP(AN78,'BASE DE DONNEE'!$A$4:$H$148,6,0)*AZ78/100</f>
        <v>#N/A</v>
      </c>
      <c r="BC78" s="51" t="e">
        <f>VLOOKUP(AN78,'BASE DE DONNEE'!$A$4:$H$148,7,0)*AZ78/100</f>
        <v>#N/A</v>
      </c>
      <c r="BD78" s="51" t="e">
        <f>VLOOKUP(AN78,'BASE DE DONNEE'!$A$4:$H$148,8,0)*AZ78/100</f>
        <v>#N/A</v>
      </c>
      <c r="BE78" s="52" t="e">
        <f>AZ78+BB78+BC78+BD78</f>
        <v>#N/A</v>
      </c>
      <c r="BF78" s="22"/>
      <c r="BG78" s="151"/>
      <c r="BH78" s="782" t="e">
        <f>VLOOKUP(BG78,'BASE DE DONNEE'!$A$4:$H$148,2,0)</f>
        <v>#N/A</v>
      </c>
      <c r="BI78" s="782"/>
      <c r="BJ78" s="782"/>
      <c r="BK78" s="783"/>
      <c r="BL78" s="783"/>
      <c r="BM78" s="784"/>
      <c r="BN78" s="784"/>
      <c r="BO78" s="785"/>
      <c r="BP78" s="785"/>
      <c r="BQ78" s="785"/>
      <c r="BR78" s="50" t="e">
        <f>VLOOKUP(BG78,'BASE DE DONNEE'!$A$4:$H$148,3,0)</f>
        <v>#N/A</v>
      </c>
      <c r="BS78" s="713" t="e">
        <f>(BO78*BR78)/100</f>
        <v>#N/A</v>
      </c>
      <c r="BT78" s="714"/>
      <c r="BU78" s="51" t="e">
        <f>VLOOKUP(BG78,'BASE DE DONNEE'!$A$4:$H$148,6,0)*BS78/100</f>
        <v>#N/A</v>
      </c>
      <c r="BV78" s="51" t="e">
        <f>VLOOKUP(BG78,'BASE DE DONNEE'!$A$4:$H$148,7,0)*BS78/100</f>
        <v>#N/A</v>
      </c>
      <c r="BW78" s="51" t="e">
        <f>VLOOKUP(BG78,'BASE DE DONNEE'!$A$4:$H$148,8,0)*BS78/100</f>
        <v>#N/A</v>
      </c>
      <c r="BX78" s="52" t="e">
        <f>BS78+BU78+BV78+BW78</f>
        <v>#N/A</v>
      </c>
    </row>
    <row r="79" spans="1:76" ht="16.5" customHeight="1" x14ac:dyDescent="0.25">
      <c r="A79" s="22"/>
      <c r="B79" s="23"/>
      <c r="C79" s="782" t="e">
        <f>VLOOKUP(B79,'BASE DE DONNEE'!$A$4:$H$148,2,0)</f>
        <v>#N/A</v>
      </c>
      <c r="D79" s="782"/>
      <c r="E79" s="782"/>
      <c r="F79" s="783"/>
      <c r="G79" s="783"/>
      <c r="H79" s="831"/>
      <c r="I79" s="831"/>
      <c r="J79" s="785"/>
      <c r="K79" s="785"/>
      <c r="L79" s="785"/>
      <c r="M79" s="50" t="e">
        <f>VLOOKUP(B79,'BASE DE DONNEE'!$A$4:$H$148,3,0)</f>
        <v>#N/A</v>
      </c>
      <c r="N79" s="713" t="e">
        <f t="shared" si="21"/>
        <v>#N/A</v>
      </c>
      <c r="O79" s="714"/>
      <c r="P79" s="51" t="e">
        <f>VLOOKUP(B79,'BASE DE DONNEE'!$A$4:$H$148,6,0)*N79/100</f>
        <v>#N/A</v>
      </c>
      <c r="Q79" s="51" t="e">
        <f>VLOOKUP(B79,'BASE DE DONNEE'!$A$4:$H$148,7,0)*N79/100</f>
        <v>#N/A</v>
      </c>
      <c r="R79" s="51" t="e">
        <f>VLOOKUP(B79,'BASE DE DONNEE'!$A$4:$H$148,8,0)*N79/100</f>
        <v>#N/A</v>
      </c>
      <c r="S79" s="52" t="e">
        <f t="shared" si="20"/>
        <v>#N/A</v>
      </c>
      <c r="T79" s="22"/>
      <c r="U79" s="152"/>
      <c r="V79" s="782" t="e">
        <f>VLOOKUP(U79,'BASE DE DONNEE'!$A$4:$H$148,2,0)</f>
        <v>#N/A</v>
      </c>
      <c r="W79" s="782"/>
      <c r="X79" s="782"/>
      <c r="Y79" s="783"/>
      <c r="Z79" s="783"/>
      <c r="AA79" s="784"/>
      <c r="AB79" s="784"/>
      <c r="AC79" s="785"/>
      <c r="AD79" s="785"/>
      <c r="AE79" s="785"/>
      <c r="AF79" s="50" t="e">
        <f>VLOOKUP(U79,'BASE DE DONNEE'!$A$4:$H$148,3,0)</f>
        <v>#N/A</v>
      </c>
      <c r="AG79" s="713" t="e">
        <f t="shared" si="22"/>
        <v>#N/A</v>
      </c>
      <c r="AH79" s="714"/>
      <c r="AI79" s="51" t="e">
        <f>VLOOKUP(U79,'BASE DE DONNEE'!$A$4:$H$148,6,0)*AH79/100</f>
        <v>#N/A</v>
      </c>
      <c r="AJ79" s="51" t="e">
        <f>VLOOKUP(U79,'BASE DE DONNEE'!$A$4:$H$148,7,0)*AH79/100</f>
        <v>#N/A</v>
      </c>
      <c r="AK79" s="51" t="e">
        <f>VLOOKUP(U79,'BASE DE DONNEE'!$A$4:$H$148,8,0)*AH79/100</f>
        <v>#N/A</v>
      </c>
      <c r="AL79" s="52" t="e">
        <f t="shared" si="23"/>
        <v>#N/A</v>
      </c>
      <c r="AM79" s="22"/>
      <c r="AN79" s="152"/>
      <c r="AO79" s="782" t="e">
        <f>VLOOKUP(AN79,'BASE DE DONNEE'!$A$4:$H$148,2,0)</f>
        <v>#N/A</v>
      </c>
      <c r="AP79" s="782"/>
      <c r="AQ79" s="782"/>
      <c r="AR79" s="783"/>
      <c r="AS79" s="783"/>
      <c r="AT79" s="784"/>
      <c r="AU79" s="784"/>
      <c r="AV79" s="785"/>
      <c r="AW79" s="785"/>
      <c r="AX79" s="785"/>
      <c r="AY79" s="50" t="e">
        <f>VLOOKUP(AN79,'BASE DE DONNEE'!$A$4:$H$148,3,0)</f>
        <v>#N/A</v>
      </c>
      <c r="AZ79" s="713" t="e">
        <f t="shared" ref="AZ79:AZ105" si="24">(AV79*AY79)/100</f>
        <v>#N/A</v>
      </c>
      <c r="BA79" s="714"/>
      <c r="BB79" s="51" t="e">
        <f>VLOOKUP(AN79,'BASE DE DONNEE'!$A$4:$H$148,6,0)*BA79/100</f>
        <v>#N/A</v>
      </c>
      <c r="BC79" s="51" t="e">
        <f>VLOOKUP(AN79,'BASE DE DONNEE'!$A$4:$H$148,7,0)*BA79/100</f>
        <v>#N/A</v>
      </c>
      <c r="BD79" s="51" t="e">
        <f>VLOOKUP(AN79,'BASE DE DONNEE'!$A$4:$H$148,8,0)*BA79/100</f>
        <v>#N/A</v>
      </c>
      <c r="BE79" s="52" t="e">
        <f t="shared" ref="BE79:BE106" si="25">BA79+BB79+BC79+BD79</f>
        <v>#N/A</v>
      </c>
      <c r="BF79" s="22"/>
      <c r="BG79" s="152"/>
      <c r="BH79" s="782" t="e">
        <f>VLOOKUP(BG79,'BASE DE DONNEE'!$A$4:$H$148,2,0)</f>
        <v>#N/A</v>
      </c>
      <c r="BI79" s="782"/>
      <c r="BJ79" s="782"/>
      <c r="BK79" s="783"/>
      <c r="BL79" s="783"/>
      <c r="BM79" s="784"/>
      <c r="BN79" s="784"/>
      <c r="BO79" s="785"/>
      <c r="BP79" s="785"/>
      <c r="BQ79" s="785"/>
      <c r="BR79" s="50" t="e">
        <f>VLOOKUP(BG79,'BASE DE DONNEE'!$A$4:$H$148,3,0)</f>
        <v>#N/A</v>
      </c>
      <c r="BS79" s="713" t="e">
        <f t="shared" ref="BS79:BS106" si="26">(BO79*BR79)/100</f>
        <v>#N/A</v>
      </c>
      <c r="BT79" s="714"/>
      <c r="BU79" s="51" t="e">
        <f>VLOOKUP(BG79,'BASE DE DONNEE'!$A$4:$H$148,6,0)*BT79/100</f>
        <v>#N/A</v>
      </c>
      <c r="BV79" s="51" t="e">
        <f>VLOOKUP(BG79,'BASE DE DONNEE'!$A$4:$H$148,7,0)*BT79/100</f>
        <v>#N/A</v>
      </c>
      <c r="BW79" s="51" t="e">
        <f>VLOOKUP(BG79,'BASE DE DONNEE'!$A$4:$H$148,8,0)*BT79/100</f>
        <v>#N/A</v>
      </c>
      <c r="BX79" s="52" t="e">
        <f t="shared" ref="BX79:BX106" si="27">BT79+BU79+BV79+BW79</f>
        <v>#N/A</v>
      </c>
    </row>
    <row r="80" spans="1:76" ht="16.5" customHeight="1" x14ac:dyDescent="0.25">
      <c r="A80" s="22"/>
      <c r="B80" s="23"/>
      <c r="C80" s="782" t="e">
        <f>VLOOKUP(B80,'BASE DE DONNEE'!$A$4:$H$148,2,0)</f>
        <v>#N/A</v>
      </c>
      <c r="D80" s="782"/>
      <c r="E80" s="782"/>
      <c r="F80" s="783"/>
      <c r="G80" s="783"/>
      <c r="H80" s="784"/>
      <c r="I80" s="784"/>
      <c r="J80" s="785"/>
      <c r="K80" s="785"/>
      <c r="L80" s="785"/>
      <c r="M80" s="50" t="e">
        <f>VLOOKUP(B80,'BASE DE DONNEE'!$A$4:$H$148,3,0)</f>
        <v>#N/A</v>
      </c>
      <c r="N80" s="713" t="e">
        <f t="shared" si="21"/>
        <v>#N/A</v>
      </c>
      <c r="O80" s="714"/>
      <c r="P80" s="51" t="e">
        <f>VLOOKUP(B80,'BASE DE DONNEE'!$A$4:$H$148,6,0)*N80/100</f>
        <v>#N/A</v>
      </c>
      <c r="Q80" s="51" t="e">
        <f>VLOOKUP(B80,'BASE DE DONNEE'!$A$4:$H$148,7,0)*N80/100</f>
        <v>#N/A</v>
      </c>
      <c r="R80" s="51" t="e">
        <f>VLOOKUP(B80,'BASE DE DONNEE'!$A$4:$H$148,8,0)*N80/100</f>
        <v>#N/A</v>
      </c>
      <c r="S80" s="52" t="e">
        <f t="shared" si="20"/>
        <v>#N/A</v>
      </c>
      <c r="T80" s="22"/>
      <c r="U80" s="152"/>
      <c r="V80" s="782" t="e">
        <f>VLOOKUP(U80,'BASE DE DONNEE'!$A$4:$H$148,2,0)</f>
        <v>#N/A</v>
      </c>
      <c r="W80" s="782"/>
      <c r="X80" s="782"/>
      <c r="Y80" s="783"/>
      <c r="Z80" s="783"/>
      <c r="AA80" s="784"/>
      <c r="AB80" s="784"/>
      <c r="AC80" s="785"/>
      <c r="AD80" s="785"/>
      <c r="AE80" s="785"/>
      <c r="AF80" s="50" t="e">
        <f>VLOOKUP(U80,'BASE DE DONNEE'!$A$4:$H$148,3,0)</f>
        <v>#N/A</v>
      </c>
      <c r="AG80" s="713" t="e">
        <f t="shared" si="22"/>
        <v>#N/A</v>
      </c>
      <c r="AH80" s="714"/>
      <c r="AI80" s="51" t="e">
        <f>VLOOKUP(U80,'BASE DE DONNEE'!$A$4:$H$148,6,0)*AH80/100</f>
        <v>#N/A</v>
      </c>
      <c r="AJ80" s="51" t="e">
        <f>VLOOKUP(U80,'BASE DE DONNEE'!$A$4:$H$148,7,0)*AH80/100</f>
        <v>#N/A</v>
      </c>
      <c r="AK80" s="51" t="e">
        <f>VLOOKUP(U80,'BASE DE DONNEE'!$A$4:$H$148,8,0)*AH80/100</f>
        <v>#N/A</v>
      </c>
      <c r="AL80" s="52" t="e">
        <f t="shared" si="23"/>
        <v>#N/A</v>
      </c>
      <c r="AM80" s="22"/>
      <c r="AN80" s="152"/>
      <c r="AO80" s="782" t="e">
        <f>VLOOKUP(AN80,'BASE DE DONNEE'!$A$4:$H$148,2,0)</f>
        <v>#N/A</v>
      </c>
      <c r="AP80" s="782"/>
      <c r="AQ80" s="782"/>
      <c r="AR80" s="783"/>
      <c r="AS80" s="783"/>
      <c r="AT80" s="784"/>
      <c r="AU80" s="784"/>
      <c r="AV80" s="785"/>
      <c r="AW80" s="785"/>
      <c r="AX80" s="785"/>
      <c r="AY80" s="50" t="e">
        <f>VLOOKUP(AN80,'BASE DE DONNEE'!$A$4:$H$148,3,0)</f>
        <v>#N/A</v>
      </c>
      <c r="AZ80" s="713" t="e">
        <f t="shared" si="24"/>
        <v>#N/A</v>
      </c>
      <c r="BA80" s="714"/>
      <c r="BB80" s="51" t="e">
        <f>VLOOKUP(AN80,'BASE DE DONNEE'!$A$4:$H$148,6,0)*BA80/100</f>
        <v>#N/A</v>
      </c>
      <c r="BC80" s="51" t="e">
        <f>VLOOKUP(AN80,'BASE DE DONNEE'!$A$4:$H$148,7,0)*BA80/100</f>
        <v>#N/A</v>
      </c>
      <c r="BD80" s="51" t="e">
        <f>VLOOKUP(AN80,'BASE DE DONNEE'!$A$4:$H$148,8,0)*BA80/100</f>
        <v>#N/A</v>
      </c>
      <c r="BE80" s="52" t="e">
        <f t="shared" si="25"/>
        <v>#N/A</v>
      </c>
      <c r="BF80" s="22"/>
      <c r="BG80" s="152"/>
      <c r="BH80" s="782" t="e">
        <f>VLOOKUP(BG80,'BASE DE DONNEE'!$A$4:$H$148,2,0)</f>
        <v>#N/A</v>
      </c>
      <c r="BI80" s="782"/>
      <c r="BJ80" s="782"/>
      <c r="BK80" s="783"/>
      <c r="BL80" s="783"/>
      <c r="BM80" s="784"/>
      <c r="BN80" s="784"/>
      <c r="BO80" s="785"/>
      <c r="BP80" s="785"/>
      <c r="BQ80" s="785"/>
      <c r="BR80" s="50" t="e">
        <f>VLOOKUP(BG80,'BASE DE DONNEE'!$A$4:$H$148,3,0)</f>
        <v>#N/A</v>
      </c>
      <c r="BS80" s="713" t="e">
        <f t="shared" si="26"/>
        <v>#N/A</v>
      </c>
      <c r="BT80" s="714"/>
      <c r="BU80" s="51" t="e">
        <f>VLOOKUP(BG80,'BASE DE DONNEE'!$A$4:$H$148,6,0)*BT80/100</f>
        <v>#N/A</v>
      </c>
      <c r="BV80" s="51" t="e">
        <f>VLOOKUP(BG80,'BASE DE DONNEE'!$A$4:$H$148,7,0)*BT80/100</f>
        <v>#N/A</v>
      </c>
      <c r="BW80" s="51" t="e">
        <f>VLOOKUP(BG80,'BASE DE DONNEE'!$A$4:$H$148,8,0)*BT80/100</f>
        <v>#N/A</v>
      </c>
      <c r="BX80" s="52" t="e">
        <f t="shared" si="27"/>
        <v>#N/A</v>
      </c>
    </row>
    <row r="81" spans="1:76" ht="16.5" customHeight="1" x14ac:dyDescent="0.25">
      <c r="A81" s="22"/>
      <c r="B81" s="23"/>
      <c r="C81" s="782" t="e">
        <f>VLOOKUP(B81,'BASE DE DONNEE'!$A$4:$H$148,2,0)</f>
        <v>#N/A</v>
      </c>
      <c r="D81" s="782"/>
      <c r="E81" s="782"/>
      <c r="F81" s="783"/>
      <c r="G81" s="783"/>
      <c r="H81" s="784"/>
      <c r="I81" s="784"/>
      <c r="J81" s="785"/>
      <c r="K81" s="785"/>
      <c r="L81" s="785"/>
      <c r="M81" s="50" t="e">
        <f>VLOOKUP(B81,'BASE DE DONNEE'!$A$4:$H$148,3,0)</f>
        <v>#N/A</v>
      </c>
      <c r="N81" s="713" t="e">
        <f t="shared" si="21"/>
        <v>#N/A</v>
      </c>
      <c r="O81" s="714"/>
      <c r="P81" s="51" t="e">
        <f>VLOOKUP(B81,'BASE DE DONNEE'!$A$4:$H$148,6,0)*N81/100</f>
        <v>#N/A</v>
      </c>
      <c r="Q81" s="51" t="e">
        <f>VLOOKUP(B81,'BASE DE DONNEE'!$A$4:$H$148,7,0)*N81/100</f>
        <v>#N/A</v>
      </c>
      <c r="R81" s="51" t="e">
        <f>VLOOKUP(B81,'BASE DE DONNEE'!$A$4:$H$148,8,0)*N81/100</f>
        <v>#N/A</v>
      </c>
      <c r="S81" s="52" t="e">
        <f t="shared" si="20"/>
        <v>#N/A</v>
      </c>
      <c r="T81" s="22"/>
      <c r="U81" s="152"/>
      <c r="V81" s="782" t="e">
        <f>VLOOKUP(U81,'BASE DE DONNEE'!$A$4:$H$148,2,0)</f>
        <v>#N/A</v>
      </c>
      <c r="W81" s="782"/>
      <c r="X81" s="782"/>
      <c r="Y81" s="783"/>
      <c r="Z81" s="783"/>
      <c r="AA81" s="784"/>
      <c r="AB81" s="784"/>
      <c r="AC81" s="785"/>
      <c r="AD81" s="785"/>
      <c r="AE81" s="785"/>
      <c r="AF81" s="50" t="e">
        <f>VLOOKUP(U81,'BASE DE DONNEE'!$A$4:$H$148,3,0)</f>
        <v>#N/A</v>
      </c>
      <c r="AG81" s="713" t="e">
        <f t="shared" si="22"/>
        <v>#N/A</v>
      </c>
      <c r="AH81" s="714"/>
      <c r="AI81" s="51" t="e">
        <f>VLOOKUP(U81,'BASE DE DONNEE'!$A$4:$H$148,6,0)*AH81/100</f>
        <v>#N/A</v>
      </c>
      <c r="AJ81" s="51" t="e">
        <f>VLOOKUP(U81,'BASE DE DONNEE'!$A$4:$H$148,7,0)*AH81/100</f>
        <v>#N/A</v>
      </c>
      <c r="AK81" s="51" t="e">
        <f>VLOOKUP(U81,'BASE DE DONNEE'!$A$4:$H$148,8,0)*AH81/100</f>
        <v>#N/A</v>
      </c>
      <c r="AL81" s="52" t="e">
        <f t="shared" si="23"/>
        <v>#N/A</v>
      </c>
      <c r="AM81" s="22"/>
      <c r="AN81" s="152"/>
      <c r="AO81" s="782" t="e">
        <f>VLOOKUP(AN81,'BASE DE DONNEE'!$A$4:$H$148,2,0)</f>
        <v>#N/A</v>
      </c>
      <c r="AP81" s="782"/>
      <c r="AQ81" s="782"/>
      <c r="AR81" s="783"/>
      <c r="AS81" s="783"/>
      <c r="AT81" s="784"/>
      <c r="AU81" s="784"/>
      <c r="AV81" s="785"/>
      <c r="AW81" s="785"/>
      <c r="AX81" s="785"/>
      <c r="AY81" s="50" t="e">
        <f>VLOOKUP(AN81,'BASE DE DONNEE'!$A$4:$H$148,3,0)</f>
        <v>#N/A</v>
      </c>
      <c r="AZ81" s="713" t="e">
        <f t="shared" si="24"/>
        <v>#N/A</v>
      </c>
      <c r="BA81" s="714"/>
      <c r="BB81" s="51" t="e">
        <f>VLOOKUP(AN81,'BASE DE DONNEE'!$A$4:$H$148,6,0)*BA81/100</f>
        <v>#N/A</v>
      </c>
      <c r="BC81" s="51" t="e">
        <f>VLOOKUP(AN81,'BASE DE DONNEE'!$A$4:$H$148,7,0)*BA81/100</f>
        <v>#N/A</v>
      </c>
      <c r="BD81" s="51" t="e">
        <f>VLOOKUP(AN81,'BASE DE DONNEE'!$A$4:$H$148,8,0)*BA81/100</f>
        <v>#N/A</v>
      </c>
      <c r="BE81" s="52" t="e">
        <f t="shared" si="25"/>
        <v>#N/A</v>
      </c>
      <c r="BF81" s="22"/>
      <c r="BG81" s="152"/>
      <c r="BH81" s="782" t="e">
        <f>VLOOKUP(BG81,'BASE DE DONNEE'!$A$4:$H$148,2,0)</f>
        <v>#N/A</v>
      </c>
      <c r="BI81" s="782"/>
      <c r="BJ81" s="782"/>
      <c r="BK81" s="783"/>
      <c r="BL81" s="783"/>
      <c r="BM81" s="784"/>
      <c r="BN81" s="784"/>
      <c r="BO81" s="785"/>
      <c r="BP81" s="785"/>
      <c r="BQ81" s="785"/>
      <c r="BR81" s="50" t="e">
        <f>VLOOKUP(BG81,'BASE DE DONNEE'!$A$4:$H$148,3,0)</f>
        <v>#N/A</v>
      </c>
      <c r="BS81" s="713" t="e">
        <f t="shared" si="26"/>
        <v>#N/A</v>
      </c>
      <c r="BT81" s="714"/>
      <c r="BU81" s="51" t="e">
        <f>VLOOKUP(BG81,'BASE DE DONNEE'!$A$4:$H$148,6,0)*BT81/100</f>
        <v>#N/A</v>
      </c>
      <c r="BV81" s="51" t="e">
        <f>VLOOKUP(BG81,'BASE DE DONNEE'!$A$4:$H$148,7,0)*BT81/100</f>
        <v>#N/A</v>
      </c>
      <c r="BW81" s="51" t="e">
        <f>VLOOKUP(BG81,'BASE DE DONNEE'!$A$4:$H$148,8,0)*BT81/100</f>
        <v>#N/A</v>
      </c>
      <c r="BX81" s="52" t="e">
        <f t="shared" si="27"/>
        <v>#N/A</v>
      </c>
    </row>
    <row r="82" spans="1:76" ht="16.5" customHeight="1" x14ac:dyDescent="0.25">
      <c r="A82" s="22"/>
      <c r="B82" s="23"/>
      <c r="C82" s="782" t="e">
        <f>VLOOKUP(B82,'BASE DE DONNEE'!$A$4:$H$148,2,0)</f>
        <v>#N/A</v>
      </c>
      <c r="D82" s="782"/>
      <c r="E82" s="782"/>
      <c r="F82" s="783"/>
      <c r="G82" s="783"/>
      <c r="H82" s="831"/>
      <c r="I82" s="831"/>
      <c r="J82" s="785"/>
      <c r="K82" s="785"/>
      <c r="L82" s="785"/>
      <c r="M82" s="50" t="e">
        <f>VLOOKUP(B82,'BASE DE DONNEE'!$A$4:$H$148,3,0)</f>
        <v>#N/A</v>
      </c>
      <c r="N82" s="713" t="e">
        <f t="shared" si="21"/>
        <v>#N/A</v>
      </c>
      <c r="O82" s="714"/>
      <c r="P82" s="51" t="e">
        <f>VLOOKUP(B82,'BASE DE DONNEE'!$A$4:$H$148,6,0)*N82/100</f>
        <v>#N/A</v>
      </c>
      <c r="Q82" s="51" t="e">
        <f>VLOOKUP(B82,'BASE DE DONNEE'!$A$4:$H$148,7,0)*N82/100</f>
        <v>#N/A</v>
      </c>
      <c r="R82" s="51" t="e">
        <f>VLOOKUP(B82,'BASE DE DONNEE'!$A$4:$H$148,8,0)*N82/100</f>
        <v>#N/A</v>
      </c>
      <c r="S82" s="52" t="e">
        <f t="shared" si="20"/>
        <v>#N/A</v>
      </c>
      <c r="T82" s="22"/>
      <c r="U82" s="152"/>
      <c r="V82" s="782" t="e">
        <f>VLOOKUP(U82,'BASE DE DONNEE'!$A$4:$H$148,2,0)</f>
        <v>#N/A</v>
      </c>
      <c r="W82" s="782"/>
      <c r="X82" s="782"/>
      <c r="Y82" s="783"/>
      <c r="Z82" s="783"/>
      <c r="AA82" s="784"/>
      <c r="AB82" s="784"/>
      <c r="AC82" s="785"/>
      <c r="AD82" s="785"/>
      <c r="AE82" s="785"/>
      <c r="AF82" s="50" t="e">
        <f>VLOOKUP(U82,'BASE DE DONNEE'!$A$4:$H$148,3,0)</f>
        <v>#N/A</v>
      </c>
      <c r="AG82" s="713" t="e">
        <f t="shared" si="22"/>
        <v>#N/A</v>
      </c>
      <c r="AH82" s="714"/>
      <c r="AI82" s="51" t="e">
        <f>VLOOKUP(U82,'BASE DE DONNEE'!$A$4:$H$148,6,0)*AH82/100</f>
        <v>#N/A</v>
      </c>
      <c r="AJ82" s="51" t="e">
        <f>VLOOKUP(U82,'BASE DE DONNEE'!$A$4:$H$148,7,0)*AH82/100</f>
        <v>#N/A</v>
      </c>
      <c r="AK82" s="51" t="e">
        <f>VLOOKUP(U82,'BASE DE DONNEE'!$A$4:$H$148,8,0)*AH82/100</f>
        <v>#N/A</v>
      </c>
      <c r="AL82" s="52" t="e">
        <f t="shared" si="23"/>
        <v>#N/A</v>
      </c>
      <c r="AM82" s="22"/>
      <c r="AN82" s="152"/>
      <c r="AO82" s="782" t="e">
        <f>VLOOKUP(AN82,'BASE DE DONNEE'!$A$4:$H$148,2,0)</f>
        <v>#N/A</v>
      </c>
      <c r="AP82" s="782"/>
      <c r="AQ82" s="782"/>
      <c r="AR82" s="783"/>
      <c r="AS82" s="783"/>
      <c r="AT82" s="784"/>
      <c r="AU82" s="784"/>
      <c r="AV82" s="785"/>
      <c r="AW82" s="785"/>
      <c r="AX82" s="785"/>
      <c r="AY82" s="50" t="e">
        <f>VLOOKUP(AN82,'BASE DE DONNEE'!$A$4:$H$148,3,0)</f>
        <v>#N/A</v>
      </c>
      <c r="AZ82" s="713" t="e">
        <f t="shared" si="24"/>
        <v>#N/A</v>
      </c>
      <c r="BA82" s="714"/>
      <c r="BB82" s="51" t="e">
        <f>VLOOKUP(AN82,'BASE DE DONNEE'!$A$4:$H$148,6,0)*BA82/100</f>
        <v>#N/A</v>
      </c>
      <c r="BC82" s="51" t="e">
        <f>VLOOKUP(AN82,'BASE DE DONNEE'!$A$4:$H$148,7,0)*BA82/100</f>
        <v>#N/A</v>
      </c>
      <c r="BD82" s="51" t="e">
        <f>VLOOKUP(AN82,'BASE DE DONNEE'!$A$4:$H$148,8,0)*BA82/100</f>
        <v>#N/A</v>
      </c>
      <c r="BE82" s="52" t="e">
        <f t="shared" si="25"/>
        <v>#N/A</v>
      </c>
      <c r="BF82" s="22"/>
      <c r="BG82" s="152"/>
      <c r="BH82" s="782" t="e">
        <f>VLOOKUP(BG82,'BASE DE DONNEE'!$A$4:$H$148,2,0)</f>
        <v>#N/A</v>
      </c>
      <c r="BI82" s="782"/>
      <c r="BJ82" s="782"/>
      <c r="BK82" s="783"/>
      <c r="BL82" s="783"/>
      <c r="BM82" s="784"/>
      <c r="BN82" s="784"/>
      <c r="BO82" s="785"/>
      <c r="BP82" s="785"/>
      <c r="BQ82" s="785"/>
      <c r="BR82" s="50" t="e">
        <f>VLOOKUP(BG82,'BASE DE DONNEE'!$A$4:$H$148,3,0)</f>
        <v>#N/A</v>
      </c>
      <c r="BS82" s="713" t="e">
        <f t="shared" si="26"/>
        <v>#N/A</v>
      </c>
      <c r="BT82" s="714"/>
      <c r="BU82" s="51" t="e">
        <f>VLOOKUP(BG82,'BASE DE DONNEE'!$A$4:$H$148,6,0)*BT82/100</f>
        <v>#N/A</v>
      </c>
      <c r="BV82" s="51" t="e">
        <f>VLOOKUP(BG82,'BASE DE DONNEE'!$A$4:$H$148,7,0)*BT82/100</f>
        <v>#N/A</v>
      </c>
      <c r="BW82" s="51" t="e">
        <f>VLOOKUP(BG82,'BASE DE DONNEE'!$A$4:$H$148,8,0)*BT82/100</f>
        <v>#N/A</v>
      </c>
      <c r="BX82" s="52" t="e">
        <f t="shared" si="27"/>
        <v>#N/A</v>
      </c>
    </row>
    <row r="83" spans="1:76" ht="16.5" customHeight="1" x14ac:dyDescent="0.25">
      <c r="A83" s="22"/>
      <c r="B83" s="23"/>
      <c r="C83" s="782" t="e">
        <f>VLOOKUP(B83,'BASE DE DONNEE'!$A$4:$H$148,2,0)</f>
        <v>#N/A</v>
      </c>
      <c r="D83" s="782"/>
      <c r="E83" s="782"/>
      <c r="F83" s="783"/>
      <c r="G83" s="783"/>
      <c r="H83" s="784"/>
      <c r="I83" s="784"/>
      <c r="J83" s="785"/>
      <c r="K83" s="785"/>
      <c r="L83" s="785"/>
      <c r="M83" s="50" t="e">
        <f>VLOOKUP(B83,'BASE DE DONNEE'!$A$4:$H$148,3,0)</f>
        <v>#N/A</v>
      </c>
      <c r="N83" s="713" t="e">
        <f t="shared" si="21"/>
        <v>#N/A</v>
      </c>
      <c r="O83" s="714"/>
      <c r="P83" s="51" t="e">
        <f>VLOOKUP(B83,'BASE DE DONNEE'!$A$4:$H$148,6,0)*N83/100</f>
        <v>#N/A</v>
      </c>
      <c r="Q83" s="51" t="e">
        <f>VLOOKUP(B83,'BASE DE DONNEE'!$A$4:$H$148,7,0)*N83/100</f>
        <v>#N/A</v>
      </c>
      <c r="R83" s="51" t="e">
        <f>VLOOKUP(B83,'BASE DE DONNEE'!$A$4:$H$148,8,0)*N83/100</f>
        <v>#N/A</v>
      </c>
      <c r="S83" s="52" t="e">
        <f t="shared" si="20"/>
        <v>#N/A</v>
      </c>
      <c r="T83" s="22"/>
      <c r="U83" s="153"/>
      <c r="V83" s="782" t="e">
        <f>VLOOKUP(U83,'BASE DE DONNEE'!$A$4:$H$148,2,0)</f>
        <v>#N/A</v>
      </c>
      <c r="W83" s="782"/>
      <c r="X83" s="782"/>
      <c r="Y83" s="783"/>
      <c r="Z83" s="783"/>
      <c r="AA83" s="784"/>
      <c r="AB83" s="784"/>
      <c r="AC83" s="785"/>
      <c r="AD83" s="785"/>
      <c r="AE83" s="785"/>
      <c r="AF83" s="50" t="e">
        <f>VLOOKUP(U83,'BASE DE DONNEE'!$A$4:$H$148,3,0)</f>
        <v>#N/A</v>
      </c>
      <c r="AG83" s="713" t="e">
        <f t="shared" si="22"/>
        <v>#N/A</v>
      </c>
      <c r="AH83" s="714"/>
      <c r="AI83" s="51" t="e">
        <f>VLOOKUP(U83,'BASE DE DONNEE'!$A$4:$H$148,6,0)*AH83/100</f>
        <v>#N/A</v>
      </c>
      <c r="AJ83" s="51" t="e">
        <f>VLOOKUP(U83,'BASE DE DONNEE'!$A$4:$H$148,7,0)*AH83/100</f>
        <v>#N/A</v>
      </c>
      <c r="AK83" s="51" t="e">
        <f>VLOOKUP(U83,'BASE DE DONNEE'!$A$4:$H$148,8,0)*AH83/100</f>
        <v>#N/A</v>
      </c>
      <c r="AL83" s="52" t="e">
        <f t="shared" si="23"/>
        <v>#N/A</v>
      </c>
      <c r="AM83" s="22"/>
      <c r="AN83" s="153"/>
      <c r="AO83" s="782" t="e">
        <f>VLOOKUP(AN83,'BASE DE DONNEE'!$A$4:$H$148,2,0)</f>
        <v>#N/A</v>
      </c>
      <c r="AP83" s="782"/>
      <c r="AQ83" s="782"/>
      <c r="AR83" s="783"/>
      <c r="AS83" s="783"/>
      <c r="AT83" s="784"/>
      <c r="AU83" s="784"/>
      <c r="AV83" s="785"/>
      <c r="AW83" s="785"/>
      <c r="AX83" s="785"/>
      <c r="AY83" s="50" t="e">
        <f>VLOOKUP(AN83,'BASE DE DONNEE'!$A$4:$H$148,3,0)</f>
        <v>#N/A</v>
      </c>
      <c r="AZ83" s="713" t="e">
        <f t="shared" si="24"/>
        <v>#N/A</v>
      </c>
      <c r="BA83" s="714"/>
      <c r="BB83" s="51" t="e">
        <f>VLOOKUP(AN83,'BASE DE DONNEE'!$A$4:$H$148,6,0)*BA83/100</f>
        <v>#N/A</v>
      </c>
      <c r="BC83" s="51" t="e">
        <f>VLOOKUP(AN83,'BASE DE DONNEE'!$A$4:$H$148,7,0)*BA83/100</f>
        <v>#N/A</v>
      </c>
      <c r="BD83" s="51" t="e">
        <f>VLOOKUP(AN83,'BASE DE DONNEE'!$A$4:$H$148,8,0)*BA83/100</f>
        <v>#N/A</v>
      </c>
      <c r="BE83" s="52" t="e">
        <f t="shared" si="25"/>
        <v>#N/A</v>
      </c>
      <c r="BF83" s="22"/>
      <c r="BG83" s="153"/>
      <c r="BH83" s="782" t="e">
        <f>VLOOKUP(BG83,'BASE DE DONNEE'!$A$4:$H$148,2,0)</f>
        <v>#N/A</v>
      </c>
      <c r="BI83" s="782"/>
      <c r="BJ83" s="782"/>
      <c r="BK83" s="783"/>
      <c r="BL83" s="783"/>
      <c r="BM83" s="784"/>
      <c r="BN83" s="784"/>
      <c r="BO83" s="785"/>
      <c r="BP83" s="785"/>
      <c r="BQ83" s="785"/>
      <c r="BR83" s="50" t="e">
        <f>VLOOKUP(BG83,'BASE DE DONNEE'!$A$4:$H$148,3,0)</f>
        <v>#N/A</v>
      </c>
      <c r="BS83" s="713" t="e">
        <f t="shared" si="26"/>
        <v>#N/A</v>
      </c>
      <c r="BT83" s="714"/>
      <c r="BU83" s="51" t="e">
        <f>VLOOKUP(BG83,'BASE DE DONNEE'!$A$4:$H$148,6,0)*BT83/100</f>
        <v>#N/A</v>
      </c>
      <c r="BV83" s="51" t="e">
        <f>VLOOKUP(BG83,'BASE DE DONNEE'!$A$4:$H$148,7,0)*BT83/100</f>
        <v>#N/A</v>
      </c>
      <c r="BW83" s="51" t="e">
        <f>VLOOKUP(BG83,'BASE DE DONNEE'!$A$4:$H$148,8,0)*BT83/100</f>
        <v>#N/A</v>
      </c>
      <c r="BX83" s="52" t="e">
        <f t="shared" si="27"/>
        <v>#N/A</v>
      </c>
    </row>
    <row r="84" spans="1:76" ht="16.5" customHeight="1" x14ac:dyDescent="0.25">
      <c r="A84" s="22"/>
      <c r="B84" s="23"/>
      <c r="C84" s="782" t="e">
        <f>VLOOKUP(B84,'BASE DE DONNEE'!$A$4:$H$148,2,0)</f>
        <v>#N/A</v>
      </c>
      <c r="D84" s="782"/>
      <c r="E84" s="782"/>
      <c r="F84" s="783"/>
      <c r="G84" s="783"/>
      <c r="H84" s="784"/>
      <c r="I84" s="784"/>
      <c r="J84" s="785"/>
      <c r="K84" s="785"/>
      <c r="L84" s="785"/>
      <c r="M84" s="50" t="e">
        <f>VLOOKUP(B84,'BASE DE DONNEE'!$A$4:$H$148,3,0)</f>
        <v>#N/A</v>
      </c>
      <c r="N84" s="713" t="e">
        <f t="shared" si="21"/>
        <v>#N/A</v>
      </c>
      <c r="O84" s="714"/>
      <c r="P84" s="51" t="e">
        <f>VLOOKUP(B84,'BASE DE DONNEE'!$A$4:$H$148,6,0)*N84/100</f>
        <v>#N/A</v>
      </c>
      <c r="Q84" s="51" t="e">
        <f>VLOOKUP(B84,'BASE DE DONNEE'!$A$4:$H$148,7,0)*N84/100</f>
        <v>#N/A</v>
      </c>
      <c r="R84" s="51" t="e">
        <f>VLOOKUP(B84,'BASE DE DONNEE'!$A$4:$H$148,8,0)*N84/100</f>
        <v>#N/A</v>
      </c>
      <c r="S84" s="52" t="e">
        <f t="shared" si="20"/>
        <v>#N/A</v>
      </c>
      <c r="T84" s="22"/>
      <c r="U84" s="153"/>
      <c r="V84" s="782" t="e">
        <f>VLOOKUP(U84,'BASE DE DONNEE'!$A$4:$H$148,2,0)</f>
        <v>#N/A</v>
      </c>
      <c r="W84" s="782"/>
      <c r="X84" s="782"/>
      <c r="Y84" s="783"/>
      <c r="Z84" s="783"/>
      <c r="AA84" s="784"/>
      <c r="AB84" s="784"/>
      <c r="AC84" s="785"/>
      <c r="AD84" s="785"/>
      <c r="AE84" s="785"/>
      <c r="AF84" s="50" t="e">
        <f>VLOOKUP(U84,'BASE DE DONNEE'!$A$4:$H$148,3,0)</f>
        <v>#N/A</v>
      </c>
      <c r="AG84" s="713" t="e">
        <f t="shared" si="22"/>
        <v>#N/A</v>
      </c>
      <c r="AH84" s="714"/>
      <c r="AI84" s="51" t="e">
        <f>VLOOKUP(U84,'BASE DE DONNEE'!$A$4:$H$148,6,0)*AH84/100</f>
        <v>#N/A</v>
      </c>
      <c r="AJ84" s="51" t="e">
        <f>VLOOKUP(U84,'BASE DE DONNEE'!$A$4:$H$148,7,0)*AH84/100</f>
        <v>#N/A</v>
      </c>
      <c r="AK84" s="51" t="e">
        <f>VLOOKUP(U84,'BASE DE DONNEE'!$A$4:$H$148,8,0)*AH84/100</f>
        <v>#N/A</v>
      </c>
      <c r="AL84" s="52" t="e">
        <f t="shared" si="23"/>
        <v>#N/A</v>
      </c>
      <c r="AM84" s="22"/>
      <c r="AN84" s="153"/>
      <c r="AO84" s="782" t="e">
        <f>VLOOKUP(AN84,'BASE DE DONNEE'!$A$4:$H$148,2,0)</f>
        <v>#N/A</v>
      </c>
      <c r="AP84" s="782"/>
      <c r="AQ84" s="782"/>
      <c r="AR84" s="783"/>
      <c r="AS84" s="783"/>
      <c r="AT84" s="784"/>
      <c r="AU84" s="784"/>
      <c r="AV84" s="785"/>
      <c r="AW84" s="785"/>
      <c r="AX84" s="785"/>
      <c r="AY84" s="50" t="e">
        <f>VLOOKUP(AN84,'BASE DE DONNEE'!$A$4:$H$148,3,0)</f>
        <v>#N/A</v>
      </c>
      <c r="AZ84" s="713" t="e">
        <f t="shared" si="24"/>
        <v>#N/A</v>
      </c>
      <c r="BA84" s="714"/>
      <c r="BB84" s="51" t="e">
        <f>VLOOKUP(AN84,'BASE DE DONNEE'!$A$4:$H$148,6,0)*BA84/100</f>
        <v>#N/A</v>
      </c>
      <c r="BC84" s="51" t="e">
        <f>VLOOKUP(AN84,'BASE DE DONNEE'!$A$4:$H$148,7,0)*BA84/100</f>
        <v>#N/A</v>
      </c>
      <c r="BD84" s="51" t="e">
        <f>VLOOKUP(AN84,'BASE DE DONNEE'!$A$4:$H$148,8,0)*BA84/100</f>
        <v>#N/A</v>
      </c>
      <c r="BE84" s="52" t="e">
        <f t="shared" si="25"/>
        <v>#N/A</v>
      </c>
      <c r="BF84" s="22"/>
      <c r="BG84" s="153"/>
      <c r="BH84" s="782" t="e">
        <f>VLOOKUP(BG84,'BASE DE DONNEE'!$A$4:$H$148,2,0)</f>
        <v>#N/A</v>
      </c>
      <c r="BI84" s="782"/>
      <c r="BJ84" s="782"/>
      <c r="BK84" s="783"/>
      <c r="BL84" s="783"/>
      <c r="BM84" s="784"/>
      <c r="BN84" s="784"/>
      <c r="BO84" s="785"/>
      <c r="BP84" s="785"/>
      <c r="BQ84" s="785"/>
      <c r="BR84" s="50" t="e">
        <f>VLOOKUP(BG84,'BASE DE DONNEE'!$A$4:$H$148,3,0)</f>
        <v>#N/A</v>
      </c>
      <c r="BS84" s="713" t="e">
        <f t="shared" si="26"/>
        <v>#N/A</v>
      </c>
      <c r="BT84" s="714"/>
      <c r="BU84" s="51" t="e">
        <f>VLOOKUP(BG84,'BASE DE DONNEE'!$A$4:$H$148,6,0)*BT84/100</f>
        <v>#N/A</v>
      </c>
      <c r="BV84" s="51" t="e">
        <f>VLOOKUP(BG84,'BASE DE DONNEE'!$A$4:$H$148,7,0)*BT84/100</f>
        <v>#N/A</v>
      </c>
      <c r="BW84" s="51" t="e">
        <f>VLOOKUP(BG84,'BASE DE DONNEE'!$A$4:$H$148,8,0)*BT84/100</f>
        <v>#N/A</v>
      </c>
      <c r="BX84" s="52" t="e">
        <f t="shared" si="27"/>
        <v>#N/A</v>
      </c>
    </row>
    <row r="85" spans="1:76" ht="17.25" customHeight="1" x14ac:dyDescent="0.25">
      <c r="A85" s="22"/>
      <c r="B85" s="23"/>
      <c r="C85" s="782" t="e">
        <f>VLOOKUP(B85,'BASE DE DONNEE'!$A$4:$H$148,2,0)</f>
        <v>#N/A</v>
      </c>
      <c r="D85" s="782"/>
      <c r="E85" s="782"/>
      <c r="F85" s="783"/>
      <c r="G85" s="783"/>
      <c r="H85" s="861"/>
      <c r="I85" s="784"/>
      <c r="J85" s="785"/>
      <c r="K85" s="785"/>
      <c r="L85" s="785"/>
      <c r="M85" s="50" t="e">
        <f>VLOOKUP(B85,'BASE DE DONNEE'!$A$4:$H$148,3,0)</f>
        <v>#N/A</v>
      </c>
      <c r="N85" s="713" t="e">
        <f t="shared" si="21"/>
        <v>#N/A</v>
      </c>
      <c r="O85" s="714"/>
      <c r="P85" s="51" t="e">
        <f>VLOOKUP(B85,'BASE DE DONNEE'!$A$4:$H$148,6,0)*N85/100</f>
        <v>#N/A</v>
      </c>
      <c r="Q85" s="51" t="e">
        <f>VLOOKUP(B85,'BASE DE DONNEE'!$A$4:$H$148,7,0)*N85/100</f>
        <v>#N/A</v>
      </c>
      <c r="R85" s="51" t="e">
        <f>VLOOKUP(B85,'BASE DE DONNEE'!$A$4:$H$148,8,0)*N85/100</f>
        <v>#N/A</v>
      </c>
      <c r="S85" s="52" t="e">
        <f t="shared" si="20"/>
        <v>#N/A</v>
      </c>
      <c r="T85" s="22"/>
      <c r="U85" s="153"/>
      <c r="V85" s="782" t="e">
        <f>VLOOKUP(U85,'BASE DE DONNEE'!$A$4:$H$148,2,0)</f>
        <v>#N/A</v>
      </c>
      <c r="W85" s="782"/>
      <c r="X85" s="782"/>
      <c r="Y85" s="783"/>
      <c r="Z85" s="783"/>
      <c r="AA85" s="784"/>
      <c r="AB85" s="784"/>
      <c r="AC85" s="785"/>
      <c r="AD85" s="785"/>
      <c r="AE85" s="785"/>
      <c r="AF85" s="50" t="e">
        <f>VLOOKUP(U85,'BASE DE DONNEE'!$A$4:$H$148,3,0)</f>
        <v>#N/A</v>
      </c>
      <c r="AG85" s="713" t="e">
        <f t="shared" si="22"/>
        <v>#N/A</v>
      </c>
      <c r="AH85" s="714"/>
      <c r="AI85" s="51" t="e">
        <f>VLOOKUP(U85,'BASE DE DONNEE'!$A$4:$H$148,6,0)*AH85/100</f>
        <v>#N/A</v>
      </c>
      <c r="AJ85" s="51" t="e">
        <f>VLOOKUP(U85,'BASE DE DONNEE'!$A$4:$H$148,7,0)*AH85/100</f>
        <v>#N/A</v>
      </c>
      <c r="AK85" s="51" t="e">
        <f>VLOOKUP(U85,'BASE DE DONNEE'!$A$4:$H$148,8,0)*AH85/100</f>
        <v>#N/A</v>
      </c>
      <c r="AL85" s="52" t="e">
        <f t="shared" si="23"/>
        <v>#N/A</v>
      </c>
      <c r="AM85" s="22"/>
      <c r="AN85" s="153"/>
      <c r="AO85" s="782" t="e">
        <f>VLOOKUP(AN85,'BASE DE DONNEE'!$A$4:$H$148,2,0)</f>
        <v>#N/A</v>
      </c>
      <c r="AP85" s="782"/>
      <c r="AQ85" s="782"/>
      <c r="AR85" s="783"/>
      <c r="AS85" s="783"/>
      <c r="AT85" s="784"/>
      <c r="AU85" s="784"/>
      <c r="AV85" s="785"/>
      <c r="AW85" s="785"/>
      <c r="AX85" s="785"/>
      <c r="AY85" s="50" t="e">
        <f>VLOOKUP(AN85,'BASE DE DONNEE'!$A$4:$H$148,3,0)</f>
        <v>#N/A</v>
      </c>
      <c r="AZ85" s="713" t="e">
        <f t="shared" si="24"/>
        <v>#N/A</v>
      </c>
      <c r="BA85" s="714"/>
      <c r="BB85" s="51" t="e">
        <f>VLOOKUP(AN85,'BASE DE DONNEE'!$A$4:$H$148,6,0)*BA85/100</f>
        <v>#N/A</v>
      </c>
      <c r="BC85" s="51" t="e">
        <f>VLOOKUP(AN85,'BASE DE DONNEE'!$A$4:$H$148,7,0)*BA85/100</f>
        <v>#N/A</v>
      </c>
      <c r="BD85" s="51" t="e">
        <f>VLOOKUP(AN85,'BASE DE DONNEE'!$A$4:$H$148,8,0)*BA85/100</f>
        <v>#N/A</v>
      </c>
      <c r="BE85" s="52" t="e">
        <f t="shared" si="25"/>
        <v>#N/A</v>
      </c>
      <c r="BF85" s="22"/>
      <c r="BG85" s="153"/>
      <c r="BH85" s="782" t="e">
        <f>VLOOKUP(BG85,'BASE DE DONNEE'!$A$4:$H$148,2,0)</f>
        <v>#N/A</v>
      </c>
      <c r="BI85" s="782"/>
      <c r="BJ85" s="782"/>
      <c r="BK85" s="783"/>
      <c r="BL85" s="783"/>
      <c r="BM85" s="784"/>
      <c r="BN85" s="784"/>
      <c r="BO85" s="785"/>
      <c r="BP85" s="785"/>
      <c r="BQ85" s="785"/>
      <c r="BR85" s="50" t="e">
        <f>VLOOKUP(BG85,'BASE DE DONNEE'!$A$4:$H$148,3,0)</f>
        <v>#N/A</v>
      </c>
      <c r="BS85" s="713" t="e">
        <f t="shared" si="26"/>
        <v>#N/A</v>
      </c>
      <c r="BT85" s="714"/>
      <c r="BU85" s="51" t="e">
        <f>VLOOKUP(BG85,'BASE DE DONNEE'!$A$4:$H$148,6,0)*BT85/100</f>
        <v>#N/A</v>
      </c>
      <c r="BV85" s="51" t="e">
        <f>VLOOKUP(BG85,'BASE DE DONNEE'!$A$4:$H$148,7,0)*BT85/100</f>
        <v>#N/A</v>
      </c>
      <c r="BW85" s="51" t="e">
        <f>VLOOKUP(BG85,'BASE DE DONNEE'!$A$4:$H$148,8,0)*BT85/100</f>
        <v>#N/A</v>
      </c>
      <c r="BX85" s="52" t="e">
        <f t="shared" si="27"/>
        <v>#N/A</v>
      </c>
    </row>
    <row r="86" spans="1:76" ht="17.25" customHeight="1" x14ac:dyDescent="0.25">
      <c r="A86" s="22"/>
      <c r="B86" s="23"/>
      <c r="C86" s="782" t="e">
        <f>VLOOKUP(B86,'BASE DE DONNEE'!$A$4:$H$148,2,0)</f>
        <v>#N/A</v>
      </c>
      <c r="D86" s="782"/>
      <c r="E86" s="782"/>
      <c r="F86" s="783"/>
      <c r="G86" s="783"/>
      <c r="H86" s="831"/>
      <c r="I86" s="831"/>
      <c r="J86" s="785"/>
      <c r="K86" s="785"/>
      <c r="L86" s="785"/>
      <c r="M86" s="50" t="e">
        <f>VLOOKUP(B86,'BASE DE DONNEE'!$A$4:$H$148,3,0)</f>
        <v>#N/A</v>
      </c>
      <c r="N86" s="713" t="e">
        <f t="shared" si="21"/>
        <v>#N/A</v>
      </c>
      <c r="O86" s="714"/>
      <c r="P86" s="51" t="e">
        <f>VLOOKUP(B86,'BASE DE DONNEE'!$A$4:$H$148,6,0)*N86/100</f>
        <v>#N/A</v>
      </c>
      <c r="Q86" s="51" t="e">
        <f>VLOOKUP(B86,'BASE DE DONNEE'!$A$4:$H$148,7,0)*N86/100</f>
        <v>#N/A</v>
      </c>
      <c r="R86" s="51" t="e">
        <f>VLOOKUP(B86,'BASE DE DONNEE'!$A$4:$H$148,8,0)*N86/100</f>
        <v>#N/A</v>
      </c>
      <c r="S86" s="52" t="e">
        <f t="shared" si="20"/>
        <v>#N/A</v>
      </c>
      <c r="T86" s="22"/>
      <c r="U86" s="153"/>
      <c r="V86" s="782" t="e">
        <f>VLOOKUP(U86,'BASE DE DONNEE'!$A$4:$H$148,2,0)</f>
        <v>#N/A</v>
      </c>
      <c r="W86" s="782"/>
      <c r="X86" s="782"/>
      <c r="Y86" s="783"/>
      <c r="Z86" s="783"/>
      <c r="AA86" s="784"/>
      <c r="AB86" s="784"/>
      <c r="AC86" s="785"/>
      <c r="AD86" s="785"/>
      <c r="AE86" s="785"/>
      <c r="AF86" s="50" t="e">
        <f>VLOOKUP(U86,'BASE DE DONNEE'!$A$4:$H$148,3,0)</f>
        <v>#N/A</v>
      </c>
      <c r="AG86" s="713" t="e">
        <f t="shared" si="22"/>
        <v>#N/A</v>
      </c>
      <c r="AH86" s="714"/>
      <c r="AI86" s="51" t="e">
        <f>VLOOKUP(U86,'BASE DE DONNEE'!$A$4:$H$148,6,0)*AH86/100</f>
        <v>#N/A</v>
      </c>
      <c r="AJ86" s="51" t="e">
        <f>VLOOKUP(U86,'BASE DE DONNEE'!$A$4:$H$148,7,0)*AH86/100</f>
        <v>#N/A</v>
      </c>
      <c r="AK86" s="51" t="e">
        <f>VLOOKUP(U86,'BASE DE DONNEE'!$A$4:$H$148,8,0)*AH86/100</f>
        <v>#N/A</v>
      </c>
      <c r="AL86" s="52" t="e">
        <f t="shared" si="23"/>
        <v>#N/A</v>
      </c>
      <c r="AM86" s="22"/>
      <c r="AN86" s="153"/>
      <c r="AO86" s="782" t="e">
        <f>VLOOKUP(AN86,'BASE DE DONNEE'!$A$4:$H$148,2,0)</f>
        <v>#N/A</v>
      </c>
      <c r="AP86" s="782"/>
      <c r="AQ86" s="782"/>
      <c r="AR86" s="783"/>
      <c r="AS86" s="783"/>
      <c r="AT86" s="784"/>
      <c r="AU86" s="784"/>
      <c r="AV86" s="785"/>
      <c r="AW86" s="785"/>
      <c r="AX86" s="785"/>
      <c r="AY86" s="50" t="e">
        <f>VLOOKUP(AN86,'BASE DE DONNEE'!$A$4:$H$148,3,0)</f>
        <v>#N/A</v>
      </c>
      <c r="AZ86" s="713" t="e">
        <f t="shared" si="24"/>
        <v>#N/A</v>
      </c>
      <c r="BA86" s="714"/>
      <c r="BB86" s="51" t="e">
        <f>VLOOKUP(AN86,'BASE DE DONNEE'!$A$4:$H$148,6,0)*BA86/100</f>
        <v>#N/A</v>
      </c>
      <c r="BC86" s="51" t="e">
        <f>VLOOKUP(AN86,'BASE DE DONNEE'!$A$4:$H$148,7,0)*BA86/100</f>
        <v>#N/A</v>
      </c>
      <c r="BD86" s="51" t="e">
        <f>VLOOKUP(AN86,'BASE DE DONNEE'!$A$4:$H$148,8,0)*BA86/100</f>
        <v>#N/A</v>
      </c>
      <c r="BE86" s="52" t="e">
        <f t="shared" si="25"/>
        <v>#N/A</v>
      </c>
      <c r="BF86" s="22"/>
      <c r="BG86" s="153"/>
      <c r="BH86" s="782" t="e">
        <f>VLOOKUP(BG86,'BASE DE DONNEE'!$A$4:$H$148,2,0)</f>
        <v>#N/A</v>
      </c>
      <c r="BI86" s="782"/>
      <c r="BJ86" s="782"/>
      <c r="BK86" s="783"/>
      <c r="BL86" s="783"/>
      <c r="BM86" s="784"/>
      <c r="BN86" s="784"/>
      <c r="BO86" s="785"/>
      <c r="BP86" s="785"/>
      <c r="BQ86" s="785"/>
      <c r="BR86" s="50" t="e">
        <f>VLOOKUP(BG86,'BASE DE DONNEE'!$A$4:$H$148,3,0)</f>
        <v>#N/A</v>
      </c>
      <c r="BS86" s="713" t="e">
        <f t="shared" si="26"/>
        <v>#N/A</v>
      </c>
      <c r="BT86" s="714"/>
      <c r="BU86" s="51" t="e">
        <f>VLOOKUP(BG86,'BASE DE DONNEE'!$A$4:$H$148,6,0)*BT86/100</f>
        <v>#N/A</v>
      </c>
      <c r="BV86" s="51" t="e">
        <f>VLOOKUP(BG86,'BASE DE DONNEE'!$A$4:$H$148,7,0)*BT86/100</f>
        <v>#N/A</v>
      </c>
      <c r="BW86" s="51" t="e">
        <f>VLOOKUP(BG86,'BASE DE DONNEE'!$A$4:$H$148,8,0)*BT86/100</f>
        <v>#N/A</v>
      </c>
      <c r="BX86" s="52" t="e">
        <f t="shared" si="27"/>
        <v>#N/A</v>
      </c>
    </row>
    <row r="87" spans="1:76" ht="17.25" customHeight="1" x14ac:dyDescent="0.25">
      <c r="A87" s="22"/>
      <c r="B87" s="23"/>
      <c r="C87" s="782" t="e">
        <f>VLOOKUP(B87,'BASE DE DONNEE'!$A$4:$H$148,2,0)</f>
        <v>#N/A</v>
      </c>
      <c r="D87" s="782"/>
      <c r="E87" s="782"/>
      <c r="F87" s="783"/>
      <c r="G87" s="783"/>
      <c r="H87" s="831"/>
      <c r="I87" s="831"/>
      <c r="J87" s="785"/>
      <c r="K87" s="785"/>
      <c r="L87" s="785"/>
      <c r="M87" s="50" t="e">
        <f>VLOOKUP(B87,'BASE DE DONNEE'!$A$4:$H$148,3,0)</f>
        <v>#N/A</v>
      </c>
      <c r="N87" s="713" t="e">
        <f t="shared" si="21"/>
        <v>#N/A</v>
      </c>
      <c r="O87" s="714"/>
      <c r="P87" s="51" t="e">
        <f>VLOOKUP(B87,'BASE DE DONNEE'!$A$4:$H$148,6,0)*N87/100</f>
        <v>#N/A</v>
      </c>
      <c r="Q87" s="51" t="e">
        <f>VLOOKUP(B87,'BASE DE DONNEE'!$A$4:$H$148,7,0)*N87/100</f>
        <v>#N/A</v>
      </c>
      <c r="R87" s="51" t="e">
        <f>VLOOKUP(B87,'BASE DE DONNEE'!$A$4:$H$148,8,0)*N87/100</f>
        <v>#N/A</v>
      </c>
      <c r="S87" s="52" t="e">
        <f t="shared" si="20"/>
        <v>#N/A</v>
      </c>
      <c r="T87" s="22"/>
      <c r="U87" s="153"/>
      <c r="V87" s="782" t="e">
        <f>VLOOKUP(U87,'BASE DE DONNEE'!$A$4:$H$148,2,0)</f>
        <v>#N/A</v>
      </c>
      <c r="W87" s="782"/>
      <c r="X87" s="782"/>
      <c r="Y87" s="783"/>
      <c r="Z87" s="783"/>
      <c r="AA87" s="784"/>
      <c r="AB87" s="784"/>
      <c r="AC87" s="785"/>
      <c r="AD87" s="785"/>
      <c r="AE87" s="785"/>
      <c r="AF87" s="50" t="e">
        <f>VLOOKUP(U87,'BASE DE DONNEE'!$A$4:$H$148,3,0)</f>
        <v>#N/A</v>
      </c>
      <c r="AG87" s="713" t="e">
        <f t="shared" si="22"/>
        <v>#N/A</v>
      </c>
      <c r="AH87" s="714"/>
      <c r="AI87" s="51" t="e">
        <f>VLOOKUP(U87,'BASE DE DONNEE'!$A$4:$H$148,6,0)*AH87/100</f>
        <v>#N/A</v>
      </c>
      <c r="AJ87" s="51" t="e">
        <f>VLOOKUP(U87,'BASE DE DONNEE'!$A$4:$H$148,7,0)*AH87/100</f>
        <v>#N/A</v>
      </c>
      <c r="AK87" s="51" t="e">
        <f>VLOOKUP(U87,'BASE DE DONNEE'!$A$4:$H$148,8,0)*AH87/100</f>
        <v>#N/A</v>
      </c>
      <c r="AL87" s="52" t="e">
        <f t="shared" si="23"/>
        <v>#N/A</v>
      </c>
      <c r="AM87" s="22"/>
      <c r="AN87" s="153"/>
      <c r="AO87" s="782" t="e">
        <f>VLOOKUP(AN87,'BASE DE DONNEE'!$A$4:$H$148,2,0)</f>
        <v>#N/A</v>
      </c>
      <c r="AP87" s="782"/>
      <c r="AQ87" s="782"/>
      <c r="AR87" s="783"/>
      <c r="AS87" s="783"/>
      <c r="AT87" s="784"/>
      <c r="AU87" s="784"/>
      <c r="AV87" s="785"/>
      <c r="AW87" s="785"/>
      <c r="AX87" s="785"/>
      <c r="AY87" s="50" t="e">
        <f>VLOOKUP(AN87,'BASE DE DONNEE'!$A$4:$H$148,3,0)</f>
        <v>#N/A</v>
      </c>
      <c r="AZ87" s="713" t="e">
        <f t="shared" si="24"/>
        <v>#N/A</v>
      </c>
      <c r="BA87" s="714"/>
      <c r="BB87" s="51" t="e">
        <f>VLOOKUP(AN87,'BASE DE DONNEE'!$A$4:$H$148,6,0)*BA87/100</f>
        <v>#N/A</v>
      </c>
      <c r="BC87" s="51" t="e">
        <f>VLOOKUP(AN87,'BASE DE DONNEE'!$A$4:$H$148,7,0)*BA87/100</f>
        <v>#N/A</v>
      </c>
      <c r="BD87" s="51" t="e">
        <f>VLOOKUP(AN87,'BASE DE DONNEE'!$A$4:$H$148,8,0)*BA87/100</f>
        <v>#N/A</v>
      </c>
      <c r="BE87" s="52" t="e">
        <f t="shared" si="25"/>
        <v>#N/A</v>
      </c>
      <c r="BF87" s="22"/>
      <c r="BG87" s="153"/>
      <c r="BH87" s="782" t="e">
        <f>VLOOKUP(BG87,'BASE DE DONNEE'!$A$4:$H$148,2,0)</f>
        <v>#N/A</v>
      </c>
      <c r="BI87" s="782"/>
      <c r="BJ87" s="782"/>
      <c r="BK87" s="783"/>
      <c r="BL87" s="783"/>
      <c r="BM87" s="784"/>
      <c r="BN87" s="784"/>
      <c r="BO87" s="785"/>
      <c r="BP87" s="785"/>
      <c r="BQ87" s="785"/>
      <c r="BR87" s="50" t="e">
        <f>VLOOKUP(BG87,'BASE DE DONNEE'!$A$4:$H$148,3,0)</f>
        <v>#N/A</v>
      </c>
      <c r="BS87" s="713" t="e">
        <f t="shared" si="26"/>
        <v>#N/A</v>
      </c>
      <c r="BT87" s="714"/>
      <c r="BU87" s="51" t="e">
        <f>VLOOKUP(BG87,'BASE DE DONNEE'!$A$4:$H$148,6,0)*BT87/100</f>
        <v>#N/A</v>
      </c>
      <c r="BV87" s="51" t="e">
        <f>VLOOKUP(BG87,'BASE DE DONNEE'!$A$4:$H$148,7,0)*BT87/100</f>
        <v>#N/A</v>
      </c>
      <c r="BW87" s="51" t="e">
        <f>VLOOKUP(BG87,'BASE DE DONNEE'!$A$4:$H$148,8,0)*BT87/100</f>
        <v>#N/A</v>
      </c>
      <c r="BX87" s="52" t="e">
        <f t="shared" si="27"/>
        <v>#N/A</v>
      </c>
    </row>
    <row r="88" spans="1:76" ht="17.25" customHeight="1" x14ac:dyDescent="0.25">
      <c r="A88" s="22"/>
      <c r="B88" s="23"/>
      <c r="C88" s="782" t="e">
        <f>VLOOKUP(B88,'BASE DE DONNEE'!$A$4:$H$148,2,0)</f>
        <v>#N/A</v>
      </c>
      <c r="D88" s="782"/>
      <c r="E88" s="782"/>
      <c r="F88" s="783"/>
      <c r="G88" s="783"/>
      <c r="H88" s="831"/>
      <c r="I88" s="831"/>
      <c r="J88" s="785"/>
      <c r="K88" s="785"/>
      <c r="L88" s="785"/>
      <c r="M88" s="50" t="e">
        <f>VLOOKUP(B88,'BASE DE DONNEE'!$A$4:$H$148,3,0)</f>
        <v>#N/A</v>
      </c>
      <c r="N88" s="713" t="e">
        <f t="shared" si="21"/>
        <v>#N/A</v>
      </c>
      <c r="O88" s="714"/>
      <c r="P88" s="51" t="e">
        <f>VLOOKUP(B88,'BASE DE DONNEE'!$A$4:$H$148,6,0)*N88/100</f>
        <v>#N/A</v>
      </c>
      <c r="Q88" s="51" t="e">
        <f>VLOOKUP(B88,'BASE DE DONNEE'!$A$4:$H$148,7,0)*N88/100</f>
        <v>#N/A</v>
      </c>
      <c r="R88" s="51" t="e">
        <f>VLOOKUP(B88,'BASE DE DONNEE'!$A$4:$H$148,8,0)*N88/100</f>
        <v>#N/A</v>
      </c>
      <c r="S88" s="52" t="e">
        <f t="shared" si="20"/>
        <v>#N/A</v>
      </c>
      <c r="T88" s="22"/>
      <c r="U88" s="153"/>
      <c r="V88" s="782" t="e">
        <f>VLOOKUP(U88,'BASE DE DONNEE'!$A$4:$H$148,2,0)</f>
        <v>#N/A</v>
      </c>
      <c r="W88" s="782"/>
      <c r="X88" s="782"/>
      <c r="Y88" s="783"/>
      <c r="Z88" s="783"/>
      <c r="AA88" s="784"/>
      <c r="AB88" s="784"/>
      <c r="AC88" s="785"/>
      <c r="AD88" s="785"/>
      <c r="AE88" s="785"/>
      <c r="AF88" s="50" t="e">
        <f>VLOOKUP(U88,'BASE DE DONNEE'!$A$4:$H$148,3,0)</f>
        <v>#N/A</v>
      </c>
      <c r="AG88" s="713" t="e">
        <f t="shared" si="22"/>
        <v>#N/A</v>
      </c>
      <c r="AH88" s="714"/>
      <c r="AI88" s="51" t="e">
        <f>VLOOKUP(U88,'BASE DE DONNEE'!$A$4:$H$148,6,0)*AH88/100</f>
        <v>#N/A</v>
      </c>
      <c r="AJ88" s="51" t="e">
        <f>VLOOKUP(U88,'BASE DE DONNEE'!$A$4:$H$148,7,0)*AH88/100</f>
        <v>#N/A</v>
      </c>
      <c r="AK88" s="51" t="e">
        <f>VLOOKUP(U88,'BASE DE DONNEE'!$A$4:$H$148,8,0)*AH88/100</f>
        <v>#N/A</v>
      </c>
      <c r="AL88" s="52" t="e">
        <f t="shared" si="23"/>
        <v>#N/A</v>
      </c>
      <c r="AM88" s="22"/>
      <c r="AN88" s="153"/>
      <c r="AO88" s="782" t="e">
        <f>VLOOKUP(AN88,'BASE DE DONNEE'!$A$4:$H$148,2,0)</f>
        <v>#N/A</v>
      </c>
      <c r="AP88" s="782"/>
      <c r="AQ88" s="782"/>
      <c r="AR88" s="783"/>
      <c r="AS88" s="783"/>
      <c r="AT88" s="784"/>
      <c r="AU88" s="784"/>
      <c r="AV88" s="785"/>
      <c r="AW88" s="785"/>
      <c r="AX88" s="785"/>
      <c r="AY88" s="50" t="e">
        <f>VLOOKUP(AN88,'BASE DE DONNEE'!$A$4:$H$148,3,0)</f>
        <v>#N/A</v>
      </c>
      <c r="AZ88" s="713" t="e">
        <f t="shared" si="24"/>
        <v>#N/A</v>
      </c>
      <c r="BA88" s="714"/>
      <c r="BB88" s="51" t="e">
        <f>VLOOKUP(AN88,'BASE DE DONNEE'!$A$4:$H$148,6,0)*BA88/100</f>
        <v>#N/A</v>
      </c>
      <c r="BC88" s="51" t="e">
        <f>VLOOKUP(AN88,'BASE DE DONNEE'!$A$4:$H$148,7,0)*BA88/100</f>
        <v>#N/A</v>
      </c>
      <c r="BD88" s="51" t="e">
        <f>VLOOKUP(AN88,'BASE DE DONNEE'!$A$4:$H$148,8,0)*BA88/100</f>
        <v>#N/A</v>
      </c>
      <c r="BE88" s="52" t="e">
        <f t="shared" si="25"/>
        <v>#N/A</v>
      </c>
      <c r="BF88" s="22"/>
      <c r="BG88" s="153"/>
      <c r="BH88" s="782" t="e">
        <f>VLOOKUP(BG88,'BASE DE DONNEE'!$A$4:$H$148,2,0)</f>
        <v>#N/A</v>
      </c>
      <c r="BI88" s="782"/>
      <c r="BJ88" s="782"/>
      <c r="BK88" s="783"/>
      <c r="BL88" s="783"/>
      <c r="BM88" s="784"/>
      <c r="BN88" s="784"/>
      <c r="BO88" s="785"/>
      <c r="BP88" s="785"/>
      <c r="BQ88" s="785"/>
      <c r="BR88" s="50" t="e">
        <f>VLOOKUP(BG88,'BASE DE DONNEE'!$A$4:$H$148,3,0)</f>
        <v>#N/A</v>
      </c>
      <c r="BS88" s="713" t="e">
        <f t="shared" si="26"/>
        <v>#N/A</v>
      </c>
      <c r="BT88" s="714"/>
      <c r="BU88" s="51" t="e">
        <f>VLOOKUP(BG88,'BASE DE DONNEE'!$A$4:$H$148,6,0)*BT88/100</f>
        <v>#N/A</v>
      </c>
      <c r="BV88" s="51" t="e">
        <f>VLOOKUP(BG88,'BASE DE DONNEE'!$A$4:$H$148,7,0)*BT88/100</f>
        <v>#N/A</v>
      </c>
      <c r="BW88" s="51" t="e">
        <f>VLOOKUP(BG88,'BASE DE DONNEE'!$A$4:$H$148,8,0)*BT88/100</f>
        <v>#N/A</v>
      </c>
      <c r="BX88" s="52" t="e">
        <f t="shared" si="27"/>
        <v>#N/A</v>
      </c>
    </row>
    <row r="89" spans="1:76" ht="17.25" customHeight="1" x14ac:dyDescent="0.25">
      <c r="A89" s="22"/>
      <c r="B89" s="23"/>
      <c r="C89" s="782" t="e">
        <f>VLOOKUP(B89,'BASE DE DONNEE'!$A$4:$H$148,2,0)</f>
        <v>#N/A</v>
      </c>
      <c r="D89" s="782"/>
      <c r="E89" s="782"/>
      <c r="F89" s="783"/>
      <c r="G89" s="783"/>
      <c r="H89" s="831"/>
      <c r="I89" s="831"/>
      <c r="J89" s="785"/>
      <c r="K89" s="785"/>
      <c r="L89" s="785"/>
      <c r="M89" s="50" t="e">
        <f>VLOOKUP(B89,'BASE DE DONNEE'!$A$4:$H$148,3,0)</f>
        <v>#N/A</v>
      </c>
      <c r="N89" s="713" t="e">
        <f t="shared" si="21"/>
        <v>#N/A</v>
      </c>
      <c r="O89" s="714"/>
      <c r="P89" s="51" t="e">
        <f>VLOOKUP(B89,'BASE DE DONNEE'!$A$4:$H$148,6,0)*N89/100</f>
        <v>#N/A</v>
      </c>
      <c r="Q89" s="51" t="e">
        <f>VLOOKUP(B89,'BASE DE DONNEE'!$A$4:$H$148,7,0)*N89/100</f>
        <v>#N/A</v>
      </c>
      <c r="R89" s="51" t="e">
        <f>VLOOKUP(B89,'BASE DE DONNEE'!$A$4:$H$148,8,0)*N89/100</f>
        <v>#N/A</v>
      </c>
      <c r="S89" s="52" t="e">
        <f t="shared" si="20"/>
        <v>#N/A</v>
      </c>
      <c r="T89" s="22"/>
      <c r="U89" s="153"/>
      <c r="V89" s="782" t="e">
        <f>VLOOKUP(U89,'BASE DE DONNEE'!$A$4:$H$148,2,0)</f>
        <v>#N/A</v>
      </c>
      <c r="W89" s="782"/>
      <c r="X89" s="782"/>
      <c r="Y89" s="783"/>
      <c r="Z89" s="783"/>
      <c r="AA89" s="784"/>
      <c r="AB89" s="784"/>
      <c r="AC89" s="785"/>
      <c r="AD89" s="785"/>
      <c r="AE89" s="785"/>
      <c r="AF89" s="50" t="e">
        <f>VLOOKUP(U89,'BASE DE DONNEE'!$A$4:$H$148,3,0)</f>
        <v>#N/A</v>
      </c>
      <c r="AG89" s="713" t="e">
        <f t="shared" si="22"/>
        <v>#N/A</v>
      </c>
      <c r="AH89" s="714"/>
      <c r="AI89" s="51" t="e">
        <f>VLOOKUP(U89,'BASE DE DONNEE'!$A$4:$H$148,6,0)*AH89/100</f>
        <v>#N/A</v>
      </c>
      <c r="AJ89" s="51" t="e">
        <f>VLOOKUP(U89,'BASE DE DONNEE'!$A$4:$H$148,7,0)*AH89/100</f>
        <v>#N/A</v>
      </c>
      <c r="AK89" s="51" t="e">
        <f>VLOOKUP(U89,'BASE DE DONNEE'!$A$4:$H$148,8,0)*AH89/100</f>
        <v>#N/A</v>
      </c>
      <c r="AL89" s="52" t="e">
        <f t="shared" si="23"/>
        <v>#N/A</v>
      </c>
      <c r="AM89" s="22"/>
      <c r="AN89" s="153"/>
      <c r="AO89" s="782" t="e">
        <f>VLOOKUP(AN89,'BASE DE DONNEE'!$A$4:$H$148,2,0)</f>
        <v>#N/A</v>
      </c>
      <c r="AP89" s="782"/>
      <c r="AQ89" s="782"/>
      <c r="AR89" s="783"/>
      <c r="AS89" s="783"/>
      <c r="AT89" s="784"/>
      <c r="AU89" s="784"/>
      <c r="AV89" s="785"/>
      <c r="AW89" s="785"/>
      <c r="AX89" s="785"/>
      <c r="AY89" s="50" t="e">
        <f>VLOOKUP(AN89,'BASE DE DONNEE'!$A$4:$H$148,3,0)</f>
        <v>#N/A</v>
      </c>
      <c r="AZ89" s="713" t="e">
        <f t="shared" si="24"/>
        <v>#N/A</v>
      </c>
      <c r="BA89" s="714"/>
      <c r="BB89" s="51" t="e">
        <f>VLOOKUP(AN89,'BASE DE DONNEE'!$A$4:$H$148,6,0)*BA89/100</f>
        <v>#N/A</v>
      </c>
      <c r="BC89" s="51" t="e">
        <f>VLOOKUP(AN89,'BASE DE DONNEE'!$A$4:$H$148,7,0)*BA89/100</f>
        <v>#N/A</v>
      </c>
      <c r="BD89" s="51" t="e">
        <f>VLOOKUP(AN89,'BASE DE DONNEE'!$A$4:$H$148,8,0)*BA89/100</f>
        <v>#N/A</v>
      </c>
      <c r="BE89" s="52" t="e">
        <f t="shared" si="25"/>
        <v>#N/A</v>
      </c>
      <c r="BF89" s="22"/>
      <c r="BG89" s="153"/>
      <c r="BH89" s="782" t="e">
        <f>VLOOKUP(BG89,'BASE DE DONNEE'!$A$4:$H$148,2,0)</f>
        <v>#N/A</v>
      </c>
      <c r="BI89" s="782"/>
      <c r="BJ89" s="782"/>
      <c r="BK89" s="783"/>
      <c r="BL89" s="783"/>
      <c r="BM89" s="784"/>
      <c r="BN89" s="784"/>
      <c r="BO89" s="785"/>
      <c r="BP89" s="785"/>
      <c r="BQ89" s="785"/>
      <c r="BR89" s="50" t="e">
        <f>VLOOKUP(BG89,'BASE DE DONNEE'!$A$4:$H$148,3,0)</f>
        <v>#N/A</v>
      </c>
      <c r="BS89" s="713" t="e">
        <f t="shared" si="26"/>
        <v>#N/A</v>
      </c>
      <c r="BT89" s="714"/>
      <c r="BU89" s="51" t="e">
        <f>VLOOKUP(BG89,'BASE DE DONNEE'!$A$4:$H$148,6,0)*BT89/100</f>
        <v>#N/A</v>
      </c>
      <c r="BV89" s="51" t="e">
        <f>VLOOKUP(BG89,'BASE DE DONNEE'!$A$4:$H$148,7,0)*BT89/100</f>
        <v>#N/A</v>
      </c>
      <c r="BW89" s="51" t="e">
        <f>VLOOKUP(BG89,'BASE DE DONNEE'!$A$4:$H$148,8,0)*BT89/100</f>
        <v>#N/A</v>
      </c>
      <c r="BX89" s="52" t="e">
        <f t="shared" si="27"/>
        <v>#N/A</v>
      </c>
    </row>
    <row r="90" spans="1:76" x14ac:dyDescent="0.25">
      <c r="A90" s="22"/>
      <c r="B90" s="23"/>
      <c r="C90" s="782" t="e">
        <f>VLOOKUP(B90,'BASE DE DONNEE'!$A$4:$H$148,2,0)</f>
        <v>#N/A</v>
      </c>
      <c r="D90" s="782"/>
      <c r="E90" s="782"/>
      <c r="F90" s="783"/>
      <c r="G90" s="783"/>
      <c r="H90" s="831"/>
      <c r="I90" s="831"/>
      <c r="J90" s="785"/>
      <c r="K90" s="785"/>
      <c r="L90" s="785"/>
      <c r="M90" s="50" t="e">
        <f>VLOOKUP(B90,'BASE DE DONNEE'!$A$4:$H$148,3,0)</f>
        <v>#N/A</v>
      </c>
      <c r="N90" s="713" t="e">
        <f t="shared" si="21"/>
        <v>#N/A</v>
      </c>
      <c r="O90" s="714"/>
      <c r="P90" s="51" t="e">
        <f>VLOOKUP(B90,'BASE DE DONNEE'!$A$4:$H$148,6,0)*N90/100</f>
        <v>#N/A</v>
      </c>
      <c r="Q90" s="51" t="e">
        <f>VLOOKUP(B90,'BASE DE DONNEE'!$A$4:$H$148,7,0)*N90/100</f>
        <v>#N/A</v>
      </c>
      <c r="R90" s="51" t="e">
        <f>VLOOKUP(B90,'BASE DE DONNEE'!$A$4:$H$148,8,0)*N90/100</f>
        <v>#N/A</v>
      </c>
      <c r="S90" s="52" t="e">
        <f t="shared" si="20"/>
        <v>#N/A</v>
      </c>
      <c r="T90" s="22"/>
      <c r="U90" s="153"/>
      <c r="V90" s="782" t="e">
        <f>VLOOKUP(U90,'BASE DE DONNEE'!$A$4:$H$148,2,0)</f>
        <v>#N/A</v>
      </c>
      <c r="W90" s="782"/>
      <c r="X90" s="782"/>
      <c r="Y90" s="783"/>
      <c r="Z90" s="783"/>
      <c r="AA90" s="784"/>
      <c r="AB90" s="784"/>
      <c r="AC90" s="785"/>
      <c r="AD90" s="785"/>
      <c r="AE90" s="785"/>
      <c r="AF90" s="50" t="e">
        <f>VLOOKUP(U90,'BASE DE DONNEE'!$A$4:$H$148,3,0)</f>
        <v>#N/A</v>
      </c>
      <c r="AG90" s="713" t="e">
        <f t="shared" si="22"/>
        <v>#N/A</v>
      </c>
      <c r="AH90" s="714"/>
      <c r="AI90" s="51" t="e">
        <f>VLOOKUP(U90,'BASE DE DONNEE'!$A$4:$H$148,6,0)*AH90/100</f>
        <v>#N/A</v>
      </c>
      <c r="AJ90" s="51" t="e">
        <f>VLOOKUP(U90,'BASE DE DONNEE'!$A$4:$H$148,7,0)*AH90/100</f>
        <v>#N/A</v>
      </c>
      <c r="AK90" s="51" t="e">
        <f>VLOOKUP(U90,'BASE DE DONNEE'!$A$4:$H$148,8,0)*AH90/100</f>
        <v>#N/A</v>
      </c>
      <c r="AL90" s="52" t="e">
        <f t="shared" si="23"/>
        <v>#N/A</v>
      </c>
      <c r="AM90" s="22"/>
      <c r="AN90" s="153"/>
      <c r="AO90" s="782" t="e">
        <f>VLOOKUP(AN90,'BASE DE DONNEE'!$A$4:$H$148,2,0)</f>
        <v>#N/A</v>
      </c>
      <c r="AP90" s="782"/>
      <c r="AQ90" s="782"/>
      <c r="AR90" s="783"/>
      <c r="AS90" s="783"/>
      <c r="AT90" s="784"/>
      <c r="AU90" s="784"/>
      <c r="AV90" s="785"/>
      <c r="AW90" s="785"/>
      <c r="AX90" s="785"/>
      <c r="AY90" s="50" t="e">
        <f>VLOOKUP(AN90,'BASE DE DONNEE'!$A$4:$H$148,3,0)</f>
        <v>#N/A</v>
      </c>
      <c r="AZ90" s="713" t="e">
        <f t="shared" si="24"/>
        <v>#N/A</v>
      </c>
      <c r="BA90" s="714"/>
      <c r="BB90" s="51" t="e">
        <f>VLOOKUP(AN90,'BASE DE DONNEE'!$A$4:$H$148,6,0)*BA90/100</f>
        <v>#N/A</v>
      </c>
      <c r="BC90" s="51" t="e">
        <f>VLOOKUP(AN90,'BASE DE DONNEE'!$A$4:$H$148,7,0)*BA90/100</f>
        <v>#N/A</v>
      </c>
      <c r="BD90" s="51" t="e">
        <f>VLOOKUP(AN90,'BASE DE DONNEE'!$A$4:$H$148,8,0)*BA90/100</f>
        <v>#N/A</v>
      </c>
      <c r="BE90" s="52" t="e">
        <f t="shared" si="25"/>
        <v>#N/A</v>
      </c>
      <c r="BF90" s="22"/>
      <c r="BG90" s="153"/>
      <c r="BH90" s="782" t="e">
        <f>VLOOKUP(BG90,'BASE DE DONNEE'!$A$4:$H$148,2,0)</f>
        <v>#N/A</v>
      </c>
      <c r="BI90" s="782"/>
      <c r="BJ90" s="782"/>
      <c r="BK90" s="783"/>
      <c r="BL90" s="783"/>
      <c r="BM90" s="784"/>
      <c r="BN90" s="784"/>
      <c r="BO90" s="785"/>
      <c r="BP90" s="785"/>
      <c r="BQ90" s="785"/>
      <c r="BR90" s="50" t="e">
        <f>VLOOKUP(BG90,'BASE DE DONNEE'!$A$4:$H$148,3,0)</f>
        <v>#N/A</v>
      </c>
      <c r="BS90" s="713" t="e">
        <f t="shared" si="26"/>
        <v>#N/A</v>
      </c>
      <c r="BT90" s="714"/>
      <c r="BU90" s="51" t="e">
        <f>VLOOKUP(BG90,'BASE DE DONNEE'!$A$4:$H$148,6,0)*BT90/100</f>
        <v>#N/A</v>
      </c>
      <c r="BV90" s="51" t="e">
        <f>VLOOKUP(BG90,'BASE DE DONNEE'!$A$4:$H$148,7,0)*BT90/100</f>
        <v>#N/A</v>
      </c>
      <c r="BW90" s="51" t="e">
        <f>VLOOKUP(BG90,'BASE DE DONNEE'!$A$4:$H$148,8,0)*BT90/100</f>
        <v>#N/A</v>
      </c>
      <c r="BX90" s="52" t="e">
        <f t="shared" si="27"/>
        <v>#N/A</v>
      </c>
    </row>
    <row r="91" spans="1:76" x14ac:dyDescent="0.25">
      <c r="A91" s="22"/>
      <c r="B91" s="23"/>
      <c r="C91" s="782" t="e">
        <f>VLOOKUP(B91,'BASE DE DONNEE'!$A$4:$H$148,2,0)</f>
        <v>#N/A</v>
      </c>
      <c r="D91" s="782"/>
      <c r="E91" s="782"/>
      <c r="F91" s="783"/>
      <c r="G91" s="783"/>
      <c r="H91" s="831"/>
      <c r="I91" s="831"/>
      <c r="J91" s="785"/>
      <c r="K91" s="785"/>
      <c r="L91" s="785"/>
      <c r="M91" s="50" t="e">
        <f>VLOOKUP(B91,'BASE DE DONNEE'!$A$4:$H$148,3,0)</f>
        <v>#N/A</v>
      </c>
      <c r="N91" s="713" t="e">
        <f t="shared" si="21"/>
        <v>#N/A</v>
      </c>
      <c r="O91" s="714"/>
      <c r="P91" s="51" t="e">
        <f>VLOOKUP(B91,'BASE DE DONNEE'!$A$4:$H$148,6,0)*N91/100</f>
        <v>#N/A</v>
      </c>
      <c r="Q91" s="51" t="e">
        <f>VLOOKUP(B91,'BASE DE DONNEE'!$A$4:$H$148,7,0)*N91/100</f>
        <v>#N/A</v>
      </c>
      <c r="R91" s="51" t="e">
        <f>VLOOKUP(B91,'BASE DE DONNEE'!$A$4:$H$148,8,0)*N91/100</f>
        <v>#N/A</v>
      </c>
      <c r="S91" s="52" t="e">
        <f t="shared" si="20"/>
        <v>#N/A</v>
      </c>
      <c r="T91" s="22"/>
      <c r="U91" s="153"/>
      <c r="V91" s="782" t="e">
        <f>VLOOKUP(U91,'BASE DE DONNEE'!$A$4:$H$148,2,0)</f>
        <v>#N/A</v>
      </c>
      <c r="W91" s="782"/>
      <c r="X91" s="782"/>
      <c r="Y91" s="783"/>
      <c r="Z91" s="783"/>
      <c r="AA91" s="784"/>
      <c r="AB91" s="784"/>
      <c r="AC91" s="785"/>
      <c r="AD91" s="785"/>
      <c r="AE91" s="785"/>
      <c r="AF91" s="50" t="e">
        <f>VLOOKUP(U91,'BASE DE DONNEE'!$A$4:$H$148,3,0)</f>
        <v>#N/A</v>
      </c>
      <c r="AG91" s="713" t="e">
        <f t="shared" si="22"/>
        <v>#N/A</v>
      </c>
      <c r="AH91" s="714"/>
      <c r="AI91" s="51" t="e">
        <f>VLOOKUP(U91,'BASE DE DONNEE'!$A$4:$H$148,6,0)*AH91/100</f>
        <v>#N/A</v>
      </c>
      <c r="AJ91" s="51" t="e">
        <f>VLOOKUP(U91,'BASE DE DONNEE'!$A$4:$H$148,7,0)*AH91/100</f>
        <v>#N/A</v>
      </c>
      <c r="AK91" s="51" t="e">
        <f>VLOOKUP(U91,'BASE DE DONNEE'!$A$4:$H$148,8,0)*AH91/100</f>
        <v>#N/A</v>
      </c>
      <c r="AL91" s="52" t="e">
        <f t="shared" si="23"/>
        <v>#N/A</v>
      </c>
      <c r="AM91" s="22"/>
      <c r="AN91" s="153"/>
      <c r="AO91" s="782" t="e">
        <f>VLOOKUP(AN91,'BASE DE DONNEE'!$A$4:$H$148,2,0)</f>
        <v>#N/A</v>
      </c>
      <c r="AP91" s="782"/>
      <c r="AQ91" s="782"/>
      <c r="AR91" s="783"/>
      <c r="AS91" s="783"/>
      <c r="AT91" s="784"/>
      <c r="AU91" s="784"/>
      <c r="AV91" s="785"/>
      <c r="AW91" s="785"/>
      <c r="AX91" s="785"/>
      <c r="AY91" s="50" t="e">
        <f>VLOOKUP(AN91,'BASE DE DONNEE'!$A$4:$H$148,3,0)</f>
        <v>#N/A</v>
      </c>
      <c r="AZ91" s="713" t="e">
        <f t="shared" si="24"/>
        <v>#N/A</v>
      </c>
      <c r="BA91" s="714"/>
      <c r="BB91" s="51" t="e">
        <f>VLOOKUP(AN91,'BASE DE DONNEE'!$A$4:$H$148,6,0)*BA91/100</f>
        <v>#N/A</v>
      </c>
      <c r="BC91" s="51" t="e">
        <f>VLOOKUP(AN91,'BASE DE DONNEE'!$A$4:$H$148,7,0)*BA91/100</f>
        <v>#N/A</v>
      </c>
      <c r="BD91" s="51" t="e">
        <f>VLOOKUP(AN91,'BASE DE DONNEE'!$A$4:$H$148,8,0)*BA91/100</f>
        <v>#N/A</v>
      </c>
      <c r="BE91" s="52" t="e">
        <f t="shared" si="25"/>
        <v>#N/A</v>
      </c>
      <c r="BF91" s="22"/>
      <c r="BG91" s="153"/>
      <c r="BH91" s="782" t="e">
        <f>VLOOKUP(BG91,'BASE DE DONNEE'!$A$4:$H$148,2,0)</f>
        <v>#N/A</v>
      </c>
      <c r="BI91" s="782"/>
      <c r="BJ91" s="782"/>
      <c r="BK91" s="783"/>
      <c r="BL91" s="783"/>
      <c r="BM91" s="784"/>
      <c r="BN91" s="784"/>
      <c r="BO91" s="785"/>
      <c r="BP91" s="785"/>
      <c r="BQ91" s="785"/>
      <c r="BR91" s="50" t="e">
        <f>VLOOKUP(BG91,'BASE DE DONNEE'!$A$4:$H$148,3,0)</f>
        <v>#N/A</v>
      </c>
      <c r="BS91" s="713" t="e">
        <f t="shared" si="26"/>
        <v>#N/A</v>
      </c>
      <c r="BT91" s="714"/>
      <c r="BU91" s="51" t="e">
        <f>VLOOKUP(BG91,'BASE DE DONNEE'!$A$4:$H$148,6,0)*BT91/100</f>
        <v>#N/A</v>
      </c>
      <c r="BV91" s="51" t="e">
        <f>VLOOKUP(BG91,'BASE DE DONNEE'!$A$4:$H$148,7,0)*BT91/100</f>
        <v>#N/A</v>
      </c>
      <c r="BW91" s="51" t="e">
        <f>VLOOKUP(BG91,'BASE DE DONNEE'!$A$4:$H$148,8,0)*BT91/100</f>
        <v>#N/A</v>
      </c>
      <c r="BX91" s="52" t="e">
        <f t="shared" si="27"/>
        <v>#N/A</v>
      </c>
    </row>
    <row r="92" spans="1:76" x14ac:dyDescent="0.25">
      <c r="A92" s="22"/>
      <c r="B92" s="23"/>
      <c r="C92" s="782" t="e">
        <f>VLOOKUP(B92,'BASE DE DONNEE'!$A$4:$H$148,2,0)</f>
        <v>#N/A</v>
      </c>
      <c r="D92" s="782"/>
      <c r="E92" s="782"/>
      <c r="F92" s="783"/>
      <c r="G92" s="783"/>
      <c r="H92" s="784"/>
      <c r="I92" s="784"/>
      <c r="J92" s="785"/>
      <c r="K92" s="785"/>
      <c r="L92" s="785"/>
      <c r="M92" s="50" t="e">
        <f>VLOOKUP(B92,'BASE DE DONNEE'!$A$4:$H$148,3,0)</f>
        <v>#N/A</v>
      </c>
      <c r="N92" s="713" t="e">
        <f t="shared" si="21"/>
        <v>#N/A</v>
      </c>
      <c r="O92" s="714"/>
      <c r="P92" s="51" t="e">
        <f>VLOOKUP(B92,'BASE DE DONNEE'!$A$4:$H$148,6,0)*N92/100</f>
        <v>#N/A</v>
      </c>
      <c r="Q92" s="51" t="e">
        <f>VLOOKUP(B92,'BASE DE DONNEE'!$A$4:$H$148,7,0)*N92/100</f>
        <v>#N/A</v>
      </c>
      <c r="R92" s="51" t="e">
        <f>VLOOKUP(B92,'BASE DE DONNEE'!$A$4:$H$148,8,0)*N92/100</f>
        <v>#N/A</v>
      </c>
      <c r="S92" s="52" t="e">
        <f t="shared" si="20"/>
        <v>#N/A</v>
      </c>
      <c r="T92" s="22"/>
      <c r="U92" s="153"/>
      <c r="V92" s="782" t="e">
        <f>VLOOKUP(U92,'BASE DE DONNEE'!$A$4:$H$148,2,0)</f>
        <v>#N/A</v>
      </c>
      <c r="W92" s="782"/>
      <c r="X92" s="782"/>
      <c r="Y92" s="783"/>
      <c r="Z92" s="783"/>
      <c r="AA92" s="784"/>
      <c r="AB92" s="784"/>
      <c r="AC92" s="785"/>
      <c r="AD92" s="785"/>
      <c r="AE92" s="785"/>
      <c r="AF92" s="50" t="e">
        <f>VLOOKUP(U92,'BASE DE DONNEE'!$A$4:$H$148,3,0)</f>
        <v>#N/A</v>
      </c>
      <c r="AG92" s="713" t="e">
        <f t="shared" si="22"/>
        <v>#N/A</v>
      </c>
      <c r="AH92" s="714"/>
      <c r="AI92" s="51" t="e">
        <f>VLOOKUP(U92,'BASE DE DONNEE'!$A$4:$H$148,6,0)*AH92/100</f>
        <v>#N/A</v>
      </c>
      <c r="AJ92" s="51" t="e">
        <f>VLOOKUP(U92,'BASE DE DONNEE'!$A$4:$H$148,7,0)*AH92/100</f>
        <v>#N/A</v>
      </c>
      <c r="AK92" s="51" t="e">
        <f>VLOOKUP(U92,'BASE DE DONNEE'!$A$4:$H$148,8,0)*AH92/100</f>
        <v>#N/A</v>
      </c>
      <c r="AL92" s="52" t="e">
        <f t="shared" si="23"/>
        <v>#N/A</v>
      </c>
      <c r="AM92" s="22"/>
      <c r="AN92" s="153"/>
      <c r="AO92" s="782" t="e">
        <f>VLOOKUP(AN92,'BASE DE DONNEE'!$A$4:$H$148,2,0)</f>
        <v>#N/A</v>
      </c>
      <c r="AP92" s="782"/>
      <c r="AQ92" s="782"/>
      <c r="AR92" s="783"/>
      <c r="AS92" s="783"/>
      <c r="AT92" s="784"/>
      <c r="AU92" s="784"/>
      <c r="AV92" s="785"/>
      <c r="AW92" s="785"/>
      <c r="AX92" s="785"/>
      <c r="AY92" s="50" t="e">
        <f>VLOOKUP(AN92,'BASE DE DONNEE'!$A$4:$H$148,3,0)</f>
        <v>#N/A</v>
      </c>
      <c r="AZ92" s="713" t="e">
        <f t="shared" si="24"/>
        <v>#N/A</v>
      </c>
      <c r="BA92" s="714"/>
      <c r="BB92" s="51" t="e">
        <f>VLOOKUP(AN92,'BASE DE DONNEE'!$A$4:$H$148,6,0)*BA92/100</f>
        <v>#N/A</v>
      </c>
      <c r="BC92" s="51" t="e">
        <f>VLOOKUP(AN92,'BASE DE DONNEE'!$A$4:$H$148,7,0)*BA92/100</f>
        <v>#N/A</v>
      </c>
      <c r="BD92" s="51" t="e">
        <f>VLOOKUP(AN92,'BASE DE DONNEE'!$A$4:$H$148,8,0)*BA92/100</f>
        <v>#N/A</v>
      </c>
      <c r="BE92" s="52" t="e">
        <f t="shared" si="25"/>
        <v>#N/A</v>
      </c>
      <c r="BF92" s="22"/>
      <c r="BG92" s="153"/>
      <c r="BH92" s="782" t="e">
        <f>VLOOKUP(BG92,'BASE DE DONNEE'!$A$4:$H$148,2,0)</f>
        <v>#N/A</v>
      </c>
      <c r="BI92" s="782"/>
      <c r="BJ92" s="782"/>
      <c r="BK92" s="783"/>
      <c r="BL92" s="783"/>
      <c r="BM92" s="784"/>
      <c r="BN92" s="784"/>
      <c r="BO92" s="785"/>
      <c r="BP92" s="785"/>
      <c r="BQ92" s="785"/>
      <c r="BR92" s="50" t="e">
        <f>VLOOKUP(BG92,'BASE DE DONNEE'!$A$4:$H$148,3,0)</f>
        <v>#N/A</v>
      </c>
      <c r="BS92" s="713" t="e">
        <f t="shared" si="26"/>
        <v>#N/A</v>
      </c>
      <c r="BT92" s="714"/>
      <c r="BU92" s="51" t="e">
        <f>VLOOKUP(BG92,'BASE DE DONNEE'!$A$4:$H$148,6,0)*BT92/100</f>
        <v>#N/A</v>
      </c>
      <c r="BV92" s="51" t="e">
        <f>VLOOKUP(BG92,'BASE DE DONNEE'!$A$4:$H$148,7,0)*BT92/100</f>
        <v>#N/A</v>
      </c>
      <c r="BW92" s="51" t="e">
        <f>VLOOKUP(BG92,'BASE DE DONNEE'!$A$4:$H$148,8,0)*BT92/100</f>
        <v>#N/A</v>
      </c>
      <c r="BX92" s="52" t="e">
        <f t="shared" si="27"/>
        <v>#N/A</v>
      </c>
    </row>
    <row r="93" spans="1:76" x14ac:dyDescent="0.25">
      <c r="A93" s="22"/>
      <c r="B93" s="23"/>
      <c r="C93" s="782" t="e">
        <f>VLOOKUP(B93,'BASE DE DONNEE'!$A$4:$H$148,2,0)</f>
        <v>#N/A</v>
      </c>
      <c r="D93" s="782"/>
      <c r="E93" s="782"/>
      <c r="F93" s="783"/>
      <c r="G93" s="783"/>
      <c r="H93" s="784"/>
      <c r="I93" s="784"/>
      <c r="J93" s="785"/>
      <c r="K93" s="785"/>
      <c r="L93" s="785"/>
      <c r="M93" s="50" t="e">
        <f>VLOOKUP(B93,'BASE DE DONNEE'!$A$4:$H$148,3,0)</f>
        <v>#N/A</v>
      </c>
      <c r="N93" s="713" t="e">
        <f t="shared" si="21"/>
        <v>#N/A</v>
      </c>
      <c r="O93" s="714"/>
      <c r="P93" s="51" t="e">
        <f>VLOOKUP(B93,'BASE DE DONNEE'!$A$4:$H$148,6,0)*N93/100</f>
        <v>#N/A</v>
      </c>
      <c r="Q93" s="51" t="e">
        <f>VLOOKUP(B93,'BASE DE DONNEE'!$A$4:$H$148,7,0)*N93/100</f>
        <v>#N/A</v>
      </c>
      <c r="R93" s="51" t="e">
        <f>VLOOKUP(B93,'BASE DE DONNEE'!$A$4:$H$148,8,0)*N93/100</f>
        <v>#N/A</v>
      </c>
      <c r="S93" s="52" t="e">
        <f t="shared" si="20"/>
        <v>#N/A</v>
      </c>
      <c r="T93" s="22"/>
      <c r="U93" s="153"/>
      <c r="V93" s="782" t="e">
        <f>VLOOKUP(U93,'BASE DE DONNEE'!$A$4:$H$148,2,0)</f>
        <v>#N/A</v>
      </c>
      <c r="W93" s="782"/>
      <c r="X93" s="782"/>
      <c r="Y93" s="783"/>
      <c r="Z93" s="783"/>
      <c r="AA93" s="784"/>
      <c r="AB93" s="784"/>
      <c r="AC93" s="785"/>
      <c r="AD93" s="785"/>
      <c r="AE93" s="785"/>
      <c r="AF93" s="50" t="e">
        <f>VLOOKUP(U93,'BASE DE DONNEE'!$A$4:$H$148,3,0)</f>
        <v>#N/A</v>
      </c>
      <c r="AG93" s="713" t="e">
        <f t="shared" si="22"/>
        <v>#N/A</v>
      </c>
      <c r="AH93" s="714"/>
      <c r="AI93" s="51" t="e">
        <f>VLOOKUP(U93,'BASE DE DONNEE'!$A$4:$H$148,6,0)*AH93/100</f>
        <v>#N/A</v>
      </c>
      <c r="AJ93" s="51" t="e">
        <f>VLOOKUP(U93,'BASE DE DONNEE'!$A$4:$H$148,7,0)*AH93/100</f>
        <v>#N/A</v>
      </c>
      <c r="AK93" s="51" t="e">
        <f>VLOOKUP(U93,'BASE DE DONNEE'!$A$4:$H$148,8,0)*AH93/100</f>
        <v>#N/A</v>
      </c>
      <c r="AL93" s="52" t="e">
        <f t="shared" si="23"/>
        <v>#N/A</v>
      </c>
      <c r="AM93" s="22"/>
      <c r="AN93" s="153"/>
      <c r="AO93" s="782" t="e">
        <f>VLOOKUP(AN93,'BASE DE DONNEE'!$A$4:$H$148,2,0)</f>
        <v>#N/A</v>
      </c>
      <c r="AP93" s="782"/>
      <c r="AQ93" s="782"/>
      <c r="AR93" s="783"/>
      <c r="AS93" s="783"/>
      <c r="AT93" s="784"/>
      <c r="AU93" s="784"/>
      <c r="AV93" s="785"/>
      <c r="AW93" s="785"/>
      <c r="AX93" s="785"/>
      <c r="AY93" s="50" t="e">
        <f>VLOOKUP(AN93,'BASE DE DONNEE'!$A$4:$H$148,3,0)</f>
        <v>#N/A</v>
      </c>
      <c r="AZ93" s="713" t="e">
        <f t="shared" si="24"/>
        <v>#N/A</v>
      </c>
      <c r="BA93" s="714"/>
      <c r="BB93" s="51" t="e">
        <f>VLOOKUP(AN93,'BASE DE DONNEE'!$A$4:$H$148,6,0)*BA93/100</f>
        <v>#N/A</v>
      </c>
      <c r="BC93" s="51" t="e">
        <f>VLOOKUP(AN93,'BASE DE DONNEE'!$A$4:$H$148,7,0)*BA93/100</f>
        <v>#N/A</v>
      </c>
      <c r="BD93" s="51" t="e">
        <f>VLOOKUP(AN93,'BASE DE DONNEE'!$A$4:$H$148,8,0)*BA93/100</f>
        <v>#N/A</v>
      </c>
      <c r="BE93" s="52" t="e">
        <f t="shared" si="25"/>
        <v>#N/A</v>
      </c>
      <c r="BF93" s="22"/>
      <c r="BG93" s="153"/>
      <c r="BH93" s="782" t="e">
        <f>VLOOKUP(BG93,'BASE DE DONNEE'!$A$4:$H$148,2,0)</f>
        <v>#N/A</v>
      </c>
      <c r="BI93" s="782"/>
      <c r="BJ93" s="782"/>
      <c r="BK93" s="783"/>
      <c r="BL93" s="783"/>
      <c r="BM93" s="784"/>
      <c r="BN93" s="784"/>
      <c r="BO93" s="785"/>
      <c r="BP93" s="785"/>
      <c r="BQ93" s="785"/>
      <c r="BR93" s="50" t="e">
        <f>VLOOKUP(BG93,'BASE DE DONNEE'!$A$4:$H$148,3,0)</f>
        <v>#N/A</v>
      </c>
      <c r="BS93" s="713" t="e">
        <f t="shared" si="26"/>
        <v>#N/A</v>
      </c>
      <c r="BT93" s="714"/>
      <c r="BU93" s="51" t="e">
        <f>VLOOKUP(BG93,'BASE DE DONNEE'!$A$4:$H$148,6,0)*BT93/100</f>
        <v>#N/A</v>
      </c>
      <c r="BV93" s="51" t="e">
        <f>VLOOKUP(BG93,'BASE DE DONNEE'!$A$4:$H$148,7,0)*BT93/100</f>
        <v>#N/A</v>
      </c>
      <c r="BW93" s="51" t="e">
        <f>VLOOKUP(BG93,'BASE DE DONNEE'!$A$4:$H$148,8,0)*BT93/100</f>
        <v>#N/A</v>
      </c>
      <c r="BX93" s="52" t="e">
        <f t="shared" si="27"/>
        <v>#N/A</v>
      </c>
    </row>
    <row r="94" spans="1:76" x14ac:dyDescent="0.25">
      <c r="A94" s="22"/>
      <c r="B94" s="23"/>
      <c r="C94" s="782" t="e">
        <f>VLOOKUP(B94,'BASE DE DONNEE'!$A$4:$H$148,2,0)</f>
        <v>#N/A</v>
      </c>
      <c r="D94" s="782"/>
      <c r="E94" s="782"/>
      <c r="F94" s="783"/>
      <c r="G94" s="783"/>
      <c r="H94" s="784"/>
      <c r="I94" s="784"/>
      <c r="J94" s="785"/>
      <c r="K94" s="785"/>
      <c r="L94" s="785"/>
      <c r="M94" s="50" t="e">
        <f>VLOOKUP(B94,'BASE DE DONNEE'!$A$4:$H$148,3,0)</f>
        <v>#N/A</v>
      </c>
      <c r="N94" s="713" t="e">
        <f t="shared" si="21"/>
        <v>#N/A</v>
      </c>
      <c r="O94" s="714"/>
      <c r="P94" s="51" t="e">
        <f>VLOOKUP(B94,'BASE DE DONNEE'!$A$4:$H$148,6,0)*N94/100</f>
        <v>#N/A</v>
      </c>
      <c r="Q94" s="51" t="e">
        <f>VLOOKUP(B94,'BASE DE DONNEE'!$A$4:$H$148,7,0)*N94/100</f>
        <v>#N/A</v>
      </c>
      <c r="R94" s="51" t="e">
        <f>VLOOKUP(B94,'BASE DE DONNEE'!$A$4:$H$148,8,0)*N94/100</f>
        <v>#N/A</v>
      </c>
      <c r="S94" s="52" t="e">
        <f t="shared" si="20"/>
        <v>#N/A</v>
      </c>
      <c r="T94" s="22"/>
      <c r="U94" s="153"/>
      <c r="V94" s="782" t="e">
        <f>VLOOKUP(U94,'BASE DE DONNEE'!$A$4:$H$148,2,0)</f>
        <v>#N/A</v>
      </c>
      <c r="W94" s="782"/>
      <c r="X94" s="782"/>
      <c r="Y94" s="783"/>
      <c r="Z94" s="783"/>
      <c r="AA94" s="784"/>
      <c r="AB94" s="784"/>
      <c r="AC94" s="785"/>
      <c r="AD94" s="785"/>
      <c r="AE94" s="785"/>
      <c r="AF94" s="50" t="e">
        <f>VLOOKUP(U94,'BASE DE DONNEE'!$A$4:$H$148,3,0)</f>
        <v>#N/A</v>
      </c>
      <c r="AG94" s="713" t="e">
        <f t="shared" si="22"/>
        <v>#N/A</v>
      </c>
      <c r="AH94" s="714"/>
      <c r="AI94" s="51" t="e">
        <f>VLOOKUP(U94,'BASE DE DONNEE'!$A$4:$H$148,6,0)*AH94/100</f>
        <v>#N/A</v>
      </c>
      <c r="AJ94" s="51" t="e">
        <f>VLOOKUP(U94,'BASE DE DONNEE'!$A$4:$H$148,7,0)*AH94/100</f>
        <v>#N/A</v>
      </c>
      <c r="AK94" s="51" t="e">
        <f>VLOOKUP(U94,'BASE DE DONNEE'!$A$4:$H$148,8,0)*AH94/100</f>
        <v>#N/A</v>
      </c>
      <c r="AL94" s="52" t="e">
        <f t="shared" si="23"/>
        <v>#N/A</v>
      </c>
      <c r="AM94" s="22"/>
      <c r="AN94" s="153"/>
      <c r="AO94" s="782" t="e">
        <f>VLOOKUP(AN94,'BASE DE DONNEE'!$A$4:$H$148,2,0)</f>
        <v>#N/A</v>
      </c>
      <c r="AP94" s="782"/>
      <c r="AQ94" s="782"/>
      <c r="AR94" s="783"/>
      <c r="AS94" s="783"/>
      <c r="AT94" s="784"/>
      <c r="AU94" s="784"/>
      <c r="AV94" s="785"/>
      <c r="AW94" s="785"/>
      <c r="AX94" s="785"/>
      <c r="AY94" s="50" t="e">
        <f>VLOOKUP(AN94,'BASE DE DONNEE'!$A$4:$H$148,3,0)</f>
        <v>#N/A</v>
      </c>
      <c r="AZ94" s="713" t="e">
        <f t="shared" si="24"/>
        <v>#N/A</v>
      </c>
      <c r="BA94" s="714"/>
      <c r="BB94" s="51" t="e">
        <f>VLOOKUP(AN94,'BASE DE DONNEE'!$A$4:$H$148,6,0)*BA94/100</f>
        <v>#N/A</v>
      </c>
      <c r="BC94" s="51" t="e">
        <f>VLOOKUP(AN94,'BASE DE DONNEE'!$A$4:$H$148,7,0)*BA94/100</f>
        <v>#N/A</v>
      </c>
      <c r="BD94" s="51" t="e">
        <f>VLOOKUP(AN94,'BASE DE DONNEE'!$A$4:$H$148,8,0)*BA94/100</f>
        <v>#N/A</v>
      </c>
      <c r="BE94" s="52" t="e">
        <f t="shared" si="25"/>
        <v>#N/A</v>
      </c>
      <c r="BF94" s="22"/>
      <c r="BG94" s="153"/>
      <c r="BH94" s="782" t="e">
        <f>VLOOKUP(BG94,'BASE DE DONNEE'!$A$4:$H$148,2,0)</f>
        <v>#N/A</v>
      </c>
      <c r="BI94" s="782"/>
      <c r="BJ94" s="782"/>
      <c r="BK94" s="783"/>
      <c r="BL94" s="783"/>
      <c r="BM94" s="784"/>
      <c r="BN94" s="784"/>
      <c r="BO94" s="785"/>
      <c r="BP94" s="785"/>
      <c r="BQ94" s="785"/>
      <c r="BR94" s="50" t="e">
        <f>VLOOKUP(BG94,'BASE DE DONNEE'!$A$4:$H$148,3,0)</f>
        <v>#N/A</v>
      </c>
      <c r="BS94" s="713" t="e">
        <f t="shared" si="26"/>
        <v>#N/A</v>
      </c>
      <c r="BT94" s="714"/>
      <c r="BU94" s="51" t="e">
        <f>VLOOKUP(BG94,'BASE DE DONNEE'!$A$4:$H$148,6,0)*BT94/100</f>
        <v>#N/A</v>
      </c>
      <c r="BV94" s="51" t="e">
        <f>VLOOKUP(BG94,'BASE DE DONNEE'!$A$4:$H$148,7,0)*BT94/100</f>
        <v>#N/A</v>
      </c>
      <c r="BW94" s="51" t="e">
        <f>VLOOKUP(BG94,'BASE DE DONNEE'!$A$4:$H$148,8,0)*BT94/100</f>
        <v>#N/A</v>
      </c>
      <c r="BX94" s="52" t="e">
        <f t="shared" si="27"/>
        <v>#N/A</v>
      </c>
    </row>
    <row r="95" spans="1:76" x14ac:dyDescent="0.25">
      <c r="A95" s="22"/>
      <c r="B95" s="23"/>
      <c r="C95" s="782" t="e">
        <f>VLOOKUP(B95,'BASE DE DONNEE'!$A$4:$H$148,2,0)</f>
        <v>#N/A</v>
      </c>
      <c r="D95" s="782"/>
      <c r="E95" s="782"/>
      <c r="F95" s="67"/>
      <c r="G95" s="68"/>
      <c r="H95" s="69"/>
      <c r="I95" s="70"/>
      <c r="J95" s="71"/>
      <c r="K95" s="72"/>
      <c r="L95" s="73"/>
      <c r="M95" s="50" t="e">
        <f>VLOOKUP(B95,'BASE DE DONNEE'!$A$4:$H$148,3,0)</f>
        <v>#N/A</v>
      </c>
      <c r="N95" s="713" t="e">
        <f t="shared" si="21"/>
        <v>#N/A</v>
      </c>
      <c r="O95" s="714"/>
      <c r="P95" s="51" t="e">
        <f>VLOOKUP(B95,'BASE DE DONNEE'!$A$4:$H$148,6,0)*N95/100</f>
        <v>#N/A</v>
      </c>
      <c r="Q95" s="51" t="e">
        <f>VLOOKUP(B95,'BASE DE DONNEE'!$A$4:$H$148,7,0)*N95/100</f>
        <v>#N/A</v>
      </c>
      <c r="R95" s="51" t="e">
        <f>VLOOKUP(B95,'BASE DE DONNEE'!$A$4:$H$148,8,0)*N95/100</f>
        <v>#N/A</v>
      </c>
      <c r="S95" s="52" t="e">
        <f t="shared" si="20"/>
        <v>#N/A</v>
      </c>
      <c r="T95" s="22"/>
      <c r="U95" s="153"/>
      <c r="V95" s="782" t="e">
        <f>VLOOKUP(U95,'BASE DE DONNEE'!$A$4:$H$148,2,0)</f>
        <v>#N/A</v>
      </c>
      <c r="W95" s="782"/>
      <c r="X95" s="782"/>
      <c r="Y95" s="67"/>
      <c r="Z95" s="68"/>
      <c r="AA95" s="69"/>
      <c r="AB95" s="70"/>
      <c r="AC95" s="71"/>
      <c r="AD95" s="72"/>
      <c r="AE95" s="73"/>
      <c r="AF95" s="50" t="e">
        <f>VLOOKUP(U95,'BASE DE DONNEE'!$A$4:$H$148,3,0)</f>
        <v>#N/A</v>
      </c>
      <c r="AG95" s="713" t="e">
        <f t="shared" si="22"/>
        <v>#N/A</v>
      </c>
      <c r="AH95" s="714"/>
      <c r="AI95" s="51" t="e">
        <f>VLOOKUP(U95,'BASE DE DONNEE'!$A$4:$H$148,6,0)*AH95/100</f>
        <v>#N/A</v>
      </c>
      <c r="AJ95" s="51" t="e">
        <f>VLOOKUP(U95,'BASE DE DONNEE'!$A$4:$H$148,7,0)*AH95/100</f>
        <v>#N/A</v>
      </c>
      <c r="AK95" s="51" t="e">
        <f>VLOOKUP(U95,'BASE DE DONNEE'!$A$4:$H$148,8,0)*AH95/100</f>
        <v>#N/A</v>
      </c>
      <c r="AL95" s="52" t="e">
        <f t="shared" si="23"/>
        <v>#N/A</v>
      </c>
      <c r="AM95" s="22"/>
      <c r="AN95" s="153"/>
      <c r="AO95" s="782" t="e">
        <f>VLOOKUP(AN95,'BASE DE DONNEE'!$A$4:$H$148,2,0)</f>
        <v>#N/A</v>
      </c>
      <c r="AP95" s="782"/>
      <c r="AQ95" s="782"/>
      <c r="AR95" s="67"/>
      <c r="AS95" s="68"/>
      <c r="AT95" s="69"/>
      <c r="AU95" s="70"/>
      <c r="AV95" s="71"/>
      <c r="AW95" s="72"/>
      <c r="AX95" s="73"/>
      <c r="AY95" s="50" t="e">
        <f>VLOOKUP(AN95,'BASE DE DONNEE'!$A$4:$H$148,3,0)</f>
        <v>#N/A</v>
      </c>
      <c r="AZ95" s="713" t="e">
        <f t="shared" si="24"/>
        <v>#N/A</v>
      </c>
      <c r="BA95" s="714"/>
      <c r="BB95" s="51" t="e">
        <f>VLOOKUP(AN95,'BASE DE DONNEE'!$A$4:$H$148,6,0)*BA95/100</f>
        <v>#N/A</v>
      </c>
      <c r="BC95" s="51" t="e">
        <f>VLOOKUP(AN95,'BASE DE DONNEE'!$A$4:$H$148,7,0)*BA95/100</f>
        <v>#N/A</v>
      </c>
      <c r="BD95" s="51" t="e">
        <f>VLOOKUP(AN95,'BASE DE DONNEE'!$A$4:$H$148,8,0)*BA95/100</f>
        <v>#N/A</v>
      </c>
      <c r="BE95" s="52" t="e">
        <f t="shared" si="25"/>
        <v>#N/A</v>
      </c>
      <c r="BF95" s="22"/>
      <c r="BG95" s="153"/>
      <c r="BH95" s="782" t="e">
        <f>VLOOKUP(BG95,'BASE DE DONNEE'!$A$4:$H$148,2,0)</f>
        <v>#N/A</v>
      </c>
      <c r="BI95" s="782"/>
      <c r="BJ95" s="782"/>
      <c r="BK95" s="67"/>
      <c r="BL95" s="68"/>
      <c r="BM95" s="69"/>
      <c r="BN95" s="70"/>
      <c r="BO95" s="71"/>
      <c r="BP95" s="72"/>
      <c r="BQ95" s="73"/>
      <c r="BR95" s="50" t="e">
        <f>VLOOKUP(BG95,'BASE DE DONNEE'!$A$4:$H$148,3,0)</f>
        <v>#N/A</v>
      </c>
      <c r="BS95" s="713" t="e">
        <f t="shared" si="26"/>
        <v>#N/A</v>
      </c>
      <c r="BT95" s="714"/>
      <c r="BU95" s="51" t="e">
        <f>VLOOKUP(BG95,'BASE DE DONNEE'!$A$4:$H$148,6,0)*BT95/100</f>
        <v>#N/A</v>
      </c>
      <c r="BV95" s="51" t="e">
        <f>VLOOKUP(BG95,'BASE DE DONNEE'!$A$4:$H$148,7,0)*BT95/100</f>
        <v>#N/A</v>
      </c>
      <c r="BW95" s="51" t="e">
        <f>VLOOKUP(BG95,'BASE DE DONNEE'!$A$4:$H$148,8,0)*BT95/100</f>
        <v>#N/A</v>
      </c>
      <c r="BX95" s="52" t="e">
        <f t="shared" si="27"/>
        <v>#N/A</v>
      </c>
    </row>
    <row r="96" spans="1:76" x14ac:dyDescent="0.25">
      <c r="A96" s="22"/>
      <c r="B96" s="23"/>
      <c r="C96" s="827" t="e">
        <f>VLOOKUP(B96,'BASE DE DONNEE'!$A$4:$H$148,2,0)</f>
        <v>#N/A</v>
      </c>
      <c r="D96" s="828"/>
      <c r="E96" s="829"/>
      <c r="F96" s="685"/>
      <c r="G96" s="686"/>
      <c r="H96" s="683"/>
      <c r="I96" s="684"/>
      <c r="J96" s="680"/>
      <c r="K96" s="681"/>
      <c r="L96" s="682"/>
      <c r="M96" s="50" t="e">
        <f>VLOOKUP(B96,'BASE DE DONNEE'!$A$4:$H$148,3,0)</f>
        <v>#N/A</v>
      </c>
      <c r="N96" s="713" t="e">
        <f t="shared" si="21"/>
        <v>#N/A</v>
      </c>
      <c r="O96" s="714"/>
      <c r="P96" s="51" t="e">
        <f>VLOOKUP(B96,'BASE DE DONNEE'!$A$4:$H$148,6,0)*N96/100</f>
        <v>#N/A</v>
      </c>
      <c r="Q96" s="51" t="e">
        <f>VLOOKUP(B96,'BASE DE DONNEE'!$A$4:$H$148,7,0)*N96/100</f>
        <v>#N/A</v>
      </c>
      <c r="R96" s="51" t="e">
        <f>VLOOKUP(B96,'BASE DE DONNEE'!$A$4:$H$148,8,0)*N96/100</f>
        <v>#N/A</v>
      </c>
      <c r="S96" s="52" t="e">
        <f t="shared" si="20"/>
        <v>#N/A</v>
      </c>
      <c r="T96" s="22"/>
      <c r="U96" s="153"/>
      <c r="V96" s="827" t="e">
        <f>VLOOKUP(U96,'BASE DE DONNEE'!$A$4:$H$148,2,0)</f>
        <v>#N/A</v>
      </c>
      <c r="W96" s="828"/>
      <c r="X96" s="829"/>
      <c r="Y96" s="685"/>
      <c r="Z96" s="686"/>
      <c r="AA96" s="683"/>
      <c r="AB96" s="684"/>
      <c r="AC96" s="680"/>
      <c r="AD96" s="681"/>
      <c r="AE96" s="682"/>
      <c r="AF96" s="50" t="e">
        <f>VLOOKUP(U96,'BASE DE DONNEE'!$A$4:$H$148,3,0)</f>
        <v>#N/A</v>
      </c>
      <c r="AG96" s="713" t="e">
        <f t="shared" si="22"/>
        <v>#N/A</v>
      </c>
      <c r="AH96" s="714"/>
      <c r="AI96" s="51" t="e">
        <f>VLOOKUP(U96,'BASE DE DONNEE'!$A$4:$H$148,6,0)*AH96/100</f>
        <v>#N/A</v>
      </c>
      <c r="AJ96" s="51" t="e">
        <f>VLOOKUP(U96,'BASE DE DONNEE'!$A$4:$H$148,7,0)*AH96/100</f>
        <v>#N/A</v>
      </c>
      <c r="AK96" s="51" t="e">
        <f>VLOOKUP(U96,'BASE DE DONNEE'!$A$4:$H$148,8,0)*AH96/100</f>
        <v>#N/A</v>
      </c>
      <c r="AL96" s="52" t="e">
        <f t="shared" si="23"/>
        <v>#N/A</v>
      </c>
      <c r="AM96" s="22"/>
      <c r="AN96" s="153"/>
      <c r="AO96" s="782" t="e">
        <f>VLOOKUP(AN96,'BASE DE DONNEE'!$A$4:$H$148,2,0)</f>
        <v>#N/A</v>
      </c>
      <c r="AP96" s="782"/>
      <c r="AQ96" s="782"/>
      <c r="AR96" s="685"/>
      <c r="AS96" s="686"/>
      <c r="AT96" s="683"/>
      <c r="AU96" s="684"/>
      <c r="AV96" s="680"/>
      <c r="AW96" s="681"/>
      <c r="AX96" s="682"/>
      <c r="AY96" s="50" t="e">
        <f>VLOOKUP(AN96,'BASE DE DONNEE'!$A$4:$H$148,3,0)</f>
        <v>#N/A</v>
      </c>
      <c r="AZ96" s="713" t="e">
        <f t="shared" si="24"/>
        <v>#N/A</v>
      </c>
      <c r="BA96" s="714"/>
      <c r="BB96" s="51" t="e">
        <f>VLOOKUP(AN96,'BASE DE DONNEE'!$A$4:$H$148,6,0)*BA96/100</f>
        <v>#N/A</v>
      </c>
      <c r="BC96" s="51" t="e">
        <f>VLOOKUP(AN96,'BASE DE DONNEE'!$A$4:$H$148,7,0)*BA96/100</f>
        <v>#N/A</v>
      </c>
      <c r="BD96" s="51" t="e">
        <f>VLOOKUP(AN96,'BASE DE DONNEE'!$A$4:$H$148,8,0)*BA96/100</f>
        <v>#N/A</v>
      </c>
      <c r="BE96" s="52" t="e">
        <f t="shared" si="25"/>
        <v>#N/A</v>
      </c>
      <c r="BF96" s="22"/>
      <c r="BG96" s="153"/>
      <c r="BH96" s="782" t="e">
        <f>VLOOKUP(BG96,'BASE DE DONNEE'!$A$4:$H$148,2,0)</f>
        <v>#N/A</v>
      </c>
      <c r="BI96" s="782"/>
      <c r="BJ96" s="782"/>
      <c r="BK96" s="685"/>
      <c r="BL96" s="686"/>
      <c r="BM96" s="683"/>
      <c r="BN96" s="684"/>
      <c r="BO96" s="680"/>
      <c r="BP96" s="681"/>
      <c r="BQ96" s="682"/>
      <c r="BR96" s="50" t="e">
        <f>VLOOKUP(BG96,'BASE DE DONNEE'!$A$4:$H$148,3,0)</f>
        <v>#N/A</v>
      </c>
      <c r="BS96" s="713" t="e">
        <f t="shared" si="26"/>
        <v>#N/A</v>
      </c>
      <c r="BT96" s="714"/>
      <c r="BU96" s="51" t="e">
        <f>VLOOKUP(BG96,'BASE DE DONNEE'!$A$4:$H$148,6,0)*BT96/100</f>
        <v>#N/A</v>
      </c>
      <c r="BV96" s="51" t="e">
        <f>VLOOKUP(BG96,'BASE DE DONNEE'!$A$4:$H$148,7,0)*BT96/100</f>
        <v>#N/A</v>
      </c>
      <c r="BW96" s="51" t="e">
        <f>VLOOKUP(BG96,'BASE DE DONNEE'!$A$4:$H$148,8,0)*BT96/100</f>
        <v>#N/A</v>
      </c>
      <c r="BX96" s="52" t="e">
        <f t="shared" si="27"/>
        <v>#N/A</v>
      </c>
    </row>
    <row r="97" spans="1:76" x14ac:dyDescent="0.25">
      <c r="A97" s="22"/>
      <c r="B97" s="23"/>
      <c r="C97" s="782" t="e">
        <f>VLOOKUP(B97,'BASE DE DONNEE'!$A$4:$H$148,2,0)</f>
        <v>#N/A</v>
      </c>
      <c r="D97" s="782"/>
      <c r="E97" s="782"/>
      <c r="F97" s="783"/>
      <c r="G97" s="783"/>
      <c r="H97" s="784"/>
      <c r="I97" s="784"/>
      <c r="J97" s="785"/>
      <c r="K97" s="785"/>
      <c r="L97" s="785"/>
      <c r="M97" s="50" t="e">
        <f>VLOOKUP(B97,'BASE DE DONNEE'!$A$4:$H$148,3,0)</f>
        <v>#N/A</v>
      </c>
      <c r="N97" s="713" t="e">
        <f t="shared" si="21"/>
        <v>#N/A</v>
      </c>
      <c r="O97" s="714"/>
      <c r="P97" s="51" t="e">
        <f>VLOOKUP(B97,'BASE DE DONNEE'!$A$4:$H$148,6,0)*N97/100</f>
        <v>#N/A</v>
      </c>
      <c r="Q97" s="51" t="e">
        <f>VLOOKUP(B97,'BASE DE DONNEE'!$A$4:$H$148,7,0)*N97/100</f>
        <v>#N/A</v>
      </c>
      <c r="R97" s="51" t="e">
        <f>VLOOKUP(B97,'BASE DE DONNEE'!$A$4:$H$148,8,0)*N97/100</f>
        <v>#N/A</v>
      </c>
      <c r="S97" s="52" t="e">
        <f t="shared" si="20"/>
        <v>#N/A</v>
      </c>
      <c r="T97" s="22"/>
      <c r="U97" s="153"/>
      <c r="V97" s="782" t="e">
        <f>VLOOKUP(U97,'BASE DE DONNEE'!$A$4:$H$148,2,0)</f>
        <v>#N/A</v>
      </c>
      <c r="W97" s="782"/>
      <c r="X97" s="782"/>
      <c r="Y97" s="783"/>
      <c r="Z97" s="783"/>
      <c r="AA97" s="784"/>
      <c r="AB97" s="784"/>
      <c r="AC97" s="785"/>
      <c r="AD97" s="785"/>
      <c r="AE97" s="785"/>
      <c r="AF97" s="50" t="e">
        <f>VLOOKUP(U97,'BASE DE DONNEE'!$A$4:$H$148,3,0)</f>
        <v>#N/A</v>
      </c>
      <c r="AG97" s="713" t="e">
        <f t="shared" si="22"/>
        <v>#N/A</v>
      </c>
      <c r="AH97" s="714"/>
      <c r="AI97" s="51" t="e">
        <f>VLOOKUP(U97,'BASE DE DONNEE'!$A$4:$H$148,6,0)*AH97/100</f>
        <v>#N/A</v>
      </c>
      <c r="AJ97" s="51" t="e">
        <f>VLOOKUP(U97,'BASE DE DONNEE'!$A$4:$H$148,7,0)*AH97/100</f>
        <v>#N/A</v>
      </c>
      <c r="AK97" s="51" t="e">
        <f>VLOOKUP(U97,'BASE DE DONNEE'!$A$4:$H$148,8,0)*AH97/100</f>
        <v>#N/A</v>
      </c>
      <c r="AL97" s="52" t="e">
        <f t="shared" si="23"/>
        <v>#N/A</v>
      </c>
      <c r="AM97" s="22"/>
      <c r="AN97" s="153"/>
      <c r="AO97" s="782" t="e">
        <f>VLOOKUP(AN97,'BASE DE DONNEE'!$A$4:$H$148,2,0)</f>
        <v>#N/A</v>
      </c>
      <c r="AP97" s="782"/>
      <c r="AQ97" s="782"/>
      <c r="AR97" s="783"/>
      <c r="AS97" s="783"/>
      <c r="AT97" s="784"/>
      <c r="AU97" s="784"/>
      <c r="AV97" s="785"/>
      <c r="AW97" s="785"/>
      <c r="AX97" s="785"/>
      <c r="AY97" s="50" t="e">
        <f>VLOOKUP(AN97,'BASE DE DONNEE'!$A$4:$H$148,3,0)</f>
        <v>#N/A</v>
      </c>
      <c r="AZ97" s="713" t="e">
        <f t="shared" si="24"/>
        <v>#N/A</v>
      </c>
      <c r="BA97" s="714"/>
      <c r="BB97" s="51" t="e">
        <f>VLOOKUP(AN97,'BASE DE DONNEE'!$A$4:$H$148,6,0)*BA97/100</f>
        <v>#N/A</v>
      </c>
      <c r="BC97" s="51" t="e">
        <f>VLOOKUP(AN97,'BASE DE DONNEE'!$A$4:$H$148,7,0)*BA97/100</f>
        <v>#N/A</v>
      </c>
      <c r="BD97" s="51" t="e">
        <f>VLOOKUP(AN97,'BASE DE DONNEE'!$A$4:$H$148,8,0)*BA97/100</f>
        <v>#N/A</v>
      </c>
      <c r="BE97" s="52" t="e">
        <f t="shared" si="25"/>
        <v>#N/A</v>
      </c>
      <c r="BF97" s="22"/>
      <c r="BG97" s="153"/>
      <c r="BH97" s="782" t="e">
        <f>VLOOKUP(BG97,'BASE DE DONNEE'!$A$4:$H$148,2,0)</f>
        <v>#N/A</v>
      </c>
      <c r="BI97" s="782"/>
      <c r="BJ97" s="782"/>
      <c r="BK97" s="783"/>
      <c r="BL97" s="783"/>
      <c r="BM97" s="784"/>
      <c r="BN97" s="784"/>
      <c r="BO97" s="785"/>
      <c r="BP97" s="785"/>
      <c r="BQ97" s="785"/>
      <c r="BR97" s="50" t="e">
        <f>VLOOKUP(BG97,'BASE DE DONNEE'!$A$4:$H$148,3,0)</f>
        <v>#N/A</v>
      </c>
      <c r="BS97" s="713" t="e">
        <f t="shared" si="26"/>
        <v>#N/A</v>
      </c>
      <c r="BT97" s="714"/>
      <c r="BU97" s="51" t="e">
        <f>VLOOKUP(BG97,'BASE DE DONNEE'!$A$4:$H$148,6,0)*BT97/100</f>
        <v>#N/A</v>
      </c>
      <c r="BV97" s="51" t="e">
        <f>VLOOKUP(BG97,'BASE DE DONNEE'!$A$4:$H$148,7,0)*BT97/100</f>
        <v>#N/A</v>
      </c>
      <c r="BW97" s="51" t="e">
        <f>VLOOKUP(BG97,'BASE DE DONNEE'!$A$4:$H$148,8,0)*BT97/100</f>
        <v>#N/A</v>
      </c>
      <c r="BX97" s="52" t="e">
        <f t="shared" si="27"/>
        <v>#N/A</v>
      </c>
    </row>
    <row r="98" spans="1:76" x14ac:dyDescent="0.25">
      <c r="A98" s="22"/>
      <c r="B98" s="23"/>
      <c r="C98" s="827" t="e">
        <f>VLOOKUP(B98,'BASE DE DONNEE'!$A$4:$H$148,2,0)</f>
        <v>#N/A</v>
      </c>
      <c r="D98" s="828"/>
      <c r="E98" s="829"/>
      <c r="F98" s="685"/>
      <c r="G98" s="686"/>
      <c r="H98" s="832"/>
      <c r="I98" s="832"/>
      <c r="J98" s="785"/>
      <c r="K98" s="785"/>
      <c r="L98" s="785"/>
      <c r="M98" s="50" t="e">
        <f>VLOOKUP(B98,'BASE DE DONNEE'!$A$4:$H$148,3,0)</f>
        <v>#N/A</v>
      </c>
      <c r="N98" s="713" t="e">
        <f t="shared" si="21"/>
        <v>#N/A</v>
      </c>
      <c r="O98" s="714"/>
      <c r="P98" s="51" t="e">
        <f>VLOOKUP(B98,'BASE DE DONNEE'!$A$4:$H$148,6,0)*N98/100</f>
        <v>#N/A</v>
      </c>
      <c r="Q98" s="51" t="e">
        <f>VLOOKUP(B98,'BASE DE DONNEE'!$A$4:$H$148,7,0)*N98/100</f>
        <v>#N/A</v>
      </c>
      <c r="R98" s="51" t="e">
        <f>VLOOKUP(B98,'BASE DE DONNEE'!$A$4:$H$148,8,0)*N98/100</f>
        <v>#N/A</v>
      </c>
      <c r="S98" s="52" t="e">
        <f t="shared" si="20"/>
        <v>#N/A</v>
      </c>
      <c r="T98" s="22"/>
      <c r="U98" s="153"/>
      <c r="V98" s="782" t="e">
        <f>VLOOKUP(U98,'BASE DE DONNEE'!$A$4:$H$148,2,0)</f>
        <v>#N/A</v>
      </c>
      <c r="W98" s="782"/>
      <c r="X98" s="782"/>
      <c r="Y98" s="783"/>
      <c r="Z98" s="783"/>
      <c r="AA98" s="784"/>
      <c r="AB98" s="784"/>
      <c r="AC98" s="785"/>
      <c r="AD98" s="785"/>
      <c r="AE98" s="785"/>
      <c r="AF98" s="50" t="e">
        <f>VLOOKUP(U98,'BASE DE DONNEE'!$A$4:$H$148,3,0)</f>
        <v>#N/A</v>
      </c>
      <c r="AG98" s="713" t="e">
        <f t="shared" si="22"/>
        <v>#N/A</v>
      </c>
      <c r="AH98" s="714"/>
      <c r="AI98" s="51" t="e">
        <f>VLOOKUP(U98,'BASE DE DONNEE'!$A$4:$H$148,6,0)*AH98/100</f>
        <v>#N/A</v>
      </c>
      <c r="AJ98" s="51" t="e">
        <f>VLOOKUP(U98,'BASE DE DONNEE'!$A$4:$H$148,7,0)*AH98/100</f>
        <v>#N/A</v>
      </c>
      <c r="AK98" s="51" t="e">
        <f>VLOOKUP(U98,'BASE DE DONNEE'!$A$4:$H$148,8,0)*AH98/100</f>
        <v>#N/A</v>
      </c>
      <c r="AL98" s="52" t="e">
        <f t="shared" si="23"/>
        <v>#N/A</v>
      </c>
      <c r="AM98" s="22"/>
      <c r="AN98" s="153"/>
      <c r="AO98" s="782" t="e">
        <f>VLOOKUP(AN98,'BASE DE DONNEE'!$A$4:$H$148,2,0)</f>
        <v>#N/A</v>
      </c>
      <c r="AP98" s="782"/>
      <c r="AQ98" s="782"/>
      <c r="AR98" s="783"/>
      <c r="AS98" s="783"/>
      <c r="AT98" s="784"/>
      <c r="AU98" s="784"/>
      <c r="AV98" s="785"/>
      <c r="AW98" s="785"/>
      <c r="AX98" s="785"/>
      <c r="AY98" s="50" t="e">
        <f>VLOOKUP(AN98,'BASE DE DONNEE'!$A$4:$H$148,3,0)</f>
        <v>#N/A</v>
      </c>
      <c r="AZ98" s="713" t="e">
        <f t="shared" si="24"/>
        <v>#N/A</v>
      </c>
      <c r="BA98" s="714"/>
      <c r="BB98" s="51" t="e">
        <f>VLOOKUP(AN98,'BASE DE DONNEE'!$A$4:$H$148,6,0)*BA98/100</f>
        <v>#N/A</v>
      </c>
      <c r="BC98" s="51" t="e">
        <f>VLOOKUP(AN98,'BASE DE DONNEE'!$A$4:$H$148,7,0)*BA98/100</f>
        <v>#N/A</v>
      </c>
      <c r="BD98" s="51" t="e">
        <f>VLOOKUP(AN98,'BASE DE DONNEE'!$A$4:$H$148,8,0)*BA98/100</f>
        <v>#N/A</v>
      </c>
      <c r="BE98" s="52" t="e">
        <f t="shared" si="25"/>
        <v>#N/A</v>
      </c>
      <c r="BF98" s="22"/>
      <c r="BG98" s="153"/>
      <c r="BH98" s="782" t="e">
        <f>VLOOKUP(BG98,'BASE DE DONNEE'!$A$4:$H$148,2,0)</f>
        <v>#N/A</v>
      </c>
      <c r="BI98" s="782"/>
      <c r="BJ98" s="782"/>
      <c r="BK98" s="783"/>
      <c r="BL98" s="783"/>
      <c r="BM98" s="784"/>
      <c r="BN98" s="784"/>
      <c r="BO98" s="785"/>
      <c r="BP98" s="785"/>
      <c r="BQ98" s="785"/>
      <c r="BR98" s="50" t="e">
        <f>VLOOKUP(BG98,'BASE DE DONNEE'!$A$4:$H$148,3,0)</f>
        <v>#N/A</v>
      </c>
      <c r="BS98" s="713" t="e">
        <f t="shared" si="26"/>
        <v>#N/A</v>
      </c>
      <c r="BT98" s="714"/>
      <c r="BU98" s="51" t="e">
        <f>VLOOKUP(BG98,'BASE DE DONNEE'!$A$4:$H$148,6,0)*BT98/100</f>
        <v>#N/A</v>
      </c>
      <c r="BV98" s="51" t="e">
        <f>VLOOKUP(BG98,'BASE DE DONNEE'!$A$4:$H$148,7,0)*BT98/100</f>
        <v>#N/A</v>
      </c>
      <c r="BW98" s="51" t="e">
        <f>VLOOKUP(BG98,'BASE DE DONNEE'!$A$4:$H$148,8,0)*BT98/100</f>
        <v>#N/A</v>
      </c>
      <c r="BX98" s="52" t="e">
        <f t="shared" si="27"/>
        <v>#N/A</v>
      </c>
    </row>
    <row r="99" spans="1:76" x14ac:dyDescent="0.25">
      <c r="A99" s="22"/>
      <c r="B99" s="23"/>
      <c r="C99" s="782" t="e">
        <f>VLOOKUP(B99,'BASE DE DONNEE'!$A$4:$H$148,2,0)</f>
        <v>#N/A</v>
      </c>
      <c r="D99" s="782"/>
      <c r="E99" s="782"/>
      <c r="F99" s="783"/>
      <c r="G99" s="783"/>
      <c r="H99" s="784"/>
      <c r="I99" s="784"/>
      <c r="J99" s="785"/>
      <c r="K99" s="785"/>
      <c r="L99" s="785"/>
      <c r="M99" s="50" t="e">
        <f>VLOOKUP(B99,'BASE DE DONNEE'!$A$4:$H$148,3,0)</f>
        <v>#N/A</v>
      </c>
      <c r="N99" s="713" t="e">
        <f t="shared" si="21"/>
        <v>#N/A</v>
      </c>
      <c r="O99" s="714"/>
      <c r="P99" s="51" t="e">
        <f>VLOOKUP(B99,'BASE DE DONNEE'!$A$4:$H$148,6,0)*N99/100</f>
        <v>#N/A</v>
      </c>
      <c r="Q99" s="51" t="e">
        <f>VLOOKUP(B99,'BASE DE DONNEE'!$A$4:$H$148,7,0)*N99/100</f>
        <v>#N/A</v>
      </c>
      <c r="R99" s="51" t="e">
        <f>VLOOKUP(B99,'BASE DE DONNEE'!$A$4:$H$148,8,0)*N99/100</f>
        <v>#N/A</v>
      </c>
      <c r="S99" s="52" t="e">
        <f t="shared" si="20"/>
        <v>#N/A</v>
      </c>
      <c r="T99" s="22"/>
      <c r="U99" s="153"/>
      <c r="V99" s="782" t="e">
        <f>VLOOKUP(U99,'BASE DE DONNEE'!$A$4:$H$148,2,0)</f>
        <v>#N/A</v>
      </c>
      <c r="W99" s="782"/>
      <c r="X99" s="782"/>
      <c r="Y99" s="783"/>
      <c r="Z99" s="783"/>
      <c r="AA99" s="784"/>
      <c r="AB99" s="784"/>
      <c r="AC99" s="785"/>
      <c r="AD99" s="785"/>
      <c r="AE99" s="785"/>
      <c r="AF99" s="50" t="e">
        <f>VLOOKUP(U99,'BASE DE DONNEE'!$A$4:$H$148,3,0)</f>
        <v>#N/A</v>
      </c>
      <c r="AG99" s="713" t="e">
        <f t="shared" si="22"/>
        <v>#N/A</v>
      </c>
      <c r="AH99" s="714"/>
      <c r="AI99" s="51" t="e">
        <f>VLOOKUP(U99,'BASE DE DONNEE'!$A$4:$H$148,6,0)*AH99/100</f>
        <v>#N/A</v>
      </c>
      <c r="AJ99" s="51" t="e">
        <f>VLOOKUP(U99,'BASE DE DONNEE'!$A$4:$H$148,7,0)*AH99/100</f>
        <v>#N/A</v>
      </c>
      <c r="AK99" s="51" t="e">
        <f>VLOOKUP(U99,'BASE DE DONNEE'!$A$4:$H$148,8,0)*AH99/100</f>
        <v>#N/A</v>
      </c>
      <c r="AL99" s="52" t="e">
        <f t="shared" si="23"/>
        <v>#N/A</v>
      </c>
      <c r="AM99" s="22"/>
      <c r="AN99" s="153"/>
      <c r="AO99" s="782" t="e">
        <f>VLOOKUP(AN99,'BASE DE DONNEE'!$A$4:$H$148,2,0)</f>
        <v>#N/A</v>
      </c>
      <c r="AP99" s="782"/>
      <c r="AQ99" s="782"/>
      <c r="AR99" s="783"/>
      <c r="AS99" s="783"/>
      <c r="AT99" s="784"/>
      <c r="AU99" s="784"/>
      <c r="AV99" s="785"/>
      <c r="AW99" s="785"/>
      <c r="AX99" s="785"/>
      <c r="AY99" s="50" t="e">
        <f>VLOOKUP(AN99,'BASE DE DONNEE'!$A$4:$H$148,3,0)</f>
        <v>#N/A</v>
      </c>
      <c r="AZ99" s="713" t="e">
        <f t="shared" si="24"/>
        <v>#N/A</v>
      </c>
      <c r="BA99" s="714"/>
      <c r="BB99" s="51" t="e">
        <f>VLOOKUP(AN99,'BASE DE DONNEE'!$A$4:$H$148,6,0)*BA99/100</f>
        <v>#N/A</v>
      </c>
      <c r="BC99" s="51" t="e">
        <f>VLOOKUP(AN99,'BASE DE DONNEE'!$A$4:$H$148,7,0)*BA99/100</f>
        <v>#N/A</v>
      </c>
      <c r="BD99" s="51" t="e">
        <f>VLOOKUP(AN99,'BASE DE DONNEE'!$A$4:$H$148,8,0)*BA99/100</f>
        <v>#N/A</v>
      </c>
      <c r="BE99" s="52" t="e">
        <f t="shared" si="25"/>
        <v>#N/A</v>
      </c>
      <c r="BF99" s="22"/>
      <c r="BG99" s="153"/>
      <c r="BH99" s="782" t="e">
        <f>VLOOKUP(BG99,'BASE DE DONNEE'!$A$4:$H$148,2,0)</f>
        <v>#N/A</v>
      </c>
      <c r="BI99" s="782"/>
      <c r="BJ99" s="782"/>
      <c r="BK99" s="783"/>
      <c r="BL99" s="783"/>
      <c r="BM99" s="784"/>
      <c r="BN99" s="784"/>
      <c r="BO99" s="785"/>
      <c r="BP99" s="785"/>
      <c r="BQ99" s="785"/>
      <c r="BR99" s="50" t="e">
        <f>VLOOKUP(BG99,'BASE DE DONNEE'!$A$4:$H$148,3,0)</f>
        <v>#N/A</v>
      </c>
      <c r="BS99" s="713" t="e">
        <f t="shared" si="26"/>
        <v>#N/A</v>
      </c>
      <c r="BT99" s="714"/>
      <c r="BU99" s="51" t="e">
        <f>VLOOKUP(BG99,'BASE DE DONNEE'!$A$4:$H$148,6,0)*BT99/100</f>
        <v>#N/A</v>
      </c>
      <c r="BV99" s="51" t="e">
        <f>VLOOKUP(BG99,'BASE DE DONNEE'!$A$4:$H$148,7,0)*BT99/100</f>
        <v>#N/A</v>
      </c>
      <c r="BW99" s="51" t="e">
        <f>VLOOKUP(BG99,'BASE DE DONNEE'!$A$4:$H$148,8,0)*BT99/100</f>
        <v>#N/A</v>
      </c>
      <c r="BX99" s="52" t="e">
        <f t="shared" si="27"/>
        <v>#N/A</v>
      </c>
    </row>
    <row r="100" spans="1:76" ht="15.75" thickBot="1" x14ac:dyDescent="0.3">
      <c r="A100" s="22"/>
      <c r="B100" s="23"/>
      <c r="C100" s="864" t="e">
        <f>VLOOKUP(B100,'BASE DE DONNEE'!$A$4:$H$148,2,0)</f>
        <v>#N/A</v>
      </c>
      <c r="D100" s="864"/>
      <c r="E100" s="864"/>
      <c r="F100" s="865"/>
      <c r="G100" s="865"/>
      <c r="H100" s="866"/>
      <c r="I100" s="866"/>
      <c r="J100" s="867"/>
      <c r="K100" s="867"/>
      <c r="L100" s="867"/>
      <c r="M100" s="50" t="e">
        <f>VLOOKUP(B100,'BASE DE DONNEE'!$A$4:$H$148,3,0)</f>
        <v>#N/A</v>
      </c>
      <c r="N100" s="725" t="e">
        <f t="shared" si="21"/>
        <v>#N/A</v>
      </c>
      <c r="O100" s="726"/>
      <c r="P100" s="51" t="e">
        <f>VLOOKUP(B100,'BASE DE DONNEE'!$A$4:$H$148,6,0)*N100/100</f>
        <v>#N/A</v>
      </c>
      <c r="Q100" s="51" t="e">
        <f>VLOOKUP(B100,'BASE DE DONNEE'!$A$4:$H$148,7,0)*N100/100</f>
        <v>#N/A</v>
      </c>
      <c r="R100" s="51" t="e">
        <f>VLOOKUP(B100,'BASE DE DONNEE'!$A$4:$H$148,8,0)*N100/100</f>
        <v>#N/A</v>
      </c>
      <c r="S100" s="52" t="e">
        <f t="shared" si="20"/>
        <v>#N/A</v>
      </c>
      <c r="T100" s="22"/>
      <c r="U100" s="153"/>
      <c r="V100" s="782" t="e">
        <f>VLOOKUP(U100,'BASE DE DONNEE'!$A$4:$H$148,2,0)</f>
        <v>#N/A</v>
      </c>
      <c r="W100" s="782"/>
      <c r="X100" s="782"/>
      <c r="Y100" s="783"/>
      <c r="Z100" s="783"/>
      <c r="AA100" s="784"/>
      <c r="AB100" s="784"/>
      <c r="AC100" s="785"/>
      <c r="AD100" s="785"/>
      <c r="AE100" s="785"/>
      <c r="AF100" s="50" t="e">
        <f>VLOOKUP(U100,'BASE DE DONNEE'!$A$4:$H$148,3,0)</f>
        <v>#N/A</v>
      </c>
      <c r="AG100" s="713" t="e">
        <f t="shared" si="22"/>
        <v>#N/A</v>
      </c>
      <c r="AH100" s="714"/>
      <c r="AI100" s="51" t="e">
        <f>VLOOKUP(U100,'BASE DE DONNEE'!$A$4:$H$148,6,0)*AH100/100</f>
        <v>#N/A</v>
      </c>
      <c r="AJ100" s="51" t="e">
        <f>VLOOKUP(U100,'BASE DE DONNEE'!$A$4:$H$148,7,0)*AH100/100</f>
        <v>#N/A</v>
      </c>
      <c r="AK100" s="51" t="e">
        <f>VLOOKUP(U100,'BASE DE DONNEE'!$A$4:$H$148,8,0)*AH100/100</f>
        <v>#N/A</v>
      </c>
      <c r="AL100" s="52" t="e">
        <f t="shared" si="23"/>
        <v>#N/A</v>
      </c>
      <c r="AM100" s="22"/>
      <c r="AN100" s="153"/>
      <c r="AO100" s="782" t="e">
        <f>VLOOKUP(AN100,'BASE DE DONNEE'!$A$4:$H$148,2,0)</f>
        <v>#N/A</v>
      </c>
      <c r="AP100" s="782"/>
      <c r="AQ100" s="782"/>
      <c r="AR100" s="783"/>
      <c r="AS100" s="783"/>
      <c r="AT100" s="784"/>
      <c r="AU100" s="784"/>
      <c r="AV100" s="785"/>
      <c r="AW100" s="785"/>
      <c r="AX100" s="785"/>
      <c r="AY100" s="50" t="e">
        <f>VLOOKUP(AN100,'BASE DE DONNEE'!$A$4:$H$148,3,0)</f>
        <v>#N/A</v>
      </c>
      <c r="AZ100" s="713" t="e">
        <f t="shared" si="24"/>
        <v>#N/A</v>
      </c>
      <c r="BA100" s="714"/>
      <c r="BB100" s="51" t="e">
        <f>VLOOKUP(AN100,'BASE DE DONNEE'!$A$4:$H$148,6,0)*BA100/100</f>
        <v>#N/A</v>
      </c>
      <c r="BC100" s="51" t="e">
        <f>VLOOKUP(AN100,'BASE DE DONNEE'!$A$4:$H$148,7,0)*BA100/100</f>
        <v>#N/A</v>
      </c>
      <c r="BD100" s="51" t="e">
        <f>VLOOKUP(AN100,'BASE DE DONNEE'!$A$4:$H$148,8,0)*BA100/100</f>
        <v>#N/A</v>
      </c>
      <c r="BE100" s="52" t="e">
        <f t="shared" si="25"/>
        <v>#N/A</v>
      </c>
      <c r="BF100" s="22"/>
      <c r="BG100" s="153"/>
      <c r="BH100" s="782" t="e">
        <f>VLOOKUP(BG100,'BASE DE DONNEE'!$A$4:$H$148,2,0)</f>
        <v>#N/A</v>
      </c>
      <c r="BI100" s="782"/>
      <c r="BJ100" s="782"/>
      <c r="BK100" s="783"/>
      <c r="BL100" s="783"/>
      <c r="BM100" s="784"/>
      <c r="BN100" s="784"/>
      <c r="BO100" s="785"/>
      <c r="BP100" s="785"/>
      <c r="BQ100" s="785"/>
      <c r="BR100" s="50" t="e">
        <f>VLOOKUP(BG100,'BASE DE DONNEE'!$A$4:$H$148,3,0)</f>
        <v>#N/A</v>
      </c>
      <c r="BS100" s="713" t="e">
        <f t="shared" si="26"/>
        <v>#N/A</v>
      </c>
      <c r="BT100" s="714"/>
      <c r="BU100" s="51" t="e">
        <f>VLOOKUP(BG100,'BASE DE DONNEE'!$A$4:$H$148,6,0)*BT100/100</f>
        <v>#N/A</v>
      </c>
      <c r="BV100" s="51" t="e">
        <f>VLOOKUP(BG100,'BASE DE DONNEE'!$A$4:$H$148,7,0)*BT100/100</f>
        <v>#N/A</v>
      </c>
      <c r="BW100" s="51" t="e">
        <f>VLOOKUP(BG100,'BASE DE DONNEE'!$A$4:$H$148,8,0)*BT100/100</f>
        <v>#N/A</v>
      </c>
      <c r="BX100" s="52" t="e">
        <f t="shared" si="27"/>
        <v>#N/A</v>
      </c>
    </row>
    <row r="101" spans="1:76" ht="16.5" thickTop="1" thickBot="1" x14ac:dyDescent="0.3">
      <c r="A101" s="821" t="s">
        <v>61</v>
      </c>
      <c r="B101" s="822"/>
      <c r="C101" s="822"/>
      <c r="D101" s="822"/>
      <c r="E101" s="822"/>
      <c r="F101" s="822"/>
      <c r="G101" s="822"/>
      <c r="H101" s="822"/>
      <c r="I101" s="823"/>
      <c r="J101" s="824">
        <f>SUM(J77:L100)+SUM(AC77:AE107)+SUM(AV77:AX107)+SUM(BO77:BQ107)</f>
        <v>0</v>
      </c>
      <c r="K101" s="825"/>
      <c r="L101" s="825"/>
      <c r="M101" s="825"/>
      <c r="N101" s="825"/>
      <c r="O101" s="825"/>
      <c r="P101" s="825"/>
      <c r="Q101" s="825"/>
      <c r="R101" s="825"/>
      <c r="S101" s="826"/>
      <c r="T101" s="22"/>
      <c r="U101" s="153"/>
      <c r="V101" s="782" t="e">
        <f>VLOOKUP(U101,'BASE DE DONNEE'!$A$4:$H$148,2,0)</f>
        <v>#N/A</v>
      </c>
      <c r="W101" s="782"/>
      <c r="X101" s="782"/>
      <c r="Y101" s="783"/>
      <c r="Z101" s="783"/>
      <c r="AA101" s="784"/>
      <c r="AB101" s="784"/>
      <c r="AC101" s="785"/>
      <c r="AD101" s="785"/>
      <c r="AE101" s="785"/>
      <c r="AF101" s="50" t="e">
        <f>VLOOKUP(U101,'BASE DE DONNEE'!$A$4:$H$148,3,0)</f>
        <v>#N/A</v>
      </c>
      <c r="AG101" s="713" t="e">
        <f t="shared" si="22"/>
        <v>#N/A</v>
      </c>
      <c r="AH101" s="714"/>
      <c r="AI101" s="51" t="e">
        <f>VLOOKUP(U101,'BASE DE DONNEE'!$A$4:$H$148,6,0)*AH101/100</f>
        <v>#N/A</v>
      </c>
      <c r="AJ101" s="51" t="e">
        <f>VLOOKUP(U101,'BASE DE DONNEE'!$A$4:$H$148,7,0)*AH101/100</f>
        <v>#N/A</v>
      </c>
      <c r="AK101" s="51" t="e">
        <f>VLOOKUP(U101,'BASE DE DONNEE'!$A$4:$H$148,8,0)*AH101/100</f>
        <v>#N/A</v>
      </c>
      <c r="AL101" s="52" t="e">
        <f t="shared" si="23"/>
        <v>#N/A</v>
      </c>
      <c r="AM101" s="22"/>
      <c r="AN101" s="153"/>
      <c r="AO101" s="782" t="e">
        <f>VLOOKUP(AN101,'BASE DE DONNEE'!$A$4:$H$148,2,0)</f>
        <v>#N/A</v>
      </c>
      <c r="AP101" s="782"/>
      <c r="AQ101" s="782"/>
      <c r="AR101" s="783"/>
      <c r="AS101" s="783"/>
      <c r="AT101" s="784"/>
      <c r="AU101" s="784"/>
      <c r="AV101" s="785"/>
      <c r="AW101" s="785"/>
      <c r="AX101" s="785"/>
      <c r="AY101" s="50" t="e">
        <f>VLOOKUP(AN101,'BASE DE DONNEE'!$A$4:$H$148,3,0)</f>
        <v>#N/A</v>
      </c>
      <c r="AZ101" s="713" t="e">
        <f t="shared" si="24"/>
        <v>#N/A</v>
      </c>
      <c r="BA101" s="714"/>
      <c r="BB101" s="51" t="e">
        <f>VLOOKUP(AN101,'BASE DE DONNEE'!$A$4:$H$148,6,0)*BA101/100</f>
        <v>#N/A</v>
      </c>
      <c r="BC101" s="51" t="e">
        <f>VLOOKUP(AN101,'BASE DE DONNEE'!$A$4:$H$148,7,0)*BA101/100</f>
        <v>#N/A</v>
      </c>
      <c r="BD101" s="51" t="e">
        <f>VLOOKUP(AN101,'BASE DE DONNEE'!$A$4:$H$148,8,0)*BA101/100</f>
        <v>#N/A</v>
      </c>
      <c r="BE101" s="52" t="e">
        <f t="shared" si="25"/>
        <v>#N/A</v>
      </c>
      <c r="BF101" s="22"/>
      <c r="BG101" s="153"/>
      <c r="BH101" s="782" t="e">
        <f>VLOOKUP(BG101,'BASE DE DONNEE'!$A$4:$H$148,2,0)</f>
        <v>#N/A</v>
      </c>
      <c r="BI101" s="782"/>
      <c r="BJ101" s="782"/>
      <c r="BK101" s="783"/>
      <c r="BL101" s="783"/>
      <c r="BM101" s="784"/>
      <c r="BN101" s="784"/>
      <c r="BO101" s="785"/>
      <c r="BP101" s="785"/>
      <c r="BQ101" s="785"/>
      <c r="BR101" s="50" t="e">
        <f>VLOOKUP(BG101,'BASE DE DONNEE'!$A$4:$H$148,3,0)</f>
        <v>#N/A</v>
      </c>
      <c r="BS101" s="713" t="e">
        <f t="shared" si="26"/>
        <v>#N/A</v>
      </c>
      <c r="BT101" s="714"/>
      <c r="BU101" s="51" t="e">
        <f>VLOOKUP(BG101,'BASE DE DONNEE'!$A$4:$H$148,6,0)*BT101/100</f>
        <v>#N/A</v>
      </c>
      <c r="BV101" s="51" t="e">
        <f>VLOOKUP(BG101,'BASE DE DONNEE'!$A$4:$H$148,7,0)*BT101/100</f>
        <v>#N/A</v>
      </c>
      <c r="BW101" s="51" t="e">
        <f>VLOOKUP(BG101,'BASE DE DONNEE'!$A$4:$H$148,8,0)*BT101/100</f>
        <v>#N/A</v>
      </c>
      <c r="BX101" s="52" t="e">
        <f t="shared" si="27"/>
        <v>#N/A</v>
      </c>
    </row>
    <row r="102" spans="1:76" ht="15.75" thickBot="1" x14ac:dyDescent="0.3">
      <c r="A102" s="854" t="s">
        <v>55</v>
      </c>
      <c r="B102" s="855"/>
      <c r="C102" s="855"/>
      <c r="D102" s="855"/>
      <c r="E102" s="855"/>
      <c r="F102" s="855"/>
      <c r="G102" s="855"/>
      <c r="H102" s="855"/>
      <c r="I102" s="855"/>
      <c r="J102" s="855"/>
      <c r="K102" s="855"/>
      <c r="L102" s="855"/>
      <c r="M102" s="855"/>
      <c r="N102" s="855"/>
      <c r="O102" s="818">
        <f>SUMIF(N77:O100,"&lt;&gt;#N/A")+SUMIF(AG77:AH107,"&lt;&gt;#N/A")+SUMIF(AZ77:BA107,"&lt;&gt;#N/A")+SUMIF(BS77:BT107,"&lt;&gt;#N/A")</f>
        <v>0</v>
      </c>
      <c r="P102" s="819"/>
      <c r="Q102" s="819"/>
      <c r="R102" s="819"/>
      <c r="S102" s="820"/>
      <c r="T102" s="22"/>
      <c r="U102" s="153"/>
      <c r="V102" s="782" t="e">
        <f>VLOOKUP(U102,'BASE DE DONNEE'!$A$4:$H$148,2,0)</f>
        <v>#N/A</v>
      </c>
      <c r="W102" s="782"/>
      <c r="X102" s="782"/>
      <c r="Y102" s="783"/>
      <c r="Z102" s="783"/>
      <c r="AA102" s="784"/>
      <c r="AB102" s="784"/>
      <c r="AC102" s="785"/>
      <c r="AD102" s="785"/>
      <c r="AE102" s="785"/>
      <c r="AF102" s="50" t="e">
        <f>VLOOKUP(U102,'BASE DE DONNEE'!$A$4:$H$148,3,0)</f>
        <v>#N/A</v>
      </c>
      <c r="AG102" s="713" t="e">
        <f t="shared" si="22"/>
        <v>#N/A</v>
      </c>
      <c r="AH102" s="714"/>
      <c r="AI102" s="51" t="e">
        <f>VLOOKUP(U102,'BASE DE DONNEE'!$A$4:$H$148,6,0)*AH102/100</f>
        <v>#N/A</v>
      </c>
      <c r="AJ102" s="51" t="e">
        <f>VLOOKUP(U102,'BASE DE DONNEE'!$A$4:$H$148,7,0)*AH102/100</f>
        <v>#N/A</v>
      </c>
      <c r="AK102" s="51" t="e">
        <f>VLOOKUP(U102,'BASE DE DONNEE'!$A$4:$H$148,8,0)*AH102/100</f>
        <v>#N/A</v>
      </c>
      <c r="AL102" s="52" t="e">
        <f t="shared" si="23"/>
        <v>#N/A</v>
      </c>
      <c r="AM102" s="22"/>
      <c r="AN102" s="153"/>
      <c r="AO102" s="782" t="e">
        <f>VLOOKUP(AN102,'BASE DE DONNEE'!$A$4:$H$148,2,0)</f>
        <v>#N/A</v>
      </c>
      <c r="AP102" s="782"/>
      <c r="AQ102" s="782"/>
      <c r="AR102" s="783"/>
      <c r="AS102" s="783"/>
      <c r="AT102" s="784"/>
      <c r="AU102" s="784"/>
      <c r="AV102" s="785"/>
      <c r="AW102" s="785"/>
      <c r="AX102" s="785"/>
      <c r="AY102" s="50" t="e">
        <f>VLOOKUP(AN102,'BASE DE DONNEE'!$A$4:$H$148,3,0)</f>
        <v>#N/A</v>
      </c>
      <c r="AZ102" s="713" t="e">
        <f t="shared" si="24"/>
        <v>#N/A</v>
      </c>
      <c r="BA102" s="714"/>
      <c r="BB102" s="51" t="e">
        <f>VLOOKUP(AN102,'BASE DE DONNEE'!$A$4:$H$148,6,0)*BA102/100</f>
        <v>#N/A</v>
      </c>
      <c r="BC102" s="51" t="e">
        <f>VLOOKUP(AN102,'BASE DE DONNEE'!$A$4:$H$148,7,0)*BA102/100</f>
        <v>#N/A</v>
      </c>
      <c r="BD102" s="51" t="e">
        <f>VLOOKUP(AN102,'BASE DE DONNEE'!$A$4:$H$148,8,0)*BA102/100</f>
        <v>#N/A</v>
      </c>
      <c r="BE102" s="52" t="e">
        <f t="shared" si="25"/>
        <v>#N/A</v>
      </c>
      <c r="BF102" s="22"/>
      <c r="BG102" s="153"/>
      <c r="BH102" s="782" t="e">
        <f>VLOOKUP(BG102,'BASE DE DONNEE'!$A$4:$H$148,2,0)</f>
        <v>#N/A</v>
      </c>
      <c r="BI102" s="782"/>
      <c r="BJ102" s="782"/>
      <c r="BK102" s="783"/>
      <c r="BL102" s="783"/>
      <c r="BM102" s="784"/>
      <c r="BN102" s="784"/>
      <c r="BO102" s="785"/>
      <c r="BP102" s="785"/>
      <c r="BQ102" s="785"/>
      <c r="BR102" s="50" t="e">
        <f>VLOOKUP(BG102,'BASE DE DONNEE'!$A$4:$H$148,3,0)</f>
        <v>#N/A</v>
      </c>
      <c r="BS102" s="713" t="e">
        <f t="shared" si="26"/>
        <v>#N/A</v>
      </c>
      <c r="BT102" s="714"/>
      <c r="BU102" s="51" t="e">
        <f>VLOOKUP(BG102,'BASE DE DONNEE'!$A$4:$H$148,6,0)*BT102/100</f>
        <v>#N/A</v>
      </c>
      <c r="BV102" s="51" t="e">
        <f>VLOOKUP(BG102,'BASE DE DONNEE'!$A$4:$H$148,7,0)*BT102/100</f>
        <v>#N/A</v>
      </c>
      <c r="BW102" s="51" t="e">
        <f>VLOOKUP(BG102,'BASE DE DONNEE'!$A$4:$H$148,8,0)*BT102/100</f>
        <v>#N/A</v>
      </c>
      <c r="BX102" s="52" t="e">
        <f t="shared" si="27"/>
        <v>#N/A</v>
      </c>
    </row>
    <row r="103" spans="1:76" ht="15.75" thickBot="1" x14ac:dyDescent="0.3">
      <c r="A103" s="854" t="s">
        <v>59</v>
      </c>
      <c r="B103" s="855"/>
      <c r="C103" s="855"/>
      <c r="D103" s="855"/>
      <c r="E103" s="855"/>
      <c r="F103" s="855"/>
      <c r="G103" s="855"/>
      <c r="H103" s="855"/>
      <c r="I103" s="855"/>
      <c r="J103" s="855"/>
      <c r="K103" s="855"/>
      <c r="L103" s="855"/>
      <c r="M103" s="855"/>
      <c r="N103" s="855"/>
      <c r="O103" s="856"/>
      <c r="P103" s="815">
        <f>SUMIF(P77:P100,"&lt;&gt;#N/A")+SUMIF(AI77:AI107,"&lt;&gt;#N/A")+SUMIF(BB77:BB107,"&lt;&gt;#N/A")+SUMIF(BU77:BU107,"&lt;&gt;#N/A")</f>
        <v>0</v>
      </c>
      <c r="Q103" s="816"/>
      <c r="R103" s="816"/>
      <c r="S103" s="817"/>
      <c r="T103" s="22"/>
      <c r="U103" s="153"/>
      <c r="V103" s="782" t="e">
        <f>VLOOKUP(U103,'BASE DE DONNEE'!$A$4:$H$148,2,0)</f>
        <v>#N/A</v>
      </c>
      <c r="W103" s="782"/>
      <c r="X103" s="782"/>
      <c r="Y103" s="783"/>
      <c r="Z103" s="783"/>
      <c r="AA103" s="784"/>
      <c r="AB103" s="784"/>
      <c r="AC103" s="785"/>
      <c r="AD103" s="785"/>
      <c r="AE103" s="785"/>
      <c r="AF103" s="50" t="e">
        <f>VLOOKUP(U103,'BASE DE DONNEE'!$A$4:$H$148,3,0)</f>
        <v>#N/A</v>
      </c>
      <c r="AG103" s="713" t="e">
        <f t="shared" si="22"/>
        <v>#N/A</v>
      </c>
      <c r="AH103" s="714"/>
      <c r="AI103" s="51" t="e">
        <f>VLOOKUP(U103,'BASE DE DONNEE'!$A$4:$H$148,6,0)*AH103/100</f>
        <v>#N/A</v>
      </c>
      <c r="AJ103" s="51" t="e">
        <f>VLOOKUP(U103,'BASE DE DONNEE'!$A$4:$H$148,7,0)*AH103/100</f>
        <v>#N/A</v>
      </c>
      <c r="AK103" s="51" t="e">
        <f>VLOOKUP(U103,'BASE DE DONNEE'!$A$4:$H$148,8,0)*AH103/100</f>
        <v>#N/A</v>
      </c>
      <c r="AL103" s="52" t="e">
        <f t="shared" si="23"/>
        <v>#N/A</v>
      </c>
      <c r="AM103" s="22"/>
      <c r="AN103" s="153"/>
      <c r="AO103" s="782" t="e">
        <f>VLOOKUP(AN103,'BASE DE DONNEE'!$A$4:$H$148,2,0)</f>
        <v>#N/A</v>
      </c>
      <c r="AP103" s="782"/>
      <c r="AQ103" s="782"/>
      <c r="AR103" s="783"/>
      <c r="AS103" s="783"/>
      <c r="AT103" s="784"/>
      <c r="AU103" s="784"/>
      <c r="AV103" s="785"/>
      <c r="AW103" s="785"/>
      <c r="AX103" s="785"/>
      <c r="AY103" s="50" t="e">
        <f>VLOOKUP(AN103,'BASE DE DONNEE'!$A$4:$H$148,3,0)</f>
        <v>#N/A</v>
      </c>
      <c r="AZ103" s="713" t="e">
        <f t="shared" si="24"/>
        <v>#N/A</v>
      </c>
      <c r="BA103" s="714"/>
      <c r="BB103" s="51" t="e">
        <f>VLOOKUP(AN103,'BASE DE DONNEE'!$A$4:$H$148,6,0)*BA103/100</f>
        <v>#N/A</v>
      </c>
      <c r="BC103" s="51" t="e">
        <f>VLOOKUP(AN103,'BASE DE DONNEE'!$A$4:$H$148,7,0)*BA103/100</f>
        <v>#N/A</v>
      </c>
      <c r="BD103" s="51" t="e">
        <f>VLOOKUP(AN103,'BASE DE DONNEE'!$A$4:$H$148,8,0)*BA103/100</f>
        <v>#N/A</v>
      </c>
      <c r="BE103" s="52" t="e">
        <f t="shared" si="25"/>
        <v>#N/A</v>
      </c>
      <c r="BF103" s="22"/>
      <c r="BG103" s="153"/>
      <c r="BH103" s="782" t="e">
        <f>VLOOKUP(BG103,'BASE DE DONNEE'!$A$4:$H$148,2,0)</f>
        <v>#N/A</v>
      </c>
      <c r="BI103" s="782"/>
      <c r="BJ103" s="782"/>
      <c r="BK103" s="783"/>
      <c r="BL103" s="783"/>
      <c r="BM103" s="784"/>
      <c r="BN103" s="784"/>
      <c r="BO103" s="785"/>
      <c r="BP103" s="785"/>
      <c r="BQ103" s="785"/>
      <c r="BR103" s="50" t="e">
        <f>VLOOKUP(BG103,'BASE DE DONNEE'!$A$4:$H$148,3,0)</f>
        <v>#N/A</v>
      </c>
      <c r="BS103" s="713" t="e">
        <f t="shared" si="26"/>
        <v>#N/A</v>
      </c>
      <c r="BT103" s="714"/>
      <c r="BU103" s="51" t="e">
        <f>VLOOKUP(BG103,'BASE DE DONNEE'!$A$4:$H$148,6,0)*BT103/100</f>
        <v>#N/A</v>
      </c>
      <c r="BV103" s="51" t="e">
        <f>VLOOKUP(BG103,'BASE DE DONNEE'!$A$4:$H$148,7,0)*BT103/100</f>
        <v>#N/A</v>
      </c>
      <c r="BW103" s="51" t="e">
        <f>VLOOKUP(BG103,'BASE DE DONNEE'!$A$4:$H$148,8,0)*BT103/100</f>
        <v>#N/A</v>
      </c>
      <c r="BX103" s="52" t="e">
        <f t="shared" si="27"/>
        <v>#N/A</v>
      </c>
    </row>
    <row r="104" spans="1:76" ht="15.75" thickBot="1" x14ac:dyDescent="0.3">
      <c r="A104" s="868" t="s">
        <v>58</v>
      </c>
      <c r="B104" s="869"/>
      <c r="C104" s="869"/>
      <c r="D104" s="869"/>
      <c r="E104" s="869"/>
      <c r="F104" s="869"/>
      <c r="G104" s="869"/>
      <c r="H104" s="869"/>
      <c r="I104" s="869"/>
      <c r="J104" s="869"/>
      <c r="K104" s="869"/>
      <c r="L104" s="869"/>
      <c r="M104" s="869"/>
      <c r="N104" s="869"/>
      <c r="O104" s="869"/>
      <c r="P104" s="575"/>
      <c r="Q104" s="800">
        <f>SUMIF(Q77:Q100,"&lt;&gt;#N/A")+SUMIF(AJ77:AJ107,"&lt;&gt;#N/A")+SUMIF(BC77:BC107,"&lt;&gt;#N/A")+SUMIF(BV77:BV107,"&lt;&gt;#N/A")</f>
        <v>0</v>
      </c>
      <c r="R104" s="801"/>
      <c r="S104" s="802"/>
      <c r="T104" s="22"/>
      <c r="U104" s="153"/>
      <c r="V104" s="782" t="e">
        <f>VLOOKUP(U104,'BASE DE DONNEE'!$A$4:$H$148,2,0)</f>
        <v>#N/A</v>
      </c>
      <c r="W104" s="782"/>
      <c r="X104" s="782"/>
      <c r="Y104" s="783"/>
      <c r="Z104" s="783"/>
      <c r="AA104" s="784"/>
      <c r="AB104" s="784"/>
      <c r="AC104" s="785"/>
      <c r="AD104" s="785"/>
      <c r="AE104" s="785"/>
      <c r="AF104" s="50" t="e">
        <f>VLOOKUP(U104,'BASE DE DONNEE'!$A$4:$H$148,3,0)</f>
        <v>#N/A</v>
      </c>
      <c r="AG104" s="713" t="e">
        <f t="shared" si="22"/>
        <v>#N/A</v>
      </c>
      <c r="AH104" s="714"/>
      <c r="AI104" s="51" t="e">
        <f>VLOOKUP(U104,'BASE DE DONNEE'!$A$4:$H$148,6,0)*AH104/100</f>
        <v>#N/A</v>
      </c>
      <c r="AJ104" s="51" t="e">
        <f>VLOOKUP(U104,'BASE DE DONNEE'!$A$4:$H$148,7,0)*AH104/100</f>
        <v>#N/A</v>
      </c>
      <c r="AK104" s="51" t="e">
        <f>VLOOKUP(U104,'BASE DE DONNEE'!$A$4:$H$148,8,0)*AH104/100</f>
        <v>#N/A</v>
      </c>
      <c r="AL104" s="52" t="e">
        <f t="shared" si="23"/>
        <v>#N/A</v>
      </c>
      <c r="AM104" s="22"/>
      <c r="AN104" s="153"/>
      <c r="AO104" s="782" t="e">
        <f>VLOOKUP(AN104,'BASE DE DONNEE'!$A$4:$H$148,2,0)</f>
        <v>#N/A</v>
      </c>
      <c r="AP104" s="782"/>
      <c r="AQ104" s="782"/>
      <c r="AR104" s="783"/>
      <c r="AS104" s="783"/>
      <c r="AT104" s="784"/>
      <c r="AU104" s="784"/>
      <c r="AV104" s="785"/>
      <c r="AW104" s="785"/>
      <c r="AX104" s="785"/>
      <c r="AY104" s="50" t="e">
        <f>VLOOKUP(AN104,'BASE DE DONNEE'!$A$4:$H$148,3,0)</f>
        <v>#N/A</v>
      </c>
      <c r="AZ104" s="713" t="e">
        <f t="shared" si="24"/>
        <v>#N/A</v>
      </c>
      <c r="BA104" s="714"/>
      <c r="BB104" s="51" t="e">
        <f>VLOOKUP(AN104,'BASE DE DONNEE'!$A$4:$H$148,6,0)*BA104/100</f>
        <v>#N/A</v>
      </c>
      <c r="BC104" s="51" t="e">
        <f>VLOOKUP(AN104,'BASE DE DONNEE'!$A$4:$H$148,7,0)*BA104/100</f>
        <v>#N/A</v>
      </c>
      <c r="BD104" s="51" t="e">
        <f>VLOOKUP(AN104,'BASE DE DONNEE'!$A$4:$H$148,8,0)*BA104/100</f>
        <v>#N/A</v>
      </c>
      <c r="BE104" s="52" t="e">
        <f t="shared" si="25"/>
        <v>#N/A</v>
      </c>
      <c r="BF104" s="22"/>
      <c r="BG104" s="153"/>
      <c r="BH104" s="782" t="e">
        <f>VLOOKUP(BG104,'BASE DE DONNEE'!$A$4:$H$148,2,0)</f>
        <v>#N/A</v>
      </c>
      <c r="BI104" s="782"/>
      <c r="BJ104" s="782"/>
      <c r="BK104" s="783"/>
      <c r="BL104" s="783"/>
      <c r="BM104" s="784"/>
      <c r="BN104" s="784"/>
      <c r="BO104" s="785"/>
      <c r="BP104" s="785"/>
      <c r="BQ104" s="785"/>
      <c r="BR104" s="50" t="e">
        <f>VLOOKUP(BG104,'BASE DE DONNEE'!$A$4:$H$148,3,0)</f>
        <v>#N/A</v>
      </c>
      <c r="BS104" s="713" t="e">
        <f t="shared" si="26"/>
        <v>#N/A</v>
      </c>
      <c r="BT104" s="714"/>
      <c r="BU104" s="51" t="e">
        <f>VLOOKUP(BG104,'BASE DE DONNEE'!$A$4:$H$148,6,0)*BT104/100</f>
        <v>#N/A</v>
      </c>
      <c r="BV104" s="51" t="e">
        <f>VLOOKUP(BG104,'BASE DE DONNEE'!$A$4:$H$148,7,0)*BT104/100</f>
        <v>#N/A</v>
      </c>
      <c r="BW104" s="51" t="e">
        <f>VLOOKUP(BG104,'BASE DE DONNEE'!$A$4:$H$148,8,0)*BT104/100</f>
        <v>#N/A</v>
      </c>
      <c r="BX104" s="52" t="e">
        <f t="shared" si="27"/>
        <v>#N/A</v>
      </c>
    </row>
    <row r="105" spans="1:76" ht="15.75" thickBot="1" x14ac:dyDescent="0.3">
      <c r="A105" s="885" t="s">
        <v>57</v>
      </c>
      <c r="B105" s="886"/>
      <c r="C105" s="886"/>
      <c r="D105" s="886"/>
      <c r="E105" s="886"/>
      <c r="F105" s="886"/>
      <c r="G105" s="886"/>
      <c r="H105" s="886"/>
      <c r="I105" s="886"/>
      <c r="J105" s="886"/>
      <c r="K105" s="886"/>
      <c r="L105" s="886"/>
      <c r="M105" s="886"/>
      <c r="N105" s="886"/>
      <c r="O105" s="886"/>
      <c r="P105" s="886"/>
      <c r="Q105" s="856"/>
      <c r="R105" s="798">
        <f>SUMIF(R77:R100,"&lt;&gt;#N/A")+SUMIF(AK77:AK107,"&lt;&gt;#N/A")+SUMIF(BD77:BD107,"&lt;&gt;#N/A")+SUMIF(BW77:BW107,"&lt;&gt;#N/A")</f>
        <v>0</v>
      </c>
      <c r="S105" s="799"/>
      <c r="T105" s="22"/>
      <c r="U105" s="153"/>
      <c r="V105" s="782" t="e">
        <f>VLOOKUP(U105,'BASE DE DONNEE'!$A$4:$H$148,2,0)</f>
        <v>#N/A</v>
      </c>
      <c r="W105" s="782"/>
      <c r="X105" s="782"/>
      <c r="Y105" s="783"/>
      <c r="Z105" s="783"/>
      <c r="AA105" s="784"/>
      <c r="AB105" s="784"/>
      <c r="AC105" s="785"/>
      <c r="AD105" s="785"/>
      <c r="AE105" s="785"/>
      <c r="AF105" s="50" t="e">
        <f>VLOOKUP(U105,'BASE DE DONNEE'!$A$4:$H$148,3,0)</f>
        <v>#N/A</v>
      </c>
      <c r="AG105" s="713" t="e">
        <f t="shared" si="22"/>
        <v>#N/A</v>
      </c>
      <c r="AH105" s="714"/>
      <c r="AI105" s="51" t="e">
        <f>VLOOKUP(U105,'BASE DE DONNEE'!$A$4:$H$148,6,0)*AH105/100</f>
        <v>#N/A</v>
      </c>
      <c r="AJ105" s="51" t="e">
        <f>VLOOKUP(U105,'BASE DE DONNEE'!$A$4:$H$148,7,0)*AH105/100</f>
        <v>#N/A</v>
      </c>
      <c r="AK105" s="51" t="e">
        <f>VLOOKUP(U105,'BASE DE DONNEE'!$A$4:$H$148,8,0)*AH105/100</f>
        <v>#N/A</v>
      </c>
      <c r="AL105" s="52" t="e">
        <f t="shared" si="23"/>
        <v>#N/A</v>
      </c>
      <c r="AM105" s="22"/>
      <c r="AN105" s="153"/>
      <c r="AO105" s="782" t="e">
        <f>VLOOKUP(AN105,'BASE DE DONNEE'!$A$4:$H$148,2,0)</f>
        <v>#N/A</v>
      </c>
      <c r="AP105" s="782"/>
      <c r="AQ105" s="782"/>
      <c r="AR105" s="783"/>
      <c r="AS105" s="783"/>
      <c r="AT105" s="784"/>
      <c r="AU105" s="784"/>
      <c r="AV105" s="785"/>
      <c r="AW105" s="785"/>
      <c r="AX105" s="785"/>
      <c r="AY105" s="50" t="e">
        <f>VLOOKUP(AN105,'BASE DE DONNEE'!$A$4:$H$148,3,0)</f>
        <v>#N/A</v>
      </c>
      <c r="AZ105" s="713" t="e">
        <f t="shared" si="24"/>
        <v>#N/A</v>
      </c>
      <c r="BA105" s="714"/>
      <c r="BB105" s="51" t="e">
        <f>VLOOKUP(AN105,'BASE DE DONNEE'!$A$4:$H$148,6,0)*BA105/100</f>
        <v>#N/A</v>
      </c>
      <c r="BC105" s="51" t="e">
        <f>VLOOKUP(AN105,'BASE DE DONNEE'!$A$4:$H$148,7,0)*BA105/100</f>
        <v>#N/A</v>
      </c>
      <c r="BD105" s="51" t="e">
        <f>VLOOKUP(AN105,'BASE DE DONNEE'!$A$4:$H$148,8,0)*BA105/100</f>
        <v>#N/A</v>
      </c>
      <c r="BE105" s="52" t="e">
        <f t="shared" si="25"/>
        <v>#N/A</v>
      </c>
      <c r="BF105" s="22"/>
      <c r="BG105" s="153"/>
      <c r="BH105" s="782" t="e">
        <f>VLOOKUP(BG105,'BASE DE DONNEE'!$A$4:$H$148,2,0)</f>
        <v>#N/A</v>
      </c>
      <c r="BI105" s="782"/>
      <c r="BJ105" s="782"/>
      <c r="BK105" s="783"/>
      <c r="BL105" s="783"/>
      <c r="BM105" s="784"/>
      <c r="BN105" s="784"/>
      <c r="BO105" s="785"/>
      <c r="BP105" s="785"/>
      <c r="BQ105" s="785"/>
      <c r="BR105" s="50" t="e">
        <f>VLOOKUP(BG105,'BASE DE DONNEE'!$A$4:$H$148,3,0)</f>
        <v>#N/A</v>
      </c>
      <c r="BS105" s="713" t="e">
        <f t="shared" si="26"/>
        <v>#N/A</v>
      </c>
      <c r="BT105" s="714"/>
      <c r="BU105" s="51" t="e">
        <f>VLOOKUP(BG105,'BASE DE DONNEE'!$A$4:$H$148,6,0)*BT105/100</f>
        <v>#N/A</v>
      </c>
      <c r="BV105" s="51" t="e">
        <f>VLOOKUP(BG105,'BASE DE DONNEE'!$A$4:$H$148,7,0)*BT105/100</f>
        <v>#N/A</v>
      </c>
      <c r="BW105" s="51" t="e">
        <f>VLOOKUP(BG105,'BASE DE DONNEE'!$A$4:$H$148,8,0)*BT105/100</f>
        <v>#N/A</v>
      </c>
      <c r="BX105" s="52" t="e">
        <f t="shared" si="27"/>
        <v>#N/A</v>
      </c>
    </row>
    <row r="106" spans="1:76" ht="15.75" thickBot="1" x14ac:dyDescent="0.3">
      <c r="A106" s="872" t="s">
        <v>56</v>
      </c>
      <c r="B106" s="873"/>
      <c r="C106" s="873"/>
      <c r="D106" s="873"/>
      <c r="E106" s="873"/>
      <c r="F106" s="873"/>
      <c r="G106" s="873"/>
      <c r="H106" s="873"/>
      <c r="I106" s="873"/>
      <c r="J106" s="873"/>
      <c r="K106" s="873"/>
      <c r="L106" s="873"/>
      <c r="M106" s="873"/>
      <c r="N106" s="873"/>
      <c r="O106" s="873"/>
      <c r="P106" s="873"/>
      <c r="Q106" s="873"/>
      <c r="R106" s="874"/>
      <c r="S106" s="53">
        <f>SUMIF(S77:S100,"&lt;&gt;#N/A")+SUMIF(AL77:AL107,"&lt;&gt;#N/A")+SUMIF(BE77:BE107,"&lt;&gt;#N/A")+SUMIF(BX77:BX107,"&lt;&gt;#N/A")</f>
        <v>0</v>
      </c>
      <c r="T106" s="22"/>
      <c r="U106" s="153"/>
      <c r="V106" s="782" t="e">
        <f>VLOOKUP(U106,'BASE DE DONNEE'!$A$4:$H$148,2,0)</f>
        <v>#N/A</v>
      </c>
      <c r="W106" s="782"/>
      <c r="X106" s="782"/>
      <c r="Y106" s="783"/>
      <c r="Z106" s="783"/>
      <c r="AA106" s="784"/>
      <c r="AB106" s="784"/>
      <c r="AC106" s="785"/>
      <c r="AD106" s="785"/>
      <c r="AE106" s="785"/>
      <c r="AF106" s="50" t="e">
        <f>VLOOKUP(U106,'BASE DE DONNEE'!$A$4:$H$148,3,0)</f>
        <v>#N/A</v>
      </c>
      <c r="AG106" s="713" t="e">
        <f>(AC106*AF106)/100</f>
        <v>#N/A</v>
      </c>
      <c r="AH106" s="714"/>
      <c r="AI106" s="51" t="e">
        <f>VLOOKUP(U106,'BASE DE DONNEE'!$A$4:$H$148,6,0)*AH106/100</f>
        <v>#N/A</v>
      </c>
      <c r="AJ106" s="51" t="e">
        <f>VLOOKUP(U106,'BASE DE DONNEE'!$A$4:$H$148,7,0)*AH106/100</f>
        <v>#N/A</v>
      </c>
      <c r="AK106" s="51" t="e">
        <f>VLOOKUP(U106,'BASE DE DONNEE'!$A$4:$H$148,8,0)*AH106/100</f>
        <v>#N/A</v>
      </c>
      <c r="AL106" s="52" t="e">
        <f>AH106+AI106+AJ106+AK106</f>
        <v>#N/A</v>
      </c>
      <c r="AM106" s="22"/>
      <c r="AN106" s="153"/>
      <c r="AO106" s="782" t="e">
        <f>VLOOKUP(AN106,'BASE DE DONNEE'!$A$4:$H$148,2,0)</f>
        <v>#N/A</v>
      </c>
      <c r="AP106" s="782"/>
      <c r="AQ106" s="782"/>
      <c r="AR106" s="783"/>
      <c r="AS106" s="783"/>
      <c r="AT106" s="784"/>
      <c r="AU106" s="784"/>
      <c r="AV106" s="785"/>
      <c r="AW106" s="785"/>
      <c r="AX106" s="785"/>
      <c r="AY106" s="50" t="e">
        <f>VLOOKUP(AN106,'BASE DE DONNEE'!$A$4:$H$148,3,0)</f>
        <v>#N/A</v>
      </c>
      <c r="AZ106" s="713" t="e">
        <f>(AV106*AY106)/100</f>
        <v>#N/A</v>
      </c>
      <c r="BA106" s="714"/>
      <c r="BB106" s="51" t="e">
        <f>VLOOKUP(AN106,'BASE DE DONNEE'!$A$4:$H$148,6,0)*BA106/100</f>
        <v>#N/A</v>
      </c>
      <c r="BC106" s="51" t="e">
        <f>VLOOKUP(AN106,'BASE DE DONNEE'!$A$4:$H$148,7,0)*BA106/100</f>
        <v>#N/A</v>
      </c>
      <c r="BD106" s="51" t="e">
        <f>VLOOKUP(AN106,'BASE DE DONNEE'!$A$4:$H$148,8,0)*BA106/100</f>
        <v>#N/A</v>
      </c>
      <c r="BE106" s="52" t="e">
        <f t="shared" si="25"/>
        <v>#N/A</v>
      </c>
      <c r="BF106" s="22"/>
      <c r="BG106" s="153"/>
      <c r="BH106" s="782" t="e">
        <f>VLOOKUP(BG106,'BASE DE DONNEE'!$A$4:$H$148,2,0)</f>
        <v>#N/A</v>
      </c>
      <c r="BI106" s="782"/>
      <c r="BJ106" s="782"/>
      <c r="BK106" s="783"/>
      <c r="BL106" s="783"/>
      <c r="BM106" s="784"/>
      <c r="BN106" s="784"/>
      <c r="BO106" s="785"/>
      <c r="BP106" s="785"/>
      <c r="BQ106" s="785"/>
      <c r="BR106" s="50" t="e">
        <f>VLOOKUP(BG106,'BASE DE DONNEE'!$A$4:$H$148,3,0)</f>
        <v>#N/A</v>
      </c>
      <c r="BS106" s="713" t="e">
        <f t="shared" si="26"/>
        <v>#N/A</v>
      </c>
      <c r="BT106" s="714"/>
      <c r="BU106" s="51" t="e">
        <f>VLOOKUP(BG106,'BASE DE DONNEE'!$A$4:$H$148,6,0)*BT106/100</f>
        <v>#N/A</v>
      </c>
      <c r="BV106" s="51" t="e">
        <f>VLOOKUP(BG106,'BASE DE DONNEE'!$A$4:$H$148,7,0)*BT106/100</f>
        <v>#N/A</v>
      </c>
      <c r="BW106" s="51" t="e">
        <f>VLOOKUP(BG106,'BASE DE DONNEE'!$A$4:$H$148,8,0)*BT106/100</f>
        <v>#N/A</v>
      </c>
      <c r="BX106" s="52" t="e">
        <f t="shared" si="27"/>
        <v>#N/A</v>
      </c>
    </row>
    <row r="107" spans="1:76" ht="15.75" thickBot="1" x14ac:dyDescent="0.3">
      <c r="T107" s="882"/>
      <c r="U107" s="883"/>
      <c r="V107" s="883"/>
      <c r="W107" s="883"/>
      <c r="X107" s="883"/>
      <c r="Y107" s="883"/>
      <c r="Z107" s="883"/>
      <c r="AA107" s="883"/>
      <c r="AB107" s="883"/>
      <c r="AC107" s="883"/>
      <c r="AD107" s="883"/>
      <c r="AE107" s="883"/>
      <c r="AF107" s="883"/>
      <c r="AG107" s="883"/>
      <c r="AH107" s="883"/>
      <c r="AI107" s="883"/>
      <c r="AJ107" s="883"/>
      <c r="AK107" s="883"/>
      <c r="AL107" s="884"/>
      <c r="AM107" s="882"/>
      <c r="AN107" s="883"/>
      <c r="AO107" s="883"/>
      <c r="AP107" s="883"/>
      <c r="AQ107" s="883"/>
      <c r="AR107" s="883"/>
      <c r="AS107" s="883"/>
      <c r="AT107" s="883"/>
      <c r="AU107" s="883"/>
      <c r="AV107" s="883"/>
      <c r="AW107" s="883"/>
      <c r="AX107" s="883"/>
      <c r="AY107" s="883"/>
      <c r="AZ107" s="883"/>
      <c r="BA107" s="883"/>
      <c r="BB107" s="883"/>
      <c r="BC107" s="883"/>
      <c r="BD107" s="883"/>
      <c r="BE107" s="884"/>
      <c r="BF107" s="882"/>
      <c r="BG107" s="883"/>
      <c r="BH107" s="883"/>
      <c r="BI107" s="883"/>
      <c r="BJ107" s="883"/>
      <c r="BK107" s="883"/>
      <c r="BL107" s="883"/>
      <c r="BM107" s="883"/>
      <c r="BN107" s="883"/>
      <c r="BO107" s="883"/>
      <c r="BP107" s="883"/>
      <c r="BQ107" s="883"/>
      <c r="BR107" s="883"/>
      <c r="BS107" s="883"/>
      <c r="BT107" s="883"/>
      <c r="BU107" s="883"/>
      <c r="BV107" s="883"/>
      <c r="BW107" s="883"/>
      <c r="BX107" s="884"/>
    </row>
    <row r="108" spans="1:76" ht="15" customHeight="1" x14ac:dyDescent="0.25">
      <c r="A108" s="528" t="s">
        <v>32</v>
      </c>
      <c r="B108" s="529"/>
      <c r="C108" s="529"/>
      <c r="D108" s="529"/>
      <c r="E108" s="529"/>
      <c r="F108" s="529"/>
      <c r="G108" s="529"/>
      <c r="H108" s="529"/>
      <c r="I108" s="529"/>
      <c r="J108" s="529"/>
      <c r="K108" s="529"/>
      <c r="L108" s="529"/>
      <c r="M108" s="529"/>
      <c r="N108" s="529"/>
      <c r="O108" s="529"/>
      <c r="P108" s="529"/>
      <c r="Q108" s="529"/>
      <c r="R108" s="529"/>
      <c r="S108" s="530"/>
      <c r="T108" s="528" t="s">
        <v>32</v>
      </c>
      <c r="U108" s="529"/>
      <c r="V108" s="529"/>
      <c r="W108" s="529"/>
      <c r="X108" s="529"/>
      <c r="Y108" s="529"/>
      <c r="Z108" s="529"/>
      <c r="AA108" s="529"/>
      <c r="AB108" s="529"/>
      <c r="AC108" s="529"/>
      <c r="AD108" s="529"/>
      <c r="AE108" s="529"/>
      <c r="AF108" s="529"/>
      <c r="AG108" s="529"/>
      <c r="AH108" s="529"/>
      <c r="AI108" s="529"/>
      <c r="AJ108" s="529"/>
      <c r="AK108" s="529"/>
      <c r="AL108" s="530"/>
      <c r="AM108" s="528" t="s">
        <v>32</v>
      </c>
      <c r="AN108" s="529"/>
      <c r="AO108" s="529"/>
      <c r="AP108" s="529"/>
      <c r="AQ108" s="529"/>
      <c r="AR108" s="529"/>
      <c r="AS108" s="529"/>
      <c r="AT108" s="529"/>
      <c r="AU108" s="529"/>
      <c r="AV108" s="529"/>
      <c r="AW108" s="529"/>
      <c r="AX108" s="529"/>
      <c r="AY108" s="529"/>
      <c r="AZ108" s="529"/>
      <c r="BA108" s="529"/>
      <c r="BB108" s="529"/>
      <c r="BC108" s="529"/>
      <c r="BD108" s="529"/>
      <c r="BE108" s="530"/>
    </row>
    <row r="109" spans="1:76" ht="15" customHeight="1" thickBot="1" x14ac:dyDescent="0.3">
      <c r="A109" s="531"/>
      <c r="B109" s="532"/>
      <c r="C109" s="532"/>
      <c r="D109" s="532"/>
      <c r="E109" s="532"/>
      <c r="F109" s="532"/>
      <c r="G109" s="532"/>
      <c r="H109" s="532"/>
      <c r="I109" s="532"/>
      <c r="J109" s="532"/>
      <c r="K109" s="532"/>
      <c r="L109" s="532"/>
      <c r="M109" s="532"/>
      <c r="N109" s="532"/>
      <c r="O109" s="532"/>
      <c r="P109" s="532"/>
      <c r="Q109" s="532"/>
      <c r="R109" s="532"/>
      <c r="S109" s="533"/>
      <c r="T109" s="531"/>
      <c r="U109" s="532"/>
      <c r="V109" s="532"/>
      <c r="W109" s="532"/>
      <c r="X109" s="532"/>
      <c r="Y109" s="532"/>
      <c r="Z109" s="532"/>
      <c r="AA109" s="532"/>
      <c r="AB109" s="532"/>
      <c r="AC109" s="532"/>
      <c r="AD109" s="532"/>
      <c r="AE109" s="532"/>
      <c r="AF109" s="532"/>
      <c r="AG109" s="532"/>
      <c r="AH109" s="532"/>
      <c r="AI109" s="532"/>
      <c r="AJ109" s="532"/>
      <c r="AK109" s="532"/>
      <c r="AL109" s="533"/>
      <c r="AM109" s="531"/>
      <c r="AN109" s="532"/>
      <c r="AO109" s="532"/>
      <c r="AP109" s="532"/>
      <c r="AQ109" s="532"/>
      <c r="AR109" s="532"/>
      <c r="AS109" s="532"/>
      <c r="AT109" s="532"/>
      <c r="AU109" s="532"/>
      <c r="AV109" s="532"/>
      <c r="AW109" s="532"/>
      <c r="AX109" s="532"/>
      <c r="AY109" s="532"/>
      <c r="AZ109" s="532"/>
      <c r="BA109" s="532"/>
      <c r="BB109" s="532"/>
      <c r="BC109" s="532"/>
      <c r="BD109" s="532"/>
      <c r="BE109" s="533"/>
    </row>
    <row r="110" spans="1:76" ht="16.5" customHeight="1" thickBot="1" x14ac:dyDescent="0.3">
      <c r="A110" s="534" t="s">
        <v>41</v>
      </c>
      <c r="B110" s="667"/>
      <c r="C110" s="501" t="s">
        <v>14</v>
      </c>
      <c r="D110" s="501"/>
      <c r="E110" s="501"/>
      <c r="F110" s="501" t="s">
        <v>42</v>
      </c>
      <c r="G110" s="501"/>
      <c r="H110" s="803" t="s">
        <v>46</v>
      </c>
      <c r="I110" s="804"/>
      <c r="J110" s="805"/>
      <c r="K110" s="809" t="s">
        <v>62</v>
      </c>
      <c r="L110" s="810"/>
      <c r="M110" s="811"/>
      <c r="N110" s="526" t="s">
        <v>44</v>
      </c>
      <c r="O110" s="786"/>
      <c r="P110" s="524" t="s">
        <v>25</v>
      </c>
      <c r="Q110" s="524" t="s">
        <v>45</v>
      </c>
      <c r="R110" s="524" t="s">
        <v>26</v>
      </c>
      <c r="S110" s="846" t="s">
        <v>47</v>
      </c>
      <c r="T110" s="534" t="s">
        <v>41</v>
      </c>
      <c r="U110" s="667"/>
      <c r="V110" s="501" t="s">
        <v>14</v>
      </c>
      <c r="W110" s="501"/>
      <c r="X110" s="501"/>
      <c r="Y110" s="501" t="s">
        <v>42</v>
      </c>
      <c r="Z110" s="501"/>
      <c r="AA110" s="803" t="s">
        <v>46</v>
      </c>
      <c r="AB110" s="804"/>
      <c r="AC110" s="805"/>
      <c r="AD110" s="809" t="s">
        <v>62</v>
      </c>
      <c r="AE110" s="810"/>
      <c r="AF110" s="811"/>
      <c r="AG110" s="154"/>
      <c r="AH110" s="524" t="s">
        <v>44</v>
      </c>
      <c r="AI110" s="524" t="s">
        <v>25</v>
      </c>
      <c r="AJ110" s="524" t="s">
        <v>45</v>
      </c>
      <c r="AK110" s="524" t="s">
        <v>26</v>
      </c>
      <c r="AL110" s="501" t="s">
        <v>47</v>
      </c>
      <c r="AM110" s="534" t="s">
        <v>41</v>
      </c>
      <c r="AN110" s="667"/>
      <c r="AO110" s="501" t="s">
        <v>14</v>
      </c>
      <c r="AP110" s="501"/>
      <c r="AQ110" s="501"/>
      <c r="AR110" s="501" t="s">
        <v>42</v>
      </c>
      <c r="AS110" s="501"/>
      <c r="AT110" s="803" t="s">
        <v>46</v>
      </c>
      <c r="AU110" s="804"/>
      <c r="AV110" s="805"/>
      <c r="AW110" s="809" t="s">
        <v>62</v>
      </c>
      <c r="AX110" s="810"/>
      <c r="AY110" s="811"/>
      <c r="AZ110" s="526" t="s">
        <v>44</v>
      </c>
      <c r="BA110" s="786"/>
      <c r="BB110" s="524" t="s">
        <v>25</v>
      </c>
      <c r="BC110" s="524" t="s">
        <v>45</v>
      </c>
      <c r="BD110" s="524" t="s">
        <v>26</v>
      </c>
      <c r="BE110" s="501" t="s">
        <v>47</v>
      </c>
    </row>
    <row r="111" spans="1:76" ht="15.75" customHeight="1" thickBot="1" x14ac:dyDescent="0.3">
      <c r="A111" s="535"/>
      <c r="B111" s="669"/>
      <c r="C111" s="501"/>
      <c r="D111" s="501"/>
      <c r="E111" s="501"/>
      <c r="F111" s="501"/>
      <c r="G111" s="501"/>
      <c r="H111" s="806"/>
      <c r="I111" s="807"/>
      <c r="J111" s="808"/>
      <c r="K111" s="812"/>
      <c r="L111" s="813"/>
      <c r="M111" s="814"/>
      <c r="N111" s="527"/>
      <c r="O111" s="787"/>
      <c r="P111" s="524"/>
      <c r="Q111" s="524"/>
      <c r="R111" s="524"/>
      <c r="S111" s="846"/>
      <c r="T111" s="535"/>
      <c r="U111" s="669"/>
      <c r="V111" s="501"/>
      <c r="W111" s="501"/>
      <c r="X111" s="501"/>
      <c r="Y111" s="501"/>
      <c r="Z111" s="501"/>
      <c r="AA111" s="806"/>
      <c r="AB111" s="807"/>
      <c r="AC111" s="808"/>
      <c r="AD111" s="812"/>
      <c r="AE111" s="813"/>
      <c r="AF111" s="814"/>
      <c r="AG111" s="155"/>
      <c r="AH111" s="524"/>
      <c r="AI111" s="524"/>
      <c r="AJ111" s="524"/>
      <c r="AK111" s="524"/>
      <c r="AL111" s="501"/>
      <c r="AM111" s="535"/>
      <c r="AN111" s="669"/>
      <c r="AO111" s="501"/>
      <c r="AP111" s="501"/>
      <c r="AQ111" s="501"/>
      <c r="AR111" s="501"/>
      <c r="AS111" s="501"/>
      <c r="AT111" s="806"/>
      <c r="AU111" s="807"/>
      <c r="AV111" s="808"/>
      <c r="AW111" s="812"/>
      <c r="AX111" s="813"/>
      <c r="AY111" s="814"/>
      <c r="AZ111" s="527"/>
      <c r="BA111" s="787"/>
      <c r="BB111" s="524"/>
      <c r="BC111" s="524"/>
      <c r="BD111" s="524"/>
      <c r="BE111" s="501"/>
    </row>
    <row r="112" spans="1:76" ht="15.75" thickBot="1" x14ac:dyDescent="0.3">
      <c r="A112" s="796"/>
      <c r="B112" s="797"/>
      <c r="C112" s="788"/>
      <c r="D112" s="789"/>
      <c r="E112" s="790"/>
      <c r="F112" s="791"/>
      <c r="G112" s="792"/>
      <c r="H112" s="793"/>
      <c r="I112" s="794"/>
      <c r="J112" s="795"/>
      <c r="K112" s="793"/>
      <c r="L112" s="794"/>
      <c r="M112" s="795"/>
      <c r="N112" s="793"/>
      <c r="O112" s="795"/>
      <c r="P112" s="156"/>
      <c r="Q112" s="156"/>
      <c r="R112" s="156"/>
      <c r="S112" s="157"/>
      <c r="T112" s="796"/>
      <c r="U112" s="797"/>
      <c r="V112" s="788"/>
      <c r="W112" s="789"/>
      <c r="X112" s="790"/>
      <c r="Y112" s="791"/>
      <c r="Z112" s="792"/>
      <c r="AA112" s="793"/>
      <c r="AB112" s="794"/>
      <c r="AC112" s="795"/>
      <c r="AD112" s="793"/>
      <c r="AE112" s="794"/>
      <c r="AF112" s="795"/>
      <c r="AG112" s="158"/>
      <c r="AH112" s="156">
        <f>Y112/2</f>
        <v>0</v>
      </c>
      <c r="AI112" s="156"/>
      <c r="AJ112" s="156"/>
      <c r="AK112" s="156"/>
      <c r="AL112" s="157"/>
      <c r="AM112" s="796"/>
      <c r="AN112" s="797"/>
      <c r="AO112" s="788"/>
      <c r="AP112" s="789"/>
      <c r="AQ112" s="790"/>
      <c r="AR112" s="791"/>
      <c r="AS112" s="792"/>
      <c r="AT112" s="793"/>
      <c r="AU112" s="794"/>
      <c r="AV112" s="795"/>
      <c r="AW112" s="793"/>
      <c r="AX112" s="794"/>
      <c r="AY112" s="795"/>
      <c r="AZ112" s="793">
        <f>AR112/2</f>
        <v>0</v>
      </c>
      <c r="BA112" s="795"/>
      <c r="BB112" s="156"/>
      <c r="BC112" s="156"/>
      <c r="BD112" s="156"/>
      <c r="BE112" s="157"/>
    </row>
    <row r="113" spans="1:57" x14ac:dyDescent="0.25">
      <c r="A113" s="778"/>
      <c r="B113" s="779"/>
      <c r="C113" s="685"/>
      <c r="D113" s="780"/>
      <c r="E113" s="686"/>
      <c r="F113" s="683"/>
      <c r="G113" s="684"/>
      <c r="H113" s="683"/>
      <c r="I113" s="781"/>
      <c r="J113" s="684"/>
      <c r="K113" s="683"/>
      <c r="L113" s="781"/>
      <c r="M113" s="684"/>
      <c r="N113" s="683"/>
      <c r="O113" s="684"/>
      <c r="P113" s="66"/>
      <c r="Q113" s="66"/>
      <c r="R113" s="66"/>
      <c r="S113" s="159"/>
      <c r="T113" s="778"/>
      <c r="U113" s="779"/>
      <c r="V113" s="685"/>
      <c r="W113" s="780"/>
      <c r="X113" s="686"/>
      <c r="Y113" s="683"/>
      <c r="Z113" s="684"/>
      <c r="AA113" s="683"/>
      <c r="AB113" s="781"/>
      <c r="AC113" s="684"/>
      <c r="AD113" s="683"/>
      <c r="AE113" s="781"/>
      <c r="AF113" s="684"/>
      <c r="AG113" s="70"/>
      <c r="AH113" s="66"/>
      <c r="AI113" s="66"/>
      <c r="AJ113" s="66"/>
      <c r="AK113" s="66"/>
      <c r="AL113" s="159"/>
      <c r="AM113" s="778"/>
      <c r="AN113" s="779"/>
      <c r="AO113" s="685"/>
      <c r="AP113" s="780"/>
      <c r="AQ113" s="686"/>
      <c r="AR113" s="683"/>
      <c r="AS113" s="684"/>
      <c r="AT113" s="683"/>
      <c r="AU113" s="781"/>
      <c r="AV113" s="684"/>
      <c r="AW113" s="683"/>
      <c r="AX113" s="781"/>
      <c r="AY113" s="684"/>
      <c r="AZ113" s="793">
        <f t="shared" ref="AZ113:AZ137" si="28">AR113/2</f>
        <v>0</v>
      </c>
      <c r="BA113" s="795"/>
      <c r="BB113" s="66"/>
      <c r="BC113" s="66"/>
      <c r="BD113" s="66"/>
      <c r="BE113" s="159"/>
    </row>
    <row r="114" spans="1:57" x14ac:dyDescent="0.25">
      <c r="A114" s="778"/>
      <c r="B114" s="779"/>
      <c r="C114" s="685"/>
      <c r="D114" s="780"/>
      <c r="E114" s="686"/>
      <c r="F114" s="683"/>
      <c r="G114" s="684"/>
      <c r="H114" s="683"/>
      <c r="I114" s="781"/>
      <c r="J114" s="684"/>
      <c r="K114" s="683"/>
      <c r="L114" s="781"/>
      <c r="M114" s="684"/>
      <c r="N114" s="683"/>
      <c r="O114" s="684"/>
      <c r="P114" s="66"/>
      <c r="Q114" s="66"/>
      <c r="R114" s="66"/>
      <c r="S114" s="159"/>
      <c r="T114" s="778"/>
      <c r="U114" s="779"/>
      <c r="V114" s="685"/>
      <c r="W114" s="780"/>
      <c r="X114" s="686"/>
      <c r="Y114" s="683"/>
      <c r="Z114" s="684"/>
      <c r="AA114" s="683"/>
      <c r="AB114" s="781"/>
      <c r="AC114" s="684"/>
      <c r="AD114" s="683"/>
      <c r="AE114" s="781"/>
      <c r="AF114" s="684"/>
      <c r="AG114" s="70"/>
      <c r="AH114" s="66"/>
      <c r="AI114" s="66"/>
      <c r="AJ114" s="66"/>
      <c r="AK114" s="66"/>
      <c r="AL114" s="159"/>
      <c r="AM114" s="778"/>
      <c r="AN114" s="779"/>
      <c r="AO114" s="685"/>
      <c r="AP114" s="780"/>
      <c r="AQ114" s="686"/>
      <c r="AR114" s="683"/>
      <c r="AS114" s="684"/>
      <c r="AT114" s="683"/>
      <c r="AU114" s="781"/>
      <c r="AV114" s="684"/>
      <c r="AW114" s="683"/>
      <c r="AX114" s="781"/>
      <c r="AY114" s="684"/>
      <c r="AZ114" s="683">
        <f t="shared" si="28"/>
        <v>0</v>
      </c>
      <c r="BA114" s="684"/>
      <c r="BB114" s="66"/>
      <c r="BC114" s="66"/>
      <c r="BD114" s="66"/>
      <c r="BE114" s="159"/>
    </row>
    <row r="115" spans="1:57" x14ac:dyDescent="0.25">
      <c r="A115" s="778"/>
      <c r="B115" s="779"/>
      <c r="C115" s="685"/>
      <c r="D115" s="780"/>
      <c r="E115" s="686"/>
      <c r="F115" s="683"/>
      <c r="G115" s="684"/>
      <c r="H115" s="683"/>
      <c r="I115" s="781"/>
      <c r="J115" s="684"/>
      <c r="K115" s="683"/>
      <c r="L115" s="781"/>
      <c r="M115" s="684"/>
      <c r="N115" s="683"/>
      <c r="O115" s="684"/>
      <c r="P115" s="66"/>
      <c r="Q115" s="66"/>
      <c r="R115" s="66"/>
      <c r="S115" s="159"/>
      <c r="T115" s="778"/>
      <c r="U115" s="779"/>
      <c r="V115" s="685"/>
      <c r="W115" s="780"/>
      <c r="X115" s="686"/>
      <c r="Y115" s="683"/>
      <c r="Z115" s="684"/>
      <c r="AA115" s="683"/>
      <c r="AB115" s="781"/>
      <c r="AC115" s="684"/>
      <c r="AD115" s="683"/>
      <c r="AE115" s="781"/>
      <c r="AF115" s="684"/>
      <c r="AG115" s="70"/>
      <c r="AH115" s="66"/>
      <c r="AI115" s="66"/>
      <c r="AJ115" s="66"/>
      <c r="AK115" s="66"/>
      <c r="AL115" s="159"/>
      <c r="AM115" s="778"/>
      <c r="AN115" s="779"/>
      <c r="AO115" s="685"/>
      <c r="AP115" s="780"/>
      <c r="AQ115" s="686"/>
      <c r="AR115" s="683"/>
      <c r="AS115" s="684"/>
      <c r="AT115" s="683"/>
      <c r="AU115" s="781"/>
      <c r="AV115" s="684"/>
      <c r="AW115" s="683"/>
      <c r="AX115" s="781"/>
      <c r="AY115" s="684"/>
      <c r="AZ115" s="683">
        <f t="shared" si="28"/>
        <v>0</v>
      </c>
      <c r="BA115" s="684"/>
      <c r="BB115" s="66"/>
      <c r="BC115" s="66"/>
      <c r="BD115" s="66"/>
      <c r="BE115" s="159"/>
    </row>
    <row r="116" spans="1:57" x14ac:dyDescent="0.25">
      <c r="A116" s="778"/>
      <c r="B116" s="779"/>
      <c r="C116" s="685"/>
      <c r="D116" s="780"/>
      <c r="E116" s="686"/>
      <c r="F116" s="683"/>
      <c r="G116" s="684"/>
      <c r="H116" s="683"/>
      <c r="I116" s="781"/>
      <c r="J116" s="684"/>
      <c r="K116" s="683"/>
      <c r="L116" s="781"/>
      <c r="M116" s="684"/>
      <c r="N116" s="683"/>
      <c r="O116" s="684"/>
      <c r="P116" s="66"/>
      <c r="Q116" s="66"/>
      <c r="R116" s="66"/>
      <c r="S116" s="159"/>
      <c r="T116" s="778"/>
      <c r="U116" s="779"/>
      <c r="V116" s="685"/>
      <c r="W116" s="780"/>
      <c r="X116" s="686"/>
      <c r="Y116" s="683"/>
      <c r="Z116" s="684"/>
      <c r="AA116" s="683"/>
      <c r="AB116" s="781"/>
      <c r="AC116" s="684"/>
      <c r="AD116" s="683"/>
      <c r="AE116" s="781"/>
      <c r="AF116" s="684"/>
      <c r="AG116" s="70"/>
      <c r="AH116" s="66"/>
      <c r="AI116" s="66"/>
      <c r="AJ116" s="66"/>
      <c r="AK116" s="66"/>
      <c r="AL116" s="159"/>
      <c r="AM116" s="778"/>
      <c r="AN116" s="779"/>
      <c r="AO116" s="685"/>
      <c r="AP116" s="780"/>
      <c r="AQ116" s="686"/>
      <c r="AR116" s="683"/>
      <c r="AS116" s="684"/>
      <c r="AT116" s="683"/>
      <c r="AU116" s="781"/>
      <c r="AV116" s="684"/>
      <c r="AW116" s="683"/>
      <c r="AX116" s="781"/>
      <c r="AY116" s="684"/>
      <c r="AZ116" s="683">
        <f t="shared" si="28"/>
        <v>0</v>
      </c>
      <c r="BA116" s="684"/>
      <c r="BB116" s="66"/>
      <c r="BC116" s="66"/>
      <c r="BD116" s="66"/>
      <c r="BE116" s="159"/>
    </row>
    <row r="117" spans="1:57" x14ac:dyDescent="0.25">
      <c r="A117" s="778"/>
      <c r="B117" s="779"/>
      <c r="C117" s="685"/>
      <c r="D117" s="780"/>
      <c r="E117" s="686"/>
      <c r="F117" s="683"/>
      <c r="G117" s="684"/>
      <c r="H117" s="683"/>
      <c r="I117" s="781"/>
      <c r="J117" s="684"/>
      <c r="K117" s="683"/>
      <c r="L117" s="781"/>
      <c r="M117" s="684"/>
      <c r="N117" s="683"/>
      <c r="O117" s="684"/>
      <c r="P117" s="66"/>
      <c r="Q117" s="66"/>
      <c r="R117" s="66"/>
      <c r="S117" s="159"/>
      <c r="T117" s="778"/>
      <c r="U117" s="779"/>
      <c r="V117" s="685"/>
      <c r="W117" s="780"/>
      <c r="X117" s="686"/>
      <c r="Y117" s="683"/>
      <c r="Z117" s="684"/>
      <c r="AA117" s="683"/>
      <c r="AB117" s="781"/>
      <c r="AC117" s="684"/>
      <c r="AD117" s="683"/>
      <c r="AE117" s="781"/>
      <c r="AF117" s="684"/>
      <c r="AG117" s="70"/>
      <c r="AH117" s="66"/>
      <c r="AI117" s="66"/>
      <c r="AJ117" s="66"/>
      <c r="AK117" s="66"/>
      <c r="AL117" s="159"/>
      <c r="AM117" s="778"/>
      <c r="AN117" s="779"/>
      <c r="AO117" s="685"/>
      <c r="AP117" s="780"/>
      <c r="AQ117" s="686"/>
      <c r="AR117" s="683"/>
      <c r="AS117" s="684"/>
      <c r="AT117" s="683"/>
      <c r="AU117" s="781"/>
      <c r="AV117" s="684"/>
      <c r="AW117" s="683"/>
      <c r="AX117" s="781"/>
      <c r="AY117" s="684"/>
      <c r="AZ117" s="683">
        <f t="shared" si="28"/>
        <v>0</v>
      </c>
      <c r="BA117" s="684"/>
      <c r="BB117" s="66"/>
      <c r="BC117" s="66"/>
      <c r="BD117" s="66"/>
      <c r="BE117" s="159"/>
    </row>
    <row r="118" spans="1:57" x14ac:dyDescent="0.25">
      <c r="A118" s="778"/>
      <c r="B118" s="779"/>
      <c r="C118" s="685"/>
      <c r="D118" s="780"/>
      <c r="E118" s="686"/>
      <c r="F118" s="683"/>
      <c r="G118" s="684"/>
      <c r="H118" s="683"/>
      <c r="I118" s="781"/>
      <c r="J118" s="684"/>
      <c r="K118" s="683"/>
      <c r="L118" s="781"/>
      <c r="M118" s="684"/>
      <c r="N118" s="683"/>
      <c r="O118" s="684"/>
      <c r="P118" s="29"/>
      <c r="Q118" s="29"/>
      <c r="R118" s="29"/>
      <c r="S118" s="34"/>
      <c r="T118" s="778"/>
      <c r="U118" s="779"/>
      <c r="V118" s="685"/>
      <c r="W118" s="780"/>
      <c r="X118" s="686"/>
      <c r="Y118" s="683"/>
      <c r="Z118" s="684"/>
      <c r="AA118" s="683"/>
      <c r="AB118" s="781"/>
      <c r="AC118" s="684"/>
      <c r="AD118" s="683"/>
      <c r="AE118" s="781"/>
      <c r="AF118" s="684"/>
      <c r="AG118" s="70"/>
      <c r="AH118" s="29"/>
      <c r="AI118" s="29"/>
      <c r="AJ118" s="29"/>
      <c r="AK118" s="29"/>
      <c r="AL118" s="34"/>
      <c r="AM118" s="778"/>
      <c r="AN118" s="779"/>
      <c r="AO118" s="685"/>
      <c r="AP118" s="780"/>
      <c r="AQ118" s="686"/>
      <c r="AR118" s="683"/>
      <c r="AS118" s="684"/>
      <c r="AT118" s="683"/>
      <c r="AU118" s="781"/>
      <c r="AV118" s="684"/>
      <c r="AW118" s="683"/>
      <c r="AX118" s="781"/>
      <c r="AY118" s="684"/>
      <c r="AZ118" s="683">
        <f t="shared" si="28"/>
        <v>0</v>
      </c>
      <c r="BA118" s="684"/>
      <c r="BB118" s="29"/>
      <c r="BC118" s="29"/>
      <c r="BD118" s="29"/>
      <c r="BE118" s="34"/>
    </row>
    <row r="119" spans="1:57" x14ac:dyDescent="0.25">
      <c r="A119" s="778"/>
      <c r="B119" s="779"/>
      <c r="C119" s="685"/>
      <c r="D119" s="780"/>
      <c r="E119" s="686"/>
      <c r="F119" s="683"/>
      <c r="G119" s="684"/>
      <c r="H119" s="683"/>
      <c r="I119" s="781"/>
      <c r="J119" s="684"/>
      <c r="K119" s="683"/>
      <c r="L119" s="781"/>
      <c r="M119" s="684"/>
      <c r="N119" s="683"/>
      <c r="O119" s="684"/>
      <c r="P119" s="29"/>
      <c r="Q119" s="29"/>
      <c r="R119" s="29"/>
      <c r="S119" s="34"/>
      <c r="T119" s="778"/>
      <c r="U119" s="779"/>
      <c r="V119" s="685"/>
      <c r="W119" s="780"/>
      <c r="X119" s="686"/>
      <c r="Y119" s="683"/>
      <c r="Z119" s="684"/>
      <c r="AA119" s="683"/>
      <c r="AB119" s="781"/>
      <c r="AC119" s="684"/>
      <c r="AD119" s="683"/>
      <c r="AE119" s="781"/>
      <c r="AF119" s="684"/>
      <c r="AG119" s="70"/>
      <c r="AH119" s="29"/>
      <c r="AI119" s="29"/>
      <c r="AJ119" s="29"/>
      <c r="AK119" s="29"/>
      <c r="AL119" s="34"/>
      <c r="AM119" s="778"/>
      <c r="AN119" s="779"/>
      <c r="AO119" s="685"/>
      <c r="AP119" s="780"/>
      <c r="AQ119" s="686"/>
      <c r="AR119" s="683"/>
      <c r="AS119" s="684"/>
      <c r="AT119" s="683"/>
      <c r="AU119" s="781"/>
      <c r="AV119" s="684"/>
      <c r="AW119" s="683"/>
      <c r="AX119" s="781"/>
      <c r="AY119" s="684"/>
      <c r="AZ119" s="683">
        <f t="shared" si="28"/>
        <v>0</v>
      </c>
      <c r="BA119" s="684"/>
      <c r="BB119" s="29"/>
      <c r="BC119" s="29"/>
      <c r="BD119" s="29"/>
      <c r="BE119" s="34"/>
    </row>
    <row r="120" spans="1:57" x14ac:dyDescent="0.25">
      <c r="A120" s="160"/>
      <c r="B120" s="161"/>
      <c r="C120" s="67"/>
      <c r="D120" s="162"/>
      <c r="E120" s="68"/>
      <c r="F120" s="69"/>
      <c r="G120" s="70"/>
      <c r="H120" s="69"/>
      <c r="I120" s="163"/>
      <c r="J120" s="70"/>
      <c r="K120" s="69"/>
      <c r="L120" s="163"/>
      <c r="M120" s="70"/>
      <c r="N120" s="683"/>
      <c r="O120" s="684"/>
      <c r="P120" s="29"/>
      <c r="Q120" s="29"/>
      <c r="R120" s="29"/>
      <c r="S120" s="34"/>
      <c r="T120" s="160"/>
      <c r="U120" s="161"/>
      <c r="V120" s="67"/>
      <c r="W120" s="162"/>
      <c r="X120" s="68"/>
      <c r="Y120" s="69"/>
      <c r="Z120" s="70"/>
      <c r="AA120" s="69"/>
      <c r="AB120" s="163"/>
      <c r="AC120" s="70"/>
      <c r="AD120" s="69"/>
      <c r="AE120" s="163"/>
      <c r="AF120" s="70"/>
      <c r="AG120" s="70"/>
      <c r="AH120" s="29"/>
      <c r="AI120" s="29"/>
      <c r="AJ120" s="29"/>
      <c r="AK120" s="29"/>
      <c r="AL120" s="34"/>
      <c r="AM120" s="160"/>
      <c r="AN120" s="161"/>
      <c r="AO120" s="67"/>
      <c r="AP120" s="162"/>
      <c r="AQ120" s="68"/>
      <c r="AR120" s="69"/>
      <c r="AS120" s="70"/>
      <c r="AT120" s="69"/>
      <c r="AU120" s="163"/>
      <c r="AV120" s="70"/>
      <c r="AW120" s="69"/>
      <c r="AX120" s="163"/>
      <c r="AY120" s="70"/>
      <c r="AZ120" s="683">
        <f t="shared" si="28"/>
        <v>0</v>
      </c>
      <c r="BA120" s="684"/>
      <c r="BB120" s="29"/>
      <c r="BC120" s="29"/>
      <c r="BD120" s="29"/>
      <c r="BE120" s="34"/>
    </row>
    <row r="121" spans="1:57" x14ac:dyDescent="0.25">
      <c r="A121" s="160"/>
      <c r="B121" s="161"/>
      <c r="C121" s="67"/>
      <c r="D121" s="162"/>
      <c r="E121" s="68"/>
      <c r="F121" s="69"/>
      <c r="G121" s="70"/>
      <c r="H121" s="69"/>
      <c r="I121" s="163"/>
      <c r="J121" s="70"/>
      <c r="K121" s="69"/>
      <c r="L121" s="163"/>
      <c r="M121" s="70"/>
      <c r="N121" s="683"/>
      <c r="O121" s="684"/>
      <c r="P121" s="29"/>
      <c r="Q121" s="29"/>
      <c r="R121" s="29"/>
      <c r="S121" s="34"/>
      <c r="T121" s="160"/>
      <c r="U121" s="161"/>
      <c r="V121" s="67"/>
      <c r="W121" s="162"/>
      <c r="X121" s="68"/>
      <c r="Y121" s="69"/>
      <c r="Z121" s="70"/>
      <c r="AA121" s="69"/>
      <c r="AB121" s="163"/>
      <c r="AC121" s="70"/>
      <c r="AD121" s="69"/>
      <c r="AE121" s="163"/>
      <c r="AF121" s="70"/>
      <c r="AG121" s="70"/>
      <c r="AH121" s="29"/>
      <c r="AI121" s="29"/>
      <c r="AJ121" s="29"/>
      <c r="AK121" s="29"/>
      <c r="AL121" s="34"/>
      <c r="AM121" s="160"/>
      <c r="AN121" s="161"/>
      <c r="AO121" s="67"/>
      <c r="AP121" s="162"/>
      <c r="AQ121" s="68"/>
      <c r="AR121" s="69"/>
      <c r="AS121" s="70"/>
      <c r="AT121" s="69"/>
      <c r="AU121" s="163"/>
      <c r="AV121" s="70"/>
      <c r="AW121" s="69"/>
      <c r="AX121" s="163"/>
      <c r="AY121" s="70"/>
      <c r="AZ121" s="683">
        <f t="shared" si="28"/>
        <v>0</v>
      </c>
      <c r="BA121" s="684"/>
      <c r="BB121" s="29"/>
      <c r="BC121" s="29"/>
      <c r="BD121" s="29"/>
      <c r="BE121" s="34"/>
    </row>
    <row r="122" spans="1:57" x14ac:dyDescent="0.25">
      <c r="A122" s="778"/>
      <c r="B122" s="779"/>
      <c r="C122" s="685"/>
      <c r="D122" s="780"/>
      <c r="E122" s="686"/>
      <c r="F122" s="683"/>
      <c r="G122" s="684"/>
      <c r="H122" s="683"/>
      <c r="I122" s="781"/>
      <c r="J122" s="684"/>
      <c r="K122" s="683"/>
      <c r="L122" s="781"/>
      <c r="M122" s="684"/>
      <c r="N122" s="683"/>
      <c r="O122" s="684"/>
      <c r="P122" s="29"/>
      <c r="Q122" s="29"/>
      <c r="R122" s="29"/>
      <c r="S122" s="34"/>
      <c r="T122" s="778"/>
      <c r="U122" s="779"/>
      <c r="V122" s="685"/>
      <c r="W122" s="780"/>
      <c r="X122" s="686"/>
      <c r="Y122" s="683"/>
      <c r="Z122" s="684"/>
      <c r="AA122" s="683"/>
      <c r="AB122" s="781"/>
      <c r="AC122" s="684"/>
      <c r="AD122" s="683"/>
      <c r="AE122" s="781"/>
      <c r="AF122" s="684"/>
      <c r="AG122" s="70"/>
      <c r="AH122" s="29"/>
      <c r="AI122" s="29"/>
      <c r="AJ122" s="29"/>
      <c r="AK122" s="29"/>
      <c r="AL122" s="34"/>
      <c r="AM122" s="778"/>
      <c r="AN122" s="779"/>
      <c r="AO122" s="685"/>
      <c r="AP122" s="780"/>
      <c r="AQ122" s="686"/>
      <c r="AR122" s="683"/>
      <c r="AS122" s="684"/>
      <c r="AT122" s="683"/>
      <c r="AU122" s="781"/>
      <c r="AV122" s="684"/>
      <c r="AW122" s="683"/>
      <c r="AX122" s="781"/>
      <c r="AY122" s="684"/>
      <c r="AZ122" s="683">
        <f t="shared" si="28"/>
        <v>0</v>
      </c>
      <c r="BA122" s="684"/>
      <c r="BB122" s="29"/>
      <c r="BC122" s="29"/>
      <c r="BD122" s="29"/>
      <c r="BE122" s="34"/>
    </row>
    <row r="123" spans="1:57" x14ac:dyDescent="0.25">
      <c r="A123" s="778"/>
      <c r="B123" s="779"/>
      <c r="C123" s="685"/>
      <c r="D123" s="780"/>
      <c r="E123" s="686"/>
      <c r="F123" s="683"/>
      <c r="G123" s="684"/>
      <c r="H123" s="683"/>
      <c r="I123" s="781"/>
      <c r="J123" s="684"/>
      <c r="K123" s="683"/>
      <c r="L123" s="781"/>
      <c r="M123" s="684"/>
      <c r="N123" s="683"/>
      <c r="O123" s="684"/>
      <c r="P123" s="29"/>
      <c r="Q123" s="29"/>
      <c r="R123" s="29"/>
      <c r="S123" s="34"/>
      <c r="T123" s="778"/>
      <c r="U123" s="779"/>
      <c r="V123" s="685"/>
      <c r="W123" s="780"/>
      <c r="X123" s="686"/>
      <c r="Y123" s="683"/>
      <c r="Z123" s="684"/>
      <c r="AA123" s="683"/>
      <c r="AB123" s="781"/>
      <c r="AC123" s="684"/>
      <c r="AD123" s="683"/>
      <c r="AE123" s="781"/>
      <c r="AF123" s="684"/>
      <c r="AG123" s="70"/>
      <c r="AH123" s="29"/>
      <c r="AI123" s="29"/>
      <c r="AJ123" s="29"/>
      <c r="AK123" s="29"/>
      <c r="AL123" s="34"/>
      <c r="AM123" s="778"/>
      <c r="AN123" s="779"/>
      <c r="AO123" s="685"/>
      <c r="AP123" s="780"/>
      <c r="AQ123" s="686"/>
      <c r="AR123" s="683"/>
      <c r="AS123" s="684"/>
      <c r="AT123" s="683"/>
      <c r="AU123" s="781"/>
      <c r="AV123" s="684"/>
      <c r="AW123" s="683"/>
      <c r="AX123" s="781"/>
      <c r="AY123" s="684"/>
      <c r="AZ123" s="683">
        <f t="shared" si="28"/>
        <v>0</v>
      </c>
      <c r="BA123" s="684"/>
      <c r="BB123" s="29"/>
      <c r="BC123" s="29"/>
      <c r="BD123" s="29"/>
      <c r="BE123" s="34"/>
    </row>
    <row r="124" spans="1:57" x14ac:dyDescent="0.25">
      <c r="A124" s="778"/>
      <c r="B124" s="779"/>
      <c r="C124" s="685"/>
      <c r="D124" s="780"/>
      <c r="E124" s="686"/>
      <c r="F124" s="683"/>
      <c r="G124" s="684"/>
      <c r="H124" s="683"/>
      <c r="I124" s="781"/>
      <c r="J124" s="684"/>
      <c r="K124" s="683"/>
      <c r="L124" s="781"/>
      <c r="M124" s="684"/>
      <c r="N124" s="683"/>
      <c r="O124" s="684"/>
      <c r="P124" s="29"/>
      <c r="Q124" s="29"/>
      <c r="R124" s="29"/>
      <c r="S124" s="34"/>
      <c r="T124" s="778"/>
      <c r="U124" s="779"/>
      <c r="V124" s="685"/>
      <c r="W124" s="780"/>
      <c r="X124" s="686"/>
      <c r="Y124" s="683"/>
      <c r="Z124" s="684"/>
      <c r="AA124" s="683"/>
      <c r="AB124" s="781"/>
      <c r="AC124" s="684"/>
      <c r="AD124" s="683"/>
      <c r="AE124" s="781"/>
      <c r="AF124" s="684"/>
      <c r="AG124" s="70"/>
      <c r="AH124" s="29"/>
      <c r="AI124" s="29"/>
      <c r="AJ124" s="29"/>
      <c r="AK124" s="29"/>
      <c r="AL124" s="34"/>
      <c r="AM124" s="778"/>
      <c r="AN124" s="779"/>
      <c r="AO124" s="685"/>
      <c r="AP124" s="780"/>
      <c r="AQ124" s="686"/>
      <c r="AR124" s="683"/>
      <c r="AS124" s="684"/>
      <c r="AT124" s="683"/>
      <c r="AU124" s="781"/>
      <c r="AV124" s="684"/>
      <c r="AW124" s="683"/>
      <c r="AX124" s="781"/>
      <c r="AY124" s="684"/>
      <c r="AZ124" s="683">
        <f t="shared" si="28"/>
        <v>0</v>
      </c>
      <c r="BA124" s="684"/>
      <c r="BB124" s="29"/>
      <c r="BC124" s="29"/>
      <c r="BD124" s="29"/>
      <c r="BE124" s="34"/>
    </row>
    <row r="125" spans="1:57" x14ac:dyDescent="0.25">
      <c r="A125" s="778"/>
      <c r="B125" s="779"/>
      <c r="C125" s="67"/>
      <c r="D125" s="162"/>
      <c r="E125" s="68"/>
      <c r="F125" s="69"/>
      <c r="G125" s="70"/>
      <c r="H125" s="683"/>
      <c r="I125" s="781"/>
      <c r="J125" s="684"/>
      <c r="K125" s="69"/>
      <c r="L125" s="163"/>
      <c r="M125" s="70"/>
      <c r="N125" s="683"/>
      <c r="O125" s="684"/>
      <c r="P125" s="29"/>
      <c r="Q125" s="29"/>
      <c r="R125" s="29"/>
      <c r="S125" s="34"/>
      <c r="T125" s="778"/>
      <c r="U125" s="779"/>
      <c r="V125" s="67"/>
      <c r="W125" s="162"/>
      <c r="X125" s="68"/>
      <c r="Y125" s="69"/>
      <c r="Z125" s="70"/>
      <c r="AA125" s="683"/>
      <c r="AB125" s="781"/>
      <c r="AC125" s="684"/>
      <c r="AD125" s="69"/>
      <c r="AE125" s="163"/>
      <c r="AF125" s="70"/>
      <c r="AG125" s="70"/>
      <c r="AH125" s="29"/>
      <c r="AI125" s="29"/>
      <c r="AJ125" s="29"/>
      <c r="AK125" s="29"/>
      <c r="AL125" s="34"/>
      <c r="AM125" s="778"/>
      <c r="AN125" s="779"/>
      <c r="AO125" s="67"/>
      <c r="AP125" s="162"/>
      <c r="AQ125" s="68"/>
      <c r="AR125" s="69"/>
      <c r="AS125" s="70"/>
      <c r="AT125" s="683"/>
      <c r="AU125" s="781"/>
      <c r="AV125" s="684"/>
      <c r="AW125" s="69"/>
      <c r="AX125" s="163"/>
      <c r="AY125" s="70"/>
      <c r="AZ125" s="683">
        <f t="shared" si="28"/>
        <v>0</v>
      </c>
      <c r="BA125" s="684"/>
      <c r="BB125" s="29"/>
      <c r="BC125" s="29"/>
      <c r="BD125" s="29"/>
      <c r="BE125" s="34"/>
    </row>
    <row r="126" spans="1:57" x14ac:dyDescent="0.25">
      <c r="A126" s="778"/>
      <c r="B126" s="779"/>
      <c r="C126" s="685"/>
      <c r="D126" s="780"/>
      <c r="E126" s="686"/>
      <c r="F126" s="683"/>
      <c r="G126" s="684"/>
      <c r="H126" s="683"/>
      <c r="I126" s="781"/>
      <c r="J126" s="684"/>
      <c r="K126" s="683"/>
      <c r="L126" s="781"/>
      <c r="M126" s="684"/>
      <c r="N126" s="683"/>
      <c r="O126" s="684"/>
      <c r="P126" s="29"/>
      <c r="Q126" s="29"/>
      <c r="R126" s="29"/>
      <c r="S126" s="34"/>
      <c r="T126" s="778"/>
      <c r="U126" s="779"/>
      <c r="V126" s="685"/>
      <c r="W126" s="780"/>
      <c r="X126" s="686"/>
      <c r="Y126" s="683"/>
      <c r="Z126" s="684"/>
      <c r="AA126" s="683"/>
      <c r="AB126" s="781"/>
      <c r="AC126" s="684"/>
      <c r="AD126" s="683"/>
      <c r="AE126" s="781"/>
      <c r="AF126" s="684"/>
      <c r="AG126" s="70"/>
      <c r="AH126" s="29"/>
      <c r="AI126" s="29"/>
      <c r="AJ126" s="29"/>
      <c r="AK126" s="29"/>
      <c r="AL126" s="34"/>
      <c r="AM126" s="778"/>
      <c r="AN126" s="779"/>
      <c r="AO126" s="685"/>
      <c r="AP126" s="780"/>
      <c r="AQ126" s="686"/>
      <c r="AR126" s="683"/>
      <c r="AS126" s="684"/>
      <c r="AT126" s="683"/>
      <c r="AU126" s="781"/>
      <c r="AV126" s="684"/>
      <c r="AW126" s="683"/>
      <c r="AX126" s="781"/>
      <c r="AY126" s="684"/>
      <c r="AZ126" s="683">
        <f t="shared" si="28"/>
        <v>0</v>
      </c>
      <c r="BA126" s="684"/>
      <c r="BB126" s="29"/>
      <c r="BC126" s="29"/>
      <c r="BD126" s="29"/>
      <c r="BE126" s="34"/>
    </row>
    <row r="127" spans="1:57" x14ac:dyDescent="0.25">
      <c r="A127" s="778"/>
      <c r="B127" s="779"/>
      <c r="C127" s="685"/>
      <c r="D127" s="780"/>
      <c r="E127" s="686"/>
      <c r="F127" s="683"/>
      <c r="G127" s="684"/>
      <c r="H127" s="683"/>
      <c r="I127" s="781"/>
      <c r="J127" s="684"/>
      <c r="K127" s="683"/>
      <c r="L127" s="781"/>
      <c r="M127" s="684"/>
      <c r="N127" s="683"/>
      <c r="O127" s="684"/>
      <c r="P127" s="29"/>
      <c r="Q127" s="29"/>
      <c r="R127" s="29"/>
      <c r="S127" s="34"/>
      <c r="T127" s="778"/>
      <c r="U127" s="779"/>
      <c r="V127" s="685"/>
      <c r="W127" s="780"/>
      <c r="X127" s="686"/>
      <c r="Y127" s="683"/>
      <c r="Z127" s="684"/>
      <c r="AA127" s="683"/>
      <c r="AB127" s="781"/>
      <c r="AC127" s="684"/>
      <c r="AD127" s="683"/>
      <c r="AE127" s="781"/>
      <c r="AF127" s="684"/>
      <c r="AG127" s="70"/>
      <c r="AH127" s="29"/>
      <c r="AI127" s="29"/>
      <c r="AJ127" s="29"/>
      <c r="AK127" s="29"/>
      <c r="AL127" s="34"/>
      <c r="AM127" s="778"/>
      <c r="AN127" s="779"/>
      <c r="AO127" s="685"/>
      <c r="AP127" s="780"/>
      <c r="AQ127" s="686"/>
      <c r="AR127" s="683"/>
      <c r="AS127" s="684"/>
      <c r="AT127" s="683"/>
      <c r="AU127" s="781"/>
      <c r="AV127" s="684"/>
      <c r="AW127" s="683"/>
      <c r="AX127" s="781"/>
      <c r="AY127" s="684"/>
      <c r="AZ127" s="683">
        <f t="shared" si="28"/>
        <v>0</v>
      </c>
      <c r="BA127" s="684"/>
      <c r="BB127" s="29"/>
      <c r="BC127" s="29"/>
      <c r="BD127" s="29"/>
      <c r="BE127" s="34"/>
    </row>
    <row r="128" spans="1:57" x14ac:dyDescent="0.25">
      <c r="A128" s="778"/>
      <c r="B128" s="779"/>
      <c r="C128" s="685"/>
      <c r="D128" s="780"/>
      <c r="E128" s="686"/>
      <c r="F128" s="683"/>
      <c r="G128" s="684"/>
      <c r="H128" s="683"/>
      <c r="I128" s="781"/>
      <c r="J128" s="684"/>
      <c r="K128" s="683"/>
      <c r="L128" s="781"/>
      <c r="M128" s="684"/>
      <c r="N128" s="683"/>
      <c r="O128" s="684"/>
      <c r="P128" s="29"/>
      <c r="Q128" s="29"/>
      <c r="R128" s="29"/>
      <c r="S128" s="34"/>
      <c r="T128" s="778"/>
      <c r="U128" s="779"/>
      <c r="V128" s="685"/>
      <c r="W128" s="780"/>
      <c r="X128" s="686"/>
      <c r="Y128" s="683"/>
      <c r="Z128" s="684"/>
      <c r="AA128" s="683"/>
      <c r="AB128" s="781"/>
      <c r="AC128" s="684"/>
      <c r="AD128" s="683"/>
      <c r="AE128" s="781"/>
      <c r="AF128" s="684"/>
      <c r="AG128" s="70"/>
      <c r="AH128" s="29"/>
      <c r="AI128" s="29"/>
      <c r="AJ128" s="29"/>
      <c r="AK128" s="29"/>
      <c r="AL128" s="34"/>
      <c r="AM128" s="778"/>
      <c r="AN128" s="779"/>
      <c r="AO128" s="685"/>
      <c r="AP128" s="780"/>
      <c r="AQ128" s="686"/>
      <c r="AR128" s="683"/>
      <c r="AS128" s="684"/>
      <c r="AT128" s="683"/>
      <c r="AU128" s="781"/>
      <c r="AV128" s="684"/>
      <c r="AW128" s="683"/>
      <c r="AX128" s="781"/>
      <c r="AY128" s="684"/>
      <c r="AZ128" s="683">
        <f t="shared" si="28"/>
        <v>0</v>
      </c>
      <c r="BA128" s="684"/>
      <c r="BB128" s="29"/>
      <c r="BC128" s="29"/>
      <c r="BD128" s="29"/>
      <c r="BE128" s="34"/>
    </row>
    <row r="129" spans="1:57" x14ac:dyDescent="0.25">
      <c r="A129" s="778"/>
      <c r="B129" s="779"/>
      <c r="C129" s="685"/>
      <c r="D129" s="780"/>
      <c r="E129" s="686"/>
      <c r="F129" s="683"/>
      <c r="G129" s="684"/>
      <c r="H129" s="683"/>
      <c r="I129" s="781"/>
      <c r="J129" s="684"/>
      <c r="K129" s="683"/>
      <c r="L129" s="781"/>
      <c r="M129" s="684"/>
      <c r="N129" s="683"/>
      <c r="O129" s="684"/>
      <c r="P129" s="29"/>
      <c r="Q129" s="29"/>
      <c r="R129" s="29"/>
      <c r="S129" s="34"/>
      <c r="T129" s="778"/>
      <c r="U129" s="779"/>
      <c r="V129" s="685"/>
      <c r="W129" s="780"/>
      <c r="X129" s="686"/>
      <c r="Y129" s="683"/>
      <c r="Z129" s="684"/>
      <c r="AA129" s="683"/>
      <c r="AB129" s="781"/>
      <c r="AC129" s="684"/>
      <c r="AD129" s="683"/>
      <c r="AE129" s="781"/>
      <c r="AF129" s="684"/>
      <c r="AG129" s="70"/>
      <c r="AH129" s="29"/>
      <c r="AI129" s="29"/>
      <c r="AJ129" s="29"/>
      <c r="AK129" s="29"/>
      <c r="AL129" s="34"/>
      <c r="AM129" s="778"/>
      <c r="AN129" s="779"/>
      <c r="AO129" s="685"/>
      <c r="AP129" s="780"/>
      <c r="AQ129" s="686"/>
      <c r="AR129" s="683"/>
      <c r="AS129" s="684"/>
      <c r="AT129" s="683"/>
      <c r="AU129" s="781"/>
      <c r="AV129" s="684"/>
      <c r="AW129" s="683"/>
      <c r="AX129" s="781"/>
      <c r="AY129" s="684"/>
      <c r="AZ129" s="683">
        <f t="shared" si="28"/>
        <v>0</v>
      </c>
      <c r="BA129" s="684"/>
      <c r="BB129" s="29"/>
      <c r="BC129" s="29"/>
      <c r="BD129" s="29"/>
      <c r="BE129" s="34"/>
    </row>
    <row r="130" spans="1:57" x14ac:dyDescent="0.25">
      <c r="A130" s="160"/>
      <c r="B130" s="161"/>
      <c r="C130" s="67"/>
      <c r="D130" s="162"/>
      <c r="E130" s="68"/>
      <c r="F130" s="69"/>
      <c r="G130" s="70"/>
      <c r="H130" s="69"/>
      <c r="I130" s="163"/>
      <c r="J130" s="70"/>
      <c r="K130" s="69"/>
      <c r="L130" s="163"/>
      <c r="M130" s="70"/>
      <c r="N130" s="683"/>
      <c r="O130" s="684"/>
      <c r="P130" s="29"/>
      <c r="Q130" s="29"/>
      <c r="R130" s="29"/>
      <c r="S130" s="34"/>
      <c r="T130" s="160"/>
      <c r="U130" s="161"/>
      <c r="V130" s="67"/>
      <c r="W130" s="162"/>
      <c r="X130" s="68"/>
      <c r="Y130" s="69"/>
      <c r="Z130" s="70"/>
      <c r="AA130" s="69"/>
      <c r="AB130" s="163"/>
      <c r="AC130" s="70"/>
      <c r="AD130" s="69"/>
      <c r="AE130" s="163"/>
      <c r="AF130" s="70"/>
      <c r="AG130" s="70"/>
      <c r="AH130" s="29"/>
      <c r="AI130" s="29"/>
      <c r="AJ130" s="29"/>
      <c r="AK130" s="29"/>
      <c r="AL130" s="34"/>
      <c r="AM130" s="160"/>
      <c r="AN130" s="161"/>
      <c r="AO130" s="67"/>
      <c r="AP130" s="162"/>
      <c r="AQ130" s="68"/>
      <c r="AR130" s="69"/>
      <c r="AS130" s="70"/>
      <c r="AT130" s="69"/>
      <c r="AU130" s="163"/>
      <c r="AV130" s="70"/>
      <c r="AW130" s="69"/>
      <c r="AX130" s="163"/>
      <c r="AY130" s="70"/>
      <c r="AZ130" s="683">
        <f t="shared" si="28"/>
        <v>0</v>
      </c>
      <c r="BA130" s="684"/>
      <c r="BB130" s="29"/>
      <c r="BC130" s="29"/>
      <c r="BD130" s="29"/>
      <c r="BE130" s="34"/>
    </row>
    <row r="131" spans="1:57" x14ac:dyDescent="0.25">
      <c r="A131" s="778"/>
      <c r="B131" s="779"/>
      <c r="C131" s="67"/>
      <c r="D131" s="162"/>
      <c r="E131" s="68"/>
      <c r="F131" s="69"/>
      <c r="G131" s="70"/>
      <c r="H131" s="683"/>
      <c r="I131" s="781"/>
      <c r="J131" s="684"/>
      <c r="K131" s="683"/>
      <c r="L131" s="781"/>
      <c r="M131" s="684"/>
      <c r="N131" s="683"/>
      <c r="O131" s="684"/>
      <c r="P131" s="29"/>
      <c r="Q131" s="29"/>
      <c r="R131" s="29"/>
      <c r="S131" s="34"/>
      <c r="T131" s="778"/>
      <c r="U131" s="779"/>
      <c r="V131" s="67"/>
      <c r="W131" s="162"/>
      <c r="X131" s="68"/>
      <c r="Y131" s="69"/>
      <c r="Z131" s="70"/>
      <c r="AA131" s="683"/>
      <c r="AB131" s="781"/>
      <c r="AC131" s="684"/>
      <c r="AD131" s="683"/>
      <c r="AE131" s="781"/>
      <c r="AF131" s="684"/>
      <c r="AG131" s="70"/>
      <c r="AH131" s="29"/>
      <c r="AI131" s="29"/>
      <c r="AJ131" s="29"/>
      <c r="AK131" s="29"/>
      <c r="AL131" s="34"/>
      <c r="AM131" s="778"/>
      <c r="AN131" s="779"/>
      <c r="AO131" s="67"/>
      <c r="AP131" s="162"/>
      <c r="AQ131" s="68"/>
      <c r="AR131" s="69"/>
      <c r="AS131" s="70"/>
      <c r="AT131" s="683"/>
      <c r="AU131" s="781"/>
      <c r="AV131" s="684"/>
      <c r="AW131" s="683"/>
      <c r="AX131" s="781"/>
      <c r="AY131" s="684"/>
      <c r="AZ131" s="683">
        <f t="shared" si="28"/>
        <v>0</v>
      </c>
      <c r="BA131" s="684"/>
      <c r="BB131" s="29"/>
      <c r="BC131" s="29"/>
      <c r="BD131" s="29"/>
      <c r="BE131" s="34"/>
    </row>
    <row r="132" spans="1:57" x14ac:dyDescent="0.25">
      <c r="A132" s="778"/>
      <c r="B132" s="779"/>
      <c r="C132" s="685"/>
      <c r="D132" s="780"/>
      <c r="E132" s="686"/>
      <c r="F132" s="683"/>
      <c r="G132" s="684"/>
      <c r="H132" s="683"/>
      <c r="I132" s="781"/>
      <c r="J132" s="684"/>
      <c r="K132" s="683"/>
      <c r="L132" s="781"/>
      <c r="M132" s="684"/>
      <c r="N132" s="683"/>
      <c r="O132" s="684"/>
      <c r="P132" s="29"/>
      <c r="Q132" s="29"/>
      <c r="R132" s="29"/>
      <c r="S132" s="34"/>
      <c r="T132" s="778"/>
      <c r="U132" s="779"/>
      <c r="V132" s="685"/>
      <c r="W132" s="780"/>
      <c r="X132" s="686"/>
      <c r="Y132" s="683"/>
      <c r="Z132" s="684"/>
      <c r="AA132" s="683"/>
      <c r="AB132" s="781"/>
      <c r="AC132" s="684"/>
      <c r="AD132" s="683"/>
      <c r="AE132" s="781"/>
      <c r="AF132" s="684"/>
      <c r="AG132" s="70"/>
      <c r="AH132" s="29"/>
      <c r="AI132" s="29"/>
      <c r="AJ132" s="29"/>
      <c r="AK132" s="29"/>
      <c r="AL132" s="34"/>
      <c r="AM132" s="778"/>
      <c r="AN132" s="779"/>
      <c r="AO132" s="685"/>
      <c r="AP132" s="780"/>
      <c r="AQ132" s="686"/>
      <c r="AR132" s="683"/>
      <c r="AS132" s="684"/>
      <c r="AT132" s="683"/>
      <c r="AU132" s="781"/>
      <c r="AV132" s="684"/>
      <c r="AW132" s="683"/>
      <c r="AX132" s="781"/>
      <c r="AY132" s="684"/>
      <c r="AZ132" s="683">
        <f t="shared" si="28"/>
        <v>0</v>
      </c>
      <c r="BA132" s="684"/>
      <c r="BB132" s="29"/>
      <c r="BC132" s="29"/>
      <c r="BD132" s="29"/>
      <c r="BE132" s="34"/>
    </row>
    <row r="133" spans="1:57" x14ac:dyDescent="0.25">
      <c r="A133" s="778"/>
      <c r="B133" s="779"/>
      <c r="C133" s="685"/>
      <c r="D133" s="780"/>
      <c r="E133" s="686"/>
      <c r="F133" s="683"/>
      <c r="G133" s="684"/>
      <c r="H133" s="683"/>
      <c r="I133" s="781"/>
      <c r="J133" s="684"/>
      <c r="K133" s="683"/>
      <c r="L133" s="781"/>
      <c r="M133" s="684"/>
      <c r="N133" s="683"/>
      <c r="O133" s="684"/>
      <c r="P133" s="29"/>
      <c r="Q133" s="29"/>
      <c r="R133" s="29"/>
      <c r="S133" s="34"/>
      <c r="T133" s="778"/>
      <c r="U133" s="779"/>
      <c r="V133" s="685"/>
      <c r="W133" s="780"/>
      <c r="X133" s="686"/>
      <c r="Y133" s="683"/>
      <c r="Z133" s="684"/>
      <c r="AA133" s="683"/>
      <c r="AB133" s="781"/>
      <c r="AC133" s="684"/>
      <c r="AD133" s="683"/>
      <c r="AE133" s="781"/>
      <c r="AF133" s="684"/>
      <c r="AG133" s="70"/>
      <c r="AH133" s="29"/>
      <c r="AI133" s="29"/>
      <c r="AJ133" s="29"/>
      <c r="AK133" s="29"/>
      <c r="AL133" s="34"/>
      <c r="AM133" s="778"/>
      <c r="AN133" s="779"/>
      <c r="AO133" s="685"/>
      <c r="AP133" s="780"/>
      <c r="AQ133" s="686"/>
      <c r="AR133" s="683"/>
      <c r="AS133" s="684"/>
      <c r="AT133" s="683"/>
      <c r="AU133" s="781"/>
      <c r="AV133" s="684"/>
      <c r="AW133" s="683"/>
      <c r="AX133" s="781"/>
      <c r="AY133" s="684"/>
      <c r="AZ133" s="683">
        <f t="shared" si="28"/>
        <v>0</v>
      </c>
      <c r="BA133" s="684"/>
      <c r="BB133" s="29"/>
      <c r="BC133" s="29"/>
      <c r="BD133" s="29"/>
      <c r="BE133" s="34"/>
    </row>
    <row r="134" spans="1:57" x14ac:dyDescent="0.25">
      <c r="A134" s="778"/>
      <c r="B134" s="779"/>
      <c r="C134" s="685"/>
      <c r="D134" s="780"/>
      <c r="E134" s="686"/>
      <c r="F134" s="683"/>
      <c r="G134" s="684"/>
      <c r="H134" s="683"/>
      <c r="I134" s="781"/>
      <c r="J134" s="684"/>
      <c r="K134" s="683"/>
      <c r="L134" s="781"/>
      <c r="M134" s="684"/>
      <c r="N134" s="683"/>
      <c r="O134" s="684"/>
      <c r="P134" s="29"/>
      <c r="Q134" s="29"/>
      <c r="R134" s="29"/>
      <c r="S134" s="34"/>
      <c r="T134" s="778"/>
      <c r="U134" s="779"/>
      <c r="V134" s="685"/>
      <c r="W134" s="780"/>
      <c r="X134" s="686"/>
      <c r="Y134" s="683"/>
      <c r="Z134" s="684"/>
      <c r="AA134" s="683"/>
      <c r="AB134" s="781"/>
      <c r="AC134" s="684"/>
      <c r="AD134" s="683"/>
      <c r="AE134" s="781"/>
      <c r="AF134" s="684"/>
      <c r="AG134" s="70"/>
      <c r="AH134" s="29"/>
      <c r="AI134" s="29"/>
      <c r="AJ134" s="29"/>
      <c r="AK134" s="29"/>
      <c r="AL134" s="34"/>
      <c r="AM134" s="778"/>
      <c r="AN134" s="779"/>
      <c r="AO134" s="685"/>
      <c r="AP134" s="780"/>
      <c r="AQ134" s="686"/>
      <c r="AR134" s="683"/>
      <c r="AS134" s="684"/>
      <c r="AT134" s="683"/>
      <c r="AU134" s="781"/>
      <c r="AV134" s="684"/>
      <c r="AW134" s="683"/>
      <c r="AX134" s="781"/>
      <c r="AY134" s="684"/>
      <c r="AZ134" s="683">
        <f t="shared" si="28"/>
        <v>0</v>
      </c>
      <c r="BA134" s="684"/>
      <c r="BB134" s="29"/>
      <c r="BC134" s="29"/>
      <c r="BD134" s="29"/>
      <c r="BE134" s="34"/>
    </row>
    <row r="135" spans="1:57" x14ac:dyDescent="0.25">
      <c r="A135" s="778"/>
      <c r="B135" s="779"/>
      <c r="C135" s="685"/>
      <c r="D135" s="780"/>
      <c r="E135" s="686"/>
      <c r="F135" s="683"/>
      <c r="G135" s="684"/>
      <c r="H135" s="683"/>
      <c r="I135" s="781"/>
      <c r="J135" s="684"/>
      <c r="K135" s="683"/>
      <c r="L135" s="781"/>
      <c r="M135" s="684"/>
      <c r="N135" s="683"/>
      <c r="O135" s="684"/>
      <c r="P135" s="29"/>
      <c r="Q135" s="29"/>
      <c r="R135" s="29"/>
      <c r="S135" s="34"/>
      <c r="T135" s="778"/>
      <c r="U135" s="779"/>
      <c r="V135" s="685"/>
      <c r="W135" s="780"/>
      <c r="X135" s="686"/>
      <c r="Y135" s="683"/>
      <c r="Z135" s="684"/>
      <c r="AA135" s="683"/>
      <c r="AB135" s="781"/>
      <c r="AC135" s="684"/>
      <c r="AD135" s="683"/>
      <c r="AE135" s="781"/>
      <c r="AF135" s="684"/>
      <c r="AG135" s="70"/>
      <c r="AH135" s="29"/>
      <c r="AI135" s="29"/>
      <c r="AJ135" s="29"/>
      <c r="AK135" s="29"/>
      <c r="AL135" s="34"/>
      <c r="AM135" s="778"/>
      <c r="AN135" s="779"/>
      <c r="AO135" s="685"/>
      <c r="AP135" s="780"/>
      <c r="AQ135" s="686"/>
      <c r="AR135" s="683"/>
      <c r="AS135" s="684"/>
      <c r="AT135" s="683"/>
      <c r="AU135" s="781"/>
      <c r="AV135" s="684"/>
      <c r="AW135" s="683"/>
      <c r="AX135" s="781"/>
      <c r="AY135" s="684"/>
      <c r="AZ135" s="683">
        <f t="shared" si="28"/>
        <v>0</v>
      </c>
      <c r="BA135" s="684"/>
      <c r="BB135" s="29"/>
      <c r="BC135" s="29"/>
      <c r="BD135" s="29"/>
      <c r="BE135" s="34"/>
    </row>
    <row r="136" spans="1:57" x14ac:dyDescent="0.25">
      <c r="A136" s="778"/>
      <c r="B136" s="779"/>
      <c r="C136" s="685"/>
      <c r="D136" s="780"/>
      <c r="E136" s="686"/>
      <c r="F136" s="683"/>
      <c r="G136" s="684"/>
      <c r="H136" s="683"/>
      <c r="I136" s="781"/>
      <c r="J136" s="684"/>
      <c r="K136" s="683"/>
      <c r="L136" s="781"/>
      <c r="M136" s="684"/>
      <c r="N136" s="683"/>
      <c r="O136" s="684"/>
      <c r="P136" s="29"/>
      <c r="Q136" s="29"/>
      <c r="R136" s="29"/>
      <c r="S136" s="34"/>
      <c r="T136" s="778"/>
      <c r="U136" s="779"/>
      <c r="V136" s="685"/>
      <c r="W136" s="780"/>
      <c r="X136" s="686"/>
      <c r="Y136" s="683"/>
      <c r="Z136" s="684"/>
      <c r="AA136" s="683"/>
      <c r="AB136" s="781"/>
      <c r="AC136" s="684"/>
      <c r="AD136" s="683"/>
      <c r="AE136" s="781"/>
      <c r="AF136" s="684"/>
      <c r="AG136" s="70"/>
      <c r="AH136" s="29"/>
      <c r="AI136" s="29"/>
      <c r="AJ136" s="29"/>
      <c r="AK136" s="29"/>
      <c r="AL136" s="34"/>
      <c r="AM136" s="778"/>
      <c r="AN136" s="779"/>
      <c r="AO136" s="685"/>
      <c r="AP136" s="780"/>
      <c r="AQ136" s="686"/>
      <c r="AR136" s="683"/>
      <c r="AS136" s="684"/>
      <c r="AT136" s="683"/>
      <c r="AU136" s="781"/>
      <c r="AV136" s="684"/>
      <c r="AW136" s="683"/>
      <c r="AX136" s="781"/>
      <c r="AY136" s="684"/>
      <c r="AZ136" s="683">
        <f t="shared" si="28"/>
        <v>0</v>
      </c>
      <c r="BA136" s="684"/>
      <c r="BB136" s="29"/>
      <c r="BC136" s="29"/>
      <c r="BD136" s="29"/>
      <c r="BE136" s="34"/>
    </row>
    <row r="137" spans="1:57" ht="15.75" thickBot="1" x14ac:dyDescent="0.3">
      <c r="A137" s="888"/>
      <c r="B137" s="881"/>
      <c r="C137" s="889"/>
      <c r="D137" s="890"/>
      <c r="E137" s="891"/>
      <c r="F137" s="892"/>
      <c r="G137" s="893"/>
      <c r="H137" s="894"/>
      <c r="I137" s="895"/>
      <c r="J137" s="896"/>
      <c r="K137" s="894"/>
      <c r="L137" s="895"/>
      <c r="M137" s="896"/>
      <c r="N137" s="683"/>
      <c r="O137" s="684"/>
      <c r="P137" s="30"/>
      <c r="Q137" s="30"/>
      <c r="R137" s="30"/>
      <c r="S137" s="35"/>
      <c r="T137" s="888"/>
      <c r="U137" s="881"/>
      <c r="V137" s="889"/>
      <c r="W137" s="890"/>
      <c r="X137" s="891"/>
      <c r="Y137" s="892"/>
      <c r="Z137" s="893"/>
      <c r="AA137" s="894"/>
      <c r="AB137" s="895"/>
      <c r="AC137" s="896"/>
      <c r="AD137" s="894"/>
      <c r="AE137" s="895"/>
      <c r="AF137" s="896"/>
      <c r="AG137" s="164"/>
      <c r="AH137" s="30"/>
      <c r="AI137" s="30"/>
      <c r="AJ137" s="30"/>
      <c r="AK137" s="30"/>
      <c r="AL137" s="35"/>
      <c r="AM137" s="888"/>
      <c r="AN137" s="881"/>
      <c r="AO137" s="889"/>
      <c r="AP137" s="890"/>
      <c r="AQ137" s="891"/>
      <c r="AR137" s="892"/>
      <c r="AS137" s="893"/>
      <c r="AT137" s="894"/>
      <c r="AU137" s="895"/>
      <c r="AV137" s="896"/>
      <c r="AW137" s="894"/>
      <c r="AX137" s="895"/>
      <c r="AY137" s="896"/>
      <c r="AZ137" s="894">
        <f t="shared" si="28"/>
        <v>0</v>
      </c>
      <c r="BA137" s="896"/>
      <c r="BB137" s="30"/>
      <c r="BC137" s="30"/>
      <c r="BD137" s="30"/>
      <c r="BE137" s="35"/>
    </row>
    <row r="138" spans="1:57" ht="16.5" thickTop="1" thickBot="1" x14ac:dyDescent="0.3">
      <c r="A138" s="499" t="s">
        <v>61</v>
      </c>
      <c r="B138" s="500"/>
      <c r="C138" s="500"/>
      <c r="D138" s="500"/>
      <c r="E138" s="500"/>
      <c r="F138" s="500"/>
      <c r="G138" s="500"/>
      <c r="H138" s="500"/>
      <c r="I138" s="500"/>
      <c r="J138" s="769"/>
      <c r="K138" s="519"/>
      <c r="L138" s="520"/>
      <c r="M138" s="520"/>
      <c r="N138" s="520"/>
      <c r="O138" s="520"/>
      <c r="P138" s="520"/>
      <c r="Q138" s="520"/>
      <c r="R138" s="520"/>
      <c r="S138" s="521"/>
      <c r="T138" s="862" t="s">
        <v>61</v>
      </c>
      <c r="U138" s="863"/>
      <c r="V138" s="863"/>
      <c r="W138" s="863"/>
      <c r="X138" s="863"/>
      <c r="Y138" s="863"/>
      <c r="Z138" s="863"/>
      <c r="AA138" s="863"/>
      <c r="AB138" s="863"/>
      <c r="AC138" s="165"/>
      <c r="AD138" s="519"/>
      <c r="AE138" s="520"/>
      <c r="AF138" s="520"/>
      <c r="AG138" s="520"/>
      <c r="AH138" s="520"/>
      <c r="AI138" s="520"/>
      <c r="AJ138" s="520"/>
      <c r="AK138" s="520"/>
      <c r="AL138" s="521"/>
      <c r="AM138" s="499" t="s">
        <v>61</v>
      </c>
      <c r="AN138" s="500"/>
      <c r="AO138" s="500"/>
      <c r="AP138" s="500"/>
      <c r="AQ138" s="500"/>
      <c r="AR138" s="500"/>
      <c r="AS138" s="500"/>
      <c r="AT138" s="500"/>
      <c r="AU138" s="500"/>
      <c r="AV138" s="769"/>
      <c r="AW138" s="519"/>
      <c r="AX138" s="520"/>
      <c r="AY138" s="520"/>
      <c r="AZ138" s="520"/>
      <c r="BA138" s="520"/>
      <c r="BB138" s="520"/>
      <c r="BC138" s="520"/>
      <c r="BD138" s="520"/>
      <c r="BE138" s="521"/>
    </row>
    <row r="139" spans="1:57" ht="15.75" thickBot="1" x14ac:dyDescent="0.3">
      <c r="A139" s="522" t="s">
        <v>60</v>
      </c>
      <c r="B139" s="523"/>
      <c r="C139" s="523"/>
      <c r="D139" s="523"/>
      <c r="E139" s="523"/>
      <c r="F139" s="523"/>
      <c r="G139" s="523"/>
      <c r="H139" s="523"/>
      <c r="I139" s="523"/>
      <c r="J139" s="523"/>
      <c r="K139" s="523"/>
      <c r="L139" s="523"/>
      <c r="M139" s="523"/>
      <c r="N139" s="516"/>
      <c r="O139" s="508"/>
      <c r="P139" s="509"/>
      <c r="Q139" s="509"/>
      <c r="R139" s="509"/>
      <c r="S139" s="510"/>
      <c r="T139" s="514" t="s">
        <v>60</v>
      </c>
      <c r="U139" s="515"/>
      <c r="V139" s="515"/>
      <c r="W139" s="515"/>
      <c r="X139" s="515"/>
      <c r="Y139" s="515"/>
      <c r="Z139" s="515"/>
      <c r="AA139" s="515"/>
      <c r="AB139" s="515"/>
      <c r="AC139" s="515"/>
      <c r="AD139" s="515"/>
      <c r="AE139" s="523"/>
      <c r="AF139" s="523"/>
      <c r="AG139" s="166"/>
      <c r="AH139" s="508"/>
      <c r="AI139" s="509"/>
      <c r="AJ139" s="509"/>
      <c r="AK139" s="509"/>
      <c r="AL139" s="510"/>
      <c r="AM139" s="522" t="s">
        <v>60</v>
      </c>
      <c r="AN139" s="523"/>
      <c r="AO139" s="523"/>
      <c r="AP139" s="523"/>
      <c r="AQ139" s="523"/>
      <c r="AR139" s="523"/>
      <c r="AS139" s="523"/>
      <c r="AT139" s="523"/>
      <c r="AU139" s="523"/>
      <c r="AV139" s="523"/>
      <c r="AW139" s="523"/>
      <c r="AX139" s="523"/>
      <c r="AY139" s="523"/>
      <c r="AZ139" s="516"/>
      <c r="BA139" s="508"/>
      <c r="BB139" s="509"/>
      <c r="BC139" s="509"/>
      <c r="BD139" s="509"/>
      <c r="BE139" s="510"/>
    </row>
    <row r="140" spans="1:57" ht="15.75" thickBot="1" x14ac:dyDescent="0.3">
      <c r="A140" s="506" t="s">
        <v>59</v>
      </c>
      <c r="B140" s="507"/>
      <c r="C140" s="507"/>
      <c r="D140" s="507"/>
      <c r="E140" s="507"/>
      <c r="F140" s="507"/>
      <c r="G140" s="507"/>
      <c r="H140" s="507"/>
      <c r="I140" s="507"/>
      <c r="J140" s="507"/>
      <c r="K140" s="507"/>
      <c r="L140" s="507"/>
      <c r="M140" s="507"/>
      <c r="N140" s="507"/>
      <c r="O140" s="770"/>
      <c r="P140" s="508"/>
      <c r="Q140" s="509"/>
      <c r="R140" s="509"/>
      <c r="S140" s="510"/>
      <c r="T140" s="511" t="s">
        <v>59</v>
      </c>
      <c r="U140" s="512"/>
      <c r="V140" s="512"/>
      <c r="W140" s="512"/>
      <c r="X140" s="512"/>
      <c r="Y140" s="512"/>
      <c r="Z140" s="512"/>
      <c r="AA140" s="512"/>
      <c r="AB140" s="512"/>
      <c r="AC140" s="512"/>
      <c r="AD140" s="512"/>
      <c r="AE140" s="512"/>
      <c r="AF140" s="512"/>
      <c r="AG140" s="507"/>
      <c r="AH140" s="770"/>
      <c r="AI140" s="508"/>
      <c r="AJ140" s="509"/>
      <c r="AK140" s="509"/>
      <c r="AL140" s="510"/>
      <c r="AM140" s="506" t="s">
        <v>59</v>
      </c>
      <c r="AN140" s="507"/>
      <c r="AO140" s="507"/>
      <c r="AP140" s="507"/>
      <c r="AQ140" s="507"/>
      <c r="AR140" s="507"/>
      <c r="AS140" s="507"/>
      <c r="AT140" s="507"/>
      <c r="AU140" s="507"/>
      <c r="AV140" s="507"/>
      <c r="AW140" s="507"/>
      <c r="AX140" s="507"/>
      <c r="AY140" s="507"/>
      <c r="AZ140" s="507"/>
      <c r="BA140" s="770"/>
      <c r="BB140" s="508"/>
      <c r="BC140" s="509"/>
      <c r="BD140" s="509"/>
      <c r="BE140" s="510"/>
    </row>
    <row r="141" spans="1:57" ht="15.75" thickBot="1" x14ac:dyDescent="0.3">
      <c r="A141" s="511" t="s">
        <v>58</v>
      </c>
      <c r="B141" s="512"/>
      <c r="C141" s="512"/>
      <c r="D141" s="512"/>
      <c r="E141" s="512"/>
      <c r="F141" s="512"/>
      <c r="G141" s="512"/>
      <c r="H141" s="512"/>
      <c r="I141" s="512"/>
      <c r="J141" s="512"/>
      <c r="K141" s="512"/>
      <c r="L141" s="512"/>
      <c r="M141" s="512"/>
      <c r="N141" s="512"/>
      <c r="O141" s="512"/>
      <c r="P141" s="513"/>
      <c r="Q141" s="508"/>
      <c r="R141" s="509"/>
      <c r="S141" s="510"/>
      <c r="T141" s="511" t="s">
        <v>58</v>
      </c>
      <c r="U141" s="512"/>
      <c r="V141" s="512"/>
      <c r="W141" s="512"/>
      <c r="X141" s="512"/>
      <c r="Y141" s="512"/>
      <c r="Z141" s="512"/>
      <c r="AA141" s="512"/>
      <c r="AB141" s="512"/>
      <c r="AC141" s="512"/>
      <c r="AD141" s="512"/>
      <c r="AE141" s="512"/>
      <c r="AF141" s="512"/>
      <c r="AG141" s="512"/>
      <c r="AH141" s="512"/>
      <c r="AI141" s="513"/>
      <c r="AJ141" s="508"/>
      <c r="AK141" s="509"/>
      <c r="AL141" s="510"/>
      <c r="AM141" s="511" t="s">
        <v>58</v>
      </c>
      <c r="AN141" s="512"/>
      <c r="AO141" s="512"/>
      <c r="AP141" s="512"/>
      <c r="AQ141" s="512"/>
      <c r="AR141" s="512"/>
      <c r="AS141" s="512"/>
      <c r="AT141" s="512"/>
      <c r="AU141" s="512"/>
      <c r="AV141" s="512"/>
      <c r="AW141" s="512"/>
      <c r="AX141" s="512"/>
      <c r="AY141" s="512"/>
      <c r="AZ141" s="512"/>
      <c r="BA141" s="512"/>
      <c r="BB141" s="513"/>
      <c r="BC141" s="508"/>
      <c r="BD141" s="509"/>
      <c r="BE141" s="510"/>
    </row>
    <row r="142" spans="1:57" ht="15.75" thickBot="1" x14ac:dyDescent="0.3">
      <c r="A142" s="514" t="s">
        <v>57</v>
      </c>
      <c r="B142" s="515"/>
      <c r="C142" s="515"/>
      <c r="D142" s="515"/>
      <c r="E142" s="515"/>
      <c r="F142" s="515"/>
      <c r="G142" s="515"/>
      <c r="H142" s="515"/>
      <c r="I142" s="515"/>
      <c r="J142" s="515"/>
      <c r="K142" s="515"/>
      <c r="L142" s="515"/>
      <c r="M142" s="515"/>
      <c r="N142" s="515"/>
      <c r="O142" s="515"/>
      <c r="P142" s="515"/>
      <c r="Q142" s="516"/>
      <c r="R142" s="517"/>
      <c r="S142" s="518"/>
      <c r="T142" s="514" t="s">
        <v>57</v>
      </c>
      <c r="U142" s="515"/>
      <c r="V142" s="515"/>
      <c r="W142" s="515"/>
      <c r="X142" s="515"/>
      <c r="Y142" s="515"/>
      <c r="Z142" s="515"/>
      <c r="AA142" s="515"/>
      <c r="AB142" s="515"/>
      <c r="AC142" s="515"/>
      <c r="AD142" s="515"/>
      <c r="AE142" s="515"/>
      <c r="AF142" s="515"/>
      <c r="AG142" s="515"/>
      <c r="AH142" s="515"/>
      <c r="AI142" s="515"/>
      <c r="AJ142" s="516"/>
      <c r="AK142" s="517"/>
      <c r="AL142" s="518"/>
      <c r="AM142" s="514" t="s">
        <v>57</v>
      </c>
      <c r="AN142" s="515"/>
      <c r="AO142" s="515"/>
      <c r="AP142" s="515"/>
      <c r="AQ142" s="515"/>
      <c r="AR142" s="515"/>
      <c r="AS142" s="515"/>
      <c r="AT142" s="515"/>
      <c r="AU142" s="515"/>
      <c r="AV142" s="515"/>
      <c r="AW142" s="515"/>
      <c r="AX142" s="515"/>
      <c r="AY142" s="515"/>
      <c r="AZ142" s="515"/>
      <c r="BA142" s="515"/>
      <c r="BB142" s="515"/>
      <c r="BC142" s="516"/>
      <c r="BD142" s="517"/>
      <c r="BE142" s="518"/>
    </row>
    <row r="143" spans="1:57" ht="15.75" thickBot="1" x14ac:dyDescent="0.3">
      <c r="A143" s="504" t="s">
        <v>56</v>
      </c>
      <c r="B143" s="505"/>
      <c r="C143" s="505"/>
      <c r="D143" s="505"/>
      <c r="E143" s="505"/>
      <c r="F143" s="505"/>
      <c r="G143" s="505"/>
      <c r="H143" s="505"/>
      <c r="I143" s="505"/>
      <c r="J143" s="505"/>
      <c r="K143" s="505"/>
      <c r="L143" s="505"/>
      <c r="M143" s="505"/>
      <c r="N143" s="505"/>
      <c r="O143" s="505"/>
      <c r="P143" s="505"/>
      <c r="Q143" s="505"/>
      <c r="R143" s="505"/>
      <c r="S143" s="167"/>
      <c r="T143" s="504" t="s">
        <v>56</v>
      </c>
      <c r="U143" s="505"/>
      <c r="V143" s="505"/>
      <c r="W143" s="505"/>
      <c r="X143" s="505"/>
      <c r="Y143" s="505"/>
      <c r="Z143" s="505"/>
      <c r="AA143" s="505"/>
      <c r="AB143" s="505"/>
      <c r="AC143" s="505"/>
      <c r="AD143" s="505"/>
      <c r="AE143" s="505"/>
      <c r="AF143" s="505"/>
      <c r="AG143" s="505"/>
      <c r="AH143" s="505"/>
      <c r="AI143" s="505"/>
      <c r="AJ143" s="505"/>
      <c r="AK143" s="505"/>
      <c r="AL143" s="167"/>
      <c r="AM143" s="506" t="s">
        <v>56</v>
      </c>
      <c r="AN143" s="507"/>
      <c r="AO143" s="507"/>
      <c r="AP143" s="507"/>
      <c r="AQ143" s="507"/>
      <c r="AR143" s="507"/>
      <c r="AS143" s="507"/>
      <c r="AT143" s="507"/>
      <c r="AU143" s="507"/>
      <c r="AV143" s="507"/>
      <c r="AW143" s="507"/>
      <c r="AX143" s="507"/>
      <c r="AY143" s="507"/>
      <c r="AZ143" s="507"/>
      <c r="BA143" s="507"/>
      <c r="BB143" s="507"/>
      <c r="BC143" s="507"/>
      <c r="BD143" s="507"/>
      <c r="BE143" s="168"/>
    </row>
    <row r="144" spans="1:57" ht="15" customHeight="1" x14ac:dyDescent="0.25">
      <c r="A144" s="529" t="s">
        <v>30</v>
      </c>
      <c r="B144" s="529"/>
      <c r="C144" s="529"/>
      <c r="D144" s="529"/>
      <c r="E144" s="529"/>
      <c r="F144" s="529"/>
      <c r="G144" s="529"/>
      <c r="H144" s="529"/>
      <c r="I144" s="529"/>
      <c r="J144" s="529"/>
      <c r="K144" s="529"/>
      <c r="L144" s="529"/>
      <c r="M144" s="529"/>
      <c r="N144" s="529"/>
      <c r="O144" s="529"/>
      <c r="P144" s="529"/>
      <c r="Q144" s="529"/>
      <c r="R144" s="529"/>
      <c r="S144" s="529"/>
      <c r="T144" s="529" t="s">
        <v>30</v>
      </c>
      <c r="U144" s="529"/>
      <c r="V144" s="529"/>
      <c r="W144" s="529"/>
      <c r="X144" s="529"/>
      <c r="Y144" s="529"/>
      <c r="Z144" s="529"/>
      <c r="AA144" s="529"/>
      <c r="AB144" s="529"/>
      <c r="AC144" s="529"/>
      <c r="AD144" s="529"/>
      <c r="AE144" s="529"/>
      <c r="AF144" s="529"/>
      <c r="AG144" s="529"/>
      <c r="AH144" s="529"/>
      <c r="AI144" s="529"/>
      <c r="AJ144" s="529"/>
      <c r="AK144" s="529"/>
      <c r="AL144" s="529"/>
      <c r="AM144" s="659"/>
      <c r="AN144" s="659"/>
      <c r="AO144" s="659"/>
      <c r="AP144" s="659"/>
      <c r="AQ144" s="659"/>
      <c r="AR144" s="659"/>
      <c r="AS144" s="659"/>
      <c r="AT144" s="659"/>
      <c r="AU144" s="659"/>
      <c r="AV144" s="659"/>
      <c r="AW144" s="659"/>
      <c r="AX144" s="659"/>
      <c r="AY144" s="659"/>
      <c r="AZ144" s="659"/>
      <c r="BA144" s="659"/>
      <c r="BB144" s="659"/>
      <c r="BC144" s="659"/>
      <c r="BD144" s="659"/>
      <c r="BE144" s="659"/>
    </row>
    <row r="145" spans="1:57" ht="15" customHeight="1" x14ac:dyDescent="0.25">
      <c r="A145" s="597"/>
      <c r="B145" s="597"/>
      <c r="C145" s="597"/>
      <c r="D145" s="597"/>
      <c r="E145" s="597"/>
      <c r="F145" s="597"/>
      <c r="G145" s="597"/>
      <c r="H145" s="597"/>
      <c r="I145" s="597"/>
      <c r="J145" s="597"/>
      <c r="K145" s="597"/>
      <c r="L145" s="597"/>
      <c r="M145" s="597"/>
      <c r="N145" s="597"/>
      <c r="O145" s="597"/>
      <c r="P145" s="597"/>
      <c r="Q145" s="597"/>
      <c r="R145" s="597"/>
      <c r="S145" s="597"/>
      <c r="T145" s="597"/>
      <c r="U145" s="597"/>
      <c r="V145" s="597"/>
      <c r="W145" s="597"/>
      <c r="X145" s="597"/>
      <c r="Y145" s="597"/>
      <c r="Z145" s="597"/>
      <c r="AA145" s="597"/>
      <c r="AB145" s="597"/>
      <c r="AC145" s="597"/>
      <c r="AD145" s="597"/>
      <c r="AE145" s="597"/>
      <c r="AF145" s="597"/>
      <c r="AG145" s="597"/>
      <c r="AH145" s="597"/>
      <c r="AI145" s="597"/>
      <c r="AJ145" s="597"/>
      <c r="AK145" s="597"/>
      <c r="AL145" s="597"/>
      <c r="AM145" s="659"/>
      <c r="AN145" s="659"/>
      <c r="AO145" s="659"/>
      <c r="AP145" s="659"/>
      <c r="AQ145" s="659"/>
      <c r="AR145" s="659"/>
      <c r="AS145" s="659"/>
      <c r="AT145" s="659"/>
      <c r="AU145" s="659"/>
      <c r="AV145" s="659"/>
      <c r="AW145" s="659"/>
      <c r="AX145" s="659"/>
      <c r="AY145" s="659"/>
      <c r="AZ145" s="659"/>
      <c r="BA145" s="659"/>
      <c r="BB145" s="659"/>
      <c r="BC145" s="659"/>
      <c r="BD145" s="659"/>
      <c r="BE145" s="659"/>
    </row>
    <row r="146" spans="1:57" ht="21.75" thickBot="1" x14ac:dyDescent="0.3">
      <c r="A146" s="169" t="s">
        <v>4</v>
      </c>
      <c r="B146" s="169"/>
      <c r="C146" s="169"/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915"/>
      <c r="Q146" s="915"/>
      <c r="R146" s="169"/>
      <c r="S146" s="169"/>
      <c r="T146" s="777" t="s">
        <v>4</v>
      </c>
      <c r="U146" s="777"/>
      <c r="V146" s="777"/>
      <c r="W146" s="777"/>
      <c r="X146" s="777"/>
      <c r="Y146" s="777"/>
      <c r="Z146" s="777"/>
      <c r="AA146" s="777"/>
      <c r="AB146" s="777"/>
      <c r="AC146" s="777"/>
      <c r="AD146" s="777"/>
      <c r="AE146" s="777"/>
      <c r="AF146" s="777"/>
      <c r="AG146" s="777"/>
      <c r="AH146" s="777"/>
      <c r="AI146" s="777"/>
      <c r="AJ146" s="777"/>
      <c r="AK146" s="777"/>
      <c r="AL146" s="777"/>
      <c r="AM146" s="887"/>
      <c r="AN146" s="887"/>
      <c r="AO146" s="887"/>
      <c r="AP146" s="887"/>
      <c r="AQ146" s="887"/>
      <c r="AR146" s="887"/>
      <c r="AS146" s="887"/>
      <c r="AT146" s="887"/>
      <c r="AU146" s="887"/>
      <c r="AV146" s="887"/>
      <c r="AW146" s="887"/>
      <c r="AX146" s="887"/>
      <c r="AY146" s="887"/>
      <c r="AZ146" s="887"/>
      <c r="BA146" s="887"/>
      <c r="BB146" s="887"/>
      <c r="BC146" s="887"/>
      <c r="BD146" s="887"/>
      <c r="BE146" s="887"/>
    </row>
    <row r="147" spans="1:57" ht="21" customHeight="1" thickBot="1" x14ac:dyDescent="0.3">
      <c r="A147" s="672" t="s">
        <v>5</v>
      </c>
      <c r="B147" s="675"/>
      <c r="C147" s="916" t="s">
        <v>142</v>
      </c>
      <c r="D147" s="916"/>
      <c r="E147" s="916"/>
      <c r="F147" s="916"/>
      <c r="G147" s="916"/>
      <c r="H147" s="917"/>
      <c r="I147" s="918" t="s">
        <v>12</v>
      </c>
      <c r="J147" s="916"/>
      <c r="K147" s="916"/>
      <c r="L147" s="916"/>
      <c r="M147" s="916"/>
      <c r="N147" s="916"/>
      <c r="O147" s="916"/>
      <c r="P147" s="774" t="s">
        <v>92</v>
      </c>
      <c r="Q147" s="664" t="s">
        <v>63</v>
      </c>
      <c r="T147" s="672" t="s">
        <v>5</v>
      </c>
      <c r="U147" s="675"/>
      <c r="V147" s="916" t="s">
        <v>142</v>
      </c>
      <c r="W147" s="916"/>
      <c r="X147" s="916"/>
      <c r="Y147" s="916"/>
      <c r="Z147" s="916"/>
      <c r="AA147" s="917"/>
      <c r="AB147" s="919" t="s">
        <v>12</v>
      </c>
      <c r="AC147" s="916"/>
      <c r="AD147" s="916"/>
      <c r="AE147" s="916"/>
      <c r="AF147" s="916"/>
      <c r="AG147" s="916"/>
      <c r="AH147" s="916"/>
      <c r="AI147" s="774" t="s">
        <v>92</v>
      </c>
      <c r="AJ147" s="664" t="s">
        <v>63</v>
      </c>
      <c r="AM147" s="676"/>
      <c r="AN147" s="676"/>
      <c r="AO147" s="676"/>
      <c r="AP147" s="676"/>
      <c r="AQ147" s="676"/>
      <c r="AR147" s="676"/>
      <c r="AS147" s="776"/>
      <c r="AT147" s="776"/>
      <c r="AU147" s="641"/>
      <c r="AV147" s="641"/>
      <c r="AW147" s="641"/>
      <c r="AX147" s="641"/>
      <c r="AY147" s="641"/>
      <c r="AZ147" s="170"/>
      <c r="BA147" s="776"/>
      <c r="BB147" s="641"/>
      <c r="BC147" s="776"/>
      <c r="BD147" s="171"/>
      <c r="BE147" s="171"/>
    </row>
    <row r="148" spans="1:57" ht="15.75" customHeight="1" thickBot="1" x14ac:dyDescent="0.3">
      <c r="A148" s="674"/>
      <c r="B148" s="773"/>
      <c r="C148" s="172">
        <v>10</v>
      </c>
      <c r="D148" s="172">
        <v>25</v>
      </c>
      <c r="E148" s="172">
        <v>50</v>
      </c>
      <c r="F148" s="173">
        <v>75</v>
      </c>
      <c r="G148" s="174">
        <v>1</v>
      </c>
      <c r="H148" s="175">
        <v>5</v>
      </c>
      <c r="I148" s="176">
        <v>10</v>
      </c>
      <c r="J148" s="177">
        <v>25</v>
      </c>
      <c r="K148" s="177">
        <v>50</v>
      </c>
      <c r="L148" s="177">
        <v>75</v>
      </c>
      <c r="M148" s="920">
        <v>1</v>
      </c>
      <c r="N148" s="920"/>
      <c r="O148" s="178">
        <v>5</v>
      </c>
      <c r="P148" s="775"/>
      <c r="Q148" s="666"/>
      <c r="T148" s="674"/>
      <c r="U148" s="773"/>
      <c r="V148" s="172">
        <v>10</v>
      </c>
      <c r="W148" s="172">
        <v>25</v>
      </c>
      <c r="X148" s="172">
        <v>50</v>
      </c>
      <c r="Y148" s="173">
        <v>75</v>
      </c>
      <c r="Z148" s="174">
        <v>1</v>
      </c>
      <c r="AA148" s="175">
        <v>5</v>
      </c>
      <c r="AB148" s="179">
        <v>10</v>
      </c>
      <c r="AC148" s="180">
        <v>25</v>
      </c>
      <c r="AD148" s="177">
        <v>50</v>
      </c>
      <c r="AE148" s="177">
        <v>75</v>
      </c>
      <c r="AF148" s="920">
        <v>1</v>
      </c>
      <c r="AG148" s="920"/>
      <c r="AH148" s="178">
        <v>5</v>
      </c>
      <c r="AI148" s="775"/>
      <c r="AJ148" s="666"/>
      <c r="AM148" s="676"/>
      <c r="AN148" s="676"/>
      <c r="AO148" s="181"/>
      <c r="AP148" s="181"/>
      <c r="AQ148" s="181"/>
      <c r="AR148" s="182"/>
      <c r="AS148" s="776"/>
      <c r="AT148" s="776"/>
      <c r="AU148" s="183"/>
      <c r="AV148" s="183"/>
      <c r="AW148" s="183"/>
      <c r="AX148" s="183"/>
      <c r="AY148" s="184"/>
      <c r="AZ148" s="184"/>
      <c r="BA148" s="776"/>
      <c r="BB148" s="641"/>
      <c r="BC148" s="776"/>
      <c r="BD148" s="171"/>
      <c r="BE148" s="171"/>
    </row>
    <row r="149" spans="1:57" ht="15.75" x14ac:dyDescent="0.25">
      <c r="A149" s="771" t="s">
        <v>7</v>
      </c>
      <c r="B149" s="772"/>
      <c r="C149" s="104">
        <f>IFERROR((VLOOKUP(A149,$C$6:$M$32,7,0)),0)+IFERROR((VLOOKUP(A149,$V$6:$AF$36,7,0)),0)+IFERROR((VLOOKUP(A149,$AO$6:$AY$36,7,0)),0)+IFERROR((VLOOKUP(A149,$BH$6:$BS$36,7,0)),0)</f>
        <v>0</v>
      </c>
      <c r="D149" s="104">
        <f>IFERROR((VLOOKUP(A149,$C$6:$M$32,8,0)),0)+IFERROR((VLOOKUP(A149,$V$6:$AF$36,8,0)),0)+IFERROR((VLOOKUP(A149,$AO$6:$AY$36,8,0)),0)+IFERROR((VLOOKUP(A149,$BH$6:$BS$36,8,0)),0)</f>
        <v>0</v>
      </c>
      <c r="E149" s="104">
        <f>IFERROR((VLOOKUP(A149,$C$6:$M$32,9,0)),0)+IFERROR((VLOOKUP(A149,$V$6:$AF$36,9,0)),0)+IFERROR((VLOOKUP(A149,$AO$6:$AY$36,9,0)),0)+IFERROR((VLOOKUP(A149,$BH$6:$BS$36,9,0)),0)</f>
        <v>0</v>
      </c>
      <c r="F149" s="104">
        <f>IFERROR((VLOOKUP(A149,$C$6:$M$32,10,0)),0)+IFERROR((VLOOKUP(A149,$V$6:$AF$36,10,0)),0)+IFERROR((VLOOKUP(A149,$AO$6:$AY$36,10,0)),0)+IFERROR((VLOOKUP(A149,$BH$6:$BS$36,10,0)),0)</f>
        <v>0</v>
      </c>
      <c r="G149" s="54">
        <f>IFERROR((VLOOKUP(A149,$C$6:$M$32,11,0)),0)+IFERROR((VLOOKUP(A149,$V$6:$AF$36,11,0)),0)+IFERROR((VLOOKUP(A149,$AO$6:$AY$36,11,0)),0)+IFERROR((VLOOKUP(A149,$BH$6:$BS$36,11,0)),0)</f>
        <v>0</v>
      </c>
      <c r="H149" s="75">
        <f>IFERROR((VLOOKUP(A149,$C$6:$N$32,12,0)),0)+IFERROR((VLOOKUP(A149,$V$6:$AG$36,12,0)),0)+IFERROR((VLOOKUP(A149,$AO$6:$AZ$36,12,0)),0)+IFERROR((VLOOKUP(A149,$BH$6:$BS$36,12,0)),0)</f>
        <v>0</v>
      </c>
      <c r="I149" s="186"/>
      <c r="J149" s="185"/>
      <c r="K149" s="185"/>
      <c r="L149" s="185"/>
      <c r="M149" s="705"/>
      <c r="N149" s="706"/>
      <c r="O149" s="28"/>
      <c r="P149" s="105">
        <f>IFERROR((VLOOKUP(A149,$C$6:$S$32,14,0)),0)+IFERROR((VLOOKUP(A149,$V$6:$AL$36,14,0)),0)+IFERROR((VLOOKUP(A149,$AO$6:$BE$36,14,0)),0)+IFERROR((VLOOKUP(A149,$BH$6:$BW$36,14,0)),0)</f>
        <v>0</v>
      </c>
      <c r="Q149" s="106">
        <f>IFERROR((VLOOKUP(A149,$C$6:$S$32,16,0)),0)+IFERROR((VLOOKUP(A149,$V$6:$AL$36,16,0)),0)+IFERROR((VLOOKUP(A149,$AO$6:$BE$36,16,0)),0)+IFERROR((VLOOKUP(A149,$BH$6:$BW$36,16,0)),0)</f>
        <v>0</v>
      </c>
      <c r="T149" s="771" t="s">
        <v>7</v>
      </c>
      <c r="U149" s="772"/>
      <c r="V149" s="104">
        <f>IFERROR((VLOOKUP(T149,$C$6:$M$32,7,0)),0)+IFERROR((VLOOKUP(T149,$V$6:$AF$36,7,0)),0)+IFERROR((VLOOKUP(T149,$AO$6:$AY$36,7,0)),0)+IFERROR((VLOOKUP(A149,$BH$6:$BS$36,7,0)),0)</f>
        <v>0</v>
      </c>
      <c r="W149" s="104">
        <f>IFERROR((VLOOKUP(T149,$C$6:$M$32,8,0)),0)+IFERROR((VLOOKUP(T149,$V$6:$AF$36,8,0)),0)+IFERROR((VLOOKUP(T149,$AO$6:$AY$36,8,0)),0)+IFERROR((VLOOKUP(A149,$BH$6:$BS$36,8,0)),0)</f>
        <v>0</v>
      </c>
      <c r="X149" s="104">
        <f>IFERROR((VLOOKUP(T149,$C$6:$M$32,9,0)),0)+IFERROR((VLOOKUP(T149,$V$6:$AF$36,9,0)),0)+IFERROR((VLOOKUP(T149,$AO$6:$AY$36,9,0)),0)+IFERROR((VLOOKUP(A149,$BH$6:$BS$36,9,0)),0)</f>
        <v>0</v>
      </c>
      <c r="Y149" s="104">
        <f>IFERROR((VLOOKUP(T149,$C$6:$M$32,10,0)),0)+IFERROR((VLOOKUP(T149,$V$6:$AF$36,10,0)),0)+IFERROR((VLOOKUP(T149,$AO$6:$AY$36,10,0)),0)+IFERROR((VLOOKUP(A149,$BH$6:$BS$36,10,0)),0)</f>
        <v>0</v>
      </c>
      <c r="Z149" s="54">
        <f>IFERROR((VLOOKUP(T149,$C$6:$M$32,11,0)),0)+IFERROR((VLOOKUP(T149,$V$6:$AF$36,11,0)),0)+IFERROR((VLOOKUP(T149,$AO$6:$AY$36,11,0)),0)+IFERROR((VLOOKUP(A149,$BH$6:$BS$36,11,0)),0)</f>
        <v>0</v>
      </c>
      <c r="AA149" s="75">
        <f>IFERROR((VLOOKUP(T149,$C$6:$N$32,12,0)),0)+IFERROR((VLOOKUP(T149,$V$6:$AG$36,12,0)),0)+IFERROR((VLOOKUP(T149,$AO$6:$AZ$36,12,0)),0)+IFERROR((VLOOKUP(T149,$BH$6:$BS$36,12,0)),0)</f>
        <v>0</v>
      </c>
      <c r="AB149" s="187"/>
      <c r="AC149" s="188"/>
      <c r="AD149" s="185"/>
      <c r="AE149" s="185"/>
      <c r="AF149" s="705"/>
      <c r="AG149" s="706"/>
      <c r="AH149" s="28"/>
      <c r="AI149" s="105">
        <f>IFERROR((VLOOKUP(T149,$C$6:$S$32,14,0)),0)+IFERROR((VLOOKUP(T149,$V$6:$AL$36,14,0)),0)+IFERROR((VLOOKUP(T149,$AO$6:$BE$36,14,0)),0)+IFERROR((VLOOKUP(T149,$BH$6:$BW$36,14,0)),0)</f>
        <v>0</v>
      </c>
      <c r="AJ149" s="106">
        <f>IFERROR((VLOOKUP(T149,$C$6:$S$32,16,0)),0)+IFERROR((VLOOKUP(T149,$V$6:$AL$36,16,0)),0)+IFERROR((VLOOKUP(T149,$AO$6:$BE$36,16,0)),0)+IFERROR((VLOOKUP(T149,$BH$6:$BW$36,16,0)),0)</f>
        <v>0</v>
      </c>
      <c r="AM149" s="768"/>
      <c r="AN149" s="768"/>
      <c r="AO149" s="181"/>
      <c r="AP149" s="181"/>
      <c r="AQ149" s="181"/>
      <c r="AR149" s="182"/>
      <c r="AS149" s="182"/>
      <c r="AT149" s="182"/>
      <c r="AU149" s="182"/>
      <c r="AV149" s="182"/>
      <c r="AW149" s="182"/>
      <c r="AX149" s="182"/>
      <c r="AY149" s="171"/>
      <c r="AZ149" s="171"/>
      <c r="BA149" s="171"/>
      <c r="BB149" s="171"/>
      <c r="BC149" s="171"/>
      <c r="BD149" s="171"/>
      <c r="BE149" s="171"/>
    </row>
    <row r="150" spans="1:57" ht="15.75" x14ac:dyDescent="0.25">
      <c r="A150" s="766" t="s">
        <v>147</v>
      </c>
      <c r="B150" s="767"/>
      <c r="C150" s="107">
        <f t="shared" ref="C150:C168" si="29">IFERROR((VLOOKUP(A150,$C$6:$M$32,7,0)),0)+IFERROR((VLOOKUP(A150,$V$6:$AF$36,7,0)),0)+IFERROR((VLOOKUP(A150,$AO$6:$AY$36,7,0)),0)+IFERROR((VLOOKUP(A150,$BH$6:$BS$36,7,0)),0)</f>
        <v>0</v>
      </c>
      <c r="D150" s="107">
        <f t="shared" ref="D150:D168" si="30">IFERROR((VLOOKUP(A150,$C$6:$M$32,8,0)),0)+IFERROR((VLOOKUP(A150,$V$6:$AF$36,8,0)),0)+IFERROR((VLOOKUP(A150,$AO$6:$AY$36,8,0)),0)+IFERROR((VLOOKUP(A150,$BH$6:$BS$36,8,0)),0)</f>
        <v>0</v>
      </c>
      <c r="E150" s="107">
        <f t="shared" ref="E150:E168" si="31">IFERROR((VLOOKUP(A150,$C$6:$M$32,9,0)),0)+IFERROR((VLOOKUP(A150,$V$6:$AF$36,9,0)),0)+IFERROR((VLOOKUP(A150,$AO$6:$AY$36,9,0)),0)+IFERROR((VLOOKUP(A150,$BH$6:$BS$36,9,0)),0)</f>
        <v>0</v>
      </c>
      <c r="F150" s="107">
        <f t="shared" ref="F150:F168" si="32">IFERROR((VLOOKUP(A150,$C$6:$M$32,10,0)),0)+IFERROR((VLOOKUP(A150,$V$6:$AF$36,10,0)),0)+IFERROR((VLOOKUP(A150,$AO$6:$AY$36,10,0)),0)+IFERROR((VLOOKUP(A150,$BH$6:$BS$36,10,0)),0)</f>
        <v>0</v>
      </c>
      <c r="G150" s="55">
        <f t="shared" ref="G150:G168" si="33">IFERROR((VLOOKUP(A150,$C$6:$M$32,11,0)),0)+IFERROR((VLOOKUP(A150,$V$6:$AF$36,11,0)),0)+IFERROR((VLOOKUP(A150,$AO$6:$AY$36,11,0)),0)+IFERROR((VLOOKUP(A150,$BH$6:$BS$36,11,0)),0)</f>
        <v>0</v>
      </c>
      <c r="H150" s="74">
        <f t="shared" ref="H150:H168" si="34">IFERROR((VLOOKUP(A150,$C$6:$N$32,12,0)),0)+IFERROR((VLOOKUP(A150,$V$6:$AG$36,12,0)),0)+IFERROR((VLOOKUP(A150,$AO$6:$AZ$36,12,0)),0)+IFERROR((VLOOKUP(A150,$BH$6:$BS$36,12,0)),0)</f>
        <v>0</v>
      </c>
      <c r="I150" s="190"/>
      <c r="J150" s="189"/>
      <c r="K150" s="189"/>
      <c r="L150" s="189"/>
      <c r="M150" s="585"/>
      <c r="N150" s="586"/>
      <c r="O150" s="29"/>
      <c r="P150" s="108">
        <f t="shared" ref="P150:P168" si="35">IFERROR((VLOOKUP(A150,$C$6:$S$32,14,0)),0)+IFERROR((VLOOKUP(A150,$V$6:$AL$36,14,0)),0)+IFERROR((VLOOKUP(A150,$AO$6:$BE$36,14,0)),0)</f>
        <v>0</v>
      </c>
      <c r="Q150" s="109">
        <f t="shared" ref="Q150:Q168" si="36">IFERROR((VLOOKUP(A150,$C$6:$S$32,16,0)),0)+IFERROR((VLOOKUP(A150,$V$6:$AL$36,16,0)),0)+IFERROR((VLOOKUP(A150,$AO$6:$BE$36,16,0)),0)</f>
        <v>0</v>
      </c>
      <c r="T150" s="766" t="s">
        <v>147</v>
      </c>
      <c r="U150" s="767"/>
      <c r="V150" s="107">
        <f t="shared" ref="V150:V168" si="37">IFERROR((VLOOKUP(T150,$C$6:$M$32,7,0)),0)+IFERROR((VLOOKUP(T150,$V$6:$AF$36,7,0)),0)+IFERROR((VLOOKUP(T150,$AO$6:$AY$36,7,0)),0)+IFERROR((VLOOKUP(A150,$BH$6:$BS$36,7,0)),0)</f>
        <v>0</v>
      </c>
      <c r="W150" s="107">
        <f t="shared" ref="W150:W168" si="38">IFERROR((VLOOKUP(T150,$C$6:$M$32,8,0)),0)+IFERROR((VLOOKUP(T150,$V$6:$AF$36,8,0)),0)+IFERROR((VLOOKUP(T150,$AO$6:$AY$36,8,0)),0)+IFERROR((VLOOKUP(A150,$BH$6:$BS$36,8,0)),0)</f>
        <v>0</v>
      </c>
      <c r="X150" s="107">
        <f t="shared" ref="X150:X168" si="39">IFERROR((VLOOKUP(T150,$C$6:$M$32,9,0)),0)+IFERROR((VLOOKUP(T150,$V$6:$AF$36,9,0)),0)+IFERROR((VLOOKUP(T150,$AO$6:$AY$36,9,0)),0)+IFERROR((VLOOKUP(A150,$BH$6:$BS$36,9,0)),0)</f>
        <v>0</v>
      </c>
      <c r="Y150" s="107">
        <f t="shared" ref="Y150:Y168" si="40">IFERROR((VLOOKUP(T150,$C$6:$M$32,10,0)),0)+IFERROR((VLOOKUP(T150,$V$6:$AF$36,10,0)),0)+IFERROR((VLOOKUP(T150,$AO$6:$AY$36,10,0)),0)+IFERROR((VLOOKUP(A150,$BH$6:$BS$36,10,0)),0)</f>
        <v>0</v>
      </c>
      <c r="Z150" s="55">
        <f t="shared" ref="Z150:Z168" si="41">IFERROR((VLOOKUP(T150,$C$6:$M$32,11,0)),0)+IFERROR((VLOOKUP(T150,$V$6:$AF$36,11,0)),0)+IFERROR((VLOOKUP(T150,$AO$6:$AY$36,11,0)),0)+IFERROR((VLOOKUP(A150,$BH$6:$BS$36,11,0)),0)</f>
        <v>0</v>
      </c>
      <c r="AA150" s="74">
        <f t="shared" ref="AA150:AA168" si="42">IFERROR((VLOOKUP(T150,$C$6:$N$32,12,0)),0)+IFERROR((VLOOKUP(T150,$V$6:$AG$36,12,0)),0)+IFERROR((VLOOKUP(T150,$AO$6:$AZ$36,12,0)),0)+IFERROR((VLOOKUP(T150,$BH$6:$BS$36,12,0)),0)</f>
        <v>0</v>
      </c>
      <c r="AB150" s="191"/>
      <c r="AC150" s="192"/>
      <c r="AD150" s="189"/>
      <c r="AE150" s="189"/>
      <c r="AF150" s="585"/>
      <c r="AG150" s="586"/>
      <c r="AH150" s="29"/>
      <c r="AI150" s="108">
        <f t="shared" ref="AI150:AI168" si="43">IFERROR((VLOOKUP(T150,$C$6:$S$32,14,0)),0)+IFERROR((VLOOKUP(T150,$V$6:$AL$36,14,0)),0)+IFERROR((VLOOKUP(T150,$AO$6:$BE$36,14,0)),0)</f>
        <v>0</v>
      </c>
      <c r="AJ150" s="109">
        <f t="shared" ref="AJ150:AJ168" si="44">IFERROR((VLOOKUP(T150,$C$6:$S$32,16,0)),0)+IFERROR((VLOOKUP(T150,$V$6:$AL$36,16,0)),0)+IFERROR((VLOOKUP(T150,$AO$6:$BE$36,16,0)),0)</f>
        <v>0</v>
      </c>
      <c r="AM150" s="768"/>
      <c r="AN150" s="768"/>
      <c r="AO150" s="181"/>
      <c r="AP150" s="181"/>
      <c r="AQ150" s="181"/>
      <c r="AR150" s="182"/>
      <c r="AS150" s="182"/>
      <c r="AT150" s="182"/>
      <c r="AU150" s="182"/>
      <c r="AV150" s="182"/>
      <c r="AW150" s="182"/>
      <c r="AX150" s="182"/>
      <c r="AY150" s="171"/>
      <c r="AZ150" s="171"/>
      <c r="BA150" s="171"/>
      <c r="BB150" s="171"/>
      <c r="BC150" s="171"/>
      <c r="BD150" s="171"/>
      <c r="BE150" s="171"/>
    </row>
    <row r="151" spans="1:57" ht="15.75" x14ac:dyDescent="0.25">
      <c r="A151" s="766" t="s">
        <v>8</v>
      </c>
      <c r="B151" s="767"/>
      <c r="C151" s="107">
        <f t="shared" si="29"/>
        <v>0</v>
      </c>
      <c r="D151" s="107">
        <f t="shared" si="30"/>
        <v>0</v>
      </c>
      <c r="E151" s="107">
        <f t="shared" si="31"/>
        <v>0</v>
      </c>
      <c r="F151" s="107">
        <f t="shared" si="32"/>
        <v>0</v>
      </c>
      <c r="G151" s="55">
        <f t="shared" si="33"/>
        <v>0</v>
      </c>
      <c r="H151" s="74">
        <f t="shared" si="34"/>
        <v>0</v>
      </c>
      <c r="I151" s="190"/>
      <c r="J151" s="189"/>
      <c r="K151" s="189"/>
      <c r="L151" s="189"/>
      <c r="M151" s="585"/>
      <c r="N151" s="586"/>
      <c r="O151" s="29"/>
      <c r="P151" s="108">
        <f t="shared" si="35"/>
        <v>0</v>
      </c>
      <c r="Q151" s="109">
        <f t="shared" si="36"/>
        <v>0</v>
      </c>
      <c r="T151" s="766" t="s">
        <v>8</v>
      </c>
      <c r="U151" s="767"/>
      <c r="V151" s="107">
        <f t="shared" si="37"/>
        <v>0</v>
      </c>
      <c r="W151" s="107">
        <f t="shared" si="38"/>
        <v>0</v>
      </c>
      <c r="X151" s="107">
        <f t="shared" si="39"/>
        <v>0</v>
      </c>
      <c r="Y151" s="107">
        <f t="shared" si="40"/>
        <v>0</v>
      </c>
      <c r="Z151" s="55">
        <f t="shared" si="41"/>
        <v>0</v>
      </c>
      <c r="AA151" s="74">
        <f t="shared" si="42"/>
        <v>0</v>
      </c>
      <c r="AB151" s="191"/>
      <c r="AC151" s="189"/>
      <c r="AD151" s="189"/>
      <c r="AE151" s="189"/>
      <c r="AF151" s="585"/>
      <c r="AG151" s="586"/>
      <c r="AH151" s="29"/>
      <c r="AI151" s="108">
        <f t="shared" si="43"/>
        <v>0</v>
      </c>
      <c r="AJ151" s="109">
        <f t="shared" si="44"/>
        <v>0</v>
      </c>
      <c r="AM151" s="768"/>
      <c r="AN151" s="768"/>
      <c r="AO151" s="181"/>
      <c r="AP151" s="181"/>
      <c r="AQ151" s="181"/>
      <c r="AR151" s="182"/>
      <c r="AS151" s="182"/>
      <c r="AT151" s="182"/>
      <c r="AU151" s="182"/>
      <c r="AV151" s="182"/>
      <c r="AW151" s="182"/>
      <c r="AX151" s="182"/>
      <c r="AY151" s="171"/>
      <c r="AZ151" s="171"/>
      <c r="BA151" s="171"/>
      <c r="BB151" s="171"/>
      <c r="BC151" s="171"/>
      <c r="BD151" s="171"/>
      <c r="BE151" s="171"/>
    </row>
    <row r="152" spans="1:57" ht="15.75" x14ac:dyDescent="0.25">
      <c r="A152" s="766" t="s">
        <v>9</v>
      </c>
      <c r="B152" s="767"/>
      <c r="C152" s="107">
        <f t="shared" si="29"/>
        <v>0</v>
      </c>
      <c r="D152" s="107">
        <f t="shared" si="30"/>
        <v>0</v>
      </c>
      <c r="E152" s="107">
        <f t="shared" si="31"/>
        <v>0</v>
      </c>
      <c r="F152" s="107">
        <f t="shared" si="32"/>
        <v>0</v>
      </c>
      <c r="G152" s="55">
        <f t="shared" si="33"/>
        <v>0</v>
      </c>
      <c r="H152" s="74">
        <f t="shared" si="34"/>
        <v>0</v>
      </c>
      <c r="I152" s="190"/>
      <c r="J152" s="189"/>
      <c r="K152" s="189"/>
      <c r="L152" s="189"/>
      <c r="M152" s="585"/>
      <c r="N152" s="586"/>
      <c r="O152" s="29"/>
      <c r="P152" s="108">
        <f t="shared" si="35"/>
        <v>0</v>
      </c>
      <c r="Q152" s="109">
        <f t="shared" si="36"/>
        <v>0</v>
      </c>
      <c r="T152" s="766" t="s">
        <v>9</v>
      </c>
      <c r="U152" s="767"/>
      <c r="V152" s="107">
        <f t="shared" si="37"/>
        <v>0</v>
      </c>
      <c r="W152" s="107">
        <f t="shared" si="38"/>
        <v>0</v>
      </c>
      <c r="X152" s="107">
        <f t="shared" si="39"/>
        <v>0</v>
      </c>
      <c r="Y152" s="107">
        <f t="shared" si="40"/>
        <v>0</v>
      </c>
      <c r="Z152" s="55">
        <f t="shared" si="41"/>
        <v>0</v>
      </c>
      <c r="AA152" s="74">
        <f t="shared" si="42"/>
        <v>0</v>
      </c>
      <c r="AB152" s="191"/>
      <c r="AC152" s="189"/>
      <c r="AD152" s="189"/>
      <c r="AE152" s="189"/>
      <c r="AF152" s="585"/>
      <c r="AG152" s="586"/>
      <c r="AH152" s="29"/>
      <c r="AI152" s="108">
        <f t="shared" si="43"/>
        <v>0</v>
      </c>
      <c r="AJ152" s="109">
        <f t="shared" si="44"/>
        <v>0</v>
      </c>
      <c r="AM152" s="768"/>
      <c r="AN152" s="768"/>
      <c r="AO152" s="181"/>
      <c r="AP152" s="181"/>
      <c r="AQ152" s="181"/>
      <c r="AR152" s="182"/>
      <c r="AS152" s="182"/>
      <c r="AT152" s="182"/>
      <c r="AU152" s="182"/>
      <c r="AV152" s="182"/>
      <c r="AW152" s="182"/>
      <c r="AX152" s="182"/>
      <c r="AY152" s="171"/>
      <c r="AZ152" s="171"/>
      <c r="BA152" s="171"/>
      <c r="BB152" s="171"/>
      <c r="BC152" s="171"/>
      <c r="BD152" s="171"/>
      <c r="BE152" s="171"/>
    </row>
    <row r="153" spans="1:57" ht="15.75" x14ac:dyDescent="0.25">
      <c r="A153" s="766" t="s">
        <v>10</v>
      </c>
      <c r="B153" s="767"/>
      <c r="C153" s="107">
        <f t="shared" si="29"/>
        <v>0</v>
      </c>
      <c r="D153" s="107">
        <f t="shared" si="30"/>
        <v>0</v>
      </c>
      <c r="E153" s="107">
        <f t="shared" si="31"/>
        <v>0</v>
      </c>
      <c r="F153" s="107">
        <f t="shared" si="32"/>
        <v>0</v>
      </c>
      <c r="G153" s="55">
        <f t="shared" si="33"/>
        <v>0</v>
      </c>
      <c r="H153" s="74">
        <f t="shared" si="34"/>
        <v>0</v>
      </c>
      <c r="I153" s="190"/>
      <c r="J153" s="189"/>
      <c r="K153" s="189"/>
      <c r="L153" s="189"/>
      <c r="M153" s="585"/>
      <c r="N153" s="586"/>
      <c r="O153" s="29"/>
      <c r="P153" s="108">
        <f t="shared" si="35"/>
        <v>0</v>
      </c>
      <c r="Q153" s="109">
        <f t="shared" si="36"/>
        <v>0</v>
      </c>
      <c r="T153" s="766" t="s">
        <v>10</v>
      </c>
      <c r="U153" s="767"/>
      <c r="V153" s="107">
        <f t="shared" si="37"/>
        <v>0</v>
      </c>
      <c r="W153" s="107">
        <f t="shared" si="38"/>
        <v>0</v>
      </c>
      <c r="X153" s="107">
        <f t="shared" si="39"/>
        <v>0</v>
      </c>
      <c r="Y153" s="107">
        <f t="shared" si="40"/>
        <v>0</v>
      </c>
      <c r="Z153" s="55">
        <f t="shared" si="41"/>
        <v>0</v>
      </c>
      <c r="AA153" s="74">
        <f t="shared" si="42"/>
        <v>0</v>
      </c>
      <c r="AB153" s="191"/>
      <c r="AC153" s="189"/>
      <c r="AD153" s="189"/>
      <c r="AE153" s="189"/>
      <c r="AF153" s="585"/>
      <c r="AG153" s="586"/>
      <c r="AH153" s="29"/>
      <c r="AI153" s="108">
        <f t="shared" si="43"/>
        <v>0</v>
      </c>
      <c r="AJ153" s="109">
        <f t="shared" si="44"/>
        <v>0</v>
      </c>
      <c r="AM153" s="768"/>
      <c r="AN153" s="768"/>
      <c r="AO153" s="181"/>
      <c r="AP153" s="181"/>
      <c r="AQ153" s="181"/>
      <c r="AR153" s="182"/>
      <c r="AS153" s="182"/>
      <c r="AT153" s="182"/>
      <c r="AU153" s="182"/>
      <c r="AV153" s="182"/>
      <c r="AW153" s="182"/>
      <c r="AX153" s="182"/>
      <c r="AY153" s="171"/>
      <c r="AZ153" s="171"/>
      <c r="BA153" s="171"/>
      <c r="BB153" s="171"/>
      <c r="BC153" s="171"/>
      <c r="BD153" s="171"/>
      <c r="BE153" s="171"/>
    </row>
    <row r="154" spans="1:57" ht="15.75" x14ac:dyDescent="0.25">
      <c r="A154" s="766" t="s">
        <v>148</v>
      </c>
      <c r="B154" s="767"/>
      <c r="C154" s="107">
        <f t="shared" si="29"/>
        <v>0</v>
      </c>
      <c r="D154" s="107">
        <f t="shared" si="30"/>
        <v>0</v>
      </c>
      <c r="E154" s="107">
        <f t="shared" si="31"/>
        <v>0</v>
      </c>
      <c r="F154" s="107">
        <f t="shared" si="32"/>
        <v>0</v>
      </c>
      <c r="G154" s="55">
        <f t="shared" si="33"/>
        <v>0</v>
      </c>
      <c r="H154" s="74">
        <f t="shared" si="34"/>
        <v>0</v>
      </c>
      <c r="I154" s="190"/>
      <c r="J154" s="189"/>
      <c r="K154" s="189"/>
      <c r="L154" s="189"/>
      <c r="M154" s="585"/>
      <c r="N154" s="586"/>
      <c r="O154" s="29"/>
      <c r="P154" s="108">
        <f t="shared" si="35"/>
        <v>0</v>
      </c>
      <c r="Q154" s="109">
        <f t="shared" si="36"/>
        <v>0</v>
      </c>
      <c r="T154" s="766" t="s">
        <v>148</v>
      </c>
      <c r="U154" s="767"/>
      <c r="V154" s="107">
        <f t="shared" si="37"/>
        <v>0</v>
      </c>
      <c r="W154" s="107">
        <f t="shared" si="38"/>
        <v>0</v>
      </c>
      <c r="X154" s="107">
        <f t="shared" si="39"/>
        <v>0</v>
      </c>
      <c r="Y154" s="107">
        <f t="shared" si="40"/>
        <v>0</v>
      </c>
      <c r="Z154" s="55">
        <f t="shared" si="41"/>
        <v>0</v>
      </c>
      <c r="AA154" s="74">
        <f t="shared" si="42"/>
        <v>0</v>
      </c>
      <c r="AB154" s="191"/>
      <c r="AC154" s="189"/>
      <c r="AD154" s="189"/>
      <c r="AE154" s="189"/>
      <c r="AF154" s="585"/>
      <c r="AG154" s="586"/>
      <c r="AH154" s="29"/>
      <c r="AI154" s="108">
        <f t="shared" si="43"/>
        <v>0</v>
      </c>
      <c r="AJ154" s="109">
        <f t="shared" si="44"/>
        <v>0</v>
      </c>
      <c r="AM154" s="768"/>
      <c r="AN154" s="768"/>
      <c r="AO154" s="181"/>
      <c r="AP154" s="181"/>
      <c r="AQ154" s="181"/>
      <c r="AR154" s="182"/>
      <c r="AS154" s="182"/>
      <c r="AT154" s="182"/>
      <c r="AU154" s="182"/>
      <c r="AV154" s="182"/>
      <c r="AW154" s="182"/>
      <c r="AX154" s="182"/>
      <c r="AY154" s="171"/>
      <c r="AZ154" s="171"/>
      <c r="BA154" s="171"/>
      <c r="BB154" s="171"/>
      <c r="BC154" s="171"/>
      <c r="BD154" s="171"/>
      <c r="BE154" s="171"/>
    </row>
    <row r="155" spans="1:57" ht="15.75" x14ac:dyDescent="0.25">
      <c r="A155" s="766" t="s">
        <v>29</v>
      </c>
      <c r="B155" s="767"/>
      <c r="C155" s="107">
        <f t="shared" si="29"/>
        <v>0</v>
      </c>
      <c r="D155" s="107">
        <f t="shared" si="30"/>
        <v>0</v>
      </c>
      <c r="E155" s="107">
        <f t="shared" si="31"/>
        <v>0</v>
      </c>
      <c r="F155" s="107">
        <f t="shared" si="32"/>
        <v>0</v>
      </c>
      <c r="G155" s="55">
        <f t="shared" si="33"/>
        <v>0</v>
      </c>
      <c r="H155" s="74">
        <f t="shared" si="34"/>
        <v>0</v>
      </c>
      <c r="I155" s="190"/>
      <c r="J155" s="189"/>
      <c r="K155" s="189"/>
      <c r="L155" s="189"/>
      <c r="M155" s="585"/>
      <c r="N155" s="586"/>
      <c r="O155" s="29"/>
      <c r="P155" s="108">
        <f t="shared" si="35"/>
        <v>0</v>
      </c>
      <c r="Q155" s="109">
        <f t="shared" si="36"/>
        <v>0</v>
      </c>
      <c r="T155" s="766" t="s">
        <v>29</v>
      </c>
      <c r="U155" s="767"/>
      <c r="V155" s="107">
        <f t="shared" si="37"/>
        <v>0</v>
      </c>
      <c r="W155" s="107">
        <f t="shared" si="38"/>
        <v>0</v>
      </c>
      <c r="X155" s="107">
        <f t="shared" si="39"/>
        <v>0</v>
      </c>
      <c r="Y155" s="107">
        <f t="shared" si="40"/>
        <v>0</v>
      </c>
      <c r="Z155" s="55">
        <f t="shared" si="41"/>
        <v>0</v>
      </c>
      <c r="AA155" s="74">
        <f t="shared" si="42"/>
        <v>0</v>
      </c>
      <c r="AB155" s="191"/>
      <c r="AC155" s="189"/>
      <c r="AD155" s="189"/>
      <c r="AE155" s="189"/>
      <c r="AF155" s="585"/>
      <c r="AG155" s="586"/>
      <c r="AH155" s="29"/>
      <c r="AI155" s="108">
        <f t="shared" si="43"/>
        <v>0</v>
      </c>
      <c r="AJ155" s="109">
        <f t="shared" si="44"/>
        <v>0</v>
      </c>
      <c r="AM155" s="768"/>
      <c r="AN155" s="768"/>
      <c r="AO155" s="181"/>
      <c r="AP155" s="181"/>
      <c r="AQ155" s="181"/>
      <c r="AR155" s="182"/>
      <c r="AS155" s="182"/>
      <c r="AT155" s="182"/>
      <c r="AU155" s="182"/>
      <c r="AV155" s="182"/>
      <c r="AW155" s="182"/>
      <c r="AX155" s="182"/>
      <c r="AY155" s="171"/>
      <c r="AZ155" s="171"/>
      <c r="BA155" s="171"/>
      <c r="BB155" s="171"/>
      <c r="BC155" s="171"/>
      <c r="BD155" s="171"/>
      <c r="BE155" s="171"/>
    </row>
    <row r="156" spans="1:57" ht="15.75" x14ac:dyDescent="0.25">
      <c r="A156" s="766" t="s">
        <v>149</v>
      </c>
      <c r="B156" s="767"/>
      <c r="C156" s="107">
        <f t="shared" si="29"/>
        <v>0</v>
      </c>
      <c r="D156" s="107">
        <f t="shared" si="30"/>
        <v>0</v>
      </c>
      <c r="E156" s="107">
        <f t="shared" si="31"/>
        <v>0</v>
      </c>
      <c r="F156" s="107">
        <f t="shared" si="32"/>
        <v>0</v>
      </c>
      <c r="G156" s="55">
        <f t="shared" si="33"/>
        <v>0</v>
      </c>
      <c r="H156" s="74">
        <f t="shared" si="34"/>
        <v>0</v>
      </c>
      <c r="I156" s="190"/>
      <c r="J156" s="189"/>
      <c r="K156" s="189"/>
      <c r="L156" s="189"/>
      <c r="M156" s="585"/>
      <c r="N156" s="586"/>
      <c r="O156" s="29"/>
      <c r="P156" s="108">
        <f t="shared" si="35"/>
        <v>0</v>
      </c>
      <c r="Q156" s="109">
        <f t="shared" si="36"/>
        <v>0</v>
      </c>
      <c r="T156" s="766" t="s">
        <v>149</v>
      </c>
      <c r="U156" s="767"/>
      <c r="V156" s="107">
        <f t="shared" si="37"/>
        <v>0</v>
      </c>
      <c r="W156" s="107">
        <f t="shared" si="38"/>
        <v>0</v>
      </c>
      <c r="X156" s="107">
        <f t="shared" si="39"/>
        <v>0</v>
      </c>
      <c r="Y156" s="107">
        <f t="shared" si="40"/>
        <v>0</v>
      </c>
      <c r="Z156" s="55">
        <f t="shared" si="41"/>
        <v>0</v>
      </c>
      <c r="AA156" s="74">
        <f t="shared" si="42"/>
        <v>0</v>
      </c>
      <c r="AB156" s="191"/>
      <c r="AC156" s="189"/>
      <c r="AD156" s="189"/>
      <c r="AE156" s="189"/>
      <c r="AF156" s="585"/>
      <c r="AG156" s="586"/>
      <c r="AH156" s="29"/>
      <c r="AI156" s="108">
        <f t="shared" si="43"/>
        <v>0</v>
      </c>
      <c r="AJ156" s="109">
        <f t="shared" si="44"/>
        <v>0</v>
      </c>
      <c r="AM156" s="768"/>
      <c r="AN156" s="768"/>
      <c r="AO156" s="181"/>
      <c r="AP156" s="181"/>
      <c r="AQ156" s="181"/>
      <c r="AR156" s="182"/>
      <c r="AS156" s="182"/>
      <c r="AT156" s="182"/>
      <c r="AU156" s="182"/>
      <c r="AV156" s="182"/>
      <c r="AW156" s="182"/>
      <c r="AX156" s="182"/>
      <c r="AY156" s="171"/>
      <c r="AZ156" s="171"/>
      <c r="BA156" s="171"/>
      <c r="BB156" s="171"/>
      <c r="BC156" s="171"/>
      <c r="BD156" s="171"/>
      <c r="BE156" s="171"/>
    </row>
    <row r="157" spans="1:57" ht="15.75" x14ac:dyDescent="0.25">
      <c r="A157" s="766" t="s">
        <v>11</v>
      </c>
      <c r="B157" s="767"/>
      <c r="C157" s="107">
        <f t="shared" si="29"/>
        <v>0</v>
      </c>
      <c r="D157" s="107">
        <f t="shared" si="30"/>
        <v>0</v>
      </c>
      <c r="E157" s="107">
        <f t="shared" si="31"/>
        <v>0</v>
      </c>
      <c r="F157" s="107">
        <f t="shared" si="32"/>
        <v>0</v>
      </c>
      <c r="G157" s="55">
        <f t="shared" si="33"/>
        <v>0</v>
      </c>
      <c r="H157" s="74">
        <f t="shared" si="34"/>
        <v>0</v>
      </c>
      <c r="I157" s="190"/>
      <c r="J157" s="189"/>
      <c r="K157" s="189"/>
      <c r="L157" s="189"/>
      <c r="M157" s="585"/>
      <c r="N157" s="586"/>
      <c r="O157" s="29"/>
      <c r="P157" s="108">
        <f t="shared" si="35"/>
        <v>0</v>
      </c>
      <c r="Q157" s="109">
        <f t="shared" si="36"/>
        <v>0</v>
      </c>
      <c r="T157" s="766" t="s">
        <v>11</v>
      </c>
      <c r="U157" s="767"/>
      <c r="V157" s="107">
        <f t="shared" si="37"/>
        <v>0</v>
      </c>
      <c r="W157" s="107">
        <f t="shared" si="38"/>
        <v>0</v>
      </c>
      <c r="X157" s="107">
        <f t="shared" si="39"/>
        <v>0</v>
      </c>
      <c r="Y157" s="107">
        <f t="shared" si="40"/>
        <v>0</v>
      </c>
      <c r="Z157" s="55">
        <f t="shared" si="41"/>
        <v>0</v>
      </c>
      <c r="AA157" s="74">
        <f t="shared" si="42"/>
        <v>0</v>
      </c>
      <c r="AB157" s="191"/>
      <c r="AC157" s="189"/>
      <c r="AD157" s="189"/>
      <c r="AE157" s="189"/>
      <c r="AF157" s="585"/>
      <c r="AG157" s="586"/>
      <c r="AH157" s="29"/>
      <c r="AI157" s="108">
        <f t="shared" si="43"/>
        <v>0</v>
      </c>
      <c r="AJ157" s="109">
        <f t="shared" si="44"/>
        <v>0</v>
      </c>
      <c r="AM157" s="768"/>
      <c r="AN157" s="768"/>
      <c r="AO157" s="181"/>
      <c r="AP157" s="181"/>
      <c r="AQ157" s="181"/>
      <c r="AR157" s="182"/>
      <c r="AS157" s="182"/>
      <c r="AT157" s="182"/>
      <c r="AU157" s="182"/>
      <c r="AV157" s="182"/>
      <c r="AW157" s="182"/>
      <c r="AX157" s="182"/>
      <c r="AY157" s="171"/>
      <c r="AZ157" s="171"/>
      <c r="BA157" s="171"/>
      <c r="BB157" s="171"/>
      <c r="BC157" s="171"/>
      <c r="BD157" s="171"/>
      <c r="BE157" s="171"/>
    </row>
    <row r="158" spans="1:57" ht="15.75" x14ac:dyDescent="0.25">
      <c r="A158" s="766"/>
      <c r="B158" s="767"/>
      <c r="C158" s="107">
        <f t="shared" si="29"/>
        <v>0</v>
      </c>
      <c r="D158" s="107">
        <f t="shared" si="30"/>
        <v>0</v>
      </c>
      <c r="E158" s="107">
        <f t="shared" si="31"/>
        <v>0</v>
      </c>
      <c r="F158" s="107">
        <f t="shared" si="32"/>
        <v>0</v>
      </c>
      <c r="G158" s="55">
        <f t="shared" si="33"/>
        <v>0</v>
      </c>
      <c r="H158" s="74">
        <f t="shared" si="34"/>
        <v>0</v>
      </c>
      <c r="I158" s="190"/>
      <c r="J158" s="189"/>
      <c r="K158" s="189"/>
      <c r="L158" s="189"/>
      <c r="M158" s="585"/>
      <c r="N158" s="586"/>
      <c r="O158" s="29"/>
      <c r="P158" s="108">
        <f t="shared" si="35"/>
        <v>0</v>
      </c>
      <c r="Q158" s="109">
        <f t="shared" si="36"/>
        <v>0</v>
      </c>
      <c r="T158" s="766"/>
      <c r="U158" s="767"/>
      <c r="V158" s="107">
        <f t="shared" si="37"/>
        <v>0</v>
      </c>
      <c r="W158" s="107">
        <f t="shared" si="38"/>
        <v>0</v>
      </c>
      <c r="X158" s="107">
        <f t="shared" si="39"/>
        <v>0</v>
      </c>
      <c r="Y158" s="107">
        <f t="shared" si="40"/>
        <v>0</v>
      </c>
      <c r="Z158" s="55">
        <f t="shared" si="41"/>
        <v>0</v>
      </c>
      <c r="AA158" s="74">
        <f t="shared" si="42"/>
        <v>0</v>
      </c>
      <c r="AB158" s="191"/>
      <c r="AC158" s="189"/>
      <c r="AD158" s="189"/>
      <c r="AE158" s="189"/>
      <c r="AF158" s="585"/>
      <c r="AG158" s="586"/>
      <c r="AH158" s="29"/>
      <c r="AI158" s="108">
        <f t="shared" si="43"/>
        <v>0</v>
      </c>
      <c r="AJ158" s="109">
        <f t="shared" si="44"/>
        <v>0</v>
      </c>
      <c r="AM158" s="768"/>
      <c r="AN158" s="768"/>
      <c r="AO158" s="181"/>
      <c r="AP158" s="181"/>
      <c r="AQ158" s="181"/>
      <c r="AR158" s="182"/>
      <c r="AS158" s="182"/>
      <c r="AT158" s="182"/>
      <c r="AU158" s="182"/>
      <c r="AV158" s="182"/>
      <c r="AW158" s="182"/>
      <c r="AX158" s="182"/>
      <c r="AY158" s="171"/>
      <c r="AZ158" s="171"/>
      <c r="BA158" s="171"/>
      <c r="BB158" s="171"/>
      <c r="BC158" s="171"/>
      <c r="BD158" s="171"/>
      <c r="BE158" s="171"/>
    </row>
    <row r="159" spans="1:57" ht="15.75" x14ac:dyDescent="0.25">
      <c r="A159" s="760"/>
      <c r="B159" s="761"/>
      <c r="C159" s="107">
        <f t="shared" si="29"/>
        <v>0</v>
      </c>
      <c r="D159" s="107">
        <f t="shared" si="30"/>
        <v>0</v>
      </c>
      <c r="E159" s="107">
        <f t="shared" si="31"/>
        <v>0</v>
      </c>
      <c r="F159" s="107">
        <f t="shared" si="32"/>
        <v>0</v>
      </c>
      <c r="G159" s="55">
        <f t="shared" si="33"/>
        <v>0</v>
      </c>
      <c r="H159" s="74">
        <f t="shared" si="34"/>
        <v>0</v>
      </c>
      <c r="I159" s="190"/>
      <c r="J159" s="189"/>
      <c r="K159" s="189"/>
      <c r="L159" s="189"/>
      <c r="M159" s="585"/>
      <c r="N159" s="586"/>
      <c r="O159" s="29"/>
      <c r="P159" s="108">
        <f t="shared" si="35"/>
        <v>0</v>
      </c>
      <c r="Q159" s="109">
        <f t="shared" si="36"/>
        <v>0</v>
      </c>
      <c r="T159" s="760"/>
      <c r="U159" s="761"/>
      <c r="V159" s="107">
        <f t="shared" si="37"/>
        <v>0</v>
      </c>
      <c r="W159" s="107">
        <f t="shared" si="38"/>
        <v>0</v>
      </c>
      <c r="X159" s="107">
        <f t="shared" si="39"/>
        <v>0</v>
      </c>
      <c r="Y159" s="107">
        <f t="shared" si="40"/>
        <v>0</v>
      </c>
      <c r="Z159" s="55">
        <f t="shared" si="41"/>
        <v>0</v>
      </c>
      <c r="AA159" s="74">
        <f t="shared" si="42"/>
        <v>0</v>
      </c>
      <c r="AB159" s="191"/>
      <c r="AC159" s="189"/>
      <c r="AD159" s="189"/>
      <c r="AE159" s="189"/>
      <c r="AF159" s="585"/>
      <c r="AG159" s="586"/>
      <c r="AH159" s="29"/>
      <c r="AI159" s="108">
        <f t="shared" si="43"/>
        <v>0</v>
      </c>
      <c r="AJ159" s="109">
        <f t="shared" si="44"/>
        <v>0</v>
      </c>
      <c r="AM159" s="170"/>
      <c r="AN159" s="181"/>
      <c r="AO159" s="181"/>
      <c r="AP159" s="181"/>
      <c r="AQ159" s="181"/>
      <c r="AR159" s="182"/>
      <c r="AS159" s="182"/>
      <c r="AT159" s="182"/>
      <c r="AU159" s="182"/>
      <c r="AV159" s="182"/>
      <c r="AW159" s="182"/>
      <c r="AX159" s="182"/>
      <c r="AY159" s="171"/>
      <c r="AZ159" s="171"/>
      <c r="BA159" s="171"/>
      <c r="BB159" s="171"/>
      <c r="BC159" s="171"/>
      <c r="BD159" s="171"/>
      <c r="BE159" s="171"/>
    </row>
    <row r="160" spans="1:57" ht="15.75" x14ac:dyDescent="0.25">
      <c r="A160" s="760"/>
      <c r="B160" s="761"/>
      <c r="C160" s="107">
        <f t="shared" si="29"/>
        <v>0</v>
      </c>
      <c r="D160" s="107">
        <f t="shared" si="30"/>
        <v>0</v>
      </c>
      <c r="E160" s="107">
        <f t="shared" si="31"/>
        <v>0</v>
      </c>
      <c r="F160" s="107">
        <f t="shared" si="32"/>
        <v>0</v>
      </c>
      <c r="G160" s="55">
        <f t="shared" si="33"/>
        <v>0</v>
      </c>
      <c r="H160" s="74">
        <f t="shared" si="34"/>
        <v>0</v>
      </c>
      <c r="I160" s="190"/>
      <c r="J160" s="189"/>
      <c r="K160" s="189"/>
      <c r="L160" s="189"/>
      <c r="M160" s="585"/>
      <c r="N160" s="586"/>
      <c r="O160" s="29"/>
      <c r="P160" s="108">
        <f t="shared" si="35"/>
        <v>0</v>
      </c>
      <c r="Q160" s="109">
        <f t="shared" si="36"/>
        <v>0</v>
      </c>
      <c r="T160" s="760"/>
      <c r="U160" s="761"/>
      <c r="V160" s="107">
        <f t="shared" si="37"/>
        <v>0</v>
      </c>
      <c r="W160" s="107">
        <f t="shared" si="38"/>
        <v>0</v>
      </c>
      <c r="X160" s="107">
        <f t="shared" si="39"/>
        <v>0</v>
      </c>
      <c r="Y160" s="107">
        <f t="shared" si="40"/>
        <v>0</v>
      </c>
      <c r="Z160" s="55">
        <f t="shared" si="41"/>
        <v>0</v>
      </c>
      <c r="AA160" s="74">
        <f t="shared" si="42"/>
        <v>0</v>
      </c>
      <c r="AB160" s="191"/>
      <c r="AC160" s="189"/>
      <c r="AD160" s="189"/>
      <c r="AE160" s="189"/>
      <c r="AF160" s="585"/>
      <c r="AG160" s="586"/>
      <c r="AH160" s="29"/>
      <c r="AI160" s="108">
        <f t="shared" si="43"/>
        <v>0</v>
      </c>
      <c r="AJ160" s="109">
        <f t="shared" si="44"/>
        <v>0</v>
      </c>
      <c r="AM160" s="171"/>
      <c r="AN160" s="181"/>
      <c r="AO160" s="181"/>
      <c r="AP160" s="181"/>
      <c r="AQ160" s="181"/>
      <c r="AR160" s="182"/>
      <c r="AS160" s="182"/>
      <c r="AT160" s="182"/>
      <c r="AU160" s="182"/>
      <c r="AV160" s="182"/>
      <c r="AW160" s="182"/>
      <c r="AX160" s="182"/>
      <c r="AY160" s="171"/>
      <c r="AZ160" s="171"/>
      <c r="BA160" s="171"/>
      <c r="BB160" s="171"/>
      <c r="BC160" s="171"/>
      <c r="BD160" s="171"/>
      <c r="BE160" s="171"/>
    </row>
    <row r="161" spans="1:57" ht="21" x14ac:dyDescent="0.35">
      <c r="A161" s="760"/>
      <c r="B161" s="761"/>
      <c r="C161" s="107">
        <f t="shared" si="29"/>
        <v>0</v>
      </c>
      <c r="D161" s="107">
        <f t="shared" si="30"/>
        <v>0</v>
      </c>
      <c r="E161" s="107">
        <f t="shared" si="31"/>
        <v>0</v>
      </c>
      <c r="F161" s="107">
        <f t="shared" si="32"/>
        <v>0</v>
      </c>
      <c r="G161" s="55">
        <f t="shared" si="33"/>
        <v>0</v>
      </c>
      <c r="H161" s="74">
        <f t="shared" si="34"/>
        <v>0</v>
      </c>
      <c r="I161" s="190"/>
      <c r="J161" s="189"/>
      <c r="K161" s="189"/>
      <c r="L161" s="189"/>
      <c r="M161" s="585"/>
      <c r="N161" s="586"/>
      <c r="O161" s="29"/>
      <c r="P161" s="108">
        <f t="shared" si="35"/>
        <v>0</v>
      </c>
      <c r="Q161" s="109">
        <f t="shared" si="36"/>
        <v>0</v>
      </c>
      <c r="T161" s="760"/>
      <c r="U161" s="761"/>
      <c r="V161" s="107">
        <f t="shared" si="37"/>
        <v>0</v>
      </c>
      <c r="W161" s="107">
        <f t="shared" si="38"/>
        <v>0</v>
      </c>
      <c r="X161" s="107">
        <f t="shared" si="39"/>
        <v>0</v>
      </c>
      <c r="Y161" s="107">
        <f t="shared" si="40"/>
        <v>0</v>
      </c>
      <c r="Z161" s="55">
        <f t="shared" si="41"/>
        <v>0</v>
      </c>
      <c r="AA161" s="74">
        <f t="shared" si="42"/>
        <v>0</v>
      </c>
      <c r="AB161" s="191"/>
      <c r="AC161" s="189"/>
      <c r="AD161" s="189"/>
      <c r="AE161" s="189"/>
      <c r="AF161" s="585"/>
      <c r="AG161" s="586"/>
      <c r="AH161" s="29"/>
      <c r="AI161" s="108">
        <f t="shared" si="43"/>
        <v>0</v>
      </c>
      <c r="AJ161" s="109">
        <f t="shared" si="44"/>
        <v>0</v>
      </c>
      <c r="AM161" s="193"/>
      <c r="AN161" s="194"/>
      <c r="AO161" s="194"/>
      <c r="AP161" s="194"/>
      <c r="AQ161" s="194"/>
      <c r="AR161" s="195"/>
      <c r="AS161" s="195"/>
      <c r="AT161" s="195"/>
      <c r="AU161" s="195"/>
      <c r="AV161" s="195"/>
      <c r="AW161" s="195"/>
      <c r="AX161" s="195"/>
      <c r="AY161" s="171"/>
      <c r="AZ161" s="171"/>
      <c r="BA161" s="171"/>
      <c r="BB161" s="171"/>
      <c r="BC161" s="171"/>
      <c r="BD161" s="171"/>
      <c r="BE161" s="171"/>
    </row>
    <row r="162" spans="1:57" ht="15.75" x14ac:dyDescent="0.25">
      <c r="A162" s="760"/>
      <c r="B162" s="761"/>
      <c r="C162" s="107">
        <f t="shared" si="29"/>
        <v>0</v>
      </c>
      <c r="D162" s="107">
        <f t="shared" si="30"/>
        <v>0</v>
      </c>
      <c r="E162" s="107">
        <f t="shared" si="31"/>
        <v>0</v>
      </c>
      <c r="F162" s="107">
        <f t="shared" si="32"/>
        <v>0</v>
      </c>
      <c r="G162" s="55">
        <f t="shared" si="33"/>
        <v>0</v>
      </c>
      <c r="H162" s="74">
        <f t="shared" si="34"/>
        <v>0</v>
      </c>
      <c r="I162" s="190"/>
      <c r="J162" s="189"/>
      <c r="K162" s="189"/>
      <c r="L162" s="189"/>
      <c r="M162" s="585"/>
      <c r="N162" s="586"/>
      <c r="O162" s="29"/>
      <c r="P162" s="108">
        <f t="shared" si="35"/>
        <v>0</v>
      </c>
      <c r="Q162" s="109">
        <f t="shared" si="36"/>
        <v>0</v>
      </c>
      <c r="T162" s="760"/>
      <c r="U162" s="761"/>
      <c r="V162" s="107">
        <f t="shared" si="37"/>
        <v>0</v>
      </c>
      <c r="W162" s="107">
        <f t="shared" si="38"/>
        <v>0</v>
      </c>
      <c r="X162" s="107">
        <f t="shared" si="39"/>
        <v>0</v>
      </c>
      <c r="Y162" s="107">
        <f t="shared" si="40"/>
        <v>0</v>
      </c>
      <c r="Z162" s="55">
        <f t="shared" si="41"/>
        <v>0</v>
      </c>
      <c r="AA162" s="74">
        <f t="shared" si="42"/>
        <v>0</v>
      </c>
      <c r="AB162" s="191"/>
      <c r="AC162" s="189"/>
      <c r="AD162" s="189"/>
      <c r="AE162" s="189"/>
      <c r="AF162" s="585"/>
      <c r="AG162" s="586"/>
      <c r="AH162" s="29"/>
      <c r="AI162" s="108">
        <f t="shared" si="43"/>
        <v>0</v>
      </c>
      <c r="AJ162" s="109">
        <f t="shared" si="44"/>
        <v>0</v>
      </c>
      <c r="AM162" s="171"/>
      <c r="AN162" s="181"/>
      <c r="AO162" s="181"/>
      <c r="AP162" s="181"/>
      <c r="AQ162" s="181"/>
      <c r="AR162" s="182"/>
      <c r="AS162" s="182"/>
      <c r="AT162" s="182"/>
      <c r="AU162" s="182"/>
      <c r="AV162" s="182"/>
      <c r="AW162" s="182"/>
      <c r="AX162" s="182"/>
      <c r="AY162" s="171"/>
      <c r="AZ162" s="171"/>
      <c r="BA162" s="171"/>
      <c r="BB162" s="171"/>
      <c r="BC162" s="171"/>
      <c r="BD162" s="171"/>
      <c r="BE162" s="171"/>
    </row>
    <row r="163" spans="1:57" ht="21" x14ac:dyDescent="0.25">
      <c r="A163" s="760"/>
      <c r="B163" s="761"/>
      <c r="C163" s="107">
        <f t="shared" si="29"/>
        <v>0</v>
      </c>
      <c r="D163" s="107">
        <f t="shared" si="30"/>
        <v>0</v>
      </c>
      <c r="E163" s="107">
        <f t="shared" si="31"/>
        <v>0</v>
      </c>
      <c r="F163" s="107">
        <f t="shared" si="32"/>
        <v>0</v>
      </c>
      <c r="G163" s="55">
        <f t="shared" si="33"/>
        <v>0</v>
      </c>
      <c r="H163" s="74">
        <f t="shared" si="34"/>
        <v>0</v>
      </c>
      <c r="I163" s="190"/>
      <c r="J163" s="189"/>
      <c r="K163" s="189"/>
      <c r="L163" s="189"/>
      <c r="M163" s="585"/>
      <c r="N163" s="586"/>
      <c r="O163" s="29"/>
      <c r="P163" s="108">
        <f t="shared" si="35"/>
        <v>0</v>
      </c>
      <c r="Q163" s="109">
        <f t="shared" si="36"/>
        <v>0</v>
      </c>
      <c r="T163" s="760"/>
      <c r="U163" s="761"/>
      <c r="V163" s="107">
        <f t="shared" si="37"/>
        <v>0</v>
      </c>
      <c r="W163" s="107">
        <f t="shared" si="38"/>
        <v>0</v>
      </c>
      <c r="X163" s="107">
        <f t="shared" si="39"/>
        <v>0</v>
      </c>
      <c r="Y163" s="107">
        <f t="shared" si="40"/>
        <v>0</v>
      </c>
      <c r="Z163" s="55">
        <f t="shared" si="41"/>
        <v>0</v>
      </c>
      <c r="AA163" s="74">
        <f t="shared" si="42"/>
        <v>0</v>
      </c>
      <c r="AB163" s="191"/>
      <c r="AC163" s="189"/>
      <c r="AD163" s="189"/>
      <c r="AE163" s="189"/>
      <c r="AF163" s="585"/>
      <c r="AG163" s="586"/>
      <c r="AH163" s="29"/>
      <c r="AI163" s="108">
        <f t="shared" si="43"/>
        <v>0</v>
      </c>
      <c r="AJ163" s="109">
        <f t="shared" si="44"/>
        <v>0</v>
      </c>
      <c r="AM163" s="195"/>
      <c r="AN163" s="194"/>
      <c r="AO163" s="194"/>
      <c r="AP163" s="194"/>
      <c r="AQ163" s="194"/>
      <c r="AR163" s="195"/>
      <c r="AS163" s="195"/>
      <c r="AT163" s="195"/>
      <c r="AU163" s="195"/>
      <c r="AV163" s="195"/>
      <c r="AW163" s="195"/>
      <c r="AX163" s="195"/>
      <c r="AY163" s="171"/>
      <c r="AZ163" s="171"/>
      <c r="BA163" s="171"/>
      <c r="BB163" s="171"/>
      <c r="BC163" s="171"/>
      <c r="BD163" s="171"/>
      <c r="BE163" s="171"/>
    </row>
    <row r="164" spans="1:57" ht="15.75" x14ac:dyDescent="0.25">
      <c r="A164" s="760"/>
      <c r="B164" s="761"/>
      <c r="C164" s="107">
        <f t="shared" si="29"/>
        <v>0</v>
      </c>
      <c r="D164" s="107">
        <f t="shared" si="30"/>
        <v>0</v>
      </c>
      <c r="E164" s="107">
        <f t="shared" si="31"/>
        <v>0</v>
      </c>
      <c r="F164" s="107">
        <f t="shared" si="32"/>
        <v>0</v>
      </c>
      <c r="G164" s="55">
        <f t="shared" si="33"/>
        <v>0</v>
      </c>
      <c r="H164" s="74">
        <f t="shared" si="34"/>
        <v>0</v>
      </c>
      <c r="I164" s="190"/>
      <c r="J164" s="189"/>
      <c r="K164" s="189"/>
      <c r="L164" s="189"/>
      <c r="M164" s="585"/>
      <c r="N164" s="586"/>
      <c r="O164" s="29"/>
      <c r="P164" s="108">
        <f t="shared" si="35"/>
        <v>0</v>
      </c>
      <c r="Q164" s="109">
        <f t="shared" si="36"/>
        <v>0</v>
      </c>
      <c r="T164" s="760"/>
      <c r="U164" s="761"/>
      <c r="V164" s="107">
        <f t="shared" si="37"/>
        <v>0</v>
      </c>
      <c r="W164" s="107">
        <f t="shared" si="38"/>
        <v>0</v>
      </c>
      <c r="X164" s="107">
        <f t="shared" si="39"/>
        <v>0</v>
      </c>
      <c r="Y164" s="107">
        <f t="shared" si="40"/>
        <v>0</v>
      </c>
      <c r="Z164" s="55">
        <f t="shared" si="41"/>
        <v>0</v>
      </c>
      <c r="AA164" s="74">
        <f t="shared" si="42"/>
        <v>0</v>
      </c>
      <c r="AB164" s="191"/>
      <c r="AC164" s="189"/>
      <c r="AD164" s="189"/>
      <c r="AE164" s="189"/>
      <c r="AF164" s="585"/>
      <c r="AG164" s="586"/>
      <c r="AH164" s="29"/>
      <c r="AI164" s="108">
        <f t="shared" si="43"/>
        <v>0</v>
      </c>
      <c r="AJ164" s="109">
        <f t="shared" si="44"/>
        <v>0</v>
      </c>
      <c r="AM164" s="196"/>
      <c r="AN164" s="181"/>
      <c r="AO164" s="181"/>
      <c r="AP164" s="181"/>
      <c r="AQ164" s="181"/>
      <c r="AR164" s="182"/>
      <c r="AS164" s="182"/>
      <c r="AT164" s="182"/>
      <c r="AU164" s="182"/>
      <c r="AV164" s="182"/>
      <c r="AW164" s="182"/>
      <c r="AX164" s="182"/>
      <c r="AY164" s="171"/>
      <c r="AZ164" s="171"/>
      <c r="BA164" s="171"/>
      <c r="BB164" s="171"/>
      <c r="BC164" s="171"/>
      <c r="BD164" s="171"/>
      <c r="BE164" s="171"/>
    </row>
    <row r="165" spans="1:57" ht="15.75" x14ac:dyDescent="0.25">
      <c r="A165" s="760"/>
      <c r="B165" s="761"/>
      <c r="C165" s="107">
        <f t="shared" si="29"/>
        <v>0</v>
      </c>
      <c r="D165" s="107">
        <f t="shared" si="30"/>
        <v>0</v>
      </c>
      <c r="E165" s="107">
        <f t="shared" si="31"/>
        <v>0</v>
      </c>
      <c r="F165" s="107">
        <f t="shared" si="32"/>
        <v>0</v>
      </c>
      <c r="G165" s="55">
        <f t="shared" si="33"/>
        <v>0</v>
      </c>
      <c r="H165" s="74">
        <f t="shared" si="34"/>
        <v>0</v>
      </c>
      <c r="I165" s="190"/>
      <c r="J165" s="189"/>
      <c r="K165" s="189"/>
      <c r="L165" s="189"/>
      <c r="M165" s="585"/>
      <c r="N165" s="586"/>
      <c r="O165" s="29"/>
      <c r="P165" s="108">
        <f t="shared" si="35"/>
        <v>0</v>
      </c>
      <c r="Q165" s="109">
        <f t="shared" si="36"/>
        <v>0</v>
      </c>
      <c r="T165" s="760"/>
      <c r="U165" s="761"/>
      <c r="V165" s="107">
        <f t="shared" si="37"/>
        <v>0</v>
      </c>
      <c r="W165" s="107">
        <f t="shared" si="38"/>
        <v>0</v>
      </c>
      <c r="X165" s="107">
        <f t="shared" si="39"/>
        <v>0</v>
      </c>
      <c r="Y165" s="107">
        <f t="shared" si="40"/>
        <v>0</v>
      </c>
      <c r="Z165" s="55">
        <f t="shared" si="41"/>
        <v>0</v>
      </c>
      <c r="AA165" s="74">
        <f t="shared" si="42"/>
        <v>0</v>
      </c>
      <c r="AB165" s="191"/>
      <c r="AC165" s="189"/>
      <c r="AD165" s="189"/>
      <c r="AE165" s="189"/>
      <c r="AF165" s="585"/>
      <c r="AG165" s="586"/>
      <c r="AH165" s="29"/>
      <c r="AI165" s="108">
        <f t="shared" si="43"/>
        <v>0</v>
      </c>
      <c r="AJ165" s="109">
        <f t="shared" si="44"/>
        <v>0</v>
      </c>
      <c r="AM165" s="196"/>
      <c r="AN165" s="181"/>
      <c r="AO165" s="181"/>
      <c r="AP165" s="181"/>
      <c r="AQ165" s="181"/>
      <c r="AR165" s="182"/>
      <c r="AS165" s="182"/>
      <c r="AT165" s="182"/>
      <c r="AU165" s="182"/>
      <c r="AV165" s="182"/>
      <c r="AW165" s="182"/>
      <c r="AX165" s="182"/>
      <c r="AY165" s="171"/>
      <c r="AZ165" s="171"/>
      <c r="BA165" s="171"/>
      <c r="BB165" s="171"/>
      <c r="BC165" s="171"/>
      <c r="BD165" s="171"/>
      <c r="BE165" s="171"/>
    </row>
    <row r="166" spans="1:57" ht="15.75" x14ac:dyDescent="0.25">
      <c r="A166" s="760"/>
      <c r="B166" s="761"/>
      <c r="C166" s="107">
        <f t="shared" si="29"/>
        <v>0</v>
      </c>
      <c r="D166" s="107">
        <f t="shared" si="30"/>
        <v>0</v>
      </c>
      <c r="E166" s="107">
        <f t="shared" si="31"/>
        <v>0</v>
      </c>
      <c r="F166" s="107">
        <f t="shared" si="32"/>
        <v>0</v>
      </c>
      <c r="G166" s="55">
        <f t="shared" si="33"/>
        <v>0</v>
      </c>
      <c r="H166" s="74">
        <f t="shared" si="34"/>
        <v>0</v>
      </c>
      <c r="I166" s="190"/>
      <c r="J166" s="189"/>
      <c r="K166" s="189"/>
      <c r="L166" s="189"/>
      <c r="M166" s="585"/>
      <c r="N166" s="586"/>
      <c r="O166" s="29"/>
      <c r="P166" s="108">
        <f t="shared" si="35"/>
        <v>0</v>
      </c>
      <c r="Q166" s="109">
        <f t="shared" si="36"/>
        <v>0</v>
      </c>
      <c r="T166" s="760"/>
      <c r="U166" s="761"/>
      <c r="V166" s="107">
        <f t="shared" si="37"/>
        <v>0</v>
      </c>
      <c r="W166" s="107">
        <f t="shared" si="38"/>
        <v>0</v>
      </c>
      <c r="X166" s="107">
        <f t="shared" si="39"/>
        <v>0</v>
      </c>
      <c r="Y166" s="107">
        <f t="shared" si="40"/>
        <v>0</v>
      </c>
      <c r="Z166" s="55">
        <f t="shared" si="41"/>
        <v>0</v>
      </c>
      <c r="AA166" s="74">
        <f t="shared" si="42"/>
        <v>0</v>
      </c>
      <c r="AB166" s="191"/>
      <c r="AC166" s="189"/>
      <c r="AD166" s="189"/>
      <c r="AE166" s="189"/>
      <c r="AF166" s="585"/>
      <c r="AG166" s="586"/>
      <c r="AH166" s="29"/>
      <c r="AI166" s="108">
        <f t="shared" si="43"/>
        <v>0</v>
      </c>
      <c r="AJ166" s="109">
        <f t="shared" si="44"/>
        <v>0</v>
      </c>
      <c r="AM166" s="196"/>
      <c r="AN166" s="181"/>
      <c r="AO166" s="181"/>
      <c r="AP166" s="181"/>
      <c r="AQ166" s="181"/>
      <c r="AR166" s="182"/>
      <c r="AS166" s="182"/>
      <c r="AT166" s="182"/>
      <c r="AU166" s="182"/>
      <c r="AV166" s="182"/>
      <c r="AW166" s="182"/>
      <c r="AX166" s="182"/>
      <c r="AY166" s="171"/>
      <c r="AZ166" s="171"/>
      <c r="BA166" s="171"/>
      <c r="BB166" s="171"/>
      <c r="BC166" s="171"/>
      <c r="BD166" s="171"/>
      <c r="BE166" s="171"/>
    </row>
    <row r="167" spans="1:57" ht="15.75" x14ac:dyDescent="0.25">
      <c r="A167" s="760"/>
      <c r="B167" s="761"/>
      <c r="C167" s="107">
        <f t="shared" si="29"/>
        <v>0</v>
      </c>
      <c r="D167" s="107">
        <f t="shared" si="30"/>
        <v>0</v>
      </c>
      <c r="E167" s="107">
        <f t="shared" si="31"/>
        <v>0</v>
      </c>
      <c r="F167" s="107">
        <f t="shared" si="32"/>
        <v>0</v>
      </c>
      <c r="G167" s="55">
        <f t="shared" si="33"/>
        <v>0</v>
      </c>
      <c r="H167" s="74">
        <f t="shared" si="34"/>
        <v>0</v>
      </c>
      <c r="I167" s="190"/>
      <c r="J167" s="189"/>
      <c r="K167" s="189"/>
      <c r="L167" s="189"/>
      <c r="M167" s="585"/>
      <c r="N167" s="586"/>
      <c r="O167" s="29"/>
      <c r="P167" s="108">
        <f t="shared" si="35"/>
        <v>0</v>
      </c>
      <c r="Q167" s="109">
        <f t="shared" si="36"/>
        <v>0</v>
      </c>
      <c r="T167" s="760"/>
      <c r="U167" s="761"/>
      <c r="V167" s="107">
        <f t="shared" si="37"/>
        <v>0</v>
      </c>
      <c r="W167" s="107">
        <f t="shared" si="38"/>
        <v>0</v>
      </c>
      <c r="X167" s="107">
        <f t="shared" si="39"/>
        <v>0</v>
      </c>
      <c r="Y167" s="107">
        <f t="shared" si="40"/>
        <v>0</v>
      </c>
      <c r="Z167" s="55">
        <f t="shared" si="41"/>
        <v>0</v>
      </c>
      <c r="AA167" s="74">
        <f t="shared" si="42"/>
        <v>0</v>
      </c>
      <c r="AB167" s="191"/>
      <c r="AC167" s="189"/>
      <c r="AD167" s="189"/>
      <c r="AE167" s="189"/>
      <c r="AF167" s="585"/>
      <c r="AG167" s="586"/>
      <c r="AH167" s="29"/>
      <c r="AI167" s="108">
        <f t="shared" si="43"/>
        <v>0</v>
      </c>
      <c r="AJ167" s="109">
        <f t="shared" si="44"/>
        <v>0</v>
      </c>
      <c r="AM167" s="196"/>
      <c r="AN167" s="181"/>
      <c r="AO167" s="181"/>
      <c r="AP167" s="181"/>
      <c r="AQ167" s="181"/>
      <c r="AR167" s="182"/>
      <c r="AS167" s="182"/>
      <c r="AT167" s="182"/>
      <c r="AU167" s="182"/>
      <c r="AV167" s="182"/>
      <c r="AW167" s="182"/>
      <c r="AX167" s="182"/>
      <c r="AY167" s="171"/>
      <c r="AZ167" s="171"/>
      <c r="BA167" s="171"/>
      <c r="BB167" s="171"/>
      <c r="BC167" s="171"/>
      <c r="BD167" s="171"/>
      <c r="BE167" s="171"/>
    </row>
    <row r="168" spans="1:57" ht="16.5" thickBot="1" x14ac:dyDescent="0.3">
      <c r="A168" s="764"/>
      <c r="B168" s="765"/>
      <c r="C168" s="110">
        <f t="shared" si="29"/>
        <v>0</v>
      </c>
      <c r="D168" s="110">
        <f t="shared" si="30"/>
        <v>0</v>
      </c>
      <c r="E168" s="110">
        <f t="shared" si="31"/>
        <v>0</v>
      </c>
      <c r="F168" s="110">
        <f t="shared" si="32"/>
        <v>0</v>
      </c>
      <c r="G168" s="111">
        <f t="shared" si="33"/>
        <v>0</v>
      </c>
      <c r="H168" s="112">
        <f t="shared" si="34"/>
        <v>0</v>
      </c>
      <c r="I168" s="197"/>
      <c r="J168" s="198"/>
      <c r="K168" s="198"/>
      <c r="L168" s="198"/>
      <c r="M168" s="699"/>
      <c r="N168" s="700"/>
      <c r="O168" s="30"/>
      <c r="P168" s="113">
        <f t="shared" si="35"/>
        <v>0</v>
      </c>
      <c r="Q168" s="114">
        <f t="shared" si="36"/>
        <v>0</v>
      </c>
      <c r="T168" s="762"/>
      <c r="U168" s="763"/>
      <c r="V168" s="115">
        <f t="shared" si="37"/>
        <v>0</v>
      </c>
      <c r="W168" s="115">
        <f t="shared" si="38"/>
        <v>0</v>
      </c>
      <c r="X168" s="115">
        <f t="shared" si="39"/>
        <v>0</v>
      </c>
      <c r="Y168" s="115">
        <f t="shared" si="40"/>
        <v>0</v>
      </c>
      <c r="Z168" s="116">
        <f t="shared" si="41"/>
        <v>0</v>
      </c>
      <c r="AA168" s="117">
        <f t="shared" si="42"/>
        <v>0</v>
      </c>
      <c r="AB168" s="200"/>
      <c r="AC168" s="199"/>
      <c r="AD168" s="199"/>
      <c r="AE168" s="199"/>
      <c r="AF168" s="699"/>
      <c r="AG168" s="700"/>
      <c r="AH168" s="60"/>
      <c r="AI168" s="118">
        <f t="shared" si="43"/>
        <v>0</v>
      </c>
      <c r="AJ168" s="119">
        <f t="shared" si="44"/>
        <v>0</v>
      </c>
      <c r="AM168" s="196"/>
      <c r="AN168" s="181"/>
      <c r="AO168" s="181"/>
      <c r="AP168" s="181"/>
      <c r="AQ168" s="181"/>
      <c r="AR168" s="182"/>
      <c r="AS168" s="182"/>
      <c r="AT168" s="182"/>
      <c r="AU168" s="182"/>
      <c r="AV168" s="182"/>
      <c r="AW168" s="182"/>
      <c r="AX168" s="182"/>
      <c r="AY168" s="171"/>
      <c r="AZ168" s="171"/>
      <c r="BA168" s="171"/>
      <c r="BB168" s="171"/>
      <c r="BC168" s="171"/>
      <c r="BD168" s="171"/>
      <c r="BE168" s="171"/>
    </row>
    <row r="169" spans="1:57" ht="17.25" customHeight="1" thickTop="1" thickBot="1" x14ac:dyDescent="0.3">
      <c r="A169" s="750" t="s">
        <v>87</v>
      </c>
      <c r="B169" s="750"/>
      <c r="C169" s="752">
        <f t="shared" ref="C169:H169" si="45">SUMIF(C149:C168,"&lt;&gt;#N/A")+SUMIF(V149:V172,"&lt;&gt;#N/A")</f>
        <v>0</v>
      </c>
      <c r="D169" s="752">
        <f t="shared" si="45"/>
        <v>0</v>
      </c>
      <c r="E169" s="752">
        <f t="shared" si="45"/>
        <v>0</v>
      </c>
      <c r="F169" s="752">
        <f t="shared" si="45"/>
        <v>0</v>
      </c>
      <c r="G169" s="752">
        <f t="shared" si="45"/>
        <v>0</v>
      </c>
      <c r="H169" s="921">
        <f t="shared" si="45"/>
        <v>0</v>
      </c>
      <c r="I169" s="923">
        <f>SUM(I149:I168)+SUM(AB149:AB168)</f>
        <v>0</v>
      </c>
      <c r="J169" s="754">
        <f>SUM(J149:J168)+SUM(AC149:AC168)</f>
        <v>0</v>
      </c>
      <c r="K169" s="754">
        <f>SUM(K149:K168)+SUM(AD149:AD168)</f>
        <v>0</v>
      </c>
      <c r="L169" s="754">
        <f>SUM(L149:L168)+SUM(AE149:AE168)</f>
        <v>0</v>
      </c>
      <c r="M169" s="925">
        <f>SUM(M149:N168)+SUM(AF149:AG168)</f>
        <v>0</v>
      </c>
      <c r="N169" s="926"/>
      <c r="O169" s="754">
        <f>SUM(O149:O168)+SUM(AH149:AH168)</f>
        <v>0</v>
      </c>
      <c r="P169" s="929">
        <f>SUMIF(P149:P168,"&lt;&gt;#N/A")+SUMIF(Z149:Z172,"&lt;&gt;#N/A")</f>
        <v>0</v>
      </c>
      <c r="Q169" s="929">
        <f>SUMIF(H149:I168,"&lt;&gt;#N/A")+SUMIF(AA149:AB172,"&lt;&gt;#N/A")</f>
        <v>0</v>
      </c>
      <c r="T169" s="776"/>
      <c r="U169" s="776"/>
      <c r="V169" s="930"/>
      <c r="W169" s="930"/>
      <c r="X169" s="930"/>
      <c r="Y169" s="930"/>
      <c r="Z169" s="931"/>
      <c r="AA169" s="931"/>
      <c r="AB169" s="201"/>
      <c r="AC169" s="932"/>
      <c r="AD169" s="932"/>
      <c r="AE169" s="932"/>
      <c r="AF169" s="932"/>
      <c r="AG169" s="932"/>
      <c r="AH169" s="931"/>
      <c r="AI169" s="933"/>
      <c r="AJ169" s="933"/>
      <c r="AK169" s="171"/>
      <c r="AM169" s="196"/>
      <c r="AN169" s="181"/>
      <c r="AO169" s="181"/>
      <c r="AP169" s="181"/>
      <c r="AQ169" s="181"/>
      <c r="AR169" s="182"/>
      <c r="AS169" s="182"/>
      <c r="AT169" s="182"/>
      <c r="AU169" s="182"/>
      <c r="AV169" s="182"/>
      <c r="AW169" s="182"/>
      <c r="AX169" s="182"/>
      <c r="AY169" s="171"/>
      <c r="AZ169" s="171"/>
      <c r="BA169" s="171"/>
      <c r="BB169" s="171"/>
      <c r="BC169" s="171"/>
      <c r="BD169" s="171"/>
      <c r="BE169" s="171"/>
    </row>
    <row r="170" spans="1:57" ht="16.5" thickBot="1" x14ac:dyDescent="0.3">
      <c r="A170" s="751"/>
      <c r="B170" s="751"/>
      <c r="C170" s="753"/>
      <c r="D170" s="753"/>
      <c r="E170" s="753"/>
      <c r="F170" s="753"/>
      <c r="G170" s="753"/>
      <c r="H170" s="922"/>
      <c r="I170" s="924"/>
      <c r="J170" s="755"/>
      <c r="K170" s="755"/>
      <c r="L170" s="755"/>
      <c r="M170" s="927"/>
      <c r="N170" s="928"/>
      <c r="O170" s="755"/>
      <c r="P170" s="671"/>
      <c r="Q170" s="671"/>
      <c r="T170" s="776"/>
      <c r="U170" s="776"/>
      <c r="V170" s="930"/>
      <c r="W170" s="930"/>
      <c r="X170" s="930"/>
      <c r="Y170" s="930"/>
      <c r="Z170" s="931"/>
      <c r="AA170" s="931"/>
      <c r="AB170" s="201"/>
      <c r="AC170" s="932"/>
      <c r="AD170" s="932"/>
      <c r="AE170" s="932"/>
      <c r="AF170" s="932"/>
      <c r="AG170" s="932"/>
      <c r="AH170" s="931"/>
      <c r="AI170" s="932"/>
      <c r="AJ170" s="933"/>
      <c r="AK170" s="171"/>
      <c r="AM170" s="196"/>
      <c r="AN170" s="181"/>
      <c r="AO170" s="181"/>
      <c r="AP170" s="181"/>
      <c r="AQ170" s="181"/>
      <c r="AR170" s="182"/>
      <c r="AS170" s="182"/>
      <c r="AT170" s="182"/>
      <c r="AU170" s="182"/>
      <c r="AV170" s="182"/>
      <c r="AW170" s="182"/>
      <c r="AX170" s="182"/>
      <c r="AY170" s="171"/>
      <c r="AZ170" s="171"/>
      <c r="BA170" s="171"/>
      <c r="BB170" s="171"/>
      <c r="BC170" s="171"/>
      <c r="BD170" s="171"/>
      <c r="BE170" s="171"/>
    </row>
    <row r="171" spans="1:57" ht="16.5" thickBot="1" x14ac:dyDescent="0.3">
      <c r="A171" s="843" t="s">
        <v>88</v>
      </c>
      <c r="B171" s="843"/>
      <c r="C171" s="843"/>
      <c r="D171" s="843"/>
      <c r="E171" s="843"/>
      <c r="F171" s="843"/>
      <c r="G171" s="870">
        <f>Q169</f>
        <v>0</v>
      </c>
      <c r="H171" s="870"/>
      <c r="I171" s="870"/>
      <c r="J171" s="870"/>
      <c r="K171" s="870"/>
      <c r="L171" s="870"/>
      <c r="M171" s="870"/>
      <c r="N171" s="202"/>
      <c r="T171" s="641"/>
      <c r="U171" s="641"/>
      <c r="V171" s="641"/>
      <c r="W171" s="641"/>
      <c r="X171" s="641"/>
      <c r="Y171" s="641"/>
      <c r="Z171" s="934"/>
      <c r="AA171" s="934"/>
      <c r="AB171" s="934"/>
      <c r="AC171" s="934"/>
      <c r="AD171" s="934"/>
      <c r="AE171" s="934"/>
      <c r="AF171" s="934"/>
      <c r="AG171" s="202"/>
      <c r="AH171" s="171"/>
      <c r="AI171" s="171"/>
      <c r="AJ171" s="171"/>
      <c r="AK171" s="171"/>
      <c r="AM171" s="170"/>
      <c r="AN171" s="181"/>
      <c r="AO171" s="181"/>
      <c r="AP171" s="181"/>
      <c r="AQ171" s="181"/>
      <c r="AR171" s="182"/>
      <c r="AS171" s="182"/>
      <c r="AT171" s="182"/>
      <c r="AU171" s="182"/>
      <c r="AV171" s="182"/>
      <c r="AW171" s="182"/>
      <c r="AX171" s="182"/>
      <c r="AY171" s="171"/>
      <c r="AZ171" s="171"/>
      <c r="BA171" s="171"/>
      <c r="BB171" s="171"/>
      <c r="BC171" s="171"/>
      <c r="BD171" s="171"/>
      <c r="BE171" s="171"/>
    </row>
    <row r="172" spans="1:57" ht="15.75" customHeight="1" thickBot="1" x14ac:dyDescent="0.3">
      <c r="A172" s="843"/>
      <c r="B172" s="843"/>
      <c r="C172" s="843"/>
      <c r="D172" s="843"/>
      <c r="E172" s="843"/>
      <c r="F172" s="843"/>
      <c r="G172" s="871"/>
      <c r="H172" s="871"/>
      <c r="I172" s="871"/>
      <c r="J172" s="871"/>
      <c r="K172" s="871"/>
      <c r="L172" s="871"/>
      <c r="M172" s="871"/>
      <c r="N172" s="202"/>
      <c r="T172" s="641"/>
      <c r="U172" s="641"/>
      <c r="V172" s="641"/>
      <c r="W172" s="641"/>
      <c r="X172" s="641"/>
      <c r="Y172" s="641"/>
      <c r="Z172" s="934"/>
      <c r="AA172" s="934"/>
      <c r="AB172" s="934"/>
      <c r="AC172" s="934"/>
      <c r="AD172" s="934"/>
      <c r="AE172" s="934"/>
      <c r="AF172" s="934"/>
      <c r="AG172" s="202"/>
      <c r="AH172" s="171"/>
      <c r="AI172" s="171"/>
      <c r="AJ172" s="171"/>
      <c r="AK172" s="171"/>
      <c r="AM172" s="171"/>
      <c r="AN172" s="171"/>
      <c r="AO172" s="171"/>
      <c r="AP172" s="171"/>
      <c r="AQ172" s="171"/>
      <c r="AR172" s="171"/>
      <c r="AS172" s="171"/>
      <c r="AT172" s="171"/>
      <c r="AU172" s="171"/>
      <c r="AV172" s="171"/>
      <c r="AW172" s="171"/>
      <c r="AX172" s="171"/>
      <c r="AY172" s="171"/>
      <c r="AZ172" s="171"/>
      <c r="BA172" s="171"/>
      <c r="BB172" s="171"/>
      <c r="BC172" s="171"/>
      <c r="BD172" s="171"/>
      <c r="BE172" s="171"/>
    </row>
    <row r="174" spans="1:57" ht="15.75" customHeight="1" x14ac:dyDescent="0.25">
      <c r="A174" s="170"/>
      <c r="B174" s="170"/>
      <c r="C174" s="170"/>
      <c r="D174" s="170"/>
      <c r="E174" s="170"/>
      <c r="F174" s="170"/>
      <c r="G174" s="202"/>
      <c r="H174" s="202"/>
      <c r="I174" s="202"/>
      <c r="J174" s="202"/>
      <c r="K174" s="202"/>
      <c r="L174" s="202"/>
      <c r="M174" s="202"/>
      <c r="N174" s="202"/>
      <c r="T174" s="170"/>
      <c r="U174" s="170"/>
      <c r="V174" s="170"/>
      <c r="W174" s="170"/>
      <c r="X174" s="170"/>
      <c r="Y174" s="170"/>
      <c r="Z174" s="202"/>
      <c r="AA174" s="202"/>
      <c r="AB174" s="202"/>
      <c r="AC174" s="202"/>
      <c r="AD174" s="202"/>
      <c r="AE174" s="202"/>
      <c r="AF174" s="202"/>
      <c r="AG174" s="202"/>
      <c r="AH174" s="171"/>
      <c r="AI174" s="171"/>
      <c r="AJ174" s="171"/>
      <c r="AK174" s="171"/>
      <c r="AM174" s="171"/>
      <c r="AN174" s="171"/>
      <c r="AO174" s="171"/>
      <c r="AP174" s="171"/>
      <c r="AQ174" s="171"/>
      <c r="AR174" s="171"/>
      <c r="AS174" s="171"/>
      <c r="AT174" s="171"/>
      <c r="AU174" s="171"/>
      <c r="AV174" s="171"/>
      <c r="AW174" s="171"/>
      <c r="AX174" s="171"/>
      <c r="AY174" s="171"/>
      <c r="AZ174" s="171"/>
      <c r="BA174" s="171"/>
      <c r="BB174" s="171"/>
      <c r="BC174" s="171"/>
      <c r="BD174" s="171"/>
      <c r="BE174" s="171"/>
    </row>
    <row r="175" spans="1:57" ht="15.75" customHeight="1" x14ac:dyDescent="0.25">
      <c r="A175" s="170"/>
      <c r="B175" s="170"/>
      <c r="C175" s="170"/>
      <c r="D175" s="170"/>
      <c r="E175" s="170"/>
      <c r="F175" s="170"/>
      <c r="G175" s="202"/>
      <c r="H175" s="202"/>
      <c r="I175" s="202"/>
      <c r="J175" s="202"/>
      <c r="K175" s="202"/>
      <c r="L175" s="202"/>
      <c r="M175" s="202"/>
      <c r="N175" s="202"/>
      <c r="T175" s="170"/>
      <c r="U175" s="170"/>
      <c r="V175" s="170"/>
      <c r="W175" s="170"/>
      <c r="X175" s="170"/>
      <c r="Y175" s="170"/>
      <c r="Z175" s="202"/>
      <c r="AA175" s="202"/>
      <c r="AB175" s="202"/>
      <c r="AC175" s="202"/>
      <c r="AD175" s="202"/>
      <c r="AE175" s="202"/>
      <c r="AF175" s="202"/>
      <c r="AG175" s="202"/>
      <c r="AH175" s="171"/>
      <c r="AI175" s="171"/>
      <c r="AJ175" s="171"/>
      <c r="AK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  <c r="AW175" s="171"/>
      <c r="AX175" s="171"/>
      <c r="AY175" s="171"/>
      <c r="AZ175" s="171"/>
      <c r="BA175" s="171"/>
      <c r="BB175" s="171"/>
      <c r="BC175" s="171"/>
      <c r="BD175" s="171"/>
      <c r="BE175" s="171"/>
    </row>
    <row r="176" spans="1:57" x14ac:dyDescent="0.25">
      <c r="A176" s="589" t="s">
        <v>33</v>
      </c>
      <c r="B176" s="589"/>
      <c r="C176" s="589"/>
      <c r="D176" s="589"/>
      <c r="E176" s="589"/>
      <c r="F176" s="589"/>
      <c r="G176" s="589"/>
      <c r="H176" s="589"/>
      <c r="I176" s="589"/>
      <c r="J176" s="589"/>
      <c r="K176" s="589"/>
      <c r="L176" s="589"/>
      <c r="M176" s="589"/>
      <c r="N176" s="589"/>
      <c r="O176" s="589"/>
      <c r="P176" s="589"/>
      <c r="Q176" s="589"/>
      <c r="R176" s="589"/>
      <c r="S176" s="589"/>
      <c r="T176" s="589"/>
      <c r="U176" s="589"/>
      <c r="AM176" s="171"/>
      <c r="AN176" s="171"/>
      <c r="AO176" s="171"/>
      <c r="AP176" s="171"/>
      <c r="AQ176" s="171"/>
      <c r="AR176" s="171"/>
      <c r="AS176" s="171"/>
      <c r="AT176" s="171"/>
      <c r="AU176" s="171"/>
      <c r="AV176" s="171"/>
      <c r="AW176" s="171"/>
      <c r="AX176" s="171"/>
      <c r="AY176" s="171"/>
      <c r="AZ176" s="171"/>
      <c r="BA176" s="171"/>
      <c r="BB176" s="171"/>
      <c r="BC176" s="171"/>
      <c r="BD176" s="171"/>
      <c r="BE176" s="171"/>
    </row>
    <row r="177" spans="1:55" x14ac:dyDescent="0.25">
      <c r="A177" s="589"/>
      <c r="B177" s="589"/>
      <c r="C177" s="589"/>
      <c r="D177" s="589"/>
      <c r="E177" s="589"/>
      <c r="F177" s="589"/>
      <c r="G177" s="589"/>
      <c r="H177" s="589"/>
      <c r="I177" s="589"/>
      <c r="J177" s="589"/>
      <c r="K177" s="589"/>
      <c r="L177" s="589"/>
      <c r="M177" s="589"/>
      <c r="N177" s="589"/>
      <c r="O177" s="589"/>
      <c r="P177" s="589"/>
      <c r="Q177" s="589"/>
      <c r="R177" s="589"/>
      <c r="S177" s="589"/>
      <c r="T177" s="589"/>
      <c r="U177" s="589"/>
    </row>
    <row r="178" spans="1:55" ht="21.75" thickBot="1" x14ac:dyDescent="0.4">
      <c r="A178" s="203"/>
      <c r="B178" s="204" t="s">
        <v>66</v>
      </c>
      <c r="C178" s="204"/>
      <c r="D178" s="204"/>
      <c r="E178" s="204"/>
      <c r="F178" s="203"/>
      <c r="G178" s="203"/>
      <c r="H178" s="203"/>
      <c r="I178" s="203"/>
      <c r="J178" s="203"/>
      <c r="K178" s="203"/>
      <c r="L178" s="203"/>
      <c r="M178" s="205"/>
      <c r="N178" s="205"/>
      <c r="O178" s="203"/>
      <c r="P178" s="203"/>
      <c r="T178" s="203"/>
      <c r="U178" s="204" t="s">
        <v>66</v>
      </c>
      <c r="V178" s="204"/>
      <c r="W178" s="204"/>
      <c r="X178" s="204"/>
      <c r="Y178" s="203"/>
      <c r="Z178" s="203"/>
      <c r="AA178" s="203"/>
      <c r="AB178" s="203"/>
      <c r="AC178" s="203"/>
      <c r="AD178" s="203"/>
      <c r="AE178" s="203"/>
      <c r="AF178" s="205"/>
      <c r="AG178" s="205"/>
      <c r="AH178" s="203"/>
      <c r="AI178" s="203"/>
      <c r="AM178" s="203"/>
      <c r="AN178" s="204" t="s">
        <v>66</v>
      </c>
      <c r="AO178" s="204"/>
      <c r="AP178" s="204"/>
      <c r="AQ178" s="204"/>
      <c r="AR178" s="203"/>
      <c r="AS178" s="203"/>
      <c r="AT178" s="203"/>
      <c r="AU178" s="203"/>
      <c r="AV178" s="203"/>
      <c r="AW178" s="203"/>
      <c r="AX178" s="203"/>
      <c r="AY178" s="205"/>
      <c r="AZ178" s="205"/>
      <c r="BA178" s="203"/>
      <c r="BB178" s="203"/>
    </row>
    <row r="179" spans="1:55" ht="15" customHeight="1" x14ac:dyDescent="0.25">
      <c r="A179" s="590" t="s">
        <v>14</v>
      </c>
      <c r="B179" s="747"/>
      <c r="C179" s="590" t="s">
        <v>6</v>
      </c>
      <c r="D179" s="749"/>
      <c r="E179" s="747"/>
      <c r="F179" s="590" t="s">
        <v>65</v>
      </c>
      <c r="G179" s="747"/>
      <c r="H179" s="590" t="s">
        <v>64</v>
      </c>
      <c r="I179" s="747"/>
      <c r="J179" s="206"/>
      <c r="K179" s="601"/>
      <c r="L179" s="607"/>
      <c r="M179" s="601" t="s">
        <v>12</v>
      </c>
      <c r="N179" s="607"/>
      <c r="O179" s="608"/>
      <c r="P179" s="607" t="s">
        <v>36</v>
      </c>
      <c r="Q179" s="608"/>
      <c r="T179" s="590" t="s">
        <v>14</v>
      </c>
      <c r="U179" s="747"/>
      <c r="V179" s="590" t="s">
        <v>6</v>
      </c>
      <c r="W179" s="749"/>
      <c r="X179" s="747"/>
      <c r="Y179" s="590" t="s">
        <v>65</v>
      </c>
      <c r="Z179" s="747"/>
      <c r="AA179" s="590" t="s">
        <v>64</v>
      </c>
      <c r="AB179" s="749"/>
      <c r="AC179" s="207"/>
      <c r="AD179" s="601"/>
      <c r="AE179" s="607"/>
      <c r="AF179" s="601" t="s">
        <v>12</v>
      </c>
      <c r="AG179" s="607"/>
      <c r="AH179" s="608"/>
      <c r="AI179" s="607" t="s">
        <v>36</v>
      </c>
      <c r="AJ179" s="608"/>
      <c r="AM179" s="590" t="s">
        <v>14</v>
      </c>
      <c r="AN179" s="747"/>
      <c r="AO179" s="590" t="s">
        <v>6</v>
      </c>
      <c r="AP179" s="749"/>
      <c r="AQ179" s="747"/>
      <c r="AR179" s="590" t="s">
        <v>65</v>
      </c>
      <c r="AS179" s="747"/>
      <c r="AT179" s="590" t="s">
        <v>64</v>
      </c>
      <c r="AU179" s="749"/>
      <c r="AV179" s="206"/>
      <c r="AW179" s="601"/>
      <c r="AX179" s="607"/>
      <c r="AY179" s="601" t="s">
        <v>12</v>
      </c>
      <c r="AZ179" s="607"/>
      <c r="BA179" s="608"/>
      <c r="BB179" s="607" t="s">
        <v>36</v>
      </c>
      <c r="BC179" s="608"/>
    </row>
    <row r="180" spans="1:55" ht="15.75" thickBot="1" x14ac:dyDescent="0.3">
      <c r="A180" s="591"/>
      <c r="B180" s="748"/>
      <c r="C180" s="591"/>
      <c r="D180" s="736"/>
      <c r="E180" s="748"/>
      <c r="F180" s="591"/>
      <c r="G180" s="748"/>
      <c r="H180" s="591"/>
      <c r="I180" s="748"/>
      <c r="J180" s="206"/>
      <c r="K180" s="603"/>
      <c r="L180" s="609"/>
      <c r="M180" s="603"/>
      <c r="N180" s="609"/>
      <c r="O180" s="610"/>
      <c r="P180" s="609"/>
      <c r="Q180" s="610"/>
      <c r="T180" s="591"/>
      <c r="U180" s="748"/>
      <c r="V180" s="591"/>
      <c r="W180" s="736"/>
      <c r="X180" s="748"/>
      <c r="Y180" s="591"/>
      <c r="Z180" s="748"/>
      <c r="AA180" s="591"/>
      <c r="AB180" s="736"/>
      <c r="AC180" s="207"/>
      <c r="AD180" s="603"/>
      <c r="AE180" s="609"/>
      <c r="AF180" s="603"/>
      <c r="AG180" s="609"/>
      <c r="AH180" s="610"/>
      <c r="AI180" s="609"/>
      <c r="AJ180" s="610"/>
      <c r="AM180" s="591"/>
      <c r="AN180" s="748"/>
      <c r="AO180" s="591"/>
      <c r="AP180" s="736"/>
      <c r="AQ180" s="748"/>
      <c r="AR180" s="591"/>
      <c r="AS180" s="748"/>
      <c r="AT180" s="591"/>
      <c r="AU180" s="736"/>
      <c r="AV180" s="206"/>
      <c r="AW180" s="603"/>
      <c r="AX180" s="609"/>
      <c r="AY180" s="603"/>
      <c r="AZ180" s="609"/>
      <c r="BA180" s="610"/>
      <c r="BB180" s="609"/>
      <c r="BC180" s="610"/>
    </row>
    <row r="181" spans="1:55" x14ac:dyDescent="0.25">
      <c r="A181" s="585" t="s">
        <v>15</v>
      </c>
      <c r="B181" s="586"/>
      <c r="C181" s="585">
        <v>520</v>
      </c>
      <c r="D181" s="704"/>
      <c r="E181" s="586"/>
      <c r="F181" s="737">
        <v>69</v>
      </c>
      <c r="G181" s="738"/>
      <c r="H181" s="739">
        <f t="shared" ref="H181:H188" si="46">F181*C181</f>
        <v>35880</v>
      </c>
      <c r="I181" s="740"/>
      <c r="J181" s="208"/>
      <c r="M181" s="741"/>
      <c r="N181" s="741"/>
      <c r="O181" s="741"/>
      <c r="T181" s="585" t="s">
        <v>15</v>
      </c>
      <c r="U181" s="586"/>
      <c r="V181" s="585"/>
      <c r="W181" s="704"/>
      <c r="X181" s="586"/>
      <c r="Y181" s="737">
        <v>69</v>
      </c>
      <c r="Z181" s="738"/>
      <c r="AA181" s="737">
        <f t="shared" ref="AA181:AA189" si="47">Y181*V181</f>
        <v>0</v>
      </c>
      <c r="AB181" s="738"/>
      <c r="AC181" s="209"/>
      <c r="AF181" s="756"/>
      <c r="AG181" s="757"/>
      <c r="AH181" s="758"/>
      <c r="AI181" s="705"/>
      <c r="AJ181" s="759"/>
      <c r="AM181" s="585" t="s">
        <v>15</v>
      </c>
      <c r="AN181" s="586"/>
      <c r="AO181" s="585"/>
      <c r="AP181" s="704"/>
      <c r="AQ181" s="586"/>
      <c r="AR181" s="737">
        <v>69</v>
      </c>
      <c r="AS181" s="738"/>
      <c r="AT181" s="737">
        <f t="shared" ref="AT181:AT189" si="48">AR181*AO181</f>
        <v>0</v>
      </c>
      <c r="AU181" s="738"/>
      <c r="AV181" s="208"/>
      <c r="AY181" s="741"/>
      <c r="AZ181" s="741"/>
      <c r="BA181" s="741"/>
    </row>
    <row r="182" spans="1:55" x14ac:dyDescent="0.25">
      <c r="A182" s="585" t="s">
        <v>139</v>
      </c>
      <c r="B182" s="586"/>
      <c r="C182" s="585">
        <v>0</v>
      </c>
      <c r="D182" s="704"/>
      <c r="E182" s="586"/>
      <c r="F182" s="737">
        <v>184</v>
      </c>
      <c r="G182" s="738"/>
      <c r="H182" s="739">
        <f t="shared" si="46"/>
        <v>0</v>
      </c>
      <c r="I182" s="740"/>
      <c r="J182" s="208"/>
      <c r="M182" s="741"/>
      <c r="N182" s="741"/>
      <c r="O182" s="741"/>
      <c r="T182" s="585" t="s">
        <v>16</v>
      </c>
      <c r="U182" s="586"/>
      <c r="V182" s="585"/>
      <c r="W182" s="704"/>
      <c r="X182" s="586"/>
      <c r="Y182" s="737">
        <v>34</v>
      </c>
      <c r="Z182" s="738"/>
      <c r="AA182" s="737">
        <f t="shared" si="47"/>
        <v>0</v>
      </c>
      <c r="AB182" s="738"/>
      <c r="AC182" s="209"/>
      <c r="AF182" s="744"/>
      <c r="AG182" s="745"/>
      <c r="AH182" s="588"/>
      <c r="AI182" s="585"/>
      <c r="AJ182" s="746"/>
      <c r="AM182" s="585" t="s">
        <v>16</v>
      </c>
      <c r="AN182" s="586"/>
      <c r="AO182" s="585"/>
      <c r="AP182" s="704"/>
      <c r="AQ182" s="586"/>
      <c r="AR182" s="737">
        <v>34</v>
      </c>
      <c r="AS182" s="738"/>
      <c r="AT182" s="737">
        <f t="shared" si="48"/>
        <v>0</v>
      </c>
      <c r="AU182" s="738"/>
      <c r="AV182" s="208"/>
      <c r="AY182" s="741"/>
      <c r="AZ182" s="741"/>
      <c r="BA182" s="741"/>
    </row>
    <row r="183" spans="1:55" x14ac:dyDescent="0.25">
      <c r="A183" s="585" t="s">
        <v>16</v>
      </c>
      <c r="B183" s="586"/>
      <c r="C183" s="585">
        <v>125</v>
      </c>
      <c r="D183" s="704"/>
      <c r="E183" s="586"/>
      <c r="F183" s="737">
        <v>34</v>
      </c>
      <c r="G183" s="738"/>
      <c r="H183" s="739">
        <f t="shared" si="46"/>
        <v>4250</v>
      </c>
      <c r="I183" s="740"/>
      <c r="J183" s="208"/>
      <c r="M183" s="249"/>
      <c r="N183" s="249"/>
      <c r="O183" s="249"/>
      <c r="T183" s="240"/>
      <c r="U183" s="241"/>
      <c r="V183" s="240"/>
      <c r="W183" s="242"/>
      <c r="X183" s="241"/>
      <c r="Y183" s="244"/>
      <c r="Z183" s="245"/>
      <c r="AA183" s="244"/>
      <c r="AB183" s="245"/>
      <c r="AC183" s="209"/>
      <c r="AF183" s="251"/>
      <c r="AG183" s="252"/>
      <c r="AH183" s="253"/>
      <c r="AI183" s="240"/>
      <c r="AJ183" s="254"/>
      <c r="AM183" s="63"/>
      <c r="AN183" s="65"/>
      <c r="AO183" s="63"/>
      <c r="AP183" s="64"/>
      <c r="AQ183" s="65"/>
      <c r="AR183" s="211"/>
      <c r="AS183" s="212"/>
      <c r="AT183" s="211"/>
      <c r="AU183" s="212"/>
      <c r="AV183" s="208"/>
      <c r="AY183" s="210"/>
      <c r="AZ183" s="210"/>
      <c r="BA183" s="210"/>
    </row>
    <row r="184" spans="1:55" x14ac:dyDescent="0.25">
      <c r="A184" s="585" t="s">
        <v>17</v>
      </c>
      <c r="B184" s="586"/>
      <c r="C184" s="585">
        <v>100</v>
      </c>
      <c r="D184" s="704"/>
      <c r="E184" s="586"/>
      <c r="F184" s="737">
        <v>39</v>
      </c>
      <c r="G184" s="738"/>
      <c r="H184" s="739">
        <f t="shared" si="46"/>
        <v>3900</v>
      </c>
      <c r="I184" s="740"/>
      <c r="J184" s="208"/>
      <c r="M184" s="249"/>
      <c r="N184" s="249"/>
      <c r="O184" s="249"/>
      <c r="T184" s="240"/>
      <c r="U184" s="241"/>
      <c r="V184" s="240"/>
      <c r="W184" s="242"/>
      <c r="X184" s="241"/>
      <c r="Y184" s="244"/>
      <c r="Z184" s="245"/>
      <c r="AA184" s="244"/>
      <c r="AB184" s="245"/>
      <c r="AC184" s="209"/>
      <c r="AF184" s="251"/>
      <c r="AG184" s="252"/>
      <c r="AH184" s="253"/>
      <c r="AI184" s="240"/>
      <c r="AJ184" s="254"/>
      <c r="AM184" s="63"/>
      <c r="AN184" s="65"/>
      <c r="AO184" s="63"/>
      <c r="AP184" s="64"/>
      <c r="AQ184" s="65"/>
      <c r="AR184" s="211"/>
      <c r="AS184" s="212"/>
      <c r="AT184" s="211"/>
      <c r="AU184" s="212"/>
      <c r="AV184" s="208"/>
      <c r="AY184" s="210"/>
      <c r="AZ184" s="210"/>
      <c r="BA184" s="210"/>
    </row>
    <row r="185" spans="1:55" x14ac:dyDescent="0.25">
      <c r="A185" s="585" t="s">
        <v>140</v>
      </c>
      <c r="B185" s="586"/>
      <c r="C185" s="585"/>
      <c r="D185" s="704"/>
      <c r="E185" s="586"/>
      <c r="F185" s="737"/>
      <c r="G185" s="738"/>
      <c r="H185" s="739">
        <f t="shared" si="46"/>
        <v>0</v>
      </c>
      <c r="I185" s="740"/>
      <c r="J185" s="208"/>
      <c r="M185" s="249"/>
      <c r="N185" s="249"/>
      <c r="O185" s="249"/>
      <c r="T185" s="240"/>
      <c r="U185" s="241"/>
      <c r="V185" s="240"/>
      <c r="W185" s="242"/>
      <c r="X185" s="241"/>
      <c r="Y185" s="244"/>
      <c r="Z185" s="245"/>
      <c r="AA185" s="244"/>
      <c r="AB185" s="245"/>
      <c r="AC185" s="209"/>
      <c r="AF185" s="251"/>
      <c r="AG185" s="252"/>
      <c r="AH185" s="253"/>
      <c r="AI185" s="240"/>
      <c r="AJ185" s="254"/>
      <c r="AM185" s="63"/>
      <c r="AN185" s="65"/>
      <c r="AO185" s="63"/>
      <c r="AP185" s="64"/>
      <c r="AQ185" s="65"/>
      <c r="AR185" s="211"/>
      <c r="AS185" s="212"/>
      <c r="AT185" s="211"/>
      <c r="AU185" s="212"/>
      <c r="AV185" s="208"/>
      <c r="AY185" s="210"/>
      <c r="AZ185" s="210"/>
      <c r="BA185" s="210"/>
    </row>
    <row r="186" spans="1:55" x14ac:dyDescent="0.25">
      <c r="A186" s="585" t="s">
        <v>141</v>
      </c>
      <c r="B186" s="586"/>
      <c r="C186" s="585"/>
      <c r="D186" s="704"/>
      <c r="E186" s="586"/>
      <c r="F186" s="585"/>
      <c r="G186" s="586"/>
      <c r="H186" s="739">
        <f t="shared" si="46"/>
        <v>0</v>
      </c>
      <c r="I186" s="740"/>
      <c r="J186" s="208"/>
      <c r="M186" s="741"/>
      <c r="N186" s="741"/>
      <c r="O186" s="741"/>
      <c r="T186" s="585" t="s">
        <v>17</v>
      </c>
      <c r="U186" s="586"/>
      <c r="V186" s="585"/>
      <c r="W186" s="704"/>
      <c r="X186" s="586"/>
      <c r="Y186" s="737">
        <v>39</v>
      </c>
      <c r="Z186" s="738"/>
      <c r="AA186" s="737">
        <f t="shared" si="47"/>
        <v>0</v>
      </c>
      <c r="AB186" s="738"/>
      <c r="AC186" s="209"/>
      <c r="AF186" s="744"/>
      <c r="AG186" s="745"/>
      <c r="AH186" s="588"/>
      <c r="AI186" s="585"/>
      <c r="AJ186" s="746"/>
      <c r="AM186" s="585" t="s">
        <v>17</v>
      </c>
      <c r="AN186" s="586"/>
      <c r="AO186" s="585"/>
      <c r="AP186" s="704"/>
      <c r="AQ186" s="586"/>
      <c r="AR186" s="737">
        <v>39</v>
      </c>
      <c r="AS186" s="738"/>
      <c r="AT186" s="737">
        <f t="shared" si="48"/>
        <v>0</v>
      </c>
      <c r="AU186" s="738"/>
      <c r="AV186" s="208"/>
      <c r="AY186" s="741"/>
      <c r="AZ186" s="741"/>
      <c r="BA186" s="741"/>
    </row>
    <row r="187" spans="1:55" x14ac:dyDescent="0.25">
      <c r="A187" s="585" t="s">
        <v>18</v>
      </c>
      <c r="B187" s="586"/>
      <c r="C187" s="585">
        <v>400</v>
      </c>
      <c r="D187" s="704"/>
      <c r="E187" s="586"/>
      <c r="F187" s="737">
        <v>4.016</v>
      </c>
      <c r="G187" s="738"/>
      <c r="H187" s="739">
        <f t="shared" si="46"/>
        <v>1606.4</v>
      </c>
      <c r="I187" s="740"/>
      <c r="J187" s="208"/>
      <c r="M187" s="741"/>
      <c r="N187" s="741"/>
      <c r="O187" s="741"/>
      <c r="T187" s="585" t="s">
        <v>18</v>
      </c>
      <c r="U187" s="586"/>
      <c r="V187" s="585"/>
      <c r="W187" s="704"/>
      <c r="X187" s="586"/>
      <c r="Y187" s="737">
        <v>4.016</v>
      </c>
      <c r="Z187" s="738"/>
      <c r="AA187" s="737">
        <f t="shared" si="47"/>
        <v>0</v>
      </c>
      <c r="AB187" s="738"/>
      <c r="AC187" s="209"/>
      <c r="AF187" s="744"/>
      <c r="AG187" s="745"/>
      <c r="AH187" s="588"/>
      <c r="AI187" s="585"/>
      <c r="AJ187" s="746"/>
      <c r="AM187" s="585" t="s">
        <v>18</v>
      </c>
      <c r="AN187" s="586"/>
      <c r="AO187" s="585"/>
      <c r="AP187" s="704"/>
      <c r="AQ187" s="586"/>
      <c r="AR187" s="737">
        <v>4.016</v>
      </c>
      <c r="AS187" s="738"/>
      <c r="AT187" s="737">
        <f t="shared" si="48"/>
        <v>0</v>
      </c>
      <c r="AU187" s="738"/>
      <c r="AV187" s="208"/>
      <c r="AY187" s="741"/>
      <c r="AZ187" s="741"/>
      <c r="BA187" s="741"/>
    </row>
    <row r="188" spans="1:55" x14ac:dyDescent="0.25">
      <c r="A188" s="585" t="s">
        <v>19</v>
      </c>
      <c r="B188" s="586"/>
      <c r="C188" s="585">
        <v>3</v>
      </c>
      <c r="D188" s="704"/>
      <c r="E188" s="586"/>
      <c r="F188" s="737">
        <v>215</v>
      </c>
      <c r="G188" s="738"/>
      <c r="H188" s="739">
        <f t="shared" si="46"/>
        <v>645</v>
      </c>
      <c r="I188" s="740"/>
      <c r="J188" s="208"/>
      <c r="M188" s="741"/>
      <c r="N188" s="741"/>
      <c r="O188" s="741"/>
      <c r="T188" s="585" t="s">
        <v>19</v>
      </c>
      <c r="U188" s="586"/>
      <c r="V188" s="585"/>
      <c r="W188" s="704"/>
      <c r="X188" s="586"/>
      <c r="Y188" s="737">
        <v>215</v>
      </c>
      <c r="Z188" s="738"/>
      <c r="AA188" s="737">
        <f t="shared" si="47"/>
        <v>0</v>
      </c>
      <c r="AB188" s="738"/>
      <c r="AC188" s="209"/>
      <c r="AF188" s="744"/>
      <c r="AG188" s="745"/>
      <c r="AH188" s="588"/>
      <c r="AI188" s="585"/>
      <c r="AJ188" s="746"/>
      <c r="AM188" s="585" t="s">
        <v>19</v>
      </c>
      <c r="AN188" s="586"/>
      <c r="AO188" s="585"/>
      <c r="AP188" s="704"/>
      <c r="AQ188" s="586"/>
      <c r="AR188" s="737">
        <v>215</v>
      </c>
      <c r="AS188" s="738"/>
      <c r="AT188" s="737">
        <f t="shared" si="48"/>
        <v>0</v>
      </c>
      <c r="AU188" s="738"/>
      <c r="AV188" s="208"/>
      <c r="AY188" s="741"/>
      <c r="AZ188" s="741"/>
      <c r="BA188" s="741"/>
    </row>
    <row r="189" spans="1:55" ht="15.75" thickBot="1" x14ac:dyDescent="0.3">
      <c r="A189" s="585" t="s">
        <v>138</v>
      </c>
      <c r="B189" s="586"/>
      <c r="C189" s="585"/>
      <c r="D189" s="704"/>
      <c r="E189" s="586"/>
      <c r="F189" s="737"/>
      <c r="G189" s="738"/>
      <c r="H189" s="739">
        <f>SUM(H181:I188)</f>
        <v>46281.4</v>
      </c>
      <c r="I189" s="740"/>
      <c r="J189" s="208"/>
      <c r="M189" s="741"/>
      <c r="N189" s="741"/>
      <c r="O189" s="741"/>
      <c r="T189" s="585"/>
      <c r="U189" s="586"/>
      <c r="V189" s="585"/>
      <c r="W189" s="704"/>
      <c r="X189" s="586"/>
      <c r="Y189" s="585"/>
      <c r="Z189" s="586"/>
      <c r="AA189" s="737">
        <f t="shared" si="47"/>
        <v>0</v>
      </c>
      <c r="AB189" s="738"/>
      <c r="AC189" s="209"/>
      <c r="AF189" s="897"/>
      <c r="AG189" s="898"/>
      <c r="AH189" s="899"/>
      <c r="AI189" s="699"/>
      <c r="AJ189" s="900"/>
      <c r="AM189" s="585"/>
      <c r="AN189" s="586"/>
      <c r="AO189" s="585"/>
      <c r="AP189" s="704"/>
      <c r="AQ189" s="586"/>
      <c r="AR189" s="585"/>
      <c r="AS189" s="586"/>
      <c r="AT189" s="737">
        <f t="shared" si="48"/>
        <v>0</v>
      </c>
      <c r="AU189" s="738"/>
      <c r="AV189" s="208"/>
      <c r="AY189" s="741"/>
      <c r="AZ189" s="741"/>
      <c r="BA189" s="741"/>
    </row>
    <row r="190" spans="1:55" x14ac:dyDescent="0.25">
      <c r="M190" s="213"/>
      <c r="N190" s="213"/>
      <c r="AF190" s="213"/>
      <c r="AG190" s="213"/>
      <c r="AY190" s="213"/>
      <c r="AZ190" s="213"/>
    </row>
    <row r="191" spans="1:55" x14ac:dyDescent="0.25">
      <c r="M191" s="213"/>
      <c r="N191" s="213"/>
      <c r="AF191" s="213"/>
      <c r="AG191" s="213"/>
      <c r="AY191" s="213"/>
      <c r="AZ191" s="213"/>
    </row>
    <row r="192" spans="1:55" x14ac:dyDescent="0.25">
      <c r="M192" s="213"/>
      <c r="N192" s="213"/>
      <c r="AF192" s="213"/>
      <c r="AG192" s="213"/>
      <c r="AY192" s="213"/>
      <c r="AZ192" s="213"/>
    </row>
    <row r="193" spans="1:54" x14ac:dyDescent="0.25">
      <c r="M193" s="213"/>
      <c r="N193" s="213"/>
      <c r="AF193" s="213"/>
      <c r="AG193" s="213"/>
      <c r="AY193" s="213"/>
      <c r="AZ193" s="213"/>
    </row>
    <row r="194" spans="1:54" ht="21" x14ac:dyDescent="0.35">
      <c r="A194" s="203"/>
      <c r="B194" s="204" t="s">
        <v>20</v>
      </c>
      <c r="C194" s="204"/>
      <c r="D194" s="204"/>
      <c r="E194" s="204"/>
      <c r="F194" s="203"/>
      <c r="G194" s="203"/>
      <c r="H194" s="203"/>
      <c r="I194" s="901" t="s">
        <v>142</v>
      </c>
      <c r="J194" s="901"/>
      <c r="K194" s="901"/>
      <c r="L194" s="203"/>
      <c r="M194" s="205"/>
      <c r="N194" s="205"/>
      <c r="O194" s="203"/>
      <c r="P194" s="203"/>
      <c r="T194" s="203"/>
      <c r="U194" s="204" t="s">
        <v>20</v>
      </c>
      <c r="V194" s="204"/>
      <c r="W194" s="204"/>
      <c r="X194" s="204"/>
      <c r="Y194" s="203"/>
      <c r="Z194" s="203"/>
      <c r="AA194" s="203"/>
      <c r="AB194" s="203"/>
      <c r="AC194" s="203"/>
      <c r="AD194" s="203"/>
      <c r="AE194" s="203"/>
      <c r="AF194" s="205"/>
      <c r="AG194" s="205"/>
      <c r="AH194" s="203" t="s">
        <v>13</v>
      </c>
      <c r="AI194" s="203"/>
      <c r="AM194" s="203"/>
      <c r="AN194" s="204" t="s">
        <v>20</v>
      </c>
      <c r="AO194" s="204"/>
      <c r="AP194" s="204"/>
      <c r="AQ194" s="204"/>
      <c r="AR194" s="203"/>
      <c r="AS194" s="203"/>
      <c r="AT194" s="203"/>
      <c r="AU194" s="203"/>
      <c r="AV194" s="203"/>
      <c r="AW194" s="203"/>
      <c r="AX194" s="203"/>
      <c r="AY194" s="205"/>
      <c r="AZ194" s="205"/>
      <c r="BA194" s="203" t="s">
        <v>13</v>
      </c>
      <c r="BB194" s="203"/>
    </row>
    <row r="195" spans="1:54" x14ac:dyDescent="0.25">
      <c r="A195" s="29" t="s">
        <v>14</v>
      </c>
      <c r="B195" s="29" t="s">
        <v>6</v>
      </c>
      <c r="C195" s="29"/>
      <c r="D195" s="29"/>
      <c r="E195" s="29"/>
      <c r="F195" s="29" t="s">
        <v>27</v>
      </c>
      <c r="G195" s="144"/>
      <c r="H195" s="144"/>
      <c r="I195" s="144"/>
      <c r="J195" s="144"/>
      <c r="K195" s="144"/>
      <c r="L195" s="585" t="s">
        <v>21</v>
      </c>
      <c r="M195" s="704"/>
      <c r="N195" s="586"/>
      <c r="O195" s="742" t="s">
        <v>143</v>
      </c>
      <c r="P195" s="743"/>
      <c r="Q195" s="214" t="s">
        <v>144</v>
      </c>
      <c r="R195" s="189" t="s">
        <v>23</v>
      </c>
      <c r="T195" s="29" t="s">
        <v>14</v>
      </c>
      <c r="U195" s="29" t="s">
        <v>6</v>
      </c>
      <c r="V195" s="29"/>
      <c r="W195" s="29"/>
      <c r="X195" s="29"/>
      <c r="Y195" s="29" t="s">
        <v>27</v>
      </c>
      <c r="Z195" s="144"/>
      <c r="AA195" s="144"/>
      <c r="AB195" s="144"/>
      <c r="AC195" s="144"/>
      <c r="AD195" s="144"/>
      <c r="AE195" s="144"/>
      <c r="AF195" s="144" t="s">
        <v>21</v>
      </c>
      <c r="AG195" s="144"/>
      <c r="AH195" s="215" t="s">
        <v>22</v>
      </c>
      <c r="AI195" s="189" t="s">
        <v>23</v>
      </c>
      <c r="AM195" s="29" t="s">
        <v>14</v>
      </c>
      <c r="AN195" s="29" t="s">
        <v>6</v>
      </c>
      <c r="AO195" s="29"/>
      <c r="AP195" s="29"/>
      <c r="AQ195" s="29"/>
      <c r="AR195" s="29" t="s">
        <v>27</v>
      </c>
      <c r="AS195" s="144"/>
      <c r="AT195" s="144"/>
      <c r="AU195" s="144"/>
      <c r="AV195" s="144"/>
      <c r="AW195" s="144"/>
      <c r="AX195" s="144"/>
      <c r="AY195" s="144" t="s">
        <v>21</v>
      </c>
      <c r="AZ195" s="144"/>
      <c r="BA195" s="215" t="s">
        <v>22</v>
      </c>
      <c r="BB195" s="189" t="s">
        <v>23</v>
      </c>
    </row>
    <row r="196" spans="1:54" x14ac:dyDescent="0.25">
      <c r="A196" s="29">
        <v>0.1</v>
      </c>
      <c r="B196" s="44">
        <f>I241</f>
        <v>0</v>
      </c>
      <c r="C196" s="44"/>
      <c r="D196" s="29"/>
      <c r="E196" s="29"/>
      <c r="F196" s="585"/>
      <c r="G196" s="704"/>
      <c r="H196" s="586"/>
      <c r="I196" s="56">
        <f>I33</f>
        <v>0</v>
      </c>
      <c r="J196" s="29"/>
      <c r="K196" s="29"/>
      <c r="L196" s="585">
        <v>800</v>
      </c>
      <c r="M196" s="704"/>
      <c r="N196" s="586"/>
      <c r="O196" s="733">
        <f t="shared" ref="O196:O201" si="49">SUM(B196*L196)</f>
        <v>0</v>
      </c>
      <c r="P196" s="734"/>
      <c r="Q196" s="44">
        <f t="shared" ref="Q196:Q201" si="50">L196*I196</f>
        <v>0</v>
      </c>
      <c r="R196" s="44">
        <f t="shared" ref="R196:R201" si="51">SUM(A196*B196)</f>
        <v>0</v>
      </c>
      <c r="T196" s="29">
        <v>0.25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>
        <v>1000</v>
      </c>
      <c r="AG196" s="29"/>
      <c r="AH196" s="216">
        <f>SUM(U196*AF196)</f>
        <v>0</v>
      </c>
      <c r="AI196" s="29">
        <f>SUM(T196*U196)</f>
        <v>0</v>
      </c>
      <c r="AM196" s="29">
        <v>0.25</v>
      </c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>
        <v>1000</v>
      </c>
      <c r="AZ196" s="29"/>
      <c r="BA196" s="216">
        <f>SUM(AN196*AY196)</f>
        <v>0</v>
      </c>
      <c r="BB196" s="29">
        <f>SUM(AM196*AN196)</f>
        <v>0</v>
      </c>
    </row>
    <row r="197" spans="1:54" x14ac:dyDescent="0.25">
      <c r="A197" s="29">
        <v>0.25</v>
      </c>
      <c r="B197" s="44">
        <f>J242</f>
        <v>70</v>
      </c>
      <c r="C197" s="29"/>
      <c r="D197" s="29"/>
      <c r="E197" s="29"/>
      <c r="F197" s="585"/>
      <c r="G197" s="704"/>
      <c r="H197" s="586"/>
      <c r="I197" s="56">
        <f>J33</f>
        <v>0</v>
      </c>
      <c r="J197" s="29"/>
      <c r="K197" s="29"/>
      <c r="L197" s="585">
        <v>1000</v>
      </c>
      <c r="M197" s="704"/>
      <c r="N197" s="586"/>
      <c r="O197" s="733">
        <f t="shared" si="49"/>
        <v>70000</v>
      </c>
      <c r="P197" s="734"/>
      <c r="Q197" s="44">
        <f t="shared" si="50"/>
        <v>0</v>
      </c>
      <c r="R197" s="44">
        <f t="shared" si="51"/>
        <v>17.5</v>
      </c>
      <c r="T197" s="29">
        <v>0.33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>
        <v>1300</v>
      </c>
      <c r="AG197" s="29"/>
      <c r="AH197" s="216">
        <f>SUM(U197*AF197)</f>
        <v>0</v>
      </c>
      <c r="AI197" s="29">
        <f>SUM(T197*U197)</f>
        <v>0</v>
      </c>
      <c r="AM197" s="29">
        <v>0.33</v>
      </c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>
        <v>1300</v>
      </c>
      <c r="AZ197" s="29"/>
      <c r="BA197" s="216">
        <f>SUM(AN197*AY197)</f>
        <v>0</v>
      </c>
      <c r="BB197" s="29">
        <f>SUM(AM197*AN197)</f>
        <v>0</v>
      </c>
    </row>
    <row r="198" spans="1:54" x14ac:dyDescent="0.25">
      <c r="A198" s="29">
        <v>0.5</v>
      </c>
      <c r="B198" s="44">
        <f>K243</f>
        <v>12</v>
      </c>
      <c r="C198" s="29"/>
      <c r="D198" s="29"/>
      <c r="E198" s="29"/>
      <c r="F198" s="585"/>
      <c r="G198" s="704"/>
      <c r="H198" s="586"/>
      <c r="I198" s="56">
        <f>K33</f>
        <v>2</v>
      </c>
      <c r="J198" s="29"/>
      <c r="K198" s="29"/>
      <c r="L198" s="585">
        <v>2000</v>
      </c>
      <c r="M198" s="704"/>
      <c r="N198" s="586"/>
      <c r="O198" s="733">
        <f t="shared" si="49"/>
        <v>24000</v>
      </c>
      <c r="P198" s="734"/>
      <c r="Q198" s="44">
        <f t="shared" si="50"/>
        <v>4000</v>
      </c>
      <c r="R198" s="44">
        <f t="shared" si="51"/>
        <v>6</v>
      </c>
      <c r="T198" s="29">
        <v>0.5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>
        <v>2000</v>
      </c>
      <c r="AG198" s="29"/>
      <c r="AH198" s="216">
        <f>SUM(U198*AF198)</f>
        <v>0</v>
      </c>
      <c r="AI198" s="29">
        <f>SUM(T198*U198)</f>
        <v>0</v>
      </c>
      <c r="AM198" s="29">
        <v>0.5</v>
      </c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>
        <v>2000</v>
      </c>
      <c r="AZ198" s="29"/>
      <c r="BA198" s="216">
        <f>SUM(AN198*AY198)</f>
        <v>0</v>
      </c>
      <c r="BB198" s="29">
        <f>SUM(AM198*AN198)</f>
        <v>0</v>
      </c>
    </row>
    <row r="199" spans="1:54" x14ac:dyDescent="0.25">
      <c r="A199" s="29">
        <v>0.75</v>
      </c>
      <c r="B199" s="44">
        <f>L244</f>
        <v>11</v>
      </c>
      <c r="C199" s="29"/>
      <c r="D199" s="29"/>
      <c r="E199" s="29"/>
      <c r="F199" s="585"/>
      <c r="G199" s="704"/>
      <c r="H199" s="586"/>
      <c r="I199" s="56">
        <f>L33</f>
        <v>0</v>
      </c>
      <c r="J199" s="29"/>
      <c r="K199" s="29"/>
      <c r="L199" s="585">
        <v>3000</v>
      </c>
      <c r="M199" s="704"/>
      <c r="N199" s="586"/>
      <c r="O199" s="733">
        <f t="shared" si="49"/>
        <v>33000</v>
      </c>
      <c r="P199" s="734"/>
      <c r="Q199" s="44">
        <f t="shared" si="50"/>
        <v>0</v>
      </c>
      <c r="R199" s="44">
        <f t="shared" si="51"/>
        <v>8.25</v>
      </c>
      <c r="T199" s="29">
        <v>0.75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>
        <v>3000</v>
      </c>
      <c r="AG199" s="29"/>
      <c r="AH199" s="216">
        <f>SUM(U199*AF199)</f>
        <v>0</v>
      </c>
      <c r="AI199" s="29">
        <f>SUM(T199*U199)</f>
        <v>0</v>
      </c>
      <c r="AM199" s="29">
        <v>0.75</v>
      </c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>
        <v>3000</v>
      </c>
      <c r="AZ199" s="29"/>
      <c r="BA199" s="216">
        <f>SUM(AN199*AY199)</f>
        <v>0</v>
      </c>
      <c r="BB199" s="29">
        <f>SUM(AM199*AN199)</f>
        <v>0</v>
      </c>
    </row>
    <row r="200" spans="1:54" x14ac:dyDescent="0.25">
      <c r="A200" s="29">
        <v>1</v>
      </c>
      <c r="B200" s="44">
        <f>M245</f>
        <v>0</v>
      </c>
      <c r="C200" s="29"/>
      <c r="D200" s="29"/>
      <c r="E200" s="29"/>
      <c r="F200" s="585"/>
      <c r="G200" s="704"/>
      <c r="H200" s="586"/>
      <c r="I200" s="56">
        <f>M33</f>
        <v>0</v>
      </c>
      <c r="J200" s="29"/>
      <c r="K200" s="29"/>
      <c r="L200" s="585">
        <v>3500</v>
      </c>
      <c r="M200" s="704"/>
      <c r="N200" s="586"/>
      <c r="O200" s="733">
        <f t="shared" si="49"/>
        <v>0</v>
      </c>
      <c r="P200" s="734"/>
      <c r="Q200" s="44">
        <f t="shared" si="50"/>
        <v>0</v>
      </c>
      <c r="R200" s="44">
        <f t="shared" si="51"/>
        <v>0</v>
      </c>
      <c r="T200" s="29">
        <v>1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>
        <v>3500</v>
      </c>
      <c r="AG200" s="29"/>
      <c r="AH200" s="216">
        <f>SUM(U200*AF200)</f>
        <v>0</v>
      </c>
      <c r="AI200" s="29">
        <f>SUM(T200*U200)</f>
        <v>0</v>
      </c>
      <c r="AM200" s="29">
        <v>1</v>
      </c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>
        <v>3500</v>
      </c>
      <c r="AZ200" s="29"/>
      <c r="BA200" s="216">
        <f>SUM(AN200*AY200)</f>
        <v>0</v>
      </c>
      <c r="BB200" s="29">
        <f>SUM(AM200*AN200)</f>
        <v>0</v>
      </c>
    </row>
    <row r="201" spans="1:54" x14ac:dyDescent="0.25">
      <c r="A201" s="29">
        <v>5</v>
      </c>
      <c r="B201" s="44">
        <f>N246</f>
        <v>0</v>
      </c>
      <c r="C201" s="29"/>
      <c r="D201" s="29"/>
      <c r="E201" s="29"/>
      <c r="F201" s="585"/>
      <c r="G201" s="704"/>
      <c r="H201" s="586"/>
      <c r="I201" s="56">
        <f>M34</f>
        <v>0</v>
      </c>
      <c r="J201" s="29"/>
      <c r="K201" s="29"/>
      <c r="L201" s="585"/>
      <c r="M201" s="704"/>
      <c r="N201" s="586"/>
      <c r="O201" s="733">
        <f t="shared" si="49"/>
        <v>0</v>
      </c>
      <c r="P201" s="734"/>
      <c r="Q201" s="44">
        <f t="shared" si="50"/>
        <v>0</v>
      </c>
      <c r="R201" s="44">
        <f t="shared" si="51"/>
        <v>0</v>
      </c>
      <c r="T201" s="171"/>
      <c r="U201" s="171"/>
      <c r="V201" s="171"/>
      <c r="W201" s="171"/>
      <c r="X201" s="171"/>
      <c r="Y201" s="29"/>
      <c r="Z201" s="171"/>
      <c r="AA201" s="171"/>
      <c r="AB201" s="171"/>
      <c r="AC201" s="171"/>
      <c r="AD201" s="171"/>
      <c r="AE201" s="171"/>
      <c r="AF201" s="171"/>
      <c r="AG201" s="171"/>
      <c r="AH201" s="216"/>
      <c r="AI201" s="29"/>
      <c r="AR201" s="217">
        <f>SUM(AR196:AR200)</f>
        <v>0</v>
      </c>
      <c r="AS201" s="213"/>
      <c r="AT201" s="213"/>
      <c r="AU201" s="213"/>
      <c r="AV201" s="213"/>
      <c r="AW201" s="213"/>
      <c r="AX201" s="213"/>
      <c r="BA201" s="216">
        <f>SUM(BA196:BA200)</f>
        <v>0</v>
      </c>
      <c r="BB201" s="29">
        <f>SUM(BB196:BB200)</f>
        <v>0</v>
      </c>
    </row>
    <row r="202" spans="1:54" x14ac:dyDescent="0.25">
      <c r="A202" s="587" t="s">
        <v>138</v>
      </c>
      <c r="B202" s="587"/>
      <c r="C202" s="587"/>
      <c r="D202" s="587"/>
      <c r="E202" s="703"/>
      <c r="F202" s="588">
        <f>SUM(F196:F200)</f>
        <v>0</v>
      </c>
      <c r="G202" s="588"/>
      <c r="H202" s="588"/>
      <c r="I202" s="57">
        <f>SUM(I196:I201)</f>
        <v>2</v>
      </c>
      <c r="J202" s="217"/>
      <c r="K202" s="217"/>
      <c r="L202" s="588"/>
      <c r="M202" s="588"/>
      <c r="N202" s="588"/>
      <c r="O202" s="902">
        <f>SUM(O196:P201)</f>
        <v>127000</v>
      </c>
      <c r="P202" s="902"/>
      <c r="Q202" s="44">
        <f>SUM(Q196:Q201)</f>
        <v>4000</v>
      </c>
      <c r="R202" s="44">
        <f>SUM(R196:R201)</f>
        <v>31.75</v>
      </c>
      <c r="Y202" s="217">
        <f>SUM(Y196:Y200)</f>
        <v>0</v>
      </c>
      <c r="Z202" s="213"/>
      <c r="AA202" s="213"/>
      <c r="AB202" s="213"/>
      <c r="AC202" s="213"/>
      <c r="AD202" s="213"/>
      <c r="AE202" s="213"/>
      <c r="AH202" s="216">
        <f>SUM(AH196:AH200)</f>
        <v>0</v>
      </c>
      <c r="AI202" s="29">
        <f>SUM(AI196:AI200)</f>
        <v>0</v>
      </c>
    </row>
    <row r="203" spans="1:54" x14ac:dyDescent="0.25">
      <c r="AY203" s="213"/>
      <c r="AZ203" s="213"/>
    </row>
    <row r="204" spans="1:54" x14ac:dyDescent="0.25">
      <c r="M204" s="213"/>
      <c r="N204" s="213"/>
      <c r="AF204" s="213"/>
      <c r="AG204" s="213"/>
      <c r="AY204" s="40" t="s">
        <v>28</v>
      </c>
      <c r="BB204" s="213"/>
    </row>
    <row r="205" spans="1:54" x14ac:dyDescent="0.25">
      <c r="P205" s="213"/>
      <c r="AF205" s="40" t="s">
        <v>28</v>
      </c>
      <c r="AI205" s="213"/>
    </row>
    <row r="214" spans="1:56" x14ac:dyDescent="0.25">
      <c r="A214" s="597" t="s">
        <v>72</v>
      </c>
      <c r="B214" s="597"/>
      <c r="C214" s="597"/>
      <c r="D214" s="597"/>
      <c r="E214" s="597"/>
      <c r="F214" s="597"/>
      <c r="G214" s="597"/>
      <c r="H214" s="597"/>
      <c r="I214" s="597"/>
      <c r="J214" s="597"/>
      <c r="K214" s="597"/>
      <c r="L214" s="597"/>
      <c r="M214" s="597"/>
      <c r="N214" s="597"/>
      <c r="O214" s="597"/>
      <c r="P214" s="597"/>
      <c r="Q214" s="597"/>
      <c r="R214" s="597"/>
      <c r="S214" s="597"/>
      <c r="T214" s="597" t="s">
        <v>72</v>
      </c>
      <c r="U214" s="597"/>
      <c r="V214" s="597"/>
      <c r="W214" s="597"/>
      <c r="X214" s="597"/>
      <c r="Y214" s="597"/>
      <c r="Z214" s="597"/>
      <c r="AA214" s="597"/>
      <c r="AB214" s="597"/>
      <c r="AC214" s="597"/>
      <c r="AD214" s="597"/>
      <c r="AE214" s="597"/>
      <c r="AF214" s="597"/>
      <c r="AG214" s="597"/>
      <c r="AH214" s="597"/>
      <c r="AI214" s="597"/>
      <c r="AJ214" s="597"/>
      <c r="AK214" s="597"/>
      <c r="AL214" s="597"/>
    </row>
    <row r="215" spans="1:56" ht="15" customHeight="1" thickBot="1" x14ac:dyDescent="0.3">
      <c r="A215" s="597"/>
      <c r="B215" s="597"/>
      <c r="C215" s="597"/>
      <c r="D215" s="597"/>
      <c r="E215" s="597"/>
      <c r="F215" s="597"/>
      <c r="G215" s="597"/>
      <c r="H215" s="597"/>
      <c r="I215" s="597"/>
      <c r="J215" s="597"/>
      <c r="K215" s="597"/>
      <c r="L215" s="597"/>
      <c r="M215" s="597"/>
      <c r="N215" s="597"/>
      <c r="O215" s="597"/>
      <c r="P215" s="597"/>
      <c r="Q215" s="597"/>
      <c r="R215" s="597"/>
      <c r="S215" s="597"/>
      <c r="T215" s="597"/>
      <c r="U215" s="597"/>
      <c r="V215" s="597"/>
      <c r="W215" s="597"/>
      <c r="X215" s="597"/>
      <c r="Y215" s="597"/>
      <c r="Z215" s="597"/>
      <c r="AA215" s="597"/>
      <c r="AB215" s="597"/>
      <c r="AC215" s="597"/>
      <c r="AD215" s="597"/>
      <c r="AE215" s="597"/>
      <c r="AF215" s="597"/>
      <c r="AG215" s="597"/>
      <c r="AH215" s="597"/>
      <c r="AI215" s="597"/>
      <c r="AJ215" s="597"/>
      <c r="AK215" s="597"/>
      <c r="AL215" s="597"/>
    </row>
    <row r="216" spans="1:56" ht="15.75" customHeight="1" x14ac:dyDescent="0.25">
      <c r="A216" s="598" t="s">
        <v>0</v>
      </c>
      <c r="B216" s="604" t="s">
        <v>74</v>
      </c>
      <c r="C216" s="604"/>
      <c r="D216" s="604" t="s">
        <v>73</v>
      </c>
      <c r="E216" s="604"/>
      <c r="F216" s="604"/>
      <c r="G216" s="604" t="s">
        <v>75</v>
      </c>
      <c r="H216" s="604"/>
      <c r="I216" s="601" t="s">
        <v>76</v>
      </c>
      <c r="J216" s="607"/>
      <c r="K216" s="607"/>
      <c r="L216" s="607"/>
      <c r="M216" s="607"/>
      <c r="N216" s="607"/>
      <c r="O216" s="604" t="s">
        <v>77</v>
      </c>
      <c r="P216" s="604"/>
      <c r="Q216" s="598" t="s">
        <v>78</v>
      </c>
      <c r="R216" s="598"/>
      <c r="T216" s="598" t="s">
        <v>0</v>
      </c>
      <c r="U216" s="604" t="s">
        <v>74</v>
      </c>
      <c r="V216" s="604"/>
      <c r="W216" s="604" t="s">
        <v>73</v>
      </c>
      <c r="X216" s="604"/>
      <c r="Y216" s="604"/>
      <c r="Z216" s="604" t="s">
        <v>75</v>
      </c>
      <c r="AA216" s="604"/>
      <c r="AB216" s="601" t="s">
        <v>76</v>
      </c>
      <c r="AC216" s="607"/>
      <c r="AD216" s="607"/>
      <c r="AE216" s="607"/>
      <c r="AF216" s="607"/>
      <c r="AG216" s="607"/>
      <c r="AH216" s="604" t="s">
        <v>77</v>
      </c>
      <c r="AI216" s="604"/>
      <c r="AJ216" s="598" t="s">
        <v>78</v>
      </c>
      <c r="AK216" s="598"/>
    </row>
    <row r="217" spans="1:56" ht="15" customHeight="1" x14ac:dyDescent="0.25">
      <c r="A217" s="599"/>
      <c r="B217" s="605"/>
      <c r="C217" s="605"/>
      <c r="D217" s="605"/>
      <c r="E217" s="605"/>
      <c r="F217" s="605"/>
      <c r="G217" s="605"/>
      <c r="H217" s="605"/>
      <c r="I217" s="735"/>
      <c r="J217" s="736"/>
      <c r="K217" s="736"/>
      <c r="L217" s="736"/>
      <c r="M217" s="736"/>
      <c r="N217" s="736"/>
      <c r="O217" s="605"/>
      <c r="P217" s="605"/>
      <c r="Q217" s="599"/>
      <c r="R217" s="599"/>
      <c r="T217" s="599"/>
      <c r="U217" s="605"/>
      <c r="V217" s="605"/>
      <c r="W217" s="605"/>
      <c r="X217" s="605"/>
      <c r="Y217" s="605"/>
      <c r="Z217" s="605"/>
      <c r="AA217" s="605"/>
      <c r="AB217" s="735"/>
      <c r="AC217" s="736"/>
      <c r="AD217" s="736"/>
      <c r="AE217" s="736"/>
      <c r="AF217" s="736"/>
      <c r="AG217" s="736"/>
      <c r="AH217" s="605"/>
      <c r="AI217" s="605"/>
      <c r="AJ217" s="599"/>
      <c r="AK217" s="599"/>
    </row>
    <row r="218" spans="1:56" ht="15.75" thickBot="1" x14ac:dyDescent="0.3">
      <c r="A218" s="600"/>
      <c r="B218" s="606"/>
      <c r="C218" s="606"/>
      <c r="D218" s="606"/>
      <c r="E218" s="606"/>
      <c r="F218" s="606"/>
      <c r="G218" s="606"/>
      <c r="H218" s="606"/>
      <c r="I218" s="218">
        <v>10</v>
      </c>
      <c r="J218" s="218">
        <v>25</v>
      </c>
      <c r="K218" s="218">
        <v>50</v>
      </c>
      <c r="L218" s="218">
        <v>75</v>
      </c>
      <c r="M218" s="218">
        <v>1</v>
      </c>
      <c r="N218" s="250">
        <v>5</v>
      </c>
      <c r="O218" s="606"/>
      <c r="P218" s="606"/>
      <c r="Q218" s="600"/>
      <c r="R218" s="600"/>
      <c r="T218" s="600"/>
      <c r="U218" s="606"/>
      <c r="V218" s="606"/>
      <c r="W218" s="606"/>
      <c r="X218" s="606"/>
      <c r="Y218" s="606"/>
      <c r="Z218" s="606"/>
      <c r="AA218" s="606"/>
      <c r="AB218" s="218">
        <v>10</v>
      </c>
      <c r="AC218" s="218">
        <v>25</v>
      </c>
      <c r="AD218" s="218">
        <v>50</v>
      </c>
      <c r="AE218" s="218">
        <v>75</v>
      </c>
      <c r="AF218" s="218">
        <v>1</v>
      </c>
      <c r="AG218" s="250">
        <v>5</v>
      </c>
      <c r="AH218" s="606"/>
      <c r="AI218" s="606"/>
      <c r="AJ218" s="600"/>
      <c r="AK218" s="600"/>
    </row>
    <row r="219" spans="1:56" x14ac:dyDescent="0.25">
      <c r="A219" s="25"/>
      <c r="B219" s="705"/>
      <c r="C219" s="706"/>
      <c r="D219" s="707"/>
      <c r="E219" s="708"/>
      <c r="F219" s="709"/>
      <c r="G219" s="705"/>
      <c r="H219" s="706"/>
      <c r="I219" s="28"/>
      <c r="J219" s="28">
        <v>70</v>
      </c>
      <c r="K219" s="28">
        <v>12</v>
      </c>
      <c r="L219" s="28">
        <v>11</v>
      </c>
      <c r="M219" s="28"/>
      <c r="N219" s="28"/>
      <c r="O219" s="710">
        <f>(I219*0.1)+(J219*0.25)+(K219*0.5)+(L219*0.75)+(M219*1)+(N219*5)</f>
        <v>31.75</v>
      </c>
      <c r="P219" s="710"/>
      <c r="Q219" s="711"/>
      <c r="R219" s="712"/>
      <c r="T219" s="25"/>
      <c r="U219" s="705"/>
      <c r="V219" s="706"/>
      <c r="W219" s="707"/>
      <c r="X219" s="708"/>
      <c r="Y219" s="709"/>
      <c r="Z219" s="705"/>
      <c r="AA219" s="706"/>
      <c r="AB219" s="28"/>
      <c r="AC219" s="28"/>
      <c r="AD219" s="28"/>
      <c r="AE219" s="28"/>
      <c r="AF219" s="28"/>
      <c r="AG219" s="28"/>
      <c r="AH219" s="710">
        <f>(AB219*0.1)+(AC219*0.25)+(AD219*0.5)+(AE219*0.75)+(AF219*1)+(AG219*5)</f>
        <v>0</v>
      </c>
      <c r="AI219" s="710"/>
      <c r="AJ219" s="711"/>
      <c r="AK219" s="712"/>
    </row>
    <row r="220" spans="1:56" x14ac:dyDescent="0.25">
      <c r="A220" s="26"/>
      <c r="B220" s="585"/>
      <c r="C220" s="586"/>
      <c r="D220" s="585"/>
      <c r="E220" s="704"/>
      <c r="F220" s="586"/>
      <c r="G220" s="585"/>
      <c r="H220" s="586"/>
      <c r="I220" s="29"/>
      <c r="J220" s="29"/>
      <c r="K220" s="29"/>
      <c r="L220" s="29"/>
      <c r="M220" s="29"/>
      <c r="N220" s="29"/>
      <c r="O220" s="687">
        <f t="shared" ref="O220:O237" si="52">(I220*0.1)+(J220*0.25)+(K220*0.5)+(L220*0.75)+(M220*1)+(N220*5)</f>
        <v>0</v>
      </c>
      <c r="P220" s="687"/>
      <c r="Q220" s="688"/>
      <c r="R220" s="689"/>
      <c r="T220" s="26"/>
      <c r="U220" s="585"/>
      <c r="V220" s="586"/>
      <c r="W220" s="585"/>
      <c r="X220" s="704"/>
      <c r="Y220" s="586"/>
      <c r="Z220" s="585"/>
      <c r="AA220" s="586"/>
      <c r="AB220" s="29"/>
      <c r="AC220" s="29"/>
      <c r="AD220" s="29"/>
      <c r="AE220" s="29"/>
      <c r="AF220" s="29"/>
      <c r="AG220" s="29"/>
      <c r="AH220" s="687">
        <f t="shared" ref="AH220:AH247" si="53">(AB220*0.1)+(AC220*0.25)+(AD220*0.5)+(AE220*0.75)+(AF220*1)+(AG220*5)</f>
        <v>0</v>
      </c>
      <c r="AI220" s="687"/>
      <c r="AJ220" s="688"/>
      <c r="AK220" s="689"/>
    </row>
    <row r="221" spans="1:56" x14ac:dyDescent="0.25">
      <c r="A221" s="26"/>
      <c r="B221" s="585"/>
      <c r="C221" s="586"/>
      <c r="D221" s="585"/>
      <c r="E221" s="704"/>
      <c r="F221" s="586"/>
      <c r="G221" s="585"/>
      <c r="H221" s="586"/>
      <c r="I221" s="29"/>
      <c r="J221" s="29"/>
      <c r="K221" s="29"/>
      <c r="L221" s="29"/>
      <c r="M221" s="29"/>
      <c r="N221" s="29"/>
      <c r="O221" s="687">
        <f t="shared" si="52"/>
        <v>0</v>
      </c>
      <c r="P221" s="687"/>
      <c r="Q221" s="688"/>
      <c r="R221" s="689"/>
      <c r="T221" s="26"/>
      <c r="U221" s="585"/>
      <c r="V221" s="586"/>
      <c r="W221" s="585"/>
      <c r="X221" s="704"/>
      <c r="Y221" s="586"/>
      <c r="Z221" s="585"/>
      <c r="AA221" s="586"/>
      <c r="AB221" s="29"/>
      <c r="AC221" s="29"/>
      <c r="AD221" s="29"/>
      <c r="AE221" s="29"/>
      <c r="AF221" s="29"/>
      <c r="AG221" s="29"/>
      <c r="AH221" s="687">
        <f t="shared" si="53"/>
        <v>0</v>
      </c>
      <c r="AI221" s="687"/>
      <c r="AJ221" s="688"/>
      <c r="AK221" s="689"/>
    </row>
    <row r="222" spans="1:56" x14ac:dyDescent="0.25">
      <c r="A222" s="26"/>
      <c r="B222" s="585"/>
      <c r="C222" s="586"/>
      <c r="D222" s="585"/>
      <c r="E222" s="704"/>
      <c r="F222" s="586"/>
      <c r="G222" s="585"/>
      <c r="H222" s="586"/>
      <c r="I222" s="29"/>
      <c r="J222" s="29"/>
      <c r="K222" s="29"/>
      <c r="L222" s="29"/>
      <c r="M222" s="29"/>
      <c r="N222" s="29"/>
      <c r="O222" s="687">
        <f t="shared" si="52"/>
        <v>0</v>
      </c>
      <c r="P222" s="687"/>
      <c r="Q222" s="688"/>
      <c r="R222" s="689"/>
      <c r="T222" s="26"/>
      <c r="U222" s="585"/>
      <c r="V222" s="586"/>
      <c r="W222" s="585"/>
      <c r="X222" s="704"/>
      <c r="Y222" s="586"/>
      <c r="Z222" s="585"/>
      <c r="AA222" s="586"/>
      <c r="AB222" s="29"/>
      <c r="AC222" s="29"/>
      <c r="AD222" s="29"/>
      <c r="AE222" s="29"/>
      <c r="AF222" s="29"/>
      <c r="AG222" s="29"/>
      <c r="AH222" s="687">
        <f t="shared" si="53"/>
        <v>0</v>
      </c>
      <c r="AI222" s="687"/>
      <c r="AJ222" s="688"/>
      <c r="AK222" s="689"/>
    </row>
    <row r="223" spans="1:56" x14ac:dyDescent="0.25">
      <c r="A223" s="26"/>
      <c r="B223" s="585"/>
      <c r="C223" s="586"/>
      <c r="D223" s="585"/>
      <c r="E223" s="704"/>
      <c r="F223" s="586"/>
      <c r="G223" s="585"/>
      <c r="H223" s="586"/>
      <c r="I223" s="29"/>
      <c r="J223" s="29"/>
      <c r="K223" s="29"/>
      <c r="L223" s="29"/>
      <c r="M223" s="29"/>
      <c r="N223" s="29"/>
      <c r="O223" s="687">
        <f t="shared" si="52"/>
        <v>0</v>
      </c>
      <c r="P223" s="687"/>
      <c r="Q223" s="688"/>
      <c r="R223" s="689"/>
      <c r="T223" s="26"/>
      <c r="U223" s="585"/>
      <c r="V223" s="586"/>
      <c r="W223" s="585"/>
      <c r="X223" s="704"/>
      <c r="Y223" s="586"/>
      <c r="Z223" s="585"/>
      <c r="AA223" s="586"/>
      <c r="AB223" s="29"/>
      <c r="AC223" s="29"/>
      <c r="AD223" s="29"/>
      <c r="AE223" s="29"/>
      <c r="AF223" s="29"/>
      <c r="AG223" s="29"/>
      <c r="AH223" s="687">
        <f t="shared" si="53"/>
        <v>0</v>
      </c>
      <c r="AI223" s="687"/>
      <c r="AJ223" s="688"/>
      <c r="AK223" s="689"/>
      <c r="BD223" s="219"/>
    </row>
    <row r="224" spans="1:56" x14ac:dyDescent="0.25">
      <c r="A224" s="26"/>
      <c r="B224" s="585"/>
      <c r="C224" s="586"/>
      <c r="D224" s="585"/>
      <c r="E224" s="704"/>
      <c r="F224" s="586"/>
      <c r="G224" s="585"/>
      <c r="H224" s="586"/>
      <c r="I224" s="29"/>
      <c r="J224" s="29"/>
      <c r="K224" s="29"/>
      <c r="L224" s="29"/>
      <c r="M224" s="29"/>
      <c r="N224" s="29"/>
      <c r="O224" s="687">
        <f t="shared" si="52"/>
        <v>0</v>
      </c>
      <c r="P224" s="687"/>
      <c r="Q224" s="688"/>
      <c r="R224" s="689"/>
      <c r="T224" s="26"/>
      <c r="U224" s="585"/>
      <c r="V224" s="586"/>
      <c r="W224" s="585"/>
      <c r="X224" s="704"/>
      <c r="Y224" s="586"/>
      <c r="Z224" s="585"/>
      <c r="AA224" s="586"/>
      <c r="AB224" s="29"/>
      <c r="AC224" s="29"/>
      <c r="AD224" s="29"/>
      <c r="AE224" s="29"/>
      <c r="AF224" s="29"/>
      <c r="AG224" s="29"/>
      <c r="AH224" s="687">
        <f t="shared" si="53"/>
        <v>0</v>
      </c>
      <c r="AI224" s="687"/>
      <c r="AJ224" s="688"/>
      <c r="AK224" s="689"/>
      <c r="BD224" s="220"/>
    </row>
    <row r="225" spans="1:56" x14ac:dyDescent="0.25">
      <c r="A225" s="26"/>
      <c r="B225" s="585"/>
      <c r="C225" s="586"/>
      <c r="D225" s="585"/>
      <c r="E225" s="704"/>
      <c r="F225" s="586"/>
      <c r="G225" s="585"/>
      <c r="H225" s="586"/>
      <c r="I225" s="29"/>
      <c r="J225" s="29"/>
      <c r="K225" s="29"/>
      <c r="L225" s="29"/>
      <c r="M225" s="29"/>
      <c r="N225" s="29"/>
      <c r="O225" s="687">
        <f t="shared" si="52"/>
        <v>0</v>
      </c>
      <c r="P225" s="687"/>
      <c r="Q225" s="688"/>
      <c r="R225" s="689"/>
      <c r="T225" s="26"/>
      <c r="U225" s="585"/>
      <c r="V225" s="586"/>
      <c r="W225" s="585"/>
      <c r="X225" s="704"/>
      <c r="Y225" s="586"/>
      <c r="Z225" s="585"/>
      <c r="AA225" s="586"/>
      <c r="AB225" s="29"/>
      <c r="AC225" s="29"/>
      <c r="AD225" s="29"/>
      <c r="AE225" s="29"/>
      <c r="AF225" s="29"/>
      <c r="AG225" s="29"/>
      <c r="AH225" s="687">
        <f t="shared" si="53"/>
        <v>0</v>
      </c>
      <c r="AI225" s="687"/>
      <c r="AJ225" s="688"/>
      <c r="AK225" s="689"/>
      <c r="BD225" s="219"/>
    </row>
    <row r="226" spans="1:56" x14ac:dyDescent="0.25">
      <c r="A226" s="26"/>
      <c r="B226" s="585"/>
      <c r="C226" s="586"/>
      <c r="D226" s="585"/>
      <c r="E226" s="704"/>
      <c r="F226" s="586"/>
      <c r="G226" s="585"/>
      <c r="H226" s="586"/>
      <c r="I226" s="29"/>
      <c r="J226" s="29"/>
      <c r="K226" s="29"/>
      <c r="L226" s="29"/>
      <c r="M226" s="29"/>
      <c r="N226" s="29"/>
      <c r="O226" s="687">
        <f t="shared" si="52"/>
        <v>0</v>
      </c>
      <c r="P226" s="687"/>
      <c r="Q226" s="688"/>
      <c r="R226" s="689"/>
      <c r="T226" s="26"/>
      <c r="U226" s="240"/>
      <c r="V226" s="241"/>
      <c r="W226" s="240"/>
      <c r="X226" s="242"/>
      <c r="Y226" s="241"/>
      <c r="Z226" s="240"/>
      <c r="AA226" s="241"/>
      <c r="AB226" s="29"/>
      <c r="AC226" s="29"/>
      <c r="AD226" s="29"/>
      <c r="AE226" s="29"/>
      <c r="AF226" s="29"/>
      <c r="AG226" s="29"/>
      <c r="AH226" s="257"/>
      <c r="AI226" s="257"/>
      <c r="AJ226" s="248"/>
      <c r="AK226" s="255"/>
      <c r="BD226" s="219"/>
    </row>
    <row r="227" spans="1:56" x14ac:dyDescent="0.25">
      <c r="A227" s="26"/>
      <c r="B227" s="585"/>
      <c r="C227" s="586"/>
      <c r="D227" s="585"/>
      <c r="E227" s="704"/>
      <c r="F227" s="586"/>
      <c r="G227" s="585"/>
      <c r="H227" s="586"/>
      <c r="I227" s="29"/>
      <c r="J227" s="29"/>
      <c r="K227" s="29"/>
      <c r="L227" s="29"/>
      <c r="M227" s="29"/>
      <c r="N227" s="29"/>
      <c r="O227" s="687">
        <f t="shared" si="52"/>
        <v>0</v>
      </c>
      <c r="P227" s="687"/>
      <c r="Q227" s="688"/>
      <c r="R227" s="689"/>
      <c r="T227" s="26"/>
      <c r="U227" s="585"/>
      <c r="V227" s="586"/>
      <c r="W227" s="585"/>
      <c r="X227" s="704"/>
      <c r="Y227" s="586"/>
      <c r="Z227" s="585"/>
      <c r="AA227" s="586"/>
      <c r="AB227" s="29"/>
      <c r="AC227" s="29"/>
      <c r="AD227" s="29"/>
      <c r="AE227" s="29"/>
      <c r="AF227" s="29"/>
      <c r="AG227" s="29"/>
      <c r="AH227" s="687">
        <f t="shared" si="53"/>
        <v>0</v>
      </c>
      <c r="AI227" s="687"/>
      <c r="AJ227" s="688"/>
      <c r="AK227" s="689"/>
      <c r="BD227" s="219"/>
    </row>
    <row r="228" spans="1:56" x14ac:dyDescent="0.25">
      <c r="A228" s="26"/>
      <c r="B228" s="585"/>
      <c r="C228" s="586"/>
      <c r="D228" s="585"/>
      <c r="E228" s="704"/>
      <c r="F228" s="586"/>
      <c r="G228" s="585"/>
      <c r="H228" s="586"/>
      <c r="I228" s="29"/>
      <c r="J228" s="29"/>
      <c r="K228" s="29"/>
      <c r="L228" s="29"/>
      <c r="M228" s="29"/>
      <c r="N228" s="29"/>
      <c r="O228" s="687">
        <f t="shared" si="52"/>
        <v>0</v>
      </c>
      <c r="P228" s="687"/>
      <c r="Q228" s="688"/>
      <c r="R228" s="689"/>
      <c r="T228" s="26"/>
      <c r="U228" s="585"/>
      <c r="V228" s="586"/>
      <c r="W228" s="585"/>
      <c r="X228" s="704"/>
      <c r="Y228" s="586"/>
      <c r="Z228" s="585"/>
      <c r="AA228" s="586"/>
      <c r="AB228" s="29"/>
      <c r="AC228" s="29"/>
      <c r="AD228" s="29"/>
      <c r="AE228" s="29"/>
      <c r="AF228" s="29"/>
      <c r="AG228" s="29"/>
      <c r="AH228" s="687">
        <f t="shared" si="53"/>
        <v>0</v>
      </c>
      <c r="AI228" s="687"/>
      <c r="AJ228" s="688"/>
      <c r="AK228" s="689"/>
      <c r="BD228" s="219"/>
    </row>
    <row r="229" spans="1:56" x14ac:dyDescent="0.25">
      <c r="A229" s="26"/>
      <c r="B229" s="585"/>
      <c r="C229" s="586"/>
      <c r="D229" s="585"/>
      <c r="E229" s="704"/>
      <c r="F229" s="586"/>
      <c r="G229" s="585"/>
      <c r="H229" s="586"/>
      <c r="I229" s="29"/>
      <c r="J229" s="29"/>
      <c r="K229" s="29"/>
      <c r="L229" s="29"/>
      <c r="M229" s="29"/>
      <c r="N229" s="29"/>
      <c r="O229" s="687">
        <f t="shared" si="52"/>
        <v>0</v>
      </c>
      <c r="P229" s="687"/>
      <c r="Q229" s="688"/>
      <c r="R229" s="689"/>
      <c r="T229" s="26"/>
      <c r="U229" s="585"/>
      <c r="V229" s="586"/>
      <c r="W229" s="585"/>
      <c r="X229" s="704"/>
      <c r="Y229" s="586"/>
      <c r="Z229" s="585"/>
      <c r="AA229" s="586"/>
      <c r="AB229" s="29"/>
      <c r="AC229" s="29"/>
      <c r="AD229" s="29"/>
      <c r="AE229" s="29"/>
      <c r="AF229" s="29"/>
      <c r="AG229" s="29"/>
      <c r="AH229" s="687">
        <f t="shared" si="53"/>
        <v>0</v>
      </c>
      <c r="AI229" s="687"/>
      <c r="AJ229" s="688"/>
      <c r="AK229" s="689"/>
      <c r="BD229" s="221"/>
    </row>
    <row r="230" spans="1:56" x14ac:dyDescent="0.25">
      <c r="A230" s="26"/>
      <c r="B230" s="585"/>
      <c r="C230" s="586"/>
      <c r="D230" s="585"/>
      <c r="E230" s="704"/>
      <c r="F230" s="586"/>
      <c r="G230" s="585"/>
      <c r="H230" s="586"/>
      <c r="I230" s="29"/>
      <c r="J230" s="29"/>
      <c r="K230" s="29"/>
      <c r="L230" s="29"/>
      <c r="M230" s="29"/>
      <c r="N230" s="29"/>
      <c r="O230" s="687">
        <f t="shared" si="52"/>
        <v>0</v>
      </c>
      <c r="P230" s="687"/>
      <c r="Q230" s="688"/>
      <c r="R230" s="689"/>
      <c r="T230" s="26"/>
      <c r="U230" s="585"/>
      <c r="V230" s="586"/>
      <c r="W230" s="585"/>
      <c r="X230" s="704"/>
      <c r="Y230" s="586"/>
      <c r="Z230" s="585"/>
      <c r="AA230" s="586"/>
      <c r="AB230" s="29"/>
      <c r="AC230" s="29"/>
      <c r="AD230" s="29"/>
      <c r="AE230" s="29"/>
      <c r="AF230" s="29"/>
      <c r="AG230" s="29"/>
      <c r="AH230" s="687">
        <f t="shared" si="53"/>
        <v>0</v>
      </c>
      <c r="AI230" s="687"/>
      <c r="AJ230" s="688"/>
      <c r="AK230" s="689"/>
      <c r="BD230" s="221"/>
    </row>
    <row r="231" spans="1:56" x14ac:dyDescent="0.25">
      <c r="A231" s="26"/>
      <c r="B231" s="585"/>
      <c r="C231" s="586"/>
      <c r="D231" s="585"/>
      <c r="E231" s="704"/>
      <c r="F231" s="586"/>
      <c r="G231" s="585"/>
      <c r="H231" s="586"/>
      <c r="I231" s="29"/>
      <c r="J231" s="29"/>
      <c r="K231" s="29"/>
      <c r="L231" s="29"/>
      <c r="M231" s="29"/>
      <c r="N231" s="29"/>
      <c r="O231" s="687">
        <f t="shared" si="52"/>
        <v>0</v>
      </c>
      <c r="P231" s="687"/>
      <c r="Q231" s="688"/>
      <c r="R231" s="689"/>
      <c r="T231" s="26"/>
      <c r="U231" s="585"/>
      <c r="V231" s="586"/>
      <c r="W231" s="585"/>
      <c r="X231" s="704"/>
      <c r="Y231" s="586"/>
      <c r="Z231" s="585"/>
      <c r="AA231" s="586"/>
      <c r="AB231" s="29"/>
      <c r="AC231" s="29"/>
      <c r="AD231" s="29"/>
      <c r="AE231" s="29"/>
      <c r="AF231" s="29"/>
      <c r="AG231" s="29"/>
      <c r="AH231" s="687">
        <f t="shared" si="53"/>
        <v>0</v>
      </c>
      <c r="AI231" s="687"/>
      <c r="AJ231" s="688"/>
      <c r="AK231" s="689"/>
      <c r="BD231" s="221"/>
    </row>
    <row r="232" spans="1:56" x14ac:dyDescent="0.25">
      <c r="A232" s="26"/>
      <c r="B232" s="585"/>
      <c r="C232" s="586"/>
      <c r="D232" s="585"/>
      <c r="E232" s="704"/>
      <c r="F232" s="586"/>
      <c r="G232" s="585"/>
      <c r="H232" s="586"/>
      <c r="I232" s="29"/>
      <c r="J232" s="29"/>
      <c r="K232" s="29"/>
      <c r="L232" s="29"/>
      <c r="M232" s="29"/>
      <c r="N232" s="29"/>
      <c r="O232" s="687">
        <f t="shared" si="52"/>
        <v>0</v>
      </c>
      <c r="P232" s="687"/>
      <c r="Q232" s="688"/>
      <c r="R232" s="689"/>
      <c r="T232" s="26"/>
      <c r="U232" s="585"/>
      <c r="V232" s="586"/>
      <c r="W232" s="585"/>
      <c r="X232" s="704"/>
      <c r="Y232" s="586"/>
      <c r="Z232" s="585"/>
      <c r="AA232" s="586"/>
      <c r="AB232" s="29"/>
      <c r="AC232" s="29"/>
      <c r="AD232" s="29"/>
      <c r="AE232" s="29"/>
      <c r="AF232" s="29"/>
      <c r="AG232" s="29"/>
      <c r="AH232" s="687">
        <f t="shared" si="53"/>
        <v>0</v>
      </c>
      <c r="AI232" s="687"/>
      <c r="AJ232" s="688"/>
      <c r="AK232" s="689"/>
      <c r="BD232" s="221"/>
    </row>
    <row r="233" spans="1:56" x14ac:dyDescent="0.25">
      <c r="A233" s="26"/>
      <c r="B233" s="585"/>
      <c r="C233" s="586"/>
      <c r="D233" s="585"/>
      <c r="E233" s="704"/>
      <c r="F233" s="586"/>
      <c r="G233" s="585"/>
      <c r="H233" s="586"/>
      <c r="I233" s="29"/>
      <c r="J233" s="29"/>
      <c r="K233" s="29"/>
      <c r="L233" s="29"/>
      <c r="M233" s="29"/>
      <c r="N233" s="29"/>
      <c r="O233" s="687">
        <f t="shared" si="52"/>
        <v>0</v>
      </c>
      <c r="P233" s="687"/>
      <c r="Q233" s="688"/>
      <c r="R233" s="689"/>
      <c r="T233" s="26"/>
      <c r="U233" s="585"/>
      <c r="V233" s="586"/>
      <c r="W233" s="585"/>
      <c r="X233" s="704"/>
      <c r="Y233" s="586"/>
      <c r="Z233" s="585"/>
      <c r="AA233" s="586"/>
      <c r="AB233" s="29"/>
      <c r="AC233" s="29"/>
      <c r="AD233" s="29"/>
      <c r="AE233" s="29"/>
      <c r="AF233" s="29"/>
      <c r="AG233" s="29"/>
      <c r="AH233" s="687">
        <f t="shared" si="53"/>
        <v>0</v>
      </c>
      <c r="AI233" s="687"/>
      <c r="AJ233" s="688"/>
      <c r="AK233" s="689"/>
      <c r="BD233" s="221"/>
    </row>
    <row r="234" spans="1:56" x14ac:dyDescent="0.25">
      <c r="A234" s="26"/>
      <c r="B234" s="585"/>
      <c r="C234" s="586"/>
      <c r="D234" s="585"/>
      <c r="E234" s="704"/>
      <c r="F234" s="586"/>
      <c r="G234" s="585"/>
      <c r="H234" s="586"/>
      <c r="I234" s="29"/>
      <c r="J234" s="29"/>
      <c r="K234" s="29"/>
      <c r="L234" s="29"/>
      <c r="M234" s="29"/>
      <c r="N234" s="29"/>
      <c r="O234" s="687">
        <f t="shared" si="52"/>
        <v>0</v>
      </c>
      <c r="P234" s="687"/>
      <c r="Q234" s="688"/>
      <c r="R234" s="689"/>
      <c r="T234" s="26"/>
      <c r="U234" s="585"/>
      <c r="V234" s="586"/>
      <c r="W234" s="585"/>
      <c r="X234" s="704"/>
      <c r="Y234" s="586"/>
      <c r="Z234" s="585"/>
      <c r="AA234" s="586"/>
      <c r="AB234" s="29"/>
      <c r="AC234" s="29"/>
      <c r="AD234" s="29"/>
      <c r="AE234" s="29"/>
      <c r="AF234" s="29"/>
      <c r="AG234" s="29"/>
      <c r="AH234" s="687">
        <f t="shared" si="53"/>
        <v>0</v>
      </c>
      <c r="AI234" s="687"/>
      <c r="AJ234" s="688"/>
      <c r="AK234" s="689"/>
      <c r="BD234" s="221"/>
    </row>
    <row r="235" spans="1:56" x14ac:dyDescent="0.25">
      <c r="A235" s="26"/>
      <c r="B235" s="585"/>
      <c r="C235" s="586"/>
      <c r="D235" s="585"/>
      <c r="E235" s="704"/>
      <c r="F235" s="586"/>
      <c r="G235" s="585"/>
      <c r="H235" s="586"/>
      <c r="I235" s="29"/>
      <c r="J235" s="29"/>
      <c r="K235" s="29"/>
      <c r="L235" s="29"/>
      <c r="M235" s="29"/>
      <c r="N235" s="29"/>
      <c r="O235" s="687">
        <f t="shared" si="52"/>
        <v>0</v>
      </c>
      <c r="P235" s="687"/>
      <c r="Q235" s="688"/>
      <c r="R235" s="689"/>
      <c r="T235" s="26"/>
      <c r="U235" s="585"/>
      <c r="V235" s="586"/>
      <c r="W235" s="585"/>
      <c r="X235" s="704"/>
      <c r="Y235" s="586"/>
      <c r="Z235" s="585"/>
      <c r="AA235" s="586"/>
      <c r="AB235" s="29"/>
      <c r="AC235" s="29"/>
      <c r="AD235" s="29"/>
      <c r="AE235" s="29"/>
      <c r="AF235" s="29"/>
      <c r="AG235" s="29"/>
      <c r="AH235" s="687">
        <f t="shared" si="53"/>
        <v>0</v>
      </c>
      <c r="AI235" s="687"/>
      <c r="AJ235" s="688"/>
      <c r="AK235" s="689"/>
      <c r="BD235" s="221"/>
    </row>
    <row r="236" spans="1:56" x14ac:dyDescent="0.25">
      <c r="A236" s="26"/>
      <c r="B236" s="585"/>
      <c r="C236" s="586"/>
      <c r="D236" s="585"/>
      <c r="E236" s="704"/>
      <c r="F236" s="586"/>
      <c r="G236" s="585"/>
      <c r="H236" s="586"/>
      <c r="I236" s="29"/>
      <c r="J236" s="29"/>
      <c r="K236" s="29"/>
      <c r="L236" s="29"/>
      <c r="M236" s="29"/>
      <c r="N236" s="29"/>
      <c r="O236" s="687">
        <f t="shared" si="52"/>
        <v>0</v>
      </c>
      <c r="P236" s="687"/>
      <c r="Q236" s="688"/>
      <c r="R236" s="689"/>
      <c r="T236" s="26"/>
      <c r="U236" s="585"/>
      <c r="V236" s="586"/>
      <c r="W236" s="585"/>
      <c r="X236" s="704"/>
      <c r="Y236" s="586"/>
      <c r="Z236" s="585"/>
      <c r="AA236" s="586"/>
      <c r="AB236" s="29"/>
      <c r="AC236" s="29"/>
      <c r="AD236" s="29"/>
      <c r="AE236" s="29"/>
      <c r="AF236" s="29"/>
      <c r="AG236" s="29"/>
      <c r="AH236" s="687">
        <f t="shared" si="53"/>
        <v>0</v>
      </c>
      <c r="AI236" s="687"/>
      <c r="AJ236" s="688"/>
      <c r="AK236" s="689"/>
      <c r="BD236" s="221"/>
    </row>
    <row r="237" spans="1:56" ht="15.75" thickBot="1" x14ac:dyDescent="0.3">
      <c r="A237" s="27"/>
      <c r="B237" s="702"/>
      <c r="C237" s="703"/>
      <c r="D237" s="702"/>
      <c r="E237" s="587"/>
      <c r="F237" s="703"/>
      <c r="G237" s="702"/>
      <c r="H237" s="703"/>
      <c r="I237" s="30"/>
      <c r="J237" s="30"/>
      <c r="K237" s="30"/>
      <c r="L237" s="30"/>
      <c r="M237" s="30"/>
      <c r="N237" s="30"/>
      <c r="O237" s="727">
        <f t="shared" si="52"/>
        <v>0</v>
      </c>
      <c r="P237" s="727"/>
      <c r="Q237" s="728"/>
      <c r="R237" s="729"/>
      <c r="T237" s="27"/>
      <c r="U237" s="702"/>
      <c r="V237" s="703"/>
      <c r="W237" s="702"/>
      <c r="X237" s="587"/>
      <c r="Y237" s="703"/>
      <c r="Z237" s="702"/>
      <c r="AA237" s="703"/>
      <c r="AB237" s="30"/>
      <c r="AC237" s="30"/>
      <c r="AD237" s="30"/>
      <c r="AE237" s="30"/>
      <c r="AF237" s="30"/>
      <c r="AG237" s="30"/>
      <c r="AH237" s="730">
        <f t="shared" si="53"/>
        <v>0</v>
      </c>
      <c r="AI237" s="730"/>
      <c r="AJ237" s="731"/>
      <c r="AK237" s="732"/>
      <c r="BD237" s="221"/>
    </row>
    <row r="238" spans="1:56" ht="16.5" thickTop="1" thickBot="1" x14ac:dyDescent="0.3">
      <c r="A238" s="58" t="s">
        <v>86</v>
      </c>
      <c r="B238" s="596">
        <f>SUM(B219:C237)</f>
        <v>0</v>
      </c>
      <c r="C238" s="596"/>
      <c r="D238" s="596"/>
      <c r="E238" s="596"/>
      <c r="F238" s="596"/>
      <c r="G238" s="596"/>
      <c r="H238" s="596"/>
      <c r="I238" s="596"/>
      <c r="J238" s="596"/>
      <c r="K238" s="596"/>
      <c r="L238" s="596"/>
      <c r="M238" s="596"/>
      <c r="N238" s="596"/>
      <c r="O238" s="596"/>
      <c r="P238" s="596"/>
      <c r="Q238" s="596"/>
      <c r="R238" s="596"/>
      <c r="T238" s="27"/>
      <c r="U238" s="702"/>
      <c r="V238" s="703"/>
      <c r="W238" s="702"/>
      <c r="X238" s="587"/>
      <c r="Y238" s="703"/>
      <c r="Z238" s="702"/>
      <c r="AA238" s="703"/>
      <c r="AB238" s="30"/>
      <c r="AC238" s="30"/>
      <c r="AD238" s="30"/>
      <c r="AE238" s="30"/>
      <c r="AF238" s="30"/>
      <c r="AG238" s="30"/>
      <c r="AH238" s="687">
        <f t="shared" si="53"/>
        <v>0</v>
      </c>
      <c r="AI238" s="687"/>
      <c r="AJ238" s="688"/>
      <c r="AK238" s="689"/>
    </row>
    <row r="239" spans="1:56" ht="15.75" thickBot="1" x14ac:dyDescent="0.3">
      <c r="A239" s="498" t="s">
        <v>85</v>
      </c>
      <c r="B239" s="498"/>
      <c r="C239" s="498"/>
      <c r="D239" s="498">
        <f>SUM(D219:F237)</f>
        <v>0</v>
      </c>
      <c r="E239" s="498"/>
      <c r="F239" s="498"/>
      <c r="G239" s="498"/>
      <c r="H239" s="498"/>
      <c r="I239" s="498"/>
      <c r="J239" s="498"/>
      <c r="K239" s="498"/>
      <c r="L239" s="498"/>
      <c r="M239" s="498"/>
      <c r="N239" s="498"/>
      <c r="O239" s="498"/>
      <c r="P239" s="498"/>
      <c r="Q239" s="498"/>
      <c r="R239" s="498"/>
      <c r="T239" s="27"/>
      <c r="U239" s="702"/>
      <c r="V239" s="703"/>
      <c r="W239" s="702"/>
      <c r="X239" s="587"/>
      <c r="Y239" s="703"/>
      <c r="Z239" s="702"/>
      <c r="AA239" s="703"/>
      <c r="AB239" s="30"/>
      <c r="AC239" s="30"/>
      <c r="AD239" s="30"/>
      <c r="AE239" s="30"/>
      <c r="AF239" s="30"/>
      <c r="AG239" s="30"/>
      <c r="AH239" s="687">
        <f t="shared" si="53"/>
        <v>0</v>
      </c>
      <c r="AI239" s="687"/>
      <c r="AJ239" s="688"/>
      <c r="AK239" s="689"/>
    </row>
    <row r="240" spans="1:56" ht="15.75" thickBot="1" x14ac:dyDescent="0.3">
      <c r="A240" s="498" t="s">
        <v>84</v>
      </c>
      <c r="B240" s="498"/>
      <c r="C240" s="498"/>
      <c r="D240" s="498"/>
      <c r="E240" s="498"/>
      <c r="F240" s="498"/>
      <c r="G240" s="498">
        <f>SUM(G219:H237)</f>
        <v>0</v>
      </c>
      <c r="H240" s="498"/>
      <c r="I240" s="498"/>
      <c r="J240" s="498"/>
      <c r="K240" s="498"/>
      <c r="L240" s="498"/>
      <c r="M240" s="498"/>
      <c r="N240" s="498"/>
      <c r="O240" s="498"/>
      <c r="P240" s="498"/>
      <c r="Q240" s="498"/>
      <c r="R240" s="498"/>
      <c r="T240" s="27"/>
      <c r="U240" s="702"/>
      <c r="V240" s="703"/>
      <c r="W240" s="702"/>
      <c r="X240" s="587"/>
      <c r="Y240" s="703"/>
      <c r="Z240" s="702"/>
      <c r="AA240" s="703"/>
      <c r="AB240" s="30"/>
      <c r="AC240" s="30"/>
      <c r="AD240" s="30"/>
      <c r="AE240" s="30"/>
      <c r="AF240" s="30"/>
      <c r="AG240" s="30"/>
      <c r="AH240" s="687">
        <f t="shared" si="53"/>
        <v>0</v>
      </c>
      <c r="AI240" s="687"/>
      <c r="AJ240" s="688"/>
      <c r="AK240" s="689"/>
    </row>
    <row r="241" spans="1:37" ht="15.75" thickBot="1" x14ac:dyDescent="0.3">
      <c r="A241" s="592" t="s">
        <v>137</v>
      </c>
      <c r="B241" s="592"/>
      <c r="C241" s="592"/>
      <c r="D241" s="592"/>
      <c r="E241" s="592"/>
      <c r="F241" s="592"/>
      <c r="G241" s="592"/>
      <c r="H241" s="592"/>
      <c r="I241" s="498">
        <f>SUM(I219:I237)+SUM(AB219:AB247)</f>
        <v>0</v>
      </c>
      <c r="J241" s="498"/>
      <c r="K241" s="498"/>
      <c r="L241" s="498"/>
      <c r="M241" s="498"/>
      <c r="N241" s="498"/>
      <c r="O241" s="498"/>
      <c r="P241" s="498"/>
      <c r="Q241" s="498"/>
      <c r="R241" s="498"/>
      <c r="T241" s="27"/>
      <c r="U241" s="702"/>
      <c r="V241" s="703"/>
      <c r="W241" s="702"/>
      <c r="X241" s="587"/>
      <c r="Y241" s="703"/>
      <c r="Z241" s="702"/>
      <c r="AA241" s="703"/>
      <c r="AB241" s="30"/>
      <c r="AC241" s="30"/>
      <c r="AD241" s="30"/>
      <c r="AE241" s="30"/>
      <c r="AF241" s="30"/>
      <c r="AG241" s="30"/>
      <c r="AH241" s="687">
        <f t="shared" si="53"/>
        <v>0</v>
      </c>
      <c r="AI241" s="687"/>
      <c r="AJ241" s="688"/>
      <c r="AK241" s="689"/>
    </row>
    <row r="242" spans="1:37" ht="15.75" thickBot="1" x14ac:dyDescent="0.3">
      <c r="A242" s="498" t="s">
        <v>83</v>
      </c>
      <c r="B242" s="498"/>
      <c r="C242" s="498"/>
      <c r="D242" s="498"/>
      <c r="E242" s="498"/>
      <c r="F242" s="498"/>
      <c r="G242" s="498"/>
      <c r="H242" s="498"/>
      <c r="I242" s="498"/>
      <c r="J242" s="498">
        <f>SUM(J219:J237)+SUM(AC219:AC247)</f>
        <v>70</v>
      </c>
      <c r="K242" s="498"/>
      <c r="L242" s="498"/>
      <c r="M242" s="498"/>
      <c r="N242" s="498"/>
      <c r="O242" s="498"/>
      <c r="P242" s="498"/>
      <c r="Q242" s="498"/>
      <c r="R242" s="498"/>
      <c r="T242" s="27"/>
      <c r="U242" s="702"/>
      <c r="V242" s="703"/>
      <c r="W242" s="702"/>
      <c r="X242" s="587"/>
      <c r="Y242" s="703"/>
      <c r="Z242" s="702"/>
      <c r="AA242" s="703"/>
      <c r="AB242" s="30"/>
      <c r="AC242" s="30"/>
      <c r="AD242" s="30"/>
      <c r="AE242" s="30"/>
      <c r="AF242" s="30"/>
      <c r="AG242" s="30"/>
      <c r="AH242" s="687">
        <f t="shared" si="53"/>
        <v>0</v>
      </c>
      <c r="AI242" s="687"/>
      <c r="AJ242" s="688"/>
      <c r="AK242" s="689"/>
    </row>
    <row r="243" spans="1:37" ht="15.75" thickBot="1" x14ac:dyDescent="0.3">
      <c r="A243" s="498" t="s">
        <v>82</v>
      </c>
      <c r="B243" s="498"/>
      <c r="C243" s="498"/>
      <c r="D243" s="498"/>
      <c r="E243" s="498"/>
      <c r="F243" s="498"/>
      <c r="G243" s="498"/>
      <c r="H243" s="498"/>
      <c r="I243" s="498"/>
      <c r="J243" s="498"/>
      <c r="K243" s="498">
        <f>SUM(K219:K237)+SUM(AD219:AD247)</f>
        <v>12</v>
      </c>
      <c r="L243" s="498"/>
      <c r="M243" s="498"/>
      <c r="N243" s="498"/>
      <c r="O243" s="498"/>
      <c r="P243" s="498"/>
      <c r="Q243" s="498"/>
      <c r="R243" s="498"/>
      <c r="T243" s="27"/>
      <c r="U243" s="702"/>
      <c r="V243" s="703"/>
      <c r="W243" s="702"/>
      <c r="X243" s="587"/>
      <c r="Y243" s="703"/>
      <c r="Z243" s="702"/>
      <c r="AA243" s="703"/>
      <c r="AB243" s="30"/>
      <c r="AC243" s="30"/>
      <c r="AD243" s="30"/>
      <c r="AE243" s="30"/>
      <c r="AF243" s="30"/>
      <c r="AG243" s="30"/>
      <c r="AH243" s="687">
        <f t="shared" si="53"/>
        <v>0</v>
      </c>
      <c r="AI243" s="687"/>
      <c r="AJ243" s="688"/>
      <c r="AK243" s="689"/>
    </row>
    <row r="244" spans="1:37" ht="15.75" thickBot="1" x14ac:dyDescent="0.3">
      <c r="A244" s="498" t="s">
        <v>81</v>
      </c>
      <c r="B244" s="498"/>
      <c r="C244" s="498"/>
      <c r="D244" s="498"/>
      <c r="E244" s="498"/>
      <c r="F244" s="498"/>
      <c r="G244" s="498"/>
      <c r="H244" s="498"/>
      <c r="I244" s="498"/>
      <c r="J244" s="498"/>
      <c r="K244" s="498"/>
      <c r="L244" s="498">
        <f>SUM(L219:L237)+SUM(AE219:AE247)</f>
        <v>11</v>
      </c>
      <c r="M244" s="498"/>
      <c r="N244" s="498"/>
      <c r="O244" s="498"/>
      <c r="P244" s="498"/>
      <c r="Q244" s="498"/>
      <c r="R244" s="498"/>
      <c r="T244" s="27"/>
      <c r="U244" s="702"/>
      <c r="V244" s="703"/>
      <c r="W244" s="702"/>
      <c r="X244" s="587"/>
      <c r="Y244" s="703"/>
      <c r="Z244" s="702"/>
      <c r="AA244" s="703"/>
      <c r="AB244" s="30"/>
      <c r="AC244" s="30"/>
      <c r="AD244" s="30"/>
      <c r="AE244" s="30"/>
      <c r="AF244" s="30"/>
      <c r="AG244" s="30"/>
      <c r="AH244" s="687">
        <f t="shared" si="53"/>
        <v>0</v>
      </c>
      <c r="AI244" s="687"/>
      <c r="AJ244" s="688"/>
      <c r="AK244" s="689"/>
    </row>
    <row r="245" spans="1:37" ht="15.75" thickBot="1" x14ac:dyDescent="0.3">
      <c r="A245" s="498" t="s">
        <v>170</v>
      </c>
      <c r="B245" s="498"/>
      <c r="C245" s="498"/>
      <c r="D245" s="498"/>
      <c r="E245" s="498"/>
      <c r="F245" s="498"/>
      <c r="G245" s="498"/>
      <c r="H245" s="498"/>
      <c r="I245" s="498"/>
      <c r="J245" s="498"/>
      <c r="K245" s="498"/>
      <c r="L245" s="498"/>
      <c r="M245" s="498">
        <f>SUM(M219:M237)+SUM(AF219:AF247)</f>
        <v>0</v>
      </c>
      <c r="N245" s="498"/>
      <c r="O245" s="498"/>
      <c r="P245" s="498"/>
      <c r="Q245" s="498"/>
      <c r="R245" s="498"/>
      <c r="T245" s="27"/>
      <c r="U245" s="702"/>
      <c r="V245" s="703"/>
      <c r="W245" s="702"/>
      <c r="X245" s="587"/>
      <c r="Y245" s="703"/>
      <c r="Z245" s="702"/>
      <c r="AA245" s="703"/>
      <c r="AB245" s="30"/>
      <c r="AC245" s="30"/>
      <c r="AD245" s="30"/>
      <c r="AE245" s="30"/>
      <c r="AF245" s="30"/>
      <c r="AG245" s="30"/>
      <c r="AH245" s="687">
        <f t="shared" si="53"/>
        <v>0</v>
      </c>
      <c r="AI245" s="687"/>
      <c r="AJ245" s="688"/>
      <c r="AK245" s="689"/>
    </row>
    <row r="246" spans="1:37" ht="15.75" thickBot="1" x14ac:dyDescent="0.3">
      <c r="A246" s="690" t="s">
        <v>80</v>
      </c>
      <c r="B246" s="691"/>
      <c r="C246" s="691"/>
      <c r="D246" s="691"/>
      <c r="E246" s="691"/>
      <c r="F246" s="691"/>
      <c r="G246" s="691"/>
      <c r="H246" s="691"/>
      <c r="I246" s="691"/>
      <c r="J246" s="691"/>
      <c r="K246" s="691"/>
      <c r="L246" s="691"/>
      <c r="M246" s="692"/>
      <c r="N246" s="497">
        <f>SUM(N219:N237)+SUM(AG219:AG247)</f>
        <v>0</v>
      </c>
      <c r="O246" s="497"/>
      <c r="P246" s="497"/>
      <c r="Q246" s="497"/>
      <c r="R246" s="497"/>
      <c r="T246" s="27"/>
      <c r="U246" s="702"/>
      <c r="V246" s="703"/>
      <c r="W246" s="702"/>
      <c r="X246" s="587"/>
      <c r="Y246" s="703"/>
      <c r="Z246" s="702"/>
      <c r="AA246" s="703"/>
      <c r="AB246" s="30"/>
      <c r="AC246" s="30"/>
      <c r="AD246" s="30"/>
      <c r="AE246" s="30"/>
      <c r="AF246" s="30"/>
      <c r="AG246" s="30"/>
      <c r="AH246" s="687">
        <f t="shared" si="53"/>
        <v>0</v>
      </c>
      <c r="AI246" s="687"/>
      <c r="AJ246" s="688"/>
      <c r="AK246" s="689"/>
    </row>
    <row r="247" spans="1:37" ht="15.75" thickBot="1" x14ac:dyDescent="0.3">
      <c r="A247" s="693" t="s">
        <v>79</v>
      </c>
      <c r="B247" s="694"/>
      <c r="C247" s="694"/>
      <c r="D247" s="694"/>
      <c r="E247" s="694"/>
      <c r="F247" s="694"/>
      <c r="G247" s="694"/>
      <c r="H247" s="694"/>
      <c r="I247" s="694"/>
      <c r="J247" s="694"/>
      <c r="K247" s="694"/>
      <c r="L247" s="694"/>
      <c r="M247" s="694"/>
      <c r="N247" s="695"/>
      <c r="O247" s="693">
        <f>SUM(O219:P237)+SUM(AH219:AI247)</f>
        <v>31.75</v>
      </c>
      <c r="P247" s="694"/>
      <c r="Q247" s="694"/>
      <c r="R247" s="695"/>
      <c r="T247" s="59"/>
      <c r="U247" s="699"/>
      <c r="V247" s="700"/>
      <c r="W247" s="699"/>
      <c r="X247" s="701"/>
      <c r="Y247" s="700"/>
      <c r="Z247" s="699"/>
      <c r="AA247" s="700"/>
      <c r="AB247" s="60"/>
      <c r="AC247" s="60"/>
      <c r="AD247" s="60"/>
      <c r="AE247" s="60"/>
      <c r="AF247" s="60"/>
      <c r="AG247" s="60"/>
      <c r="AH247" s="696">
        <f t="shared" si="53"/>
        <v>0</v>
      </c>
      <c r="AI247" s="696"/>
      <c r="AJ247" s="697"/>
      <c r="AK247" s="698"/>
    </row>
    <row r="248" spans="1:37" x14ac:dyDescent="0.25">
      <c r="T248" s="221"/>
      <c r="U248" s="589"/>
      <c r="V248" s="589"/>
      <c r="W248" s="589"/>
      <c r="X248" s="589"/>
      <c r="Y248" s="589"/>
      <c r="Z248" s="589"/>
      <c r="AA248" s="589"/>
      <c r="AI248" s="589"/>
      <c r="AJ248" s="589"/>
    </row>
    <row r="249" spans="1:37" x14ac:dyDescent="0.25">
      <c r="T249" s="221"/>
      <c r="U249" s="589"/>
      <c r="V249" s="589"/>
      <c r="W249" s="589"/>
      <c r="X249" s="589"/>
      <c r="Y249" s="589"/>
      <c r="Z249" s="589"/>
      <c r="AA249" s="589"/>
      <c r="AI249" s="589"/>
      <c r="AJ249" s="589"/>
    </row>
    <row r="250" spans="1:37" x14ac:dyDescent="0.25">
      <c r="T250" s="221"/>
      <c r="U250" s="589"/>
      <c r="V250" s="589"/>
      <c r="W250" s="589"/>
      <c r="X250" s="589"/>
      <c r="Y250" s="589"/>
      <c r="Z250" s="589"/>
      <c r="AA250" s="589"/>
      <c r="AI250" s="589"/>
      <c r="AJ250" s="589"/>
    </row>
    <row r="251" spans="1:37" x14ac:dyDescent="0.25">
      <c r="T251" s="221"/>
      <c r="U251" s="589"/>
      <c r="V251" s="589"/>
      <c r="W251" s="589"/>
      <c r="X251" s="589"/>
      <c r="Y251" s="589"/>
      <c r="Z251" s="589"/>
      <c r="AA251" s="589"/>
      <c r="AI251" s="589"/>
      <c r="AJ251" s="589"/>
    </row>
    <row r="252" spans="1:37" x14ac:dyDescent="0.25">
      <c r="T252" s="221"/>
      <c r="U252" s="589"/>
      <c r="V252" s="589"/>
      <c r="W252" s="589"/>
      <c r="X252" s="589"/>
      <c r="Y252" s="589"/>
      <c r="Z252" s="589"/>
      <c r="AA252" s="589"/>
      <c r="AI252" s="589"/>
      <c r="AJ252" s="589"/>
    </row>
    <row r="253" spans="1:37" x14ac:dyDescent="0.25">
      <c r="T253" s="221"/>
      <c r="U253" s="589"/>
      <c r="V253" s="589"/>
      <c r="W253" s="589"/>
      <c r="X253" s="589"/>
      <c r="Y253" s="589"/>
      <c r="Z253" s="589"/>
      <c r="AA253" s="589"/>
      <c r="AI253" s="589"/>
      <c r="AJ253" s="589"/>
    </row>
    <row r="389" spans="1:41" x14ac:dyDescent="0.25">
      <c r="F389" s="222"/>
      <c r="G389" s="222"/>
      <c r="H389" s="222"/>
      <c r="I389" s="222"/>
      <c r="L389" s="40" t="s">
        <v>110</v>
      </c>
      <c r="M389" s="222">
        <v>0.05</v>
      </c>
      <c r="N389" s="222"/>
      <c r="AE389" s="589"/>
      <c r="AF389" s="589"/>
      <c r="AG389" s="223"/>
      <c r="AN389" s="589"/>
      <c r="AO389" s="589"/>
    </row>
    <row r="390" spans="1:41" x14ac:dyDescent="0.25">
      <c r="A390" s="224"/>
      <c r="K390" s="40">
        <v>25</v>
      </c>
      <c r="L390" s="40">
        <v>952</v>
      </c>
      <c r="M390" s="40">
        <v>48</v>
      </c>
      <c r="AC390" s="589"/>
      <c r="AD390" s="589"/>
      <c r="AE390" s="589"/>
      <c r="AF390" s="589"/>
      <c r="AG390" s="223"/>
      <c r="AN390" s="589"/>
      <c r="AO390" s="589"/>
    </row>
    <row r="391" spans="1:41" x14ac:dyDescent="0.25">
      <c r="A391" s="225"/>
      <c r="K391" s="40">
        <v>50</v>
      </c>
      <c r="L391" s="40">
        <v>1905</v>
      </c>
      <c r="M391" s="40">
        <v>95</v>
      </c>
      <c r="AC391" s="589"/>
      <c r="AD391" s="589"/>
      <c r="AE391" s="589"/>
      <c r="AF391" s="589"/>
      <c r="AG391" s="223"/>
      <c r="AN391" s="589"/>
      <c r="AO391" s="589"/>
    </row>
    <row r="392" spans="1:41" x14ac:dyDescent="0.25">
      <c r="A392" s="224"/>
      <c r="K392" s="40">
        <v>75</v>
      </c>
      <c r="L392" s="40">
        <v>2857</v>
      </c>
      <c r="M392" s="40">
        <v>143</v>
      </c>
      <c r="AC392" s="589"/>
      <c r="AD392" s="589"/>
      <c r="AE392" s="589"/>
      <c r="AF392" s="589"/>
      <c r="AG392" s="223"/>
      <c r="AN392" s="589"/>
      <c r="AO392" s="589"/>
    </row>
    <row r="393" spans="1:41" x14ac:dyDescent="0.25">
      <c r="A393" s="224"/>
      <c r="K393" s="40">
        <v>1</v>
      </c>
      <c r="L393" s="40">
        <v>3333</v>
      </c>
      <c r="M393" s="40">
        <v>167</v>
      </c>
      <c r="AC393" s="589"/>
      <c r="AD393" s="589"/>
      <c r="AE393" s="589"/>
      <c r="AF393" s="589"/>
      <c r="AG393" s="223"/>
      <c r="AN393" s="589"/>
      <c r="AO393" s="589"/>
    </row>
    <row r="394" spans="1:41" x14ac:dyDescent="0.25">
      <c r="A394" s="224"/>
      <c r="AC394" s="589"/>
      <c r="AD394" s="589"/>
      <c r="AE394" s="589"/>
      <c r="AF394" s="589"/>
      <c r="AG394" s="223"/>
      <c r="AN394" s="589"/>
      <c r="AO394" s="589"/>
    </row>
    <row r="395" spans="1:41" x14ac:dyDescent="0.25">
      <c r="A395" s="224"/>
      <c r="AC395" s="589"/>
      <c r="AD395" s="589"/>
      <c r="AE395" s="589"/>
      <c r="AF395" s="589"/>
      <c r="AG395" s="223"/>
      <c r="AN395" s="589"/>
      <c r="AO395" s="589"/>
    </row>
    <row r="396" spans="1:41" x14ac:dyDescent="0.25">
      <c r="A396" s="221"/>
      <c r="AC396" s="589"/>
      <c r="AD396" s="589"/>
      <c r="AE396" s="589"/>
      <c r="AF396" s="589"/>
      <c r="AG396" s="223"/>
      <c r="AN396" s="589"/>
      <c r="AO396" s="589"/>
    </row>
    <row r="397" spans="1:41" x14ac:dyDescent="0.25">
      <c r="A397" s="221"/>
      <c r="F397" s="222"/>
      <c r="AC397" s="589"/>
      <c r="AD397" s="589"/>
      <c r="AE397" s="589"/>
      <c r="AF397" s="589"/>
      <c r="AG397" s="223"/>
      <c r="AN397" s="589"/>
      <c r="AO397" s="589"/>
    </row>
    <row r="398" spans="1:41" x14ac:dyDescent="0.25">
      <c r="A398" s="221"/>
      <c r="AC398" s="589"/>
      <c r="AD398" s="589"/>
      <c r="AE398" s="589"/>
      <c r="AF398" s="589"/>
      <c r="AG398" s="223"/>
      <c r="AN398" s="589"/>
      <c r="AO398" s="589"/>
    </row>
    <row r="399" spans="1:41" x14ac:dyDescent="0.25">
      <c r="A399" s="221"/>
      <c r="AC399" s="589"/>
      <c r="AD399" s="589"/>
      <c r="AE399" s="589"/>
      <c r="AF399" s="589"/>
      <c r="AG399" s="223"/>
      <c r="AN399" s="589"/>
      <c r="AO399" s="589"/>
    </row>
    <row r="400" spans="1:41" x14ac:dyDescent="0.25">
      <c r="A400" s="221"/>
      <c r="AC400" s="589"/>
      <c r="AD400" s="589"/>
      <c r="AE400" s="589"/>
      <c r="AF400" s="589"/>
      <c r="AG400" s="223"/>
      <c r="AN400" s="589"/>
      <c r="AO400" s="589"/>
    </row>
    <row r="401" spans="1:41" x14ac:dyDescent="0.25">
      <c r="A401" s="221"/>
      <c r="B401" s="221"/>
      <c r="C401" s="221"/>
      <c r="AC401" s="589"/>
      <c r="AD401" s="589"/>
      <c r="AE401" s="589"/>
      <c r="AF401" s="589"/>
      <c r="AG401" s="223"/>
      <c r="AN401" s="589"/>
      <c r="AO401" s="589"/>
    </row>
    <row r="402" spans="1:41" x14ac:dyDescent="0.25">
      <c r="A402" s="221"/>
      <c r="B402" s="221"/>
      <c r="C402" s="221"/>
      <c r="AC402" s="589"/>
      <c r="AD402" s="589"/>
      <c r="AE402" s="589"/>
      <c r="AF402" s="589"/>
      <c r="AG402" s="223"/>
      <c r="AN402" s="589"/>
      <c r="AO402" s="589"/>
    </row>
    <row r="403" spans="1:41" x14ac:dyDescent="0.25">
      <c r="A403" s="221"/>
      <c r="B403" s="221"/>
      <c r="C403" s="221"/>
      <c r="AC403" s="589"/>
      <c r="AD403" s="589"/>
      <c r="AE403" s="589"/>
      <c r="AF403" s="589"/>
      <c r="AG403" s="223"/>
      <c r="AN403" s="589"/>
      <c r="AO403" s="589"/>
    </row>
    <row r="404" spans="1:41" x14ac:dyDescent="0.25">
      <c r="A404" s="221"/>
      <c r="B404" s="221"/>
      <c r="C404" s="221"/>
      <c r="AC404" s="589"/>
      <c r="AD404" s="589"/>
      <c r="AE404" s="589"/>
      <c r="AF404" s="589"/>
      <c r="AG404" s="223"/>
      <c r="AN404" s="589"/>
      <c r="AO404" s="589"/>
    </row>
    <row r="405" spans="1:41" x14ac:dyDescent="0.25">
      <c r="A405" s="221"/>
      <c r="B405" s="221"/>
      <c r="C405" s="221"/>
      <c r="AC405" s="589"/>
      <c r="AD405" s="589"/>
      <c r="AE405" s="589"/>
      <c r="AF405" s="589"/>
      <c r="AG405" s="223"/>
      <c r="AN405" s="589"/>
      <c r="AO405" s="589"/>
    </row>
    <row r="406" spans="1:41" x14ac:dyDescent="0.25">
      <c r="A406" s="221"/>
      <c r="B406" s="221"/>
      <c r="C406" s="221"/>
      <c r="AC406" s="589"/>
      <c r="AD406" s="589"/>
      <c r="AE406" s="589"/>
      <c r="AF406" s="589"/>
      <c r="AG406" s="223"/>
      <c r="AN406" s="589"/>
      <c r="AO406" s="589"/>
    </row>
    <row r="407" spans="1:41" x14ac:dyDescent="0.25">
      <c r="B407" s="221"/>
      <c r="C407" s="221"/>
      <c r="Z407" s="226">
        <v>7</v>
      </c>
      <c r="AC407" s="589"/>
      <c r="AD407" s="589"/>
      <c r="AE407" s="589"/>
      <c r="AF407" s="589"/>
      <c r="AG407" s="223"/>
      <c r="AN407" s="589"/>
      <c r="AO407" s="589"/>
    </row>
    <row r="408" spans="1:41" x14ac:dyDescent="0.25">
      <c r="B408" s="221"/>
      <c r="C408" s="221"/>
      <c r="Z408" s="226">
        <v>7.5</v>
      </c>
      <c r="AC408" s="589"/>
      <c r="AD408" s="589"/>
      <c r="AE408" s="589"/>
      <c r="AF408" s="589"/>
      <c r="AG408" s="223"/>
      <c r="AN408" s="589"/>
      <c r="AO408" s="589"/>
    </row>
    <row r="409" spans="1:41" x14ac:dyDescent="0.25">
      <c r="B409" s="221"/>
      <c r="C409" s="221"/>
      <c r="AC409" s="589"/>
      <c r="AD409" s="589"/>
      <c r="AE409" s="589"/>
      <c r="AF409" s="589"/>
      <c r="AG409" s="223"/>
      <c r="AN409" s="589"/>
      <c r="AO409" s="589"/>
    </row>
    <row r="410" spans="1:41" x14ac:dyDescent="0.25">
      <c r="B410" s="221"/>
      <c r="C410" s="221"/>
      <c r="AC410" s="589"/>
      <c r="AD410" s="589"/>
    </row>
    <row r="411" spans="1:41" x14ac:dyDescent="0.25">
      <c r="B411" s="221"/>
      <c r="C411" s="221"/>
      <c r="AC411" s="589"/>
      <c r="AD411" s="589"/>
    </row>
    <row r="412" spans="1:41" x14ac:dyDescent="0.25">
      <c r="B412" s="221"/>
      <c r="C412" s="221"/>
      <c r="AC412" s="589"/>
      <c r="AD412" s="589"/>
    </row>
    <row r="413" spans="1:41" x14ac:dyDescent="0.25">
      <c r="B413" s="221"/>
      <c r="C413" s="221"/>
      <c r="AC413" s="589"/>
      <c r="AD413" s="589"/>
    </row>
    <row r="414" spans="1:41" x14ac:dyDescent="0.25">
      <c r="B414" s="221"/>
      <c r="C414" s="221"/>
      <c r="AC414" s="589"/>
      <c r="AD414" s="589"/>
    </row>
    <row r="415" spans="1:41" x14ac:dyDescent="0.25">
      <c r="B415" s="221"/>
      <c r="C415" s="221"/>
      <c r="AC415" s="589"/>
      <c r="AD415" s="589"/>
    </row>
    <row r="416" spans="1:41" x14ac:dyDescent="0.25">
      <c r="B416" s="221"/>
      <c r="C416" s="221"/>
      <c r="AC416" s="589"/>
      <c r="AD416" s="589"/>
    </row>
    <row r="417" spans="2:30" x14ac:dyDescent="0.25">
      <c r="B417" s="221"/>
      <c r="C417" s="221"/>
      <c r="AC417" s="589"/>
      <c r="AD417" s="589"/>
    </row>
    <row r="418" spans="2:30" x14ac:dyDescent="0.25">
      <c r="B418" s="221"/>
      <c r="C418" s="221"/>
      <c r="AC418" s="589"/>
      <c r="AD418" s="589"/>
    </row>
    <row r="419" spans="2:30" x14ac:dyDescent="0.25">
      <c r="B419" s="221"/>
      <c r="C419" s="221"/>
      <c r="AC419" s="589"/>
      <c r="AD419" s="589"/>
    </row>
    <row r="420" spans="2:30" x14ac:dyDescent="0.25">
      <c r="B420" s="221"/>
      <c r="C420" s="221"/>
      <c r="AC420" s="589"/>
      <c r="AD420" s="589"/>
    </row>
    <row r="421" spans="2:30" x14ac:dyDescent="0.25">
      <c r="B421" s="221"/>
      <c r="C421" s="221"/>
      <c r="AC421" s="589"/>
      <c r="AD421" s="589"/>
    </row>
    <row r="422" spans="2:30" x14ac:dyDescent="0.25">
      <c r="B422" s="221"/>
      <c r="C422" s="221"/>
      <c r="AC422" s="589"/>
      <c r="AD422" s="589"/>
    </row>
    <row r="423" spans="2:30" x14ac:dyDescent="0.25">
      <c r="B423" s="221"/>
      <c r="C423" s="221"/>
      <c r="AC423" s="589"/>
      <c r="AD423" s="589"/>
    </row>
    <row r="424" spans="2:30" x14ac:dyDescent="0.25">
      <c r="AC424" s="589"/>
      <c r="AD424" s="589"/>
    </row>
    <row r="425" spans="2:30" x14ac:dyDescent="0.25">
      <c r="AC425" s="589"/>
      <c r="AD425" s="589"/>
    </row>
    <row r="426" spans="2:30" x14ac:dyDescent="0.25">
      <c r="AC426" s="589"/>
      <c r="AD426" s="589"/>
    </row>
    <row r="427" spans="2:30" x14ac:dyDescent="0.25">
      <c r="AC427" s="589"/>
      <c r="AD427" s="589"/>
    </row>
    <row r="428" spans="2:30" x14ac:dyDescent="0.25">
      <c r="AC428" s="589"/>
      <c r="AD428" s="589"/>
    </row>
    <row r="429" spans="2:30" x14ac:dyDescent="0.25">
      <c r="AC429" s="589"/>
      <c r="AD429" s="589"/>
    </row>
  </sheetData>
  <sheetProtection sheet="1" objects="1" scenarios="1" selectLockedCells="1" sort="0" autoFilter="0"/>
  <mergeCells count="2149">
    <mergeCell ref="AH169:AH170"/>
    <mergeCell ref="AI169:AI170"/>
    <mergeCell ref="AJ169:AJ170"/>
    <mergeCell ref="T171:Y172"/>
    <mergeCell ref="Z171:AF172"/>
    <mergeCell ref="AF161:AG161"/>
    <mergeCell ref="M162:N162"/>
    <mergeCell ref="AF162:AG162"/>
    <mergeCell ref="M163:N163"/>
    <mergeCell ref="AF163:AG163"/>
    <mergeCell ref="M164:N164"/>
    <mergeCell ref="AF164:AG164"/>
    <mergeCell ref="M165:N165"/>
    <mergeCell ref="AF165:AG165"/>
    <mergeCell ref="M166:N166"/>
    <mergeCell ref="AF166:AG166"/>
    <mergeCell ref="M167:N167"/>
    <mergeCell ref="AF167:AG167"/>
    <mergeCell ref="M168:N168"/>
    <mergeCell ref="AF168:AG168"/>
    <mergeCell ref="H169:H170"/>
    <mergeCell ref="I169:I170"/>
    <mergeCell ref="M169:N170"/>
    <mergeCell ref="O169:O170"/>
    <mergeCell ref="P169:P170"/>
    <mergeCell ref="Q169:Q170"/>
    <mergeCell ref="T169:U170"/>
    <mergeCell ref="V169:V170"/>
    <mergeCell ref="W169:W170"/>
    <mergeCell ref="X169:X170"/>
    <mergeCell ref="Y169:Y170"/>
    <mergeCell ref="Z169:Z170"/>
    <mergeCell ref="AA169:AA170"/>
    <mergeCell ref="AC169:AC170"/>
    <mergeCell ref="AD169:AD170"/>
    <mergeCell ref="AE169:AE170"/>
    <mergeCell ref="AF169:AG170"/>
    <mergeCell ref="BS103:BT103"/>
    <mergeCell ref="BS104:BT104"/>
    <mergeCell ref="BS105:BT105"/>
    <mergeCell ref="BS106:BT106"/>
    <mergeCell ref="BF107:BX107"/>
    <mergeCell ref="P146:Q146"/>
    <mergeCell ref="C147:H147"/>
    <mergeCell ref="I147:O147"/>
    <mergeCell ref="V147:AA147"/>
    <mergeCell ref="AB147:AH147"/>
    <mergeCell ref="M148:N148"/>
    <mergeCell ref="AF148:AG148"/>
    <mergeCell ref="M149:N149"/>
    <mergeCell ref="AF149:AG149"/>
    <mergeCell ref="M150:N150"/>
    <mergeCell ref="AF150:AG150"/>
    <mergeCell ref="M151:N151"/>
    <mergeCell ref="AF151:AG151"/>
    <mergeCell ref="AM141:BB141"/>
    <mergeCell ref="BC141:BE141"/>
    <mergeCell ref="A142:Q142"/>
    <mergeCell ref="R142:S142"/>
    <mergeCell ref="T142:AJ142"/>
    <mergeCell ref="AK142:AL142"/>
    <mergeCell ref="AM142:BC142"/>
    <mergeCell ref="BD142:BE142"/>
    <mergeCell ref="A143:R143"/>
    <mergeCell ref="T143:AK143"/>
    <mergeCell ref="AM143:BD143"/>
    <mergeCell ref="A144:S145"/>
    <mergeCell ref="T144:AL145"/>
    <mergeCell ref="AM144:BE145"/>
    <mergeCell ref="BH36:BJ36"/>
    <mergeCell ref="BF73:BX74"/>
    <mergeCell ref="BS75:BT76"/>
    <mergeCell ref="BX75:BX76"/>
    <mergeCell ref="BS77:BT77"/>
    <mergeCell ref="BS78:BT78"/>
    <mergeCell ref="BS79:BT79"/>
    <mergeCell ref="BS80:BT80"/>
    <mergeCell ref="BS81:BT81"/>
    <mergeCell ref="BS82:BT82"/>
    <mergeCell ref="BS83:BT83"/>
    <mergeCell ref="BS84:BT84"/>
    <mergeCell ref="BS85:BT85"/>
    <mergeCell ref="BS86:BT86"/>
    <mergeCell ref="BS87:BT87"/>
    <mergeCell ref="BS88:BT88"/>
    <mergeCell ref="BS89:BT89"/>
    <mergeCell ref="BU75:BU76"/>
    <mergeCell ref="BV75:BV76"/>
    <mergeCell ref="BW75:BW76"/>
    <mergeCell ref="BH79:BJ79"/>
    <mergeCell ref="BK79:BL79"/>
    <mergeCell ref="BM79:BN79"/>
    <mergeCell ref="BO79:BQ79"/>
    <mergeCell ref="BH85:BJ85"/>
    <mergeCell ref="BK85:BL85"/>
    <mergeCell ref="BM85:BN85"/>
    <mergeCell ref="BO85:BQ85"/>
    <mergeCell ref="BH80:BJ80"/>
    <mergeCell ref="BK80:BL80"/>
    <mergeCell ref="BM80:BN80"/>
    <mergeCell ref="BO80:BQ80"/>
    <mergeCell ref="C31:E31"/>
    <mergeCell ref="V31:X31"/>
    <mergeCell ref="AO31:AQ31"/>
    <mergeCell ref="BH31:BJ31"/>
    <mergeCell ref="C32:E32"/>
    <mergeCell ref="V32:X32"/>
    <mergeCell ref="AO32:AQ32"/>
    <mergeCell ref="BH32:BJ32"/>
    <mergeCell ref="V33:X33"/>
    <mergeCell ref="AO33:AQ33"/>
    <mergeCell ref="BH33:BJ33"/>
    <mergeCell ref="V34:X34"/>
    <mergeCell ref="AO34:AQ34"/>
    <mergeCell ref="BH34:BJ34"/>
    <mergeCell ref="V35:X35"/>
    <mergeCell ref="AO35:AQ35"/>
    <mergeCell ref="BH35:BJ35"/>
    <mergeCell ref="A33:H33"/>
    <mergeCell ref="P33:S33"/>
    <mergeCell ref="O34:S34"/>
    <mergeCell ref="P35:S35"/>
    <mergeCell ref="A35:O35"/>
    <mergeCell ref="C26:E26"/>
    <mergeCell ref="V26:X26"/>
    <mergeCell ref="AO26:AQ26"/>
    <mergeCell ref="BH26:BJ26"/>
    <mergeCell ref="C27:E27"/>
    <mergeCell ref="V27:X27"/>
    <mergeCell ref="AO27:AQ27"/>
    <mergeCell ref="BH27:BJ27"/>
    <mergeCell ref="C28:E28"/>
    <mergeCell ref="V28:X28"/>
    <mergeCell ref="AO28:AQ28"/>
    <mergeCell ref="BH28:BJ28"/>
    <mergeCell ref="C29:E29"/>
    <mergeCell ref="V29:X29"/>
    <mergeCell ref="AO29:AQ29"/>
    <mergeCell ref="BH29:BJ29"/>
    <mergeCell ref="C30:E30"/>
    <mergeCell ref="V30:X30"/>
    <mergeCell ref="AO30:AQ30"/>
    <mergeCell ref="BH30:BJ30"/>
    <mergeCell ref="AO21:AQ21"/>
    <mergeCell ref="BH21:BJ21"/>
    <mergeCell ref="C22:E22"/>
    <mergeCell ref="V22:X22"/>
    <mergeCell ref="AO22:AQ22"/>
    <mergeCell ref="BH22:BJ22"/>
    <mergeCell ref="C23:E23"/>
    <mergeCell ref="V23:X23"/>
    <mergeCell ref="AO23:AQ23"/>
    <mergeCell ref="BH23:BJ23"/>
    <mergeCell ref="C24:E24"/>
    <mergeCell ref="V24:X24"/>
    <mergeCell ref="AO24:AQ24"/>
    <mergeCell ref="BH24:BJ24"/>
    <mergeCell ref="C25:E25"/>
    <mergeCell ref="V25:X25"/>
    <mergeCell ref="AO25:AQ25"/>
    <mergeCell ref="BH25:BJ25"/>
    <mergeCell ref="C21:E21"/>
    <mergeCell ref="V21:X21"/>
    <mergeCell ref="C16:E16"/>
    <mergeCell ref="V16:X16"/>
    <mergeCell ref="AO16:AQ16"/>
    <mergeCell ref="BH16:BJ16"/>
    <mergeCell ref="C17:E17"/>
    <mergeCell ref="V17:X17"/>
    <mergeCell ref="AO17:AQ17"/>
    <mergeCell ref="BH17:BJ17"/>
    <mergeCell ref="C18:E18"/>
    <mergeCell ref="V18:X18"/>
    <mergeCell ref="AO18:AQ18"/>
    <mergeCell ref="BH18:BJ18"/>
    <mergeCell ref="C19:E19"/>
    <mergeCell ref="V19:X19"/>
    <mergeCell ref="AO19:AQ19"/>
    <mergeCell ref="BH19:BJ19"/>
    <mergeCell ref="C20:E20"/>
    <mergeCell ref="V20:X20"/>
    <mergeCell ref="AO20:AQ20"/>
    <mergeCell ref="BH20:BJ20"/>
    <mergeCell ref="C11:E11"/>
    <mergeCell ref="V11:X11"/>
    <mergeCell ref="AO11:AQ11"/>
    <mergeCell ref="BH11:BJ11"/>
    <mergeCell ref="C12:E12"/>
    <mergeCell ref="V12:X12"/>
    <mergeCell ref="AO12:AQ12"/>
    <mergeCell ref="BH12:BJ12"/>
    <mergeCell ref="C13:E13"/>
    <mergeCell ref="V13:X13"/>
    <mergeCell ref="AO13:AQ13"/>
    <mergeCell ref="BH13:BJ13"/>
    <mergeCell ref="C14:E14"/>
    <mergeCell ref="V14:X14"/>
    <mergeCell ref="AO14:AQ14"/>
    <mergeCell ref="BH14:BJ14"/>
    <mergeCell ref="C15:E15"/>
    <mergeCell ref="V15:X15"/>
    <mergeCell ref="AO15:AQ15"/>
    <mergeCell ref="BH15:BJ15"/>
    <mergeCell ref="C6:E6"/>
    <mergeCell ref="V6:X6"/>
    <mergeCell ref="AO6:AQ6"/>
    <mergeCell ref="BH6:BJ6"/>
    <mergeCell ref="C7:E7"/>
    <mergeCell ref="V7:X7"/>
    <mergeCell ref="AO7:AQ7"/>
    <mergeCell ref="BH7:BJ7"/>
    <mergeCell ref="C8:E8"/>
    <mergeCell ref="V8:X8"/>
    <mergeCell ref="AO8:AQ8"/>
    <mergeCell ref="BH8:BJ8"/>
    <mergeCell ref="C9:E9"/>
    <mergeCell ref="V9:X9"/>
    <mergeCell ref="AO9:AQ9"/>
    <mergeCell ref="BH9:BJ9"/>
    <mergeCell ref="C10:E10"/>
    <mergeCell ref="V10:X10"/>
    <mergeCell ref="AO10:AQ10"/>
    <mergeCell ref="BH10:BJ10"/>
    <mergeCell ref="BF1:BX2"/>
    <mergeCell ref="I3:N4"/>
    <mergeCell ref="O3:O5"/>
    <mergeCell ref="AB3:AG4"/>
    <mergeCell ref="AH3:AH5"/>
    <mergeCell ref="AU3:AZ4"/>
    <mergeCell ref="BA3:BA5"/>
    <mergeCell ref="BF3:BF5"/>
    <mergeCell ref="BG3:BG5"/>
    <mergeCell ref="BH3:BK5"/>
    <mergeCell ref="BL3:BL5"/>
    <mergeCell ref="BM3:BM5"/>
    <mergeCell ref="BN3:BS4"/>
    <mergeCell ref="BT3:BT5"/>
    <mergeCell ref="BU3:BU5"/>
    <mergeCell ref="BV3:BV5"/>
    <mergeCell ref="BW3:BW5"/>
    <mergeCell ref="BX3:BX5"/>
    <mergeCell ref="B222:C222"/>
    <mergeCell ref="D222:F222"/>
    <mergeCell ref="G222:H222"/>
    <mergeCell ref="U222:V222"/>
    <mergeCell ref="W222:Y222"/>
    <mergeCell ref="Z222:AA222"/>
    <mergeCell ref="B223:C223"/>
    <mergeCell ref="D223:F223"/>
    <mergeCell ref="G223:H223"/>
    <mergeCell ref="U223:V223"/>
    <mergeCell ref="W223:Y223"/>
    <mergeCell ref="Z223:AA223"/>
    <mergeCell ref="B224:C224"/>
    <mergeCell ref="D224:F224"/>
    <mergeCell ref="G224:H224"/>
    <mergeCell ref="U224:V224"/>
    <mergeCell ref="W224:Y224"/>
    <mergeCell ref="O222:P222"/>
    <mergeCell ref="Q222:R222"/>
    <mergeCell ref="AI189:AJ189"/>
    <mergeCell ref="AM189:AN189"/>
    <mergeCell ref="AO189:AQ189"/>
    <mergeCell ref="AR189:AS189"/>
    <mergeCell ref="AT189:AU189"/>
    <mergeCell ref="AY189:BA189"/>
    <mergeCell ref="I194:K194"/>
    <mergeCell ref="B220:C220"/>
    <mergeCell ref="D220:F220"/>
    <mergeCell ref="G220:H220"/>
    <mergeCell ref="U220:V220"/>
    <mergeCell ref="W220:Y220"/>
    <mergeCell ref="Z220:AA220"/>
    <mergeCell ref="T214:AL215"/>
    <mergeCell ref="Q216:R218"/>
    <mergeCell ref="T216:T218"/>
    <mergeCell ref="U216:V218"/>
    <mergeCell ref="W216:Y218"/>
    <mergeCell ref="Z216:AA218"/>
    <mergeCell ref="AB216:AG217"/>
    <mergeCell ref="AH216:AI218"/>
    <mergeCell ref="AJ216:AK218"/>
    <mergeCell ref="O201:P201"/>
    <mergeCell ref="A202:E202"/>
    <mergeCell ref="F202:H202"/>
    <mergeCell ref="L202:N202"/>
    <mergeCell ref="O202:P202"/>
    <mergeCell ref="B219:C219"/>
    <mergeCell ref="D219:F219"/>
    <mergeCell ref="G219:H219"/>
    <mergeCell ref="O219:P219"/>
    <mergeCell ref="Q219:R219"/>
    <mergeCell ref="AM146:BE146"/>
    <mergeCell ref="AZ130:BA130"/>
    <mergeCell ref="AZ131:BA131"/>
    <mergeCell ref="AZ132:BA132"/>
    <mergeCell ref="AZ133:BA133"/>
    <mergeCell ref="AZ134:BA134"/>
    <mergeCell ref="AZ135:BA135"/>
    <mergeCell ref="AZ136:BA136"/>
    <mergeCell ref="A137:B137"/>
    <mergeCell ref="C137:E137"/>
    <mergeCell ref="F137:G137"/>
    <mergeCell ref="H137:J137"/>
    <mergeCell ref="K137:M137"/>
    <mergeCell ref="N137:O137"/>
    <mergeCell ref="T137:U137"/>
    <mergeCell ref="V137:X137"/>
    <mergeCell ref="Y137:Z137"/>
    <mergeCell ref="AA137:AC137"/>
    <mergeCell ref="AD137:AF137"/>
    <mergeCell ref="AM137:AN137"/>
    <mergeCell ref="AO137:AQ137"/>
    <mergeCell ref="AR137:AS137"/>
    <mergeCell ref="AT137:AV137"/>
    <mergeCell ref="AW137:AY137"/>
    <mergeCell ref="AZ137:BA137"/>
    <mergeCell ref="N130:O130"/>
    <mergeCell ref="A131:B131"/>
    <mergeCell ref="H131:J131"/>
    <mergeCell ref="C133:E133"/>
    <mergeCell ref="F133:G133"/>
    <mergeCell ref="H133:J133"/>
    <mergeCell ref="K133:M133"/>
    <mergeCell ref="AZ128:BA128"/>
    <mergeCell ref="A129:B129"/>
    <mergeCell ref="C129:E129"/>
    <mergeCell ref="F129:G129"/>
    <mergeCell ref="H129:J129"/>
    <mergeCell ref="K129:M129"/>
    <mergeCell ref="T129:U129"/>
    <mergeCell ref="V129:X129"/>
    <mergeCell ref="Y129:Z129"/>
    <mergeCell ref="AA129:AC129"/>
    <mergeCell ref="AD129:AF129"/>
    <mergeCell ref="AM129:AN129"/>
    <mergeCell ref="AO129:AQ129"/>
    <mergeCell ref="AR129:AS129"/>
    <mergeCell ref="AT129:AV129"/>
    <mergeCell ref="AW129:AY129"/>
    <mergeCell ref="AZ129:BA129"/>
    <mergeCell ref="N129:O129"/>
    <mergeCell ref="AM128:AN128"/>
    <mergeCell ref="AO128:AQ128"/>
    <mergeCell ref="AR128:AS128"/>
    <mergeCell ref="AT128:AV128"/>
    <mergeCell ref="AW128:AY128"/>
    <mergeCell ref="AZ125:BA125"/>
    <mergeCell ref="AZ126:BA126"/>
    <mergeCell ref="AZ127:BA127"/>
    <mergeCell ref="C123:E123"/>
    <mergeCell ref="F123:G123"/>
    <mergeCell ref="H123:J123"/>
    <mergeCell ref="K123:M123"/>
    <mergeCell ref="N123:O123"/>
    <mergeCell ref="T123:U123"/>
    <mergeCell ref="V123:X123"/>
    <mergeCell ref="Y123:Z123"/>
    <mergeCell ref="AA123:AC123"/>
    <mergeCell ref="AD123:AF123"/>
    <mergeCell ref="AM123:AN123"/>
    <mergeCell ref="AO123:AQ123"/>
    <mergeCell ref="AR123:AS123"/>
    <mergeCell ref="AT123:AV123"/>
    <mergeCell ref="AW123:AY123"/>
    <mergeCell ref="V127:X127"/>
    <mergeCell ref="Y127:Z127"/>
    <mergeCell ref="AA127:AC127"/>
    <mergeCell ref="AD127:AF127"/>
    <mergeCell ref="AM127:AN127"/>
    <mergeCell ref="AO127:AQ127"/>
    <mergeCell ref="AR127:AS127"/>
    <mergeCell ref="AT127:AV127"/>
    <mergeCell ref="AW127:AY127"/>
    <mergeCell ref="C126:E126"/>
    <mergeCell ref="F126:G126"/>
    <mergeCell ref="H126:J126"/>
    <mergeCell ref="K126:M126"/>
    <mergeCell ref="N126:O126"/>
    <mergeCell ref="AZ120:BA120"/>
    <mergeCell ref="AZ121:BA121"/>
    <mergeCell ref="AZ122:BA122"/>
    <mergeCell ref="AZ123:BA123"/>
    <mergeCell ref="C124:E124"/>
    <mergeCell ref="F124:G124"/>
    <mergeCell ref="K124:M124"/>
    <mergeCell ref="V124:X124"/>
    <mergeCell ref="Y124:Z124"/>
    <mergeCell ref="AD124:AF124"/>
    <mergeCell ref="AO124:AQ124"/>
    <mergeCell ref="AR124:AS124"/>
    <mergeCell ref="AW124:AY124"/>
    <mergeCell ref="AZ124:BA124"/>
    <mergeCell ref="A118:B118"/>
    <mergeCell ref="K118:M118"/>
    <mergeCell ref="N118:O118"/>
    <mergeCell ref="T118:U118"/>
    <mergeCell ref="V118:X118"/>
    <mergeCell ref="Y118:Z118"/>
    <mergeCell ref="AA118:AC118"/>
    <mergeCell ref="AD118:AF118"/>
    <mergeCell ref="AM118:AN118"/>
    <mergeCell ref="AO118:AQ118"/>
    <mergeCell ref="AR118:AS118"/>
    <mergeCell ref="AT118:AV118"/>
    <mergeCell ref="AW118:AY118"/>
    <mergeCell ref="N119:O119"/>
    <mergeCell ref="N120:O120"/>
    <mergeCell ref="Y122:Z122"/>
    <mergeCell ref="N121:O121"/>
    <mergeCell ref="AD122:AF122"/>
    <mergeCell ref="AZ116:BA116"/>
    <mergeCell ref="AZ117:BA117"/>
    <mergeCell ref="AZ118:BA118"/>
    <mergeCell ref="A119:B119"/>
    <mergeCell ref="C119:E119"/>
    <mergeCell ref="F119:G119"/>
    <mergeCell ref="H119:J119"/>
    <mergeCell ref="K119:M119"/>
    <mergeCell ref="T119:U119"/>
    <mergeCell ref="V119:X119"/>
    <mergeCell ref="Y119:Z119"/>
    <mergeCell ref="AA119:AC119"/>
    <mergeCell ref="AD119:AF119"/>
    <mergeCell ref="AM119:AN119"/>
    <mergeCell ref="AO119:AQ119"/>
    <mergeCell ref="AR119:AS119"/>
    <mergeCell ref="AT119:AV119"/>
    <mergeCell ref="AW119:AY119"/>
    <mergeCell ref="AZ119:BA119"/>
    <mergeCell ref="K116:M116"/>
    <mergeCell ref="N116:O116"/>
    <mergeCell ref="T116:U116"/>
    <mergeCell ref="V116:X116"/>
    <mergeCell ref="Y116:Z116"/>
    <mergeCell ref="AA116:AC116"/>
    <mergeCell ref="C118:E118"/>
    <mergeCell ref="F118:G118"/>
    <mergeCell ref="H118:J118"/>
    <mergeCell ref="A117:B117"/>
    <mergeCell ref="AD116:AF116"/>
    <mergeCell ref="AM116:AN116"/>
    <mergeCell ref="AO116:AQ116"/>
    <mergeCell ref="AZ113:BA113"/>
    <mergeCell ref="AZ114:BA114"/>
    <mergeCell ref="AZ115:BA115"/>
    <mergeCell ref="AD115:AF115"/>
    <mergeCell ref="V110:X111"/>
    <mergeCell ref="Y110:Z111"/>
    <mergeCell ref="AA110:AC111"/>
    <mergeCell ref="AD110:AF111"/>
    <mergeCell ref="AO104:AQ104"/>
    <mergeCell ref="AR104:AS104"/>
    <mergeCell ref="AA98:AB98"/>
    <mergeCell ref="V100:X100"/>
    <mergeCell ref="Y100:Z100"/>
    <mergeCell ref="AA100:AB100"/>
    <mergeCell ref="AT104:AU104"/>
    <mergeCell ref="AV104:AX104"/>
    <mergeCell ref="AO106:AQ106"/>
    <mergeCell ref="AR106:AS106"/>
    <mergeCell ref="AT106:AU106"/>
    <mergeCell ref="AV106:AX106"/>
    <mergeCell ref="AM113:AN113"/>
    <mergeCell ref="AO113:AQ113"/>
    <mergeCell ref="AR113:AS113"/>
    <mergeCell ref="AT113:AV113"/>
    <mergeCell ref="AW113:AY113"/>
    <mergeCell ref="AM115:AN115"/>
    <mergeCell ref="AO115:AQ115"/>
    <mergeCell ref="AR115:AS115"/>
    <mergeCell ref="AT115:AV115"/>
    <mergeCell ref="AW115:AY115"/>
    <mergeCell ref="AK110:AK111"/>
    <mergeCell ref="AL110:AL111"/>
    <mergeCell ref="AQ69:AR69"/>
    <mergeCell ref="A70:N70"/>
    <mergeCell ref="U70:W70"/>
    <mergeCell ref="X70:Y70"/>
    <mergeCell ref="AN70:AP70"/>
    <mergeCell ref="AQ70:AR70"/>
    <mergeCell ref="O70:S70"/>
    <mergeCell ref="A102:N102"/>
    <mergeCell ref="T107:AL107"/>
    <mergeCell ref="AM107:BE107"/>
    <mergeCell ref="A108:S109"/>
    <mergeCell ref="T108:AL109"/>
    <mergeCell ref="AM108:BE109"/>
    <mergeCell ref="A105:Q105"/>
    <mergeCell ref="C96:E96"/>
    <mergeCell ref="F96:G96"/>
    <mergeCell ref="AC96:AE96"/>
    <mergeCell ref="C97:E97"/>
    <mergeCell ref="F97:G97"/>
    <mergeCell ref="C90:E90"/>
    <mergeCell ref="F90:G90"/>
    <mergeCell ref="AC89:AE89"/>
    <mergeCell ref="C94:E94"/>
    <mergeCell ref="F94:G94"/>
    <mergeCell ref="AC93:AE93"/>
    <mergeCell ref="AC91:AE91"/>
    <mergeCell ref="H91:I91"/>
    <mergeCell ref="V95:X95"/>
    <mergeCell ref="AO95:AQ95"/>
    <mergeCell ref="AR98:AS98"/>
    <mergeCell ref="AT98:AU98"/>
    <mergeCell ref="AV98:AX98"/>
    <mergeCell ref="BS90:BT90"/>
    <mergeCell ref="BS91:BT91"/>
    <mergeCell ref="BS92:BT92"/>
    <mergeCell ref="BS93:BT93"/>
    <mergeCell ref="BS94:BT94"/>
    <mergeCell ref="BS95:BT95"/>
    <mergeCell ref="BS96:BT96"/>
    <mergeCell ref="BS97:BT97"/>
    <mergeCell ref="BS98:BT98"/>
    <mergeCell ref="BS99:BT99"/>
    <mergeCell ref="BS100:BT100"/>
    <mergeCell ref="BS101:BT101"/>
    <mergeCell ref="BS102:BT102"/>
    <mergeCell ref="AN65:AP65"/>
    <mergeCell ref="AQ65:AR65"/>
    <mergeCell ref="B66:D66"/>
    <mergeCell ref="E66:F66"/>
    <mergeCell ref="U66:W66"/>
    <mergeCell ref="X66:Y66"/>
    <mergeCell ref="AN66:AP66"/>
    <mergeCell ref="AQ66:AR66"/>
    <mergeCell ref="B67:D67"/>
    <mergeCell ref="E67:F67"/>
    <mergeCell ref="U67:W67"/>
    <mergeCell ref="X67:Y67"/>
    <mergeCell ref="AN67:AP67"/>
    <mergeCell ref="AQ67:AR67"/>
    <mergeCell ref="B68:D68"/>
    <mergeCell ref="E68:F68"/>
    <mergeCell ref="U68:W68"/>
    <mergeCell ref="X68:Y68"/>
    <mergeCell ref="AN68:AP68"/>
    <mergeCell ref="AQ56:AR56"/>
    <mergeCell ref="AQ68:AR68"/>
    <mergeCell ref="AQ57:AR57"/>
    <mergeCell ref="B58:D58"/>
    <mergeCell ref="E58:F58"/>
    <mergeCell ref="U58:W58"/>
    <mergeCell ref="X58:Y58"/>
    <mergeCell ref="AN58:AP58"/>
    <mergeCell ref="AQ58:AR58"/>
    <mergeCell ref="B59:D59"/>
    <mergeCell ref="E59:F59"/>
    <mergeCell ref="U59:W59"/>
    <mergeCell ref="X59:Y59"/>
    <mergeCell ref="AN59:AP59"/>
    <mergeCell ref="AQ59:AR59"/>
    <mergeCell ref="E62:F62"/>
    <mergeCell ref="U62:W62"/>
    <mergeCell ref="X62:Y62"/>
    <mergeCell ref="AN62:AP62"/>
    <mergeCell ref="AQ62:AR62"/>
    <mergeCell ref="E61:F61"/>
    <mergeCell ref="U61:W61"/>
    <mergeCell ref="X61:Y61"/>
    <mergeCell ref="AN61:AP61"/>
    <mergeCell ref="AQ61:AR61"/>
    <mergeCell ref="B62:D62"/>
    <mergeCell ref="B65:D65"/>
    <mergeCell ref="E65:F65"/>
    <mergeCell ref="U65:W65"/>
    <mergeCell ref="X65:Y65"/>
    <mergeCell ref="AQ46:AR46"/>
    <mergeCell ref="B47:D47"/>
    <mergeCell ref="E47:F47"/>
    <mergeCell ref="U47:W47"/>
    <mergeCell ref="X47:Y47"/>
    <mergeCell ref="AN47:AP47"/>
    <mergeCell ref="AQ47:AR47"/>
    <mergeCell ref="B48:D48"/>
    <mergeCell ref="E48:F48"/>
    <mergeCell ref="U48:W48"/>
    <mergeCell ref="X48:Y48"/>
    <mergeCell ref="AN48:AP48"/>
    <mergeCell ref="AQ48:AR48"/>
    <mergeCell ref="B49:D49"/>
    <mergeCell ref="E49:F49"/>
    <mergeCell ref="U49:W49"/>
    <mergeCell ref="X49:Y49"/>
    <mergeCell ref="AN49:AP49"/>
    <mergeCell ref="AQ49:AR49"/>
    <mergeCell ref="AQ53:AR53"/>
    <mergeCell ref="B54:D54"/>
    <mergeCell ref="E54:F54"/>
    <mergeCell ref="U54:W54"/>
    <mergeCell ref="X54:Y54"/>
    <mergeCell ref="AN54:AP54"/>
    <mergeCell ref="AQ54:AR54"/>
    <mergeCell ref="B55:D55"/>
    <mergeCell ref="E55:F55"/>
    <mergeCell ref="U55:W55"/>
    <mergeCell ref="A115:B115"/>
    <mergeCell ref="C116:E116"/>
    <mergeCell ref="F116:G116"/>
    <mergeCell ref="H116:J116"/>
    <mergeCell ref="AM151:AN151"/>
    <mergeCell ref="A152:B152"/>
    <mergeCell ref="T152:U152"/>
    <mergeCell ref="A132:B132"/>
    <mergeCell ref="C132:E132"/>
    <mergeCell ref="F132:G132"/>
    <mergeCell ref="H132:J132"/>
    <mergeCell ref="K132:M132"/>
    <mergeCell ref="N132:O132"/>
    <mergeCell ref="T132:U132"/>
    <mergeCell ref="V132:X132"/>
    <mergeCell ref="Y132:Z132"/>
    <mergeCell ref="AA132:AC132"/>
    <mergeCell ref="AA131:AC131"/>
    <mergeCell ref="AD131:AF131"/>
    <mergeCell ref="K131:M131"/>
    <mergeCell ref="N131:O131"/>
    <mergeCell ref="U56:W56"/>
    <mergeCell ref="AN39:AP41"/>
    <mergeCell ref="B42:D42"/>
    <mergeCell ref="E42:F42"/>
    <mergeCell ref="U42:W42"/>
    <mergeCell ref="X42:Y42"/>
    <mergeCell ref="AN42:AP42"/>
    <mergeCell ref="X53:Y53"/>
    <mergeCell ref="AN53:AP53"/>
    <mergeCell ref="B57:D57"/>
    <mergeCell ref="E57:F57"/>
    <mergeCell ref="U57:W57"/>
    <mergeCell ref="X57:Y57"/>
    <mergeCell ref="AN57:AP57"/>
    <mergeCell ref="A126:B126"/>
    <mergeCell ref="A127:B127"/>
    <mergeCell ref="A128:B128"/>
    <mergeCell ref="A151:B151"/>
    <mergeCell ref="Y128:Z128"/>
    <mergeCell ref="AA128:AC128"/>
    <mergeCell ref="P147:P148"/>
    <mergeCell ref="Q147:Q148"/>
    <mergeCell ref="T147:U148"/>
    <mergeCell ref="A133:B133"/>
    <mergeCell ref="AD128:AF128"/>
    <mergeCell ref="U53:W53"/>
    <mergeCell ref="X56:Y56"/>
    <mergeCell ref="AN56:AP56"/>
    <mergeCell ref="A69:H69"/>
    <mergeCell ref="O69:S69"/>
    <mergeCell ref="U69:W69"/>
    <mergeCell ref="X69:Y69"/>
    <mergeCell ref="AN69:AP69"/>
    <mergeCell ref="AK39:AK41"/>
    <mergeCell ref="AL39:AL41"/>
    <mergeCell ref="AM39:AM41"/>
    <mergeCell ref="AS39:AS41"/>
    <mergeCell ref="AT39:AT41"/>
    <mergeCell ref="C88:E88"/>
    <mergeCell ref="F88:G88"/>
    <mergeCell ref="C95:E95"/>
    <mergeCell ref="AC94:AE94"/>
    <mergeCell ref="AC97:AE97"/>
    <mergeCell ref="C98:E98"/>
    <mergeCell ref="F98:G98"/>
    <mergeCell ref="AC98:AE98"/>
    <mergeCell ref="H98:I98"/>
    <mergeCell ref="J98:L98"/>
    <mergeCell ref="V98:X98"/>
    <mergeCell ref="Y98:Z98"/>
    <mergeCell ref="AQ42:AR42"/>
    <mergeCell ref="B43:D43"/>
    <mergeCell ref="E43:F43"/>
    <mergeCell ref="U43:W43"/>
    <mergeCell ref="X43:Y43"/>
    <mergeCell ref="AN43:AP43"/>
    <mergeCell ref="AQ43:AR43"/>
    <mergeCell ref="B44:D44"/>
    <mergeCell ref="E44:F44"/>
    <mergeCell ref="U44:W44"/>
    <mergeCell ref="X55:Y55"/>
    <mergeCell ref="AN55:AP55"/>
    <mergeCell ref="AQ55:AR55"/>
    <mergeCell ref="B56:D56"/>
    <mergeCell ref="B39:D41"/>
    <mergeCell ref="AI39:AI41"/>
    <mergeCell ref="A171:F172"/>
    <mergeCell ref="AD179:AE180"/>
    <mergeCell ref="AF179:AH180"/>
    <mergeCell ref="G171:M172"/>
    <mergeCell ref="A176:U177"/>
    <mergeCell ref="A179:B180"/>
    <mergeCell ref="C179:E180"/>
    <mergeCell ref="F179:G180"/>
    <mergeCell ref="H179:I180"/>
    <mergeCell ref="K179:L180"/>
    <mergeCell ref="H122:J122"/>
    <mergeCell ref="K122:M122"/>
    <mergeCell ref="N122:O122"/>
    <mergeCell ref="T122:U122"/>
    <mergeCell ref="V122:X122"/>
    <mergeCell ref="T131:U131"/>
    <mergeCell ref="E39:F41"/>
    <mergeCell ref="U39:W41"/>
    <mergeCell ref="X39:Y41"/>
    <mergeCell ref="AG39:AH41"/>
    <mergeCell ref="A110:B111"/>
    <mergeCell ref="C110:E111"/>
    <mergeCell ref="F110:G111"/>
    <mergeCell ref="H110:J111"/>
    <mergeCell ref="K110:M111"/>
    <mergeCell ref="A106:R106"/>
    <mergeCell ref="V106:X106"/>
    <mergeCell ref="C93:E93"/>
    <mergeCell ref="F93:G93"/>
    <mergeCell ref="H93:I93"/>
    <mergeCell ref="A125:B125"/>
    <mergeCell ref="A123:B123"/>
    <mergeCell ref="A124:B124"/>
    <mergeCell ref="A122:B122"/>
    <mergeCell ref="C122:E122"/>
    <mergeCell ref="F122:G122"/>
    <mergeCell ref="E56:F56"/>
    <mergeCell ref="H124:J124"/>
    <mergeCell ref="N124:O124"/>
    <mergeCell ref="T124:U124"/>
    <mergeCell ref="C127:E127"/>
    <mergeCell ref="F127:G127"/>
    <mergeCell ref="H127:J127"/>
    <mergeCell ref="K127:M127"/>
    <mergeCell ref="N127:O127"/>
    <mergeCell ref="T127:U127"/>
    <mergeCell ref="N110:O111"/>
    <mergeCell ref="P110:P111"/>
    <mergeCell ref="Q110:Q111"/>
    <mergeCell ref="R110:R111"/>
    <mergeCell ref="S110:S111"/>
    <mergeCell ref="T110:U111"/>
    <mergeCell ref="K112:M112"/>
    <mergeCell ref="N112:O112"/>
    <mergeCell ref="T112:U112"/>
    <mergeCell ref="C100:E100"/>
    <mergeCell ref="F100:G100"/>
    <mergeCell ref="H100:I100"/>
    <mergeCell ref="J100:L100"/>
    <mergeCell ref="A103:O103"/>
    <mergeCell ref="A104:P104"/>
    <mergeCell ref="C113:E113"/>
    <mergeCell ref="C89:E89"/>
    <mergeCell ref="AJ39:AJ41"/>
    <mergeCell ref="C128:E128"/>
    <mergeCell ref="F128:G128"/>
    <mergeCell ref="H128:J128"/>
    <mergeCell ref="K128:M128"/>
    <mergeCell ref="N128:O128"/>
    <mergeCell ref="T128:U128"/>
    <mergeCell ref="V128:X128"/>
    <mergeCell ref="T151:U151"/>
    <mergeCell ref="A138:J138"/>
    <mergeCell ref="K138:S138"/>
    <mergeCell ref="T138:AB138"/>
    <mergeCell ref="AD138:AL138"/>
    <mergeCell ref="A139:N139"/>
    <mergeCell ref="O139:S139"/>
    <mergeCell ref="T139:AF139"/>
    <mergeCell ref="T115:U115"/>
    <mergeCell ref="V115:X115"/>
    <mergeCell ref="Y115:Z115"/>
    <mergeCell ref="C99:E99"/>
    <mergeCell ref="F99:G99"/>
    <mergeCell ref="AC99:AE99"/>
    <mergeCell ref="AC100:AE100"/>
    <mergeCell ref="AC104:AE104"/>
    <mergeCell ref="AD113:AF113"/>
    <mergeCell ref="A116:B116"/>
    <mergeCell ref="A113:B113"/>
    <mergeCell ref="A114:B114"/>
    <mergeCell ref="A112:B112"/>
    <mergeCell ref="C112:E112"/>
    <mergeCell ref="F112:G112"/>
    <mergeCell ref="H112:J112"/>
    <mergeCell ref="F89:G89"/>
    <mergeCell ref="AC88:AE88"/>
    <mergeCell ref="Y87:Z87"/>
    <mergeCell ref="AA87:AB87"/>
    <mergeCell ref="AC87:AE87"/>
    <mergeCell ref="AO87:AQ87"/>
    <mergeCell ref="AR87:AS87"/>
    <mergeCell ref="AT87:AU87"/>
    <mergeCell ref="AV87:AX87"/>
    <mergeCell ref="H89:I89"/>
    <mergeCell ref="J89:L89"/>
    <mergeCell ref="V89:X89"/>
    <mergeCell ref="Y89:Z89"/>
    <mergeCell ref="AA89:AB89"/>
    <mergeCell ref="AO89:AQ89"/>
    <mergeCell ref="AR89:AS89"/>
    <mergeCell ref="AT89:AU89"/>
    <mergeCell ref="AV89:AX89"/>
    <mergeCell ref="H88:I88"/>
    <mergeCell ref="J88:L88"/>
    <mergeCell ref="V88:X88"/>
    <mergeCell ref="Y88:Z88"/>
    <mergeCell ref="AA88:AB88"/>
    <mergeCell ref="AO88:AQ88"/>
    <mergeCell ref="AR88:AS88"/>
    <mergeCell ref="AT88:AU88"/>
    <mergeCell ref="C86:E86"/>
    <mergeCell ref="F86:G86"/>
    <mergeCell ref="AC85:AE85"/>
    <mergeCell ref="C83:E83"/>
    <mergeCell ref="F83:G83"/>
    <mergeCell ref="H83:I83"/>
    <mergeCell ref="J83:L83"/>
    <mergeCell ref="V83:X83"/>
    <mergeCell ref="Y83:Z83"/>
    <mergeCell ref="AA83:AB83"/>
    <mergeCell ref="AC83:AE83"/>
    <mergeCell ref="AO83:AQ83"/>
    <mergeCell ref="AR83:AS83"/>
    <mergeCell ref="AT83:AU83"/>
    <mergeCell ref="AV83:AX83"/>
    <mergeCell ref="C87:E87"/>
    <mergeCell ref="F87:G87"/>
    <mergeCell ref="H87:I87"/>
    <mergeCell ref="J87:L87"/>
    <mergeCell ref="V87:X87"/>
    <mergeCell ref="H86:I86"/>
    <mergeCell ref="J86:L86"/>
    <mergeCell ref="V86:X86"/>
    <mergeCell ref="Y86:Z86"/>
    <mergeCell ref="AA86:AB86"/>
    <mergeCell ref="AO86:AQ86"/>
    <mergeCell ref="AR86:AS86"/>
    <mergeCell ref="AT86:AU86"/>
    <mergeCell ref="AV86:AX86"/>
    <mergeCell ref="H80:I80"/>
    <mergeCell ref="J80:L80"/>
    <mergeCell ref="V80:X80"/>
    <mergeCell ref="Y80:Z80"/>
    <mergeCell ref="AA80:AB80"/>
    <mergeCell ref="AO80:AQ80"/>
    <mergeCell ref="AT81:AU81"/>
    <mergeCell ref="AV81:AX81"/>
    <mergeCell ref="C85:E85"/>
    <mergeCell ref="F85:G85"/>
    <mergeCell ref="AC84:AE84"/>
    <mergeCell ref="C84:E84"/>
    <mergeCell ref="F84:G84"/>
    <mergeCell ref="H85:I85"/>
    <mergeCell ref="J85:L85"/>
    <mergeCell ref="V85:X85"/>
    <mergeCell ref="Y85:Z85"/>
    <mergeCell ref="AA85:AB85"/>
    <mergeCell ref="AO85:AQ85"/>
    <mergeCell ref="AR85:AS85"/>
    <mergeCell ref="AT85:AU85"/>
    <mergeCell ref="AV85:AX85"/>
    <mergeCell ref="AR80:AS80"/>
    <mergeCell ref="AT80:AU80"/>
    <mergeCell ref="AV80:AX80"/>
    <mergeCell ref="V81:X81"/>
    <mergeCell ref="Y81:Z81"/>
    <mergeCell ref="AA81:AB81"/>
    <mergeCell ref="AO81:AQ81"/>
    <mergeCell ref="AR81:AS81"/>
    <mergeCell ref="AQ52:AR52"/>
    <mergeCell ref="B53:D53"/>
    <mergeCell ref="E53:F53"/>
    <mergeCell ref="B60:D60"/>
    <mergeCell ref="E60:F60"/>
    <mergeCell ref="U60:W60"/>
    <mergeCell ref="X60:Y60"/>
    <mergeCell ref="AN60:AP60"/>
    <mergeCell ref="AQ60:AR60"/>
    <mergeCell ref="B61:D61"/>
    <mergeCell ref="C77:E77"/>
    <mergeCell ref="F77:G77"/>
    <mergeCell ref="AC78:AE78"/>
    <mergeCell ref="C78:E78"/>
    <mergeCell ref="F78:G78"/>
    <mergeCell ref="AC77:AE77"/>
    <mergeCell ref="C80:E80"/>
    <mergeCell ref="F80:G80"/>
    <mergeCell ref="AC79:AE79"/>
    <mergeCell ref="C79:E79"/>
    <mergeCell ref="F79:G79"/>
    <mergeCell ref="H79:I79"/>
    <mergeCell ref="J79:L79"/>
    <mergeCell ref="V79:X79"/>
    <mergeCell ref="Y79:Z79"/>
    <mergeCell ref="AA79:AB79"/>
    <mergeCell ref="AO79:AQ79"/>
    <mergeCell ref="AC80:AE80"/>
    <mergeCell ref="H77:I77"/>
    <mergeCell ref="J77:L77"/>
    <mergeCell ref="V77:X77"/>
    <mergeCell ref="Y77:Z77"/>
    <mergeCell ref="Z39:Z41"/>
    <mergeCell ref="AA39:AA41"/>
    <mergeCell ref="AB39:AF40"/>
    <mergeCell ref="AU39:AY40"/>
    <mergeCell ref="BB39:BB41"/>
    <mergeCell ref="BC39:BC41"/>
    <mergeCell ref="BD39:BD41"/>
    <mergeCell ref="BE39:BE41"/>
    <mergeCell ref="AZ39:BA41"/>
    <mergeCell ref="AQ39:AR41"/>
    <mergeCell ref="A75:A76"/>
    <mergeCell ref="B75:B76"/>
    <mergeCell ref="C75:E76"/>
    <mergeCell ref="F75:G76"/>
    <mergeCell ref="H75:I76"/>
    <mergeCell ref="J75:L76"/>
    <mergeCell ref="M75:M76"/>
    <mergeCell ref="P75:P76"/>
    <mergeCell ref="Q75:Q76"/>
    <mergeCell ref="R75:R76"/>
    <mergeCell ref="B50:D50"/>
    <mergeCell ref="E50:F50"/>
    <mergeCell ref="U50:W50"/>
    <mergeCell ref="X50:Y50"/>
    <mergeCell ref="AN50:AP50"/>
    <mergeCell ref="AQ50:AR50"/>
    <mergeCell ref="B51:D51"/>
    <mergeCell ref="B52:D52"/>
    <mergeCell ref="E52:F52"/>
    <mergeCell ref="U52:W52"/>
    <mergeCell ref="X52:Y52"/>
    <mergeCell ref="AN52:AP52"/>
    <mergeCell ref="A3:A5"/>
    <mergeCell ref="B3:B5"/>
    <mergeCell ref="C3:F5"/>
    <mergeCell ref="G3:G5"/>
    <mergeCell ref="H3:H5"/>
    <mergeCell ref="BB3:BB5"/>
    <mergeCell ref="Z3:Z5"/>
    <mergeCell ref="P3:P5"/>
    <mergeCell ref="Q3:Q5"/>
    <mergeCell ref="R3:R5"/>
    <mergeCell ref="S3:S5"/>
    <mergeCell ref="T3:T5"/>
    <mergeCell ref="A1:S2"/>
    <mergeCell ref="T1:AL2"/>
    <mergeCell ref="AM1:BE2"/>
    <mergeCell ref="U3:U5"/>
    <mergeCell ref="V3:Y5"/>
    <mergeCell ref="AA3:AA5"/>
    <mergeCell ref="AM3:AM5"/>
    <mergeCell ref="AN3:AN5"/>
    <mergeCell ref="AO3:AR5"/>
    <mergeCell ref="AS3:AS5"/>
    <mergeCell ref="AT3:AT5"/>
    <mergeCell ref="BC3:BC5"/>
    <mergeCell ref="BD3:BD5"/>
    <mergeCell ref="BE3:BE5"/>
    <mergeCell ref="AI3:AI5"/>
    <mergeCell ref="AJ3:AJ5"/>
    <mergeCell ref="AK3:AK5"/>
    <mergeCell ref="AL3:AL5"/>
    <mergeCell ref="A36:P36"/>
    <mergeCell ref="Q36:S36"/>
    <mergeCell ref="A34:N34"/>
    <mergeCell ref="V36:X36"/>
    <mergeCell ref="AO36:AQ36"/>
    <mergeCell ref="X44:Y44"/>
    <mergeCell ref="AN44:AP44"/>
    <mergeCell ref="AQ44:AR44"/>
    <mergeCell ref="B45:D45"/>
    <mergeCell ref="E45:F45"/>
    <mergeCell ref="U45:W45"/>
    <mergeCell ref="X45:Y45"/>
    <mergeCell ref="AN45:AP45"/>
    <mergeCell ref="AQ45:AR45"/>
    <mergeCell ref="B46:D46"/>
    <mergeCell ref="E46:F46"/>
    <mergeCell ref="U46:W46"/>
    <mergeCell ref="X46:Y46"/>
    <mergeCell ref="AN46:AP46"/>
    <mergeCell ref="A37:S38"/>
    <mergeCell ref="T37:AL38"/>
    <mergeCell ref="AM37:BE38"/>
    <mergeCell ref="A39:A41"/>
    <mergeCell ref="G39:G41"/>
    <mergeCell ref="H39:H41"/>
    <mergeCell ref="I39:M40"/>
    <mergeCell ref="N39:O41"/>
    <mergeCell ref="P39:P41"/>
    <mergeCell ref="Q39:Q41"/>
    <mergeCell ref="R39:R41"/>
    <mergeCell ref="S39:S41"/>
    <mergeCell ref="T39:T41"/>
    <mergeCell ref="E51:F51"/>
    <mergeCell ref="U51:W51"/>
    <mergeCell ref="X51:Y51"/>
    <mergeCell ref="AN51:AP51"/>
    <mergeCell ref="AQ51:AR51"/>
    <mergeCell ref="A73:S74"/>
    <mergeCell ref="T73:AL74"/>
    <mergeCell ref="AM73:BE74"/>
    <mergeCell ref="A71:O71"/>
    <mergeCell ref="P71:S71"/>
    <mergeCell ref="U71:W71"/>
    <mergeCell ref="X71:Y71"/>
    <mergeCell ref="AN71:AP71"/>
    <mergeCell ref="AQ71:AR71"/>
    <mergeCell ref="A72:Q72"/>
    <mergeCell ref="R72:S72"/>
    <mergeCell ref="U72:W72"/>
    <mergeCell ref="X72:Y72"/>
    <mergeCell ref="AN72:AP72"/>
    <mergeCell ref="AQ72:AR72"/>
    <mergeCell ref="B63:D63"/>
    <mergeCell ref="E63:F63"/>
    <mergeCell ref="U63:W63"/>
    <mergeCell ref="X63:Y63"/>
    <mergeCell ref="AN63:AP63"/>
    <mergeCell ref="AQ63:AR63"/>
    <mergeCell ref="B64:D64"/>
    <mergeCell ref="E64:F64"/>
    <mergeCell ref="U64:W64"/>
    <mergeCell ref="X64:Y64"/>
    <mergeCell ref="AN64:AP64"/>
    <mergeCell ref="AQ64:AR64"/>
    <mergeCell ref="AT75:AU76"/>
    <mergeCell ref="AV75:AX76"/>
    <mergeCell ref="AY75:AY76"/>
    <mergeCell ref="BB75:BB76"/>
    <mergeCell ref="BC75:BC76"/>
    <mergeCell ref="BD75:BD76"/>
    <mergeCell ref="BE75:BE76"/>
    <mergeCell ref="BF75:BF76"/>
    <mergeCell ref="BG75:BG76"/>
    <mergeCell ref="BH75:BJ76"/>
    <mergeCell ref="BK75:BL76"/>
    <mergeCell ref="BM75:BN76"/>
    <mergeCell ref="BO75:BQ76"/>
    <mergeCell ref="BR75:BR76"/>
    <mergeCell ref="S75:S76"/>
    <mergeCell ref="T75:T76"/>
    <mergeCell ref="U75:U76"/>
    <mergeCell ref="V75:X76"/>
    <mergeCell ref="Y75:Z76"/>
    <mergeCell ref="AA75:AB76"/>
    <mergeCell ref="AC75:AE76"/>
    <mergeCell ref="AF75:AF76"/>
    <mergeCell ref="AI75:AI76"/>
    <mergeCell ref="AJ75:AJ76"/>
    <mergeCell ref="AK75:AK76"/>
    <mergeCell ref="AL75:AL76"/>
    <mergeCell ref="AM75:AM76"/>
    <mergeCell ref="AN75:AN76"/>
    <mergeCell ref="AO75:AQ76"/>
    <mergeCell ref="AR75:AS76"/>
    <mergeCell ref="AG75:AH76"/>
    <mergeCell ref="AR77:AS77"/>
    <mergeCell ref="AT77:AU77"/>
    <mergeCell ref="AV77:AX77"/>
    <mergeCell ref="BH77:BJ77"/>
    <mergeCell ref="BK77:BL77"/>
    <mergeCell ref="BM77:BN77"/>
    <mergeCell ref="BO77:BQ77"/>
    <mergeCell ref="H78:I78"/>
    <mergeCell ref="J78:L78"/>
    <mergeCell ref="V78:X78"/>
    <mergeCell ref="Y78:Z78"/>
    <mergeCell ref="AA78:AB78"/>
    <mergeCell ref="AO78:AQ78"/>
    <mergeCell ref="AR78:AS78"/>
    <mergeCell ref="AT78:AU78"/>
    <mergeCell ref="AV78:AX78"/>
    <mergeCell ref="BH78:BJ78"/>
    <mergeCell ref="BK78:BL78"/>
    <mergeCell ref="BM78:BN78"/>
    <mergeCell ref="BO78:BQ78"/>
    <mergeCell ref="AG77:AH77"/>
    <mergeCell ref="AG78:AH78"/>
    <mergeCell ref="AA77:AB77"/>
    <mergeCell ref="AO77:AQ77"/>
    <mergeCell ref="AG79:AH79"/>
    <mergeCell ref="AG80:AH80"/>
    <mergeCell ref="AR79:AS79"/>
    <mergeCell ref="AT79:AU79"/>
    <mergeCell ref="AV79:AX79"/>
    <mergeCell ref="BH81:BJ81"/>
    <mergeCell ref="BK81:BL81"/>
    <mergeCell ref="BM81:BN81"/>
    <mergeCell ref="BO81:BQ81"/>
    <mergeCell ref="C82:E82"/>
    <mergeCell ref="F82:G82"/>
    <mergeCell ref="H82:I82"/>
    <mergeCell ref="J82:L82"/>
    <mergeCell ref="V82:X82"/>
    <mergeCell ref="Y82:Z82"/>
    <mergeCell ref="AA82:AB82"/>
    <mergeCell ref="AC82:AE82"/>
    <mergeCell ref="AO82:AQ82"/>
    <mergeCell ref="AR82:AS82"/>
    <mergeCell ref="AT82:AU82"/>
    <mergeCell ref="AV82:AX82"/>
    <mergeCell ref="BH82:BJ82"/>
    <mergeCell ref="BK82:BL82"/>
    <mergeCell ref="BM82:BN82"/>
    <mergeCell ref="BO82:BQ82"/>
    <mergeCell ref="AG81:AH81"/>
    <mergeCell ref="AG82:AH82"/>
    <mergeCell ref="AC81:AE81"/>
    <mergeCell ref="C81:E81"/>
    <mergeCell ref="F81:G81"/>
    <mergeCell ref="H81:I81"/>
    <mergeCell ref="J81:L81"/>
    <mergeCell ref="BH83:BJ83"/>
    <mergeCell ref="BK83:BL83"/>
    <mergeCell ref="BM83:BN83"/>
    <mergeCell ref="BO83:BQ83"/>
    <mergeCell ref="H84:I84"/>
    <mergeCell ref="J84:L84"/>
    <mergeCell ref="V84:X84"/>
    <mergeCell ref="Y84:Z84"/>
    <mergeCell ref="AA84:AB84"/>
    <mergeCell ref="AO84:AQ84"/>
    <mergeCell ref="AR84:AS84"/>
    <mergeCell ref="AT84:AU84"/>
    <mergeCell ref="AV84:AX84"/>
    <mergeCell ref="BH84:BJ84"/>
    <mergeCell ref="BK84:BL84"/>
    <mergeCell ref="BM84:BN84"/>
    <mergeCell ref="BO84:BQ84"/>
    <mergeCell ref="AG83:AH83"/>
    <mergeCell ref="AG84:AH84"/>
    <mergeCell ref="BH86:BJ86"/>
    <mergeCell ref="BK86:BL86"/>
    <mergeCell ref="BM86:BN86"/>
    <mergeCell ref="BO86:BQ86"/>
    <mergeCell ref="AG85:AH85"/>
    <mergeCell ref="AG86:AH86"/>
    <mergeCell ref="BH87:BJ87"/>
    <mergeCell ref="BK87:BL87"/>
    <mergeCell ref="BM87:BN87"/>
    <mergeCell ref="BO87:BQ87"/>
    <mergeCell ref="AC86:AE86"/>
    <mergeCell ref="AV88:AX88"/>
    <mergeCell ref="BH88:BJ88"/>
    <mergeCell ref="BK88:BL88"/>
    <mergeCell ref="BM88:BN88"/>
    <mergeCell ref="BO88:BQ88"/>
    <mergeCell ref="AG87:AH87"/>
    <mergeCell ref="AG88:AH88"/>
    <mergeCell ref="BH89:BJ89"/>
    <mergeCell ref="BK89:BL89"/>
    <mergeCell ref="BM89:BN89"/>
    <mergeCell ref="BO89:BQ89"/>
    <mergeCell ref="H90:I90"/>
    <mergeCell ref="J90:L90"/>
    <mergeCell ref="V90:X90"/>
    <mergeCell ref="Y90:Z90"/>
    <mergeCell ref="AA90:AB90"/>
    <mergeCell ref="AO90:AQ90"/>
    <mergeCell ref="AR90:AS90"/>
    <mergeCell ref="AT90:AU90"/>
    <mergeCell ref="AV90:AX90"/>
    <mergeCell ref="BH90:BJ90"/>
    <mergeCell ref="BK90:BL90"/>
    <mergeCell ref="BM90:BN90"/>
    <mergeCell ref="BO90:BQ90"/>
    <mergeCell ref="AG89:AH89"/>
    <mergeCell ref="AG90:AH90"/>
    <mergeCell ref="AC90:AE90"/>
    <mergeCell ref="BH91:BJ91"/>
    <mergeCell ref="BK91:BL91"/>
    <mergeCell ref="BM91:BN91"/>
    <mergeCell ref="BO91:BQ91"/>
    <mergeCell ref="C92:E92"/>
    <mergeCell ref="F92:G92"/>
    <mergeCell ref="H92:I92"/>
    <mergeCell ref="J92:L92"/>
    <mergeCell ref="V92:X92"/>
    <mergeCell ref="Y92:Z92"/>
    <mergeCell ref="AA92:AB92"/>
    <mergeCell ref="AC92:AE92"/>
    <mergeCell ref="AO92:AQ92"/>
    <mergeCell ref="AR92:AS92"/>
    <mergeCell ref="AT92:AU92"/>
    <mergeCell ref="AV92:AX92"/>
    <mergeCell ref="BH92:BJ92"/>
    <mergeCell ref="BK92:BL92"/>
    <mergeCell ref="BM92:BN92"/>
    <mergeCell ref="BO92:BQ92"/>
    <mergeCell ref="AG91:AH91"/>
    <mergeCell ref="AG92:AH92"/>
    <mergeCell ref="C91:E91"/>
    <mergeCell ref="F91:G91"/>
    <mergeCell ref="J91:L91"/>
    <mergeCell ref="V91:X91"/>
    <mergeCell ref="Y91:Z91"/>
    <mergeCell ref="AA91:AB91"/>
    <mergeCell ref="AO91:AQ91"/>
    <mergeCell ref="AR91:AS91"/>
    <mergeCell ref="AT91:AU91"/>
    <mergeCell ref="AV91:AX91"/>
    <mergeCell ref="BH93:BJ93"/>
    <mergeCell ref="BK93:BL93"/>
    <mergeCell ref="BM93:BN93"/>
    <mergeCell ref="BO93:BQ93"/>
    <mergeCell ref="H94:I94"/>
    <mergeCell ref="J94:L94"/>
    <mergeCell ref="V94:X94"/>
    <mergeCell ref="Y94:Z94"/>
    <mergeCell ref="AA94:AB94"/>
    <mergeCell ref="AO94:AQ94"/>
    <mergeCell ref="AR94:AS94"/>
    <mergeCell ref="AT94:AU94"/>
    <mergeCell ref="AV94:AX94"/>
    <mergeCell ref="BH94:BJ94"/>
    <mergeCell ref="BK94:BL94"/>
    <mergeCell ref="BM94:BN94"/>
    <mergeCell ref="BO94:BQ94"/>
    <mergeCell ref="AG93:AH93"/>
    <mergeCell ref="AG94:AH94"/>
    <mergeCell ref="AZ93:BA93"/>
    <mergeCell ref="AZ94:BA94"/>
    <mergeCell ref="AO93:AQ93"/>
    <mergeCell ref="AR93:AS93"/>
    <mergeCell ref="AT93:AU93"/>
    <mergeCell ref="AV93:AX93"/>
    <mergeCell ref="J93:L93"/>
    <mergeCell ref="V93:X93"/>
    <mergeCell ref="Y93:Z93"/>
    <mergeCell ref="AA93:AB93"/>
    <mergeCell ref="BH95:BJ95"/>
    <mergeCell ref="H96:I96"/>
    <mergeCell ref="J96:L96"/>
    <mergeCell ref="V96:X96"/>
    <mergeCell ref="Y96:Z96"/>
    <mergeCell ref="AA96:AB96"/>
    <mergeCell ref="AO96:AQ96"/>
    <mergeCell ref="AR96:AS96"/>
    <mergeCell ref="AT96:AU96"/>
    <mergeCell ref="AV96:AX96"/>
    <mergeCell ref="BH96:BJ96"/>
    <mergeCell ref="BK96:BL96"/>
    <mergeCell ref="BM96:BN96"/>
    <mergeCell ref="BO96:BQ96"/>
    <mergeCell ref="H97:I97"/>
    <mergeCell ref="J97:L97"/>
    <mergeCell ref="V97:X97"/>
    <mergeCell ref="Y97:Z97"/>
    <mergeCell ref="AA97:AB97"/>
    <mergeCell ref="AO97:AQ97"/>
    <mergeCell ref="AR97:AS97"/>
    <mergeCell ref="AT97:AU97"/>
    <mergeCell ref="AV97:AX97"/>
    <mergeCell ref="BH97:BJ97"/>
    <mergeCell ref="BK97:BL97"/>
    <mergeCell ref="BM97:BN97"/>
    <mergeCell ref="BO97:BQ97"/>
    <mergeCell ref="AG95:AH95"/>
    <mergeCell ref="AG96:AH96"/>
    <mergeCell ref="AG97:AH97"/>
    <mergeCell ref="AZ95:BA95"/>
    <mergeCell ref="AZ96:BA96"/>
    <mergeCell ref="BH98:BJ98"/>
    <mergeCell ref="BK98:BL98"/>
    <mergeCell ref="BM98:BN98"/>
    <mergeCell ref="BO98:BQ98"/>
    <mergeCell ref="H99:I99"/>
    <mergeCell ref="J99:L99"/>
    <mergeCell ref="V99:X99"/>
    <mergeCell ref="Y99:Z99"/>
    <mergeCell ref="AA99:AB99"/>
    <mergeCell ref="AO99:AQ99"/>
    <mergeCell ref="AR99:AS99"/>
    <mergeCell ref="AT99:AU99"/>
    <mergeCell ref="AV99:AX99"/>
    <mergeCell ref="BH99:BJ99"/>
    <mergeCell ref="BK99:BL99"/>
    <mergeCell ref="BM99:BN99"/>
    <mergeCell ref="BO99:BQ99"/>
    <mergeCell ref="AG98:AH98"/>
    <mergeCell ref="AG99:AH99"/>
    <mergeCell ref="AO98:AQ98"/>
    <mergeCell ref="BH100:BJ100"/>
    <mergeCell ref="BK100:BL100"/>
    <mergeCell ref="BM100:BN100"/>
    <mergeCell ref="BO100:BQ100"/>
    <mergeCell ref="A101:I101"/>
    <mergeCell ref="J101:S101"/>
    <mergeCell ref="V101:X101"/>
    <mergeCell ref="Y101:Z101"/>
    <mergeCell ref="AA101:AB101"/>
    <mergeCell ref="AC101:AE101"/>
    <mergeCell ref="AO101:AQ101"/>
    <mergeCell ref="AR101:AS101"/>
    <mergeCell ref="AT101:AU101"/>
    <mergeCell ref="AV101:AX101"/>
    <mergeCell ref="BH101:BJ101"/>
    <mergeCell ref="BK101:BL101"/>
    <mergeCell ref="BM101:BN101"/>
    <mergeCell ref="BO101:BQ101"/>
    <mergeCell ref="AG100:AH100"/>
    <mergeCell ref="AG101:AH101"/>
    <mergeCell ref="AO100:AQ100"/>
    <mergeCell ref="AR100:AS100"/>
    <mergeCell ref="AT100:AU100"/>
    <mergeCell ref="AV100:AX100"/>
    <mergeCell ref="BH102:BJ102"/>
    <mergeCell ref="BK102:BL102"/>
    <mergeCell ref="BM102:BN102"/>
    <mergeCell ref="BO102:BQ102"/>
    <mergeCell ref="P103:S103"/>
    <mergeCell ref="V103:X103"/>
    <mergeCell ref="Y103:Z103"/>
    <mergeCell ref="AA103:AB103"/>
    <mergeCell ref="AC103:AE103"/>
    <mergeCell ref="AO103:AQ103"/>
    <mergeCell ref="AR103:AS103"/>
    <mergeCell ref="AT103:AU103"/>
    <mergeCell ref="AV103:AX103"/>
    <mergeCell ref="BH103:BJ103"/>
    <mergeCell ref="BK103:BL103"/>
    <mergeCell ref="BM103:BN103"/>
    <mergeCell ref="BO103:BQ103"/>
    <mergeCell ref="AG102:AH102"/>
    <mergeCell ref="AG103:AH103"/>
    <mergeCell ref="O102:S102"/>
    <mergeCell ref="V102:X102"/>
    <mergeCell ref="Y102:Z102"/>
    <mergeCell ref="AA102:AB102"/>
    <mergeCell ref="AC102:AE102"/>
    <mergeCell ref="AO102:AQ102"/>
    <mergeCell ref="AR102:AS102"/>
    <mergeCell ref="AT102:AU102"/>
    <mergeCell ref="AV102:AX102"/>
    <mergeCell ref="AM110:AN111"/>
    <mergeCell ref="AO110:AQ111"/>
    <mergeCell ref="AH110:AH111"/>
    <mergeCell ref="AI110:AI111"/>
    <mergeCell ref="AR110:AS111"/>
    <mergeCell ref="BH104:BJ104"/>
    <mergeCell ref="BK104:BL104"/>
    <mergeCell ref="BM104:BN104"/>
    <mergeCell ref="BO104:BQ104"/>
    <mergeCell ref="R105:S105"/>
    <mergeCell ref="V105:X105"/>
    <mergeCell ref="Y105:Z105"/>
    <mergeCell ref="AA105:AB105"/>
    <mergeCell ref="AC105:AE105"/>
    <mergeCell ref="AO105:AQ105"/>
    <mergeCell ref="AR105:AS105"/>
    <mergeCell ref="AT105:AU105"/>
    <mergeCell ref="AV105:AX105"/>
    <mergeCell ref="BH105:BJ105"/>
    <mergeCell ref="BK105:BL105"/>
    <mergeCell ref="BM105:BN105"/>
    <mergeCell ref="BO105:BQ105"/>
    <mergeCell ref="AG104:AH104"/>
    <mergeCell ref="AG105:AH105"/>
    <mergeCell ref="Q104:S104"/>
    <mergeCell ref="V104:X104"/>
    <mergeCell ref="Y104:Z104"/>
    <mergeCell ref="AA104:AB104"/>
    <mergeCell ref="AT110:AV111"/>
    <mergeCell ref="AW110:AY111"/>
    <mergeCell ref="F113:G113"/>
    <mergeCell ref="H113:J113"/>
    <mergeCell ref="K113:M113"/>
    <mergeCell ref="N113:O113"/>
    <mergeCell ref="T113:U113"/>
    <mergeCell ref="V113:X113"/>
    <mergeCell ref="Y113:Z113"/>
    <mergeCell ref="AA113:AC113"/>
    <mergeCell ref="BH106:BJ106"/>
    <mergeCell ref="BK106:BL106"/>
    <mergeCell ref="BM106:BN106"/>
    <mergeCell ref="BO106:BQ106"/>
    <mergeCell ref="AZ110:BA111"/>
    <mergeCell ref="BB110:BB111"/>
    <mergeCell ref="BC110:BC111"/>
    <mergeCell ref="BD110:BD111"/>
    <mergeCell ref="BE110:BE111"/>
    <mergeCell ref="V112:X112"/>
    <mergeCell ref="Y112:Z112"/>
    <mergeCell ref="AA112:AC112"/>
    <mergeCell ref="AD112:AF112"/>
    <mergeCell ref="AM112:AN112"/>
    <mergeCell ref="AO112:AQ112"/>
    <mergeCell ref="AR112:AS112"/>
    <mergeCell ref="AT112:AV112"/>
    <mergeCell ref="AW112:AY112"/>
    <mergeCell ref="AG106:AH106"/>
    <mergeCell ref="Y106:Z106"/>
    <mergeCell ref="AA106:AB106"/>
    <mergeCell ref="AC106:AE106"/>
    <mergeCell ref="AZ112:BA112"/>
    <mergeCell ref="AJ110:AJ111"/>
    <mergeCell ref="C114:E114"/>
    <mergeCell ref="F114:G114"/>
    <mergeCell ref="H114:J114"/>
    <mergeCell ref="K114:M114"/>
    <mergeCell ref="N114:O114"/>
    <mergeCell ref="T114:U114"/>
    <mergeCell ref="V114:X114"/>
    <mergeCell ref="Y114:Z114"/>
    <mergeCell ref="AA114:AC114"/>
    <mergeCell ref="AD114:AF114"/>
    <mergeCell ref="AM114:AN114"/>
    <mergeCell ref="AO114:AQ114"/>
    <mergeCell ref="AR114:AS114"/>
    <mergeCell ref="AT114:AV114"/>
    <mergeCell ref="AW114:AY114"/>
    <mergeCell ref="AA115:AC115"/>
    <mergeCell ref="C115:E115"/>
    <mergeCell ref="F115:G115"/>
    <mergeCell ref="H115:J115"/>
    <mergeCell ref="K115:M115"/>
    <mergeCell ref="N115:O115"/>
    <mergeCell ref="H125:J125"/>
    <mergeCell ref="N125:O125"/>
    <mergeCell ref="T125:U125"/>
    <mergeCell ref="AA125:AC125"/>
    <mergeCell ref="AM125:AN125"/>
    <mergeCell ref="AT125:AV125"/>
    <mergeCell ref="AR116:AS116"/>
    <mergeCell ref="AT116:AV116"/>
    <mergeCell ref="AW116:AY116"/>
    <mergeCell ref="C117:E117"/>
    <mergeCell ref="F117:G117"/>
    <mergeCell ref="H117:J117"/>
    <mergeCell ref="K117:M117"/>
    <mergeCell ref="N117:O117"/>
    <mergeCell ref="T117:U117"/>
    <mergeCell ref="V117:X117"/>
    <mergeCell ref="Y117:Z117"/>
    <mergeCell ref="AA117:AC117"/>
    <mergeCell ref="AD117:AF117"/>
    <mergeCell ref="AM117:AN117"/>
    <mergeCell ref="AO117:AQ117"/>
    <mergeCell ref="AR117:AS117"/>
    <mergeCell ref="AT117:AV117"/>
    <mergeCell ref="AW117:AY117"/>
    <mergeCell ref="T126:U126"/>
    <mergeCell ref="V126:X126"/>
    <mergeCell ref="Y126:Z126"/>
    <mergeCell ref="AA126:AC126"/>
    <mergeCell ref="AD126:AF126"/>
    <mergeCell ref="AM126:AN126"/>
    <mergeCell ref="AO126:AQ126"/>
    <mergeCell ref="AR126:AS126"/>
    <mergeCell ref="AT126:AV126"/>
    <mergeCell ref="AW126:AY126"/>
    <mergeCell ref="AA122:AC122"/>
    <mergeCell ref="AM122:AN122"/>
    <mergeCell ref="AD132:AF132"/>
    <mergeCell ref="AM132:AN132"/>
    <mergeCell ref="AO132:AQ132"/>
    <mergeCell ref="AR132:AS132"/>
    <mergeCell ref="AT132:AV132"/>
    <mergeCell ref="AW132:AY132"/>
    <mergeCell ref="AM131:AN131"/>
    <mergeCell ref="AT131:AV131"/>
    <mergeCell ref="AW131:AY131"/>
    <mergeCell ref="AO122:AQ122"/>
    <mergeCell ref="AR122:AS122"/>
    <mergeCell ref="AT122:AV122"/>
    <mergeCell ref="AW122:AY122"/>
    <mergeCell ref="AA124:AC124"/>
    <mergeCell ref="AM124:AN124"/>
    <mergeCell ref="AT124:AV124"/>
    <mergeCell ref="N133:O133"/>
    <mergeCell ref="T133:U133"/>
    <mergeCell ref="V133:X133"/>
    <mergeCell ref="Y133:Z133"/>
    <mergeCell ref="AA133:AC133"/>
    <mergeCell ref="AD133:AF133"/>
    <mergeCell ref="AM133:AN133"/>
    <mergeCell ref="AO133:AQ133"/>
    <mergeCell ref="AR133:AS133"/>
    <mergeCell ref="AT133:AV133"/>
    <mergeCell ref="AW133:AY133"/>
    <mergeCell ref="A134:B134"/>
    <mergeCell ref="C134:E134"/>
    <mergeCell ref="F134:G134"/>
    <mergeCell ref="H134:J134"/>
    <mergeCell ref="K134:M134"/>
    <mergeCell ref="N134:O134"/>
    <mergeCell ref="T134:U134"/>
    <mergeCell ref="V134:X134"/>
    <mergeCell ref="Y134:Z134"/>
    <mergeCell ref="AA134:AC134"/>
    <mergeCell ref="AD134:AF134"/>
    <mergeCell ref="AM134:AN134"/>
    <mergeCell ref="AO134:AQ134"/>
    <mergeCell ref="AR134:AS134"/>
    <mergeCell ref="AT134:AV134"/>
    <mergeCell ref="AW134:AY134"/>
    <mergeCell ref="A135:B135"/>
    <mergeCell ref="C135:E135"/>
    <mergeCell ref="F135:G135"/>
    <mergeCell ref="H135:J135"/>
    <mergeCell ref="K135:M135"/>
    <mergeCell ref="N135:O135"/>
    <mergeCell ref="T135:U135"/>
    <mergeCell ref="V135:X135"/>
    <mergeCell ref="Y135:Z135"/>
    <mergeCell ref="AA135:AC135"/>
    <mergeCell ref="AD135:AF135"/>
    <mergeCell ref="AM135:AN135"/>
    <mergeCell ref="AO135:AQ135"/>
    <mergeCell ref="AR135:AS135"/>
    <mergeCell ref="AT135:AV135"/>
    <mergeCell ref="AW135:AY135"/>
    <mergeCell ref="A136:B136"/>
    <mergeCell ref="C136:E136"/>
    <mergeCell ref="F136:G136"/>
    <mergeCell ref="H136:J136"/>
    <mergeCell ref="K136:M136"/>
    <mergeCell ref="N136:O136"/>
    <mergeCell ref="T136:U136"/>
    <mergeCell ref="V136:X136"/>
    <mergeCell ref="Y136:Z136"/>
    <mergeCell ref="AA136:AC136"/>
    <mergeCell ref="AD136:AF136"/>
    <mergeCell ref="AM136:AN136"/>
    <mergeCell ref="AO136:AQ136"/>
    <mergeCell ref="AR136:AS136"/>
    <mergeCell ref="AT136:AV136"/>
    <mergeCell ref="AW136:AY136"/>
    <mergeCell ref="AM138:AV138"/>
    <mergeCell ref="AW138:BE138"/>
    <mergeCell ref="AM139:AZ139"/>
    <mergeCell ref="BA139:BE139"/>
    <mergeCell ref="AM140:BA140"/>
    <mergeCell ref="BB140:BE140"/>
    <mergeCell ref="A149:B149"/>
    <mergeCell ref="T149:U149"/>
    <mergeCell ref="AM149:AN149"/>
    <mergeCell ref="A150:B150"/>
    <mergeCell ref="T150:U150"/>
    <mergeCell ref="AM150:AN150"/>
    <mergeCell ref="A147:B148"/>
    <mergeCell ref="AI147:AI148"/>
    <mergeCell ref="AJ147:AJ148"/>
    <mergeCell ref="AM147:AN148"/>
    <mergeCell ref="AO147:AR147"/>
    <mergeCell ref="AS147:AT148"/>
    <mergeCell ref="AU147:AY147"/>
    <mergeCell ref="BA147:BA148"/>
    <mergeCell ref="BB147:BB148"/>
    <mergeCell ref="BC147:BC148"/>
    <mergeCell ref="T141:AI141"/>
    <mergeCell ref="AJ141:AL141"/>
    <mergeCell ref="AH139:AL139"/>
    <mergeCell ref="A140:O140"/>
    <mergeCell ref="P140:S140"/>
    <mergeCell ref="T140:AH140"/>
    <mergeCell ref="AI140:AL140"/>
    <mergeCell ref="A141:P141"/>
    <mergeCell ref="Q141:S141"/>
    <mergeCell ref="T146:AL146"/>
    <mergeCell ref="AM152:AN152"/>
    <mergeCell ref="A153:B153"/>
    <mergeCell ref="T153:U153"/>
    <mergeCell ref="AM153:AN153"/>
    <mergeCell ref="A154:B154"/>
    <mergeCell ref="T154:U154"/>
    <mergeCell ref="AM154:AN154"/>
    <mergeCell ref="A155:B155"/>
    <mergeCell ref="T155:U155"/>
    <mergeCell ref="AM155:AN155"/>
    <mergeCell ref="A156:B156"/>
    <mergeCell ref="T156:U156"/>
    <mergeCell ref="AM156:AN156"/>
    <mergeCell ref="M152:N152"/>
    <mergeCell ref="AF152:AG152"/>
    <mergeCell ref="M153:N153"/>
    <mergeCell ref="AF153:AG153"/>
    <mergeCell ref="M154:N154"/>
    <mergeCell ref="AF154:AG154"/>
    <mergeCell ref="M155:N155"/>
    <mergeCell ref="AF155:AG155"/>
    <mergeCell ref="M156:N156"/>
    <mergeCell ref="AF156:AG156"/>
    <mergeCell ref="A157:B157"/>
    <mergeCell ref="T157:U157"/>
    <mergeCell ref="AM157:AN157"/>
    <mergeCell ref="A158:B158"/>
    <mergeCell ref="T158:U158"/>
    <mergeCell ref="A159:B159"/>
    <mergeCell ref="T159:U159"/>
    <mergeCell ref="A160:B160"/>
    <mergeCell ref="T160:U160"/>
    <mergeCell ref="AM158:AN158"/>
    <mergeCell ref="M157:N157"/>
    <mergeCell ref="AF157:AG157"/>
    <mergeCell ref="M158:N158"/>
    <mergeCell ref="AF158:AG158"/>
    <mergeCell ref="M159:N159"/>
    <mergeCell ref="AF159:AG159"/>
    <mergeCell ref="M160:N160"/>
    <mergeCell ref="AF160:AG160"/>
    <mergeCell ref="A161:B161"/>
    <mergeCell ref="T161:U161"/>
    <mergeCell ref="A162:B162"/>
    <mergeCell ref="T162:U162"/>
    <mergeCell ref="A163:B163"/>
    <mergeCell ref="T163:U163"/>
    <mergeCell ref="A164:B164"/>
    <mergeCell ref="T164:U164"/>
    <mergeCell ref="A165:B165"/>
    <mergeCell ref="T165:U165"/>
    <mergeCell ref="M161:N161"/>
    <mergeCell ref="A166:B166"/>
    <mergeCell ref="T166:U166"/>
    <mergeCell ref="A167:B167"/>
    <mergeCell ref="T167:U167"/>
    <mergeCell ref="T168:U168"/>
    <mergeCell ref="A168:B168"/>
    <mergeCell ref="A169:B170"/>
    <mergeCell ref="C169:C170"/>
    <mergeCell ref="D169:D170"/>
    <mergeCell ref="E169:E170"/>
    <mergeCell ref="F169:F170"/>
    <mergeCell ref="G169:G170"/>
    <mergeCell ref="J169:J170"/>
    <mergeCell ref="K169:K170"/>
    <mergeCell ref="L169:L170"/>
    <mergeCell ref="AM179:AN180"/>
    <mergeCell ref="AO179:AQ180"/>
    <mergeCell ref="AR179:AS180"/>
    <mergeCell ref="AT179:AU180"/>
    <mergeCell ref="AW179:AX180"/>
    <mergeCell ref="AY179:BA180"/>
    <mergeCell ref="BB179:BC180"/>
    <mergeCell ref="A181:B181"/>
    <mergeCell ref="C181:E181"/>
    <mergeCell ref="F181:G181"/>
    <mergeCell ref="H181:I181"/>
    <mergeCell ref="M181:O181"/>
    <mergeCell ref="AA181:AB181"/>
    <mergeCell ref="AF181:AH181"/>
    <mergeCell ref="AI181:AJ181"/>
    <mergeCell ref="AM181:AN181"/>
    <mergeCell ref="AO181:AQ181"/>
    <mergeCell ref="AR181:AS181"/>
    <mergeCell ref="AT181:AU181"/>
    <mergeCell ref="AY181:BA181"/>
    <mergeCell ref="T181:U181"/>
    <mergeCell ref="V181:X181"/>
    <mergeCell ref="Y181:Z181"/>
    <mergeCell ref="AI179:AJ180"/>
    <mergeCell ref="M179:O180"/>
    <mergeCell ref="P179:Q180"/>
    <mergeCell ref="T179:U180"/>
    <mergeCell ref="V179:X180"/>
    <mergeCell ref="Y179:Z180"/>
    <mergeCell ref="AA179:AB180"/>
    <mergeCell ref="A182:B182"/>
    <mergeCell ref="C182:E182"/>
    <mergeCell ref="F182:G182"/>
    <mergeCell ref="H182:I182"/>
    <mergeCell ref="M182:O182"/>
    <mergeCell ref="T182:U182"/>
    <mergeCell ref="V182:X182"/>
    <mergeCell ref="Y182:Z182"/>
    <mergeCell ref="AA182:AB182"/>
    <mergeCell ref="AF182:AH182"/>
    <mergeCell ref="AI182:AJ182"/>
    <mergeCell ref="M187:O187"/>
    <mergeCell ref="AA187:AB187"/>
    <mergeCell ref="AF187:AH187"/>
    <mergeCell ref="AI187:AJ187"/>
    <mergeCell ref="AM187:AN187"/>
    <mergeCell ref="AO187:AQ187"/>
    <mergeCell ref="AR187:AS187"/>
    <mergeCell ref="AT187:AU187"/>
    <mergeCell ref="AY187:BA187"/>
    <mergeCell ref="AM182:AN182"/>
    <mergeCell ref="AO182:AQ182"/>
    <mergeCell ref="AR182:AS182"/>
    <mergeCell ref="AT182:AU182"/>
    <mergeCell ref="AY182:BA182"/>
    <mergeCell ref="A183:B183"/>
    <mergeCell ref="C183:E183"/>
    <mergeCell ref="F183:G183"/>
    <mergeCell ref="H183:I183"/>
    <mergeCell ref="A184:B184"/>
    <mergeCell ref="C184:E184"/>
    <mergeCell ref="F184:G184"/>
    <mergeCell ref="H184:I184"/>
    <mergeCell ref="A185:B185"/>
    <mergeCell ref="C185:E185"/>
    <mergeCell ref="F185:G185"/>
    <mergeCell ref="H185:I185"/>
    <mergeCell ref="AI188:AJ188"/>
    <mergeCell ref="AM188:AN188"/>
    <mergeCell ref="AO188:AQ188"/>
    <mergeCell ref="AR188:AS188"/>
    <mergeCell ref="AT188:AU188"/>
    <mergeCell ref="AY188:BA188"/>
    <mergeCell ref="T187:U187"/>
    <mergeCell ref="V187:X187"/>
    <mergeCell ref="Y187:Z187"/>
    <mergeCell ref="Y188:Z188"/>
    <mergeCell ref="T188:U188"/>
    <mergeCell ref="V188:X188"/>
    <mergeCell ref="A186:B186"/>
    <mergeCell ref="C186:E186"/>
    <mergeCell ref="F186:G186"/>
    <mergeCell ref="H186:I186"/>
    <mergeCell ref="M186:O186"/>
    <mergeCell ref="AA186:AB186"/>
    <mergeCell ref="AF186:AH186"/>
    <mergeCell ref="AI186:AJ186"/>
    <mergeCell ref="AM186:AN186"/>
    <mergeCell ref="AO186:AQ186"/>
    <mergeCell ref="AR186:AS186"/>
    <mergeCell ref="AT186:AU186"/>
    <mergeCell ref="AY186:BA186"/>
    <mergeCell ref="Y186:Z186"/>
    <mergeCell ref="T186:U186"/>
    <mergeCell ref="V186:X186"/>
    <mergeCell ref="A187:B187"/>
    <mergeCell ref="C187:E187"/>
    <mergeCell ref="F187:G187"/>
    <mergeCell ref="H187:I187"/>
    <mergeCell ref="A188:B188"/>
    <mergeCell ref="C188:E188"/>
    <mergeCell ref="F188:G188"/>
    <mergeCell ref="H188:I188"/>
    <mergeCell ref="M188:O188"/>
    <mergeCell ref="O195:P195"/>
    <mergeCell ref="O196:P196"/>
    <mergeCell ref="O197:P197"/>
    <mergeCell ref="L195:N195"/>
    <mergeCell ref="F196:H196"/>
    <mergeCell ref="A189:B189"/>
    <mergeCell ref="C189:E189"/>
    <mergeCell ref="F189:G189"/>
    <mergeCell ref="H189:I189"/>
    <mergeCell ref="M189:O189"/>
    <mergeCell ref="AA188:AB188"/>
    <mergeCell ref="AF188:AH188"/>
    <mergeCell ref="T189:U189"/>
    <mergeCell ref="V189:X189"/>
    <mergeCell ref="Y189:Z189"/>
    <mergeCell ref="AA189:AB189"/>
    <mergeCell ref="AF189:AH189"/>
    <mergeCell ref="B225:C225"/>
    <mergeCell ref="D225:F225"/>
    <mergeCell ref="G225:H225"/>
    <mergeCell ref="U225:V225"/>
    <mergeCell ref="W225:Y225"/>
    <mergeCell ref="Z225:AA225"/>
    <mergeCell ref="B226:C226"/>
    <mergeCell ref="D226:F226"/>
    <mergeCell ref="G226:H226"/>
    <mergeCell ref="L196:N196"/>
    <mergeCell ref="F197:H197"/>
    <mergeCell ref="L197:N197"/>
    <mergeCell ref="F198:H198"/>
    <mergeCell ref="L198:N198"/>
    <mergeCell ref="O198:P198"/>
    <mergeCell ref="F199:H199"/>
    <mergeCell ref="L199:N199"/>
    <mergeCell ref="O199:P199"/>
    <mergeCell ref="F200:H200"/>
    <mergeCell ref="L200:N200"/>
    <mergeCell ref="O200:P200"/>
    <mergeCell ref="F201:H201"/>
    <mergeCell ref="L201:N201"/>
    <mergeCell ref="B221:C221"/>
    <mergeCell ref="D221:F221"/>
    <mergeCell ref="A214:S215"/>
    <mergeCell ref="A216:A218"/>
    <mergeCell ref="B216:C218"/>
    <mergeCell ref="D216:F218"/>
    <mergeCell ref="G216:H218"/>
    <mergeCell ref="I216:N217"/>
    <mergeCell ref="O216:P218"/>
    <mergeCell ref="O232:P232"/>
    <mergeCell ref="Q232:R232"/>
    <mergeCell ref="AH232:AI232"/>
    <mergeCell ref="AJ232:AK232"/>
    <mergeCell ref="B227:C227"/>
    <mergeCell ref="D227:F227"/>
    <mergeCell ref="G227:H227"/>
    <mergeCell ref="U227:V227"/>
    <mergeCell ref="W227:Y227"/>
    <mergeCell ref="Z227:AA227"/>
    <mergeCell ref="B228:C228"/>
    <mergeCell ref="D228:F228"/>
    <mergeCell ref="G228:H228"/>
    <mergeCell ref="U228:V228"/>
    <mergeCell ref="W228:Y228"/>
    <mergeCell ref="Z228:AA228"/>
    <mergeCell ref="B229:C229"/>
    <mergeCell ref="D229:F229"/>
    <mergeCell ref="G229:H229"/>
    <mergeCell ref="U229:V229"/>
    <mergeCell ref="W229:Y229"/>
    <mergeCell ref="Z229:AA229"/>
    <mergeCell ref="O227:P227"/>
    <mergeCell ref="Q227:R227"/>
    <mergeCell ref="O228:P228"/>
    <mergeCell ref="Q228:R228"/>
    <mergeCell ref="AH234:AI234"/>
    <mergeCell ref="AJ234:AK234"/>
    <mergeCell ref="O235:P235"/>
    <mergeCell ref="Q235:R235"/>
    <mergeCell ref="AH235:AI235"/>
    <mergeCell ref="AJ235:AK235"/>
    <mergeCell ref="B230:C230"/>
    <mergeCell ref="D230:F230"/>
    <mergeCell ref="G230:H230"/>
    <mergeCell ref="U230:V230"/>
    <mergeCell ref="W230:Y230"/>
    <mergeCell ref="Z230:AA230"/>
    <mergeCell ref="B231:C231"/>
    <mergeCell ref="D231:F231"/>
    <mergeCell ref="G231:H231"/>
    <mergeCell ref="U231:V231"/>
    <mergeCell ref="W231:Y231"/>
    <mergeCell ref="Z231:AA231"/>
    <mergeCell ref="B232:C232"/>
    <mergeCell ref="D232:F232"/>
    <mergeCell ref="G232:H232"/>
    <mergeCell ref="U232:V232"/>
    <mergeCell ref="W232:Y232"/>
    <mergeCell ref="Z232:AA232"/>
    <mergeCell ref="O230:P230"/>
    <mergeCell ref="Q230:R230"/>
    <mergeCell ref="AH230:AI230"/>
    <mergeCell ref="AJ230:AK230"/>
    <mergeCell ref="O231:P231"/>
    <mergeCell ref="Q231:R231"/>
    <mergeCell ref="AH231:AI231"/>
    <mergeCell ref="AJ231:AK231"/>
    <mergeCell ref="W233:Y233"/>
    <mergeCell ref="Z233:AA233"/>
    <mergeCell ref="B234:C234"/>
    <mergeCell ref="D234:F234"/>
    <mergeCell ref="G234:H234"/>
    <mergeCell ref="U234:V234"/>
    <mergeCell ref="W234:Y234"/>
    <mergeCell ref="Z234:AA234"/>
    <mergeCell ref="B235:C235"/>
    <mergeCell ref="D235:F235"/>
    <mergeCell ref="G235:H235"/>
    <mergeCell ref="U235:V235"/>
    <mergeCell ref="W235:Y235"/>
    <mergeCell ref="Z235:AA235"/>
    <mergeCell ref="O234:P234"/>
    <mergeCell ref="Q234:R234"/>
    <mergeCell ref="O233:P233"/>
    <mergeCell ref="Q233:R233"/>
    <mergeCell ref="U248:V248"/>
    <mergeCell ref="W248:Y248"/>
    <mergeCell ref="Z248:AA248"/>
    <mergeCell ref="AI248:AJ248"/>
    <mergeCell ref="U249:V249"/>
    <mergeCell ref="W249:Y249"/>
    <mergeCell ref="Z249:AA249"/>
    <mergeCell ref="AI249:AJ249"/>
    <mergeCell ref="U242:V242"/>
    <mergeCell ref="W242:Y242"/>
    <mergeCell ref="Z242:AA242"/>
    <mergeCell ref="U243:V243"/>
    <mergeCell ref="W243:Y243"/>
    <mergeCell ref="Z243:AA243"/>
    <mergeCell ref="U244:V244"/>
    <mergeCell ref="W244:Y244"/>
    <mergeCell ref="Z244:AA244"/>
    <mergeCell ref="U245:V245"/>
    <mergeCell ref="W245:Y245"/>
    <mergeCell ref="Z245:AA245"/>
    <mergeCell ref="U246:V246"/>
    <mergeCell ref="W246:Y246"/>
    <mergeCell ref="Z246:AA246"/>
    <mergeCell ref="U250:V250"/>
    <mergeCell ref="W250:Y250"/>
    <mergeCell ref="Z250:AA250"/>
    <mergeCell ref="AI250:AJ250"/>
    <mergeCell ref="U251:V251"/>
    <mergeCell ref="W251:Y251"/>
    <mergeCell ref="Z251:AA251"/>
    <mergeCell ref="AI251:AJ251"/>
    <mergeCell ref="AI252:AJ252"/>
    <mergeCell ref="U253:V253"/>
    <mergeCell ref="W253:Y253"/>
    <mergeCell ref="Z253:AA253"/>
    <mergeCell ref="AI253:AJ253"/>
    <mergeCell ref="AE390:AF390"/>
    <mergeCell ref="AN390:AO390"/>
    <mergeCell ref="U252:V252"/>
    <mergeCell ref="W252:Y252"/>
    <mergeCell ref="Z252:AA252"/>
    <mergeCell ref="AC391:AD391"/>
    <mergeCell ref="AE391:AF391"/>
    <mergeCell ref="AN391:AO391"/>
    <mergeCell ref="AC392:AD392"/>
    <mergeCell ref="AE392:AF392"/>
    <mergeCell ref="AN392:AO392"/>
    <mergeCell ref="AE389:AF389"/>
    <mergeCell ref="AN389:AO389"/>
    <mergeCell ref="AC390:AD390"/>
    <mergeCell ref="AC393:AD393"/>
    <mergeCell ref="AE393:AF393"/>
    <mergeCell ref="AN393:AO393"/>
    <mergeCell ref="AC394:AD394"/>
    <mergeCell ref="AE394:AF394"/>
    <mergeCell ref="AN394:AO394"/>
    <mergeCell ref="AC395:AD395"/>
    <mergeCell ref="AE395:AF395"/>
    <mergeCell ref="AN395:AO395"/>
    <mergeCell ref="AC396:AD396"/>
    <mergeCell ref="AE396:AF396"/>
    <mergeCell ref="AN396:AO396"/>
    <mergeCell ref="AC397:AD397"/>
    <mergeCell ref="AE397:AF397"/>
    <mergeCell ref="AN397:AO397"/>
    <mergeCell ref="AC398:AD398"/>
    <mergeCell ref="AE398:AF398"/>
    <mergeCell ref="AN398:AO398"/>
    <mergeCell ref="AC399:AD399"/>
    <mergeCell ref="AE399:AF399"/>
    <mergeCell ref="AN399:AO399"/>
    <mergeCell ref="AC400:AD400"/>
    <mergeCell ref="AE400:AF400"/>
    <mergeCell ref="AN400:AO400"/>
    <mergeCell ref="AC401:AD401"/>
    <mergeCell ref="AE401:AF401"/>
    <mergeCell ref="AN401:AO401"/>
    <mergeCell ref="AC402:AD402"/>
    <mergeCell ref="AE402:AF402"/>
    <mergeCell ref="AN402:AO402"/>
    <mergeCell ref="AC403:AD403"/>
    <mergeCell ref="AE403:AF403"/>
    <mergeCell ref="AN403:AO403"/>
    <mergeCell ref="AC404:AD404"/>
    <mergeCell ref="AE404:AF404"/>
    <mergeCell ref="AN404:AO404"/>
    <mergeCell ref="AC415:AD415"/>
    <mergeCell ref="AC416:AD416"/>
    <mergeCell ref="AC417:AD417"/>
    <mergeCell ref="AC418:AD418"/>
    <mergeCell ref="AC419:AD419"/>
    <mergeCell ref="AC421:AD421"/>
    <mergeCell ref="AC422:AD422"/>
    <mergeCell ref="AC423:AD423"/>
    <mergeCell ref="AC424:AD424"/>
    <mergeCell ref="AC425:AD425"/>
    <mergeCell ref="AC426:AD426"/>
    <mergeCell ref="AC427:AD427"/>
    <mergeCell ref="AC405:AD405"/>
    <mergeCell ref="AE405:AF405"/>
    <mergeCell ref="AN405:AO405"/>
    <mergeCell ref="AC406:AD406"/>
    <mergeCell ref="AE406:AF406"/>
    <mergeCell ref="AN406:AO406"/>
    <mergeCell ref="AC407:AD407"/>
    <mergeCell ref="AE407:AF407"/>
    <mergeCell ref="AN407:AO407"/>
    <mergeCell ref="AC408:AD408"/>
    <mergeCell ref="AE408:AF408"/>
    <mergeCell ref="AN408:AO408"/>
    <mergeCell ref="AC409:AD409"/>
    <mergeCell ref="AE409:AF409"/>
    <mergeCell ref="AN409:AO409"/>
    <mergeCell ref="AC410:AD410"/>
    <mergeCell ref="AC428:AD428"/>
    <mergeCell ref="AC429:AD429"/>
    <mergeCell ref="N75:O76"/>
    <mergeCell ref="N77:O77"/>
    <mergeCell ref="N78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AC411:AD411"/>
    <mergeCell ref="AC412:AD412"/>
    <mergeCell ref="AC413:AD413"/>
    <mergeCell ref="AC414:AD414"/>
    <mergeCell ref="AC420:AD420"/>
    <mergeCell ref="AZ97:BA97"/>
    <mergeCell ref="AZ98:BA98"/>
    <mergeCell ref="AZ99:BA99"/>
    <mergeCell ref="AZ100:BA100"/>
    <mergeCell ref="AZ101:BA101"/>
    <mergeCell ref="AZ102:BA102"/>
    <mergeCell ref="AZ103:BA103"/>
    <mergeCell ref="AZ104:BA104"/>
    <mergeCell ref="AZ105:BA105"/>
    <mergeCell ref="AZ106:BA106"/>
    <mergeCell ref="AZ75:BA76"/>
    <mergeCell ref="AZ77:BA77"/>
    <mergeCell ref="AZ78:BA78"/>
    <mergeCell ref="AZ79:BA79"/>
    <mergeCell ref="AZ80:BA80"/>
    <mergeCell ref="AZ81:BA81"/>
    <mergeCell ref="AZ82:BA82"/>
    <mergeCell ref="AZ83:BA83"/>
    <mergeCell ref="AZ84:BA84"/>
    <mergeCell ref="AZ85:BA85"/>
    <mergeCell ref="AZ86:BA86"/>
    <mergeCell ref="AZ87:BA87"/>
    <mergeCell ref="AZ88:BA88"/>
    <mergeCell ref="AZ89:BA89"/>
    <mergeCell ref="AZ90:BA90"/>
    <mergeCell ref="AZ91:BA91"/>
    <mergeCell ref="AZ92:BA92"/>
    <mergeCell ref="U219:V219"/>
    <mergeCell ref="W219:Y219"/>
    <mergeCell ref="Z219:AA219"/>
    <mergeCell ref="AH219:AI219"/>
    <mergeCell ref="AJ219:AK219"/>
    <mergeCell ref="O220:P220"/>
    <mergeCell ref="Q220:R220"/>
    <mergeCell ref="AH220:AI220"/>
    <mergeCell ref="AJ220:AK220"/>
    <mergeCell ref="O221:P221"/>
    <mergeCell ref="Q221:R221"/>
    <mergeCell ref="AH221:AI221"/>
    <mergeCell ref="AJ221:AK221"/>
    <mergeCell ref="G221:H221"/>
    <mergeCell ref="U221:V221"/>
    <mergeCell ref="W221:Y221"/>
    <mergeCell ref="Z221:AA221"/>
    <mergeCell ref="AH222:AI222"/>
    <mergeCell ref="AJ222:AK222"/>
    <mergeCell ref="O223:P223"/>
    <mergeCell ref="Q223:R223"/>
    <mergeCell ref="AH223:AI223"/>
    <mergeCell ref="AJ223:AK223"/>
    <mergeCell ref="O224:P224"/>
    <mergeCell ref="Q224:R224"/>
    <mergeCell ref="AH224:AI224"/>
    <mergeCell ref="AJ224:AK224"/>
    <mergeCell ref="O225:P225"/>
    <mergeCell ref="Q225:R225"/>
    <mergeCell ref="AH225:AI225"/>
    <mergeCell ref="AJ225:AK225"/>
    <mergeCell ref="O226:P226"/>
    <mergeCell ref="Q226:R226"/>
    <mergeCell ref="O229:P229"/>
    <mergeCell ref="Q229:R229"/>
    <mergeCell ref="AH229:AI229"/>
    <mergeCell ref="AJ229:AK229"/>
    <mergeCell ref="AH227:AI227"/>
    <mergeCell ref="AJ227:AK227"/>
    <mergeCell ref="AH228:AI228"/>
    <mergeCell ref="AJ228:AK228"/>
    <mergeCell ref="Z224:AA224"/>
    <mergeCell ref="AH233:AI233"/>
    <mergeCell ref="AJ233:AK233"/>
    <mergeCell ref="B238:R238"/>
    <mergeCell ref="AH238:AI238"/>
    <mergeCell ref="AJ238:AK238"/>
    <mergeCell ref="B236:C236"/>
    <mergeCell ref="D236:F236"/>
    <mergeCell ref="G236:H236"/>
    <mergeCell ref="U236:V236"/>
    <mergeCell ref="W236:Y236"/>
    <mergeCell ref="Z236:AA236"/>
    <mergeCell ref="B237:C237"/>
    <mergeCell ref="D237:F237"/>
    <mergeCell ref="G237:H237"/>
    <mergeCell ref="U237:V237"/>
    <mergeCell ref="W237:Y237"/>
    <mergeCell ref="Z237:AA237"/>
    <mergeCell ref="U238:V238"/>
    <mergeCell ref="W238:Y238"/>
    <mergeCell ref="Z238:AA238"/>
    <mergeCell ref="O236:P236"/>
    <mergeCell ref="Q236:R236"/>
    <mergeCell ref="AH236:AI236"/>
    <mergeCell ref="AJ236:AK236"/>
    <mergeCell ref="O237:P237"/>
    <mergeCell ref="Q237:R237"/>
    <mergeCell ref="AH237:AI237"/>
    <mergeCell ref="AJ237:AK237"/>
    <mergeCell ref="B233:C233"/>
    <mergeCell ref="D233:F233"/>
    <mergeCell ref="G233:H233"/>
    <mergeCell ref="U233:V233"/>
    <mergeCell ref="A239:C239"/>
    <mergeCell ref="D239:R239"/>
    <mergeCell ref="AH239:AI239"/>
    <mergeCell ref="AJ239:AK239"/>
    <mergeCell ref="A240:F240"/>
    <mergeCell ref="G240:R240"/>
    <mergeCell ref="AH240:AI240"/>
    <mergeCell ref="AJ240:AK240"/>
    <mergeCell ref="A241:H241"/>
    <mergeCell ref="I241:R241"/>
    <mergeCell ref="AH241:AI241"/>
    <mergeCell ref="AJ241:AK241"/>
    <mergeCell ref="A242:I242"/>
    <mergeCell ref="J242:R242"/>
    <mergeCell ref="AH242:AI242"/>
    <mergeCell ref="AJ242:AK242"/>
    <mergeCell ref="U239:V239"/>
    <mergeCell ref="W239:Y239"/>
    <mergeCell ref="Z239:AA239"/>
    <mergeCell ref="U240:V240"/>
    <mergeCell ref="W240:Y240"/>
    <mergeCell ref="Z240:AA240"/>
    <mergeCell ref="U241:V241"/>
    <mergeCell ref="W241:Y241"/>
    <mergeCell ref="Z241:AA241"/>
    <mergeCell ref="A243:J243"/>
    <mergeCell ref="K243:R243"/>
    <mergeCell ref="AH243:AI243"/>
    <mergeCell ref="AJ243:AK243"/>
    <mergeCell ref="A244:K244"/>
    <mergeCell ref="L244:R244"/>
    <mergeCell ref="AH244:AI244"/>
    <mergeCell ref="AJ244:AK244"/>
    <mergeCell ref="A245:L245"/>
    <mergeCell ref="M245:R245"/>
    <mergeCell ref="AH245:AI245"/>
    <mergeCell ref="AJ245:AK245"/>
    <mergeCell ref="A246:M246"/>
    <mergeCell ref="N246:R246"/>
    <mergeCell ref="AH246:AI246"/>
    <mergeCell ref="AJ246:AK246"/>
    <mergeCell ref="A247:N247"/>
    <mergeCell ref="O247:R247"/>
    <mergeCell ref="AH247:AI247"/>
    <mergeCell ref="AJ247:AK247"/>
    <mergeCell ref="U247:V247"/>
    <mergeCell ref="W247:Y247"/>
    <mergeCell ref="Z247:AA247"/>
  </mergeCells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B8A3B06-C216-4886-8AD4-ACFF14A4653E}">
          <x14:formula1>
            <xm:f>'BASE DE DONNEE'!$R$111:$R$119</xm:f>
          </x14:formula1>
          <xm:sqref>Z6:Z36 BL73 BL6:BL36 AS73 Z73 AS6:AS36</xm:sqref>
        </x14:dataValidation>
        <x14:dataValidation type="list" allowBlank="1" showInputMessage="1" showErrorMessage="1" xr:uid="{201803EB-1C5B-4C10-A0D8-A9BD35152145}">
          <x14:formula1>
            <xm:f>'BASE DE DONNEE'!$R$111:$R$122</xm:f>
          </x14:formula1>
          <xm:sqref>G6:G32</xm:sqref>
        </x14:dataValidation>
        <x14:dataValidation type="list" allowBlank="1" showInputMessage="1" showErrorMessage="1" xr:uid="{9021F45C-3185-4BA7-8D89-C4AA377224DF}">
          <x14:formula1>
            <xm:f>'BASE DE DONNEE'!$R$112:$R$120</xm:f>
          </x14:formula1>
          <xm:sqref>E42:F68 AQ42:AR72 X42:Y72</xm:sqref>
        </x14:dataValidation>
        <x14:dataValidation type="list" allowBlank="1" showInputMessage="1" showErrorMessage="1" xr:uid="{7F447423-8407-4426-9C81-C06A1E69FA93}">
          <x14:formula1>
            <xm:f>'BASE DE DONNEE'!$A$5:$A$148</xm:f>
          </x14:formula1>
          <xm:sqref>B77:B100 BG77:BG106 AN77:AN106 U77:U106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A2376-F21D-4ADF-8D3D-3AEDE9DC08D1}">
  <sheetPr codeName="Feuil12"/>
  <dimension ref="A1:BX429"/>
  <sheetViews>
    <sheetView view="pageLayout" zoomScaleNormal="100" workbookViewId="0">
      <selection sqref="A1:XFD1048576"/>
    </sheetView>
  </sheetViews>
  <sheetFormatPr baseColWidth="10" defaultColWidth="11.42578125" defaultRowHeight="15" x14ac:dyDescent="0.25"/>
  <cols>
    <col min="1" max="2" width="11.42578125" style="40"/>
    <col min="3" max="6" width="4.85546875" style="40" customWidth="1"/>
    <col min="7" max="7" width="10" style="40" customWidth="1"/>
    <col min="8" max="8" width="7.42578125" style="40" customWidth="1"/>
    <col min="9" max="15" width="4.85546875" style="40" customWidth="1"/>
    <col min="16" max="16" width="12.7109375" style="40" bestFit="1" customWidth="1"/>
    <col min="17" max="17" width="11.7109375" style="40" bestFit="1" customWidth="1"/>
    <col min="18" max="18" width="11.42578125" style="40"/>
    <col min="19" max="19" width="12.5703125" style="40" customWidth="1"/>
    <col min="20" max="21" width="11.42578125" style="40"/>
    <col min="22" max="25" width="4.85546875" style="40" customWidth="1"/>
    <col min="26" max="26" width="10" style="40" customWidth="1"/>
    <col min="27" max="27" width="7.42578125" style="40" customWidth="1"/>
    <col min="28" max="34" width="4.85546875" style="40" customWidth="1"/>
    <col min="35" max="35" width="11.5703125" style="40" bestFit="1" customWidth="1"/>
    <col min="36" max="36" width="11.7109375" style="40" bestFit="1" customWidth="1"/>
    <col min="37" max="37" width="11.42578125" style="40"/>
    <col min="38" max="38" width="12.5703125" style="40" customWidth="1"/>
    <col min="39" max="40" width="11.42578125" style="40"/>
    <col min="41" max="44" width="4.85546875" style="40" customWidth="1"/>
    <col min="45" max="45" width="10" style="40" customWidth="1"/>
    <col min="46" max="46" width="7.42578125" style="40" customWidth="1"/>
    <col min="47" max="53" width="4.85546875" style="40" customWidth="1"/>
    <col min="54" max="54" width="11.5703125" style="40" bestFit="1" customWidth="1"/>
    <col min="55" max="55" width="11.7109375" style="40" bestFit="1" customWidth="1"/>
    <col min="56" max="56" width="11.42578125" style="40"/>
    <col min="57" max="57" width="12.5703125" style="40" customWidth="1"/>
    <col min="58" max="59" width="11.42578125" style="40"/>
    <col min="60" max="63" width="4.85546875" style="40" customWidth="1"/>
    <col min="64" max="64" width="10" style="40" customWidth="1"/>
    <col min="65" max="65" width="7.42578125" style="40" customWidth="1"/>
    <col min="66" max="72" width="4.85546875" style="40" customWidth="1"/>
    <col min="73" max="73" width="11.7109375" style="40" bestFit="1" customWidth="1"/>
    <col min="74" max="74" width="11.42578125" style="40"/>
    <col min="75" max="76" width="12.5703125" style="40" customWidth="1"/>
    <col min="77" max="16384" width="11.42578125" style="40"/>
  </cols>
  <sheetData>
    <row r="1" spans="1:76" ht="16.5" customHeight="1" thickTop="1" x14ac:dyDescent="0.25">
      <c r="A1" s="576" t="s">
        <v>37</v>
      </c>
      <c r="B1" s="577"/>
      <c r="C1" s="577"/>
      <c r="D1" s="577"/>
      <c r="E1" s="577"/>
      <c r="F1" s="577"/>
      <c r="G1" s="577"/>
      <c r="H1" s="577"/>
      <c r="I1" s="577"/>
      <c r="J1" s="577"/>
      <c r="K1" s="577"/>
      <c r="L1" s="577"/>
      <c r="M1" s="577"/>
      <c r="N1" s="577"/>
      <c r="O1" s="577"/>
      <c r="P1" s="577"/>
      <c r="Q1" s="577"/>
      <c r="R1" s="577"/>
      <c r="S1" s="578"/>
      <c r="T1" s="576" t="s">
        <v>37</v>
      </c>
      <c r="U1" s="577"/>
      <c r="V1" s="577"/>
      <c r="W1" s="577"/>
      <c r="X1" s="577"/>
      <c r="Y1" s="577"/>
      <c r="Z1" s="577"/>
      <c r="AA1" s="577"/>
      <c r="AB1" s="577"/>
      <c r="AC1" s="577"/>
      <c r="AD1" s="577"/>
      <c r="AE1" s="577"/>
      <c r="AF1" s="577"/>
      <c r="AG1" s="577"/>
      <c r="AH1" s="577"/>
      <c r="AI1" s="577"/>
      <c r="AJ1" s="577"/>
      <c r="AK1" s="577"/>
      <c r="AL1" s="578"/>
      <c r="AM1" s="576" t="s">
        <v>37</v>
      </c>
      <c r="AN1" s="577"/>
      <c r="AO1" s="577"/>
      <c r="AP1" s="577"/>
      <c r="AQ1" s="577"/>
      <c r="AR1" s="577"/>
      <c r="AS1" s="577"/>
      <c r="AT1" s="577"/>
      <c r="AU1" s="577"/>
      <c r="AV1" s="577"/>
      <c r="AW1" s="577"/>
      <c r="AX1" s="577"/>
      <c r="AY1" s="577"/>
      <c r="AZ1" s="577"/>
      <c r="BA1" s="577"/>
      <c r="BB1" s="577"/>
      <c r="BC1" s="577"/>
      <c r="BD1" s="577"/>
      <c r="BE1" s="578"/>
      <c r="BF1" s="576" t="s">
        <v>37</v>
      </c>
      <c r="BG1" s="577"/>
      <c r="BH1" s="577"/>
      <c r="BI1" s="577"/>
      <c r="BJ1" s="577"/>
      <c r="BK1" s="577"/>
      <c r="BL1" s="577"/>
      <c r="BM1" s="577"/>
      <c r="BN1" s="577"/>
      <c r="BO1" s="577"/>
      <c r="BP1" s="577"/>
      <c r="BQ1" s="577"/>
      <c r="BR1" s="577"/>
      <c r="BS1" s="577"/>
      <c r="BT1" s="577"/>
      <c r="BU1" s="577"/>
      <c r="BV1" s="577"/>
      <c r="BW1" s="577"/>
      <c r="BX1" s="578"/>
    </row>
    <row r="2" spans="1:76" ht="16.5" customHeight="1" thickBot="1" x14ac:dyDescent="0.3">
      <c r="A2" s="531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  <c r="N2" s="532"/>
      <c r="O2" s="532"/>
      <c r="P2" s="532"/>
      <c r="Q2" s="532"/>
      <c r="R2" s="532"/>
      <c r="S2" s="533"/>
      <c r="T2" s="531"/>
      <c r="U2" s="532"/>
      <c r="V2" s="532"/>
      <c r="W2" s="532"/>
      <c r="X2" s="532"/>
      <c r="Y2" s="532"/>
      <c r="Z2" s="532"/>
      <c r="AA2" s="532"/>
      <c r="AB2" s="532"/>
      <c r="AC2" s="532"/>
      <c r="AD2" s="532"/>
      <c r="AE2" s="532"/>
      <c r="AF2" s="532"/>
      <c r="AG2" s="532"/>
      <c r="AH2" s="532"/>
      <c r="AI2" s="532"/>
      <c r="AJ2" s="532"/>
      <c r="AK2" s="532"/>
      <c r="AL2" s="533"/>
      <c r="AM2" s="531"/>
      <c r="AN2" s="532"/>
      <c r="AO2" s="532"/>
      <c r="AP2" s="532"/>
      <c r="AQ2" s="532"/>
      <c r="AR2" s="532"/>
      <c r="AS2" s="532"/>
      <c r="AT2" s="532"/>
      <c r="AU2" s="532"/>
      <c r="AV2" s="532"/>
      <c r="AW2" s="532"/>
      <c r="AX2" s="532"/>
      <c r="AY2" s="532"/>
      <c r="AZ2" s="532"/>
      <c r="BA2" s="532"/>
      <c r="BB2" s="532"/>
      <c r="BC2" s="532"/>
      <c r="BD2" s="532"/>
      <c r="BE2" s="533"/>
      <c r="BF2" s="531"/>
      <c r="BG2" s="532"/>
      <c r="BH2" s="532"/>
      <c r="BI2" s="532"/>
      <c r="BJ2" s="532"/>
      <c r="BK2" s="532"/>
      <c r="BL2" s="532"/>
      <c r="BM2" s="532"/>
      <c r="BN2" s="532"/>
      <c r="BO2" s="532"/>
      <c r="BP2" s="532"/>
      <c r="BQ2" s="532"/>
      <c r="BR2" s="532"/>
      <c r="BS2" s="532"/>
      <c r="BT2" s="532"/>
      <c r="BU2" s="532"/>
      <c r="BV2" s="532"/>
      <c r="BW2" s="532"/>
      <c r="BX2" s="533"/>
    </row>
    <row r="3" spans="1:76" ht="15.75" customHeight="1" thickBot="1" x14ac:dyDescent="0.3">
      <c r="A3" s="580" t="s">
        <v>0</v>
      </c>
      <c r="B3" s="580" t="s">
        <v>1</v>
      </c>
      <c r="C3" s="547" t="s">
        <v>2</v>
      </c>
      <c r="D3" s="548"/>
      <c r="E3" s="548"/>
      <c r="F3" s="618"/>
      <c r="G3" s="580" t="s">
        <v>34</v>
      </c>
      <c r="H3" s="857" t="s">
        <v>35</v>
      </c>
      <c r="I3" s="547" t="s">
        <v>3</v>
      </c>
      <c r="J3" s="548"/>
      <c r="K3" s="548"/>
      <c r="L3" s="548"/>
      <c r="M3" s="548"/>
      <c r="N3" s="618"/>
      <c r="O3" s="623" t="s">
        <v>136</v>
      </c>
      <c r="P3" s="582" t="s">
        <v>92</v>
      </c>
      <c r="Q3" s="583" t="s">
        <v>108</v>
      </c>
      <c r="R3" s="580" t="s">
        <v>63</v>
      </c>
      <c r="S3" s="569" t="s">
        <v>107</v>
      </c>
      <c r="T3" s="580" t="s">
        <v>0</v>
      </c>
      <c r="U3" s="580" t="s">
        <v>1</v>
      </c>
      <c r="V3" s="547" t="s">
        <v>2</v>
      </c>
      <c r="W3" s="548"/>
      <c r="X3" s="548"/>
      <c r="Y3" s="618"/>
      <c r="Z3" s="580" t="s">
        <v>34</v>
      </c>
      <c r="AA3" s="857" t="s">
        <v>35</v>
      </c>
      <c r="AB3" s="547" t="s">
        <v>3</v>
      </c>
      <c r="AC3" s="548"/>
      <c r="AD3" s="548"/>
      <c r="AE3" s="548"/>
      <c r="AF3" s="548"/>
      <c r="AG3" s="548"/>
      <c r="AH3" s="551" t="s">
        <v>136</v>
      </c>
      <c r="AI3" s="582" t="s">
        <v>92</v>
      </c>
      <c r="AJ3" s="583" t="s">
        <v>108</v>
      </c>
      <c r="AK3" s="580" t="s">
        <v>63</v>
      </c>
      <c r="AL3" s="569" t="s">
        <v>107</v>
      </c>
      <c r="AM3" s="580" t="s">
        <v>0</v>
      </c>
      <c r="AN3" s="580" t="s">
        <v>1</v>
      </c>
      <c r="AO3" s="547" t="s">
        <v>2</v>
      </c>
      <c r="AP3" s="548"/>
      <c r="AQ3" s="548"/>
      <c r="AR3" s="618"/>
      <c r="AS3" s="580" t="s">
        <v>34</v>
      </c>
      <c r="AT3" s="857" t="s">
        <v>35</v>
      </c>
      <c r="AU3" s="547" t="s">
        <v>3</v>
      </c>
      <c r="AV3" s="548"/>
      <c r="AW3" s="548"/>
      <c r="AX3" s="548"/>
      <c r="AY3" s="548"/>
      <c r="AZ3" s="618"/>
      <c r="BA3" s="623" t="s">
        <v>136</v>
      </c>
      <c r="BB3" s="582" t="s">
        <v>92</v>
      </c>
      <c r="BC3" s="583" t="s">
        <v>108</v>
      </c>
      <c r="BD3" s="580" t="s">
        <v>63</v>
      </c>
      <c r="BE3" s="569" t="s">
        <v>120</v>
      </c>
      <c r="BF3" s="580" t="s">
        <v>0</v>
      </c>
      <c r="BG3" s="580" t="s">
        <v>1</v>
      </c>
      <c r="BH3" s="547" t="s">
        <v>2</v>
      </c>
      <c r="BI3" s="548"/>
      <c r="BJ3" s="548"/>
      <c r="BK3" s="618"/>
      <c r="BL3" s="580" t="s">
        <v>34</v>
      </c>
      <c r="BM3" s="857" t="s">
        <v>35</v>
      </c>
      <c r="BN3" s="547" t="s">
        <v>3</v>
      </c>
      <c r="BO3" s="548"/>
      <c r="BP3" s="548"/>
      <c r="BQ3" s="548"/>
      <c r="BR3" s="548"/>
      <c r="BS3" s="548"/>
      <c r="BT3" s="551" t="s">
        <v>136</v>
      </c>
      <c r="BU3" s="582" t="s">
        <v>92</v>
      </c>
      <c r="BV3" s="583" t="s">
        <v>108</v>
      </c>
      <c r="BW3" s="580" t="s">
        <v>63</v>
      </c>
      <c r="BX3" s="569" t="s">
        <v>120</v>
      </c>
    </row>
    <row r="4" spans="1:76" ht="15.75" customHeight="1" thickBot="1" x14ac:dyDescent="0.3">
      <c r="A4" s="580"/>
      <c r="B4" s="580"/>
      <c r="C4" s="549"/>
      <c r="D4" s="619"/>
      <c r="E4" s="619"/>
      <c r="F4" s="620"/>
      <c r="G4" s="580"/>
      <c r="H4" s="857"/>
      <c r="I4" s="584"/>
      <c r="J4" s="621"/>
      <c r="K4" s="621"/>
      <c r="L4" s="621"/>
      <c r="M4" s="621"/>
      <c r="N4" s="622"/>
      <c r="O4" s="624"/>
      <c r="P4" s="582"/>
      <c r="Q4" s="583"/>
      <c r="R4" s="580"/>
      <c r="S4" s="569"/>
      <c r="T4" s="580"/>
      <c r="U4" s="580"/>
      <c r="V4" s="549"/>
      <c r="W4" s="619"/>
      <c r="X4" s="619"/>
      <c r="Y4" s="620"/>
      <c r="Z4" s="580"/>
      <c r="AA4" s="857"/>
      <c r="AB4" s="549"/>
      <c r="AC4" s="550"/>
      <c r="AD4" s="550"/>
      <c r="AE4" s="550"/>
      <c r="AF4" s="550"/>
      <c r="AG4" s="550"/>
      <c r="AH4" s="552"/>
      <c r="AI4" s="582"/>
      <c r="AJ4" s="583"/>
      <c r="AK4" s="580"/>
      <c r="AL4" s="569"/>
      <c r="AM4" s="580"/>
      <c r="AN4" s="580"/>
      <c r="AO4" s="549"/>
      <c r="AP4" s="619"/>
      <c r="AQ4" s="619"/>
      <c r="AR4" s="620"/>
      <c r="AS4" s="580"/>
      <c r="AT4" s="857"/>
      <c r="AU4" s="584"/>
      <c r="AV4" s="621"/>
      <c r="AW4" s="621"/>
      <c r="AX4" s="621"/>
      <c r="AY4" s="621"/>
      <c r="AZ4" s="622"/>
      <c r="BA4" s="624"/>
      <c r="BB4" s="582"/>
      <c r="BC4" s="583"/>
      <c r="BD4" s="580"/>
      <c r="BE4" s="569"/>
      <c r="BF4" s="580"/>
      <c r="BG4" s="580"/>
      <c r="BH4" s="549"/>
      <c r="BI4" s="619"/>
      <c r="BJ4" s="619"/>
      <c r="BK4" s="620"/>
      <c r="BL4" s="580"/>
      <c r="BM4" s="857"/>
      <c r="BN4" s="584"/>
      <c r="BO4" s="621"/>
      <c r="BP4" s="621"/>
      <c r="BQ4" s="621"/>
      <c r="BR4" s="621"/>
      <c r="BS4" s="621"/>
      <c r="BT4" s="552"/>
      <c r="BU4" s="582"/>
      <c r="BV4" s="583"/>
      <c r="BW4" s="580"/>
      <c r="BX4" s="569"/>
    </row>
    <row r="5" spans="1:76" ht="15.75" customHeight="1" thickBot="1" x14ac:dyDescent="0.3">
      <c r="A5" s="580"/>
      <c r="B5" s="580"/>
      <c r="C5" s="584"/>
      <c r="D5" s="621"/>
      <c r="E5" s="621"/>
      <c r="F5" s="620"/>
      <c r="G5" s="580"/>
      <c r="H5" s="857"/>
      <c r="I5" s="120">
        <v>10</v>
      </c>
      <c r="J5" s="120">
        <v>25</v>
      </c>
      <c r="K5" s="120">
        <v>50</v>
      </c>
      <c r="L5" s="120">
        <v>75</v>
      </c>
      <c r="M5" s="120">
        <v>1</v>
      </c>
      <c r="N5" s="121">
        <v>5</v>
      </c>
      <c r="O5" s="625"/>
      <c r="P5" s="582"/>
      <c r="Q5" s="583"/>
      <c r="R5" s="580"/>
      <c r="S5" s="569"/>
      <c r="T5" s="580"/>
      <c r="U5" s="580"/>
      <c r="V5" s="584"/>
      <c r="W5" s="621"/>
      <c r="X5" s="621"/>
      <c r="Y5" s="620"/>
      <c r="Z5" s="580"/>
      <c r="AA5" s="857"/>
      <c r="AB5" s="122">
        <v>10</v>
      </c>
      <c r="AC5" s="122">
        <v>25</v>
      </c>
      <c r="AD5" s="122">
        <v>50</v>
      </c>
      <c r="AE5" s="122">
        <v>75</v>
      </c>
      <c r="AF5" s="122">
        <v>1</v>
      </c>
      <c r="AG5" s="123">
        <v>5</v>
      </c>
      <c r="AH5" s="552"/>
      <c r="AI5" s="582"/>
      <c r="AJ5" s="583"/>
      <c r="AK5" s="580"/>
      <c r="AL5" s="569"/>
      <c r="AM5" s="580"/>
      <c r="AN5" s="580"/>
      <c r="AO5" s="584"/>
      <c r="AP5" s="621"/>
      <c r="AQ5" s="621"/>
      <c r="AR5" s="622"/>
      <c r="AS5" s="580"/>
      <c r="AT5" s="857"/>
      <c r="AU5" s="122">
        <v>10</v>
      </c>
      <c r="AV5" s="122">
        <v>25</v>
      </c>
      <c r="AW5" s="122">
        <v>50</v>
      </c>
      <c r="AX5" s="122">
        <v>75</v>
      </c>
      <c r="AY5" s="122">
        <v>1</v>
      </c>
      <c r="AZ5" s="121">
        <v>5</v>
      </c>
      <c r="BA5" s="625"/>
      <c r="BB5" s="582"/>
      <c r="BC5" s="583"/>
      <c r="BD5" s="580"/>
      <c r="BE5" s="569"/>
      <c r="BF5" s="580"/>
      <c r="BG5" s="580"/>
      <c r="BH5" s="584"/>
      <c r="BI5" s="621"/>
      <c r="BJ5" s="621"/>
      <c r="BK5" s="622"/>
      <c r="BL5" s="580"/>
      <c r="BM5" s="857"/>
      <c r="BN5" s="122">
        <v>10</v>
      </c>
      <c r="BO5" s="122">
        <v>25</v>
      </c>
      <c r="BP5" s="122">
        <v>50</v>
      </c>
      <c r="BQ5" s="122">
        <v>75</v>
      </c>
      <c r="BR5" s="122">
        <v>1</v>
      </c>
      <c r="BS5" s="124">
        <v>5</v>
      </c>
      <c r="BT5" s="553"/>
      <c r="BU5" s="582"/>
      <c r="BV5" s="583"/>
      <c r="BW5" s="580"/>
      <c r="BX5" s="569"/>
    </row>
    <row r="6" spans="1:76" x14ac:dyDescent="0.25">
      <c r="A6" s="25"/>
      <c r="B6" s="28"/>
      <c r="C6" s="705"/>
      <c r="D6" s="878"/>
      <c r="E6" s="878"/>
      <c r="F6" s="84">
        <f>(($J$5*J6)/100)+((K6*$K$5)/100)+(($L$5*L6)/100)+($M$5*M6)+($N$5*N6)</f>
        <v>0</v>
      </c>
      <c r="H6" s="31"/>
      <c r="I6" s="28"/>
      <c r="J6" s="28"/>
      <c r="K6" s="28"/>
      <c r="L6" s="28"/>
      <c r="M6" s="28"/>
      <c r="N6" s="227"/>
      <c r="O6" s="79">
        <f>((($I$5*I6)/100)+($J$5*J6)/100)+((K6*$K$5)/100)+(($L$5*L6)/100)+($M$5*M6)+($N$5*N6)</f>
        <v>0</v>
      </c>
      <c r="P6" s="76" t="b">
        <f>IF(G6="CLIENT S+L",(F6*3333.33+(VLOOKUP(I6,'BASE DE DONNEE'!$I$220:$J$250,2,0)))-(F6*3333.33+(VLOOKUP(I6,'BASE DE DONNEE'!$I$220:$J$250,2,0)))*H6,IF(G6="CLIENT O","OFFERT",IF(G6="CLIENT L",(VLOOKUP(I6,'BASE DE DONNEE'!$I$220:$J$250,2,0))+(VLOOKUP(F6,'BASE DE DONNEE'!$I$111:$P$192,2,0)),IF(G6="CLIENT D",(F6*3809.53+(VLOOKUP(I6,'BASE DE DONNEE'!$I$220:$J$250,2,0))),IF(G6="CLIENT S+D",((F6*3809.53+(VLOOKUP(I6,'BASE DE DONNEE'!$I$220:$J$250,2,0)))-(F6*3809.53+(VLOOKUP(I6,'BASE DE DONNEE'!$I$220:$J$250,2,0)))*H6),IF(G6="CLIENT S",(VLOOKUP(I6,'BASE DE DONNEE'!$I$220:$J$250,2,0))+VLOOKUP(F6,'BASE DE DONNEE'!$I$111:$P$192,2,0)-((VLOOKUP(I6,'BASE DE DONNEE'!$I$220:$J$250,2,0))+VLOOKUP(F6,'BASE DE DONNEE'!$I$111:$P$164,2,0)*H6)))))))</f>
        <v>0</v>
      </c>
      <c r="Q6" s="76" t="b">
        <f>IF(G6="CLIENT S+L",(P6*0.05),IF(G6="CLIENT S",(P6*0.05),IF(G6="CLIENT D",(P6*5/100),IF(G6="CLIENT L",(P6*5)/100,IF(G6="CLIENT S+D",(P6*0.05),IF(G6="CLIENT O",P6))))))</f>
        <v>0</v>
      </c>
      <c r="R6" s="83" t="b">
        <f>IF(G6="CLIENT S+L",(P6+Q6),IF(G6="CLIENT D",P6+Q6,IF(G6="CLIENT S",(P6+Q6),IF(G6="CLIENT L",P6+Q6,IF(G6="CLIENT S+D",(P6+Q6),IF(G6="CLIENT O",Q6))))))</f>
        <v>0</v>
      </c>
      <c r="S6" s="33"/>
      <c r="T6" s="25"/>
      <c r="U6" s="28"/>
      <c r="V6" s="705"/>
      <c r="W6" s="878"/>
      <c r="X6" s="878"/>
      <c r="Y6" s="77">
        <f>(($AC$5*AC6)/100)+((AD6*$AD$5)/100)+(($AE$5*AE6)/100)+($AF$5*AF6)+($AG$5*AG6)</f>
        <v>0</v>
      </c>
      <c r="Z6" s="28"/>
      <c r="AA6" s="31"/>
      <c r="AB6" s="28"/>
      <c r="AC6" s="28"/>
      <c r="AD6" s="28"/>
      <c r="AE6" s="28"/>
      <c r="AF6" s="28"/>
      <c r="AG6" s="125"/>
      <c r="AH6" s="86">
        <f>(($AB$5*AB6)/100)+(($AC$5*AC6)/100)+(($AD$5*AD6)/100)+(($AE$5*AE6)/100)+($AF$5*AF6)+($AG$5*AG6)</f>
        <v>0</v>
      </c>
      <c r="AI6" s="91">
        <f>IF(Z6="CLIENT S+L",(Y6*3333.33+(VLOOKUP(AB6,'BASE DE DONNEE'!$I$220:$J$250,2,0)))-(Y6*3333.33+(VLOOKUP(AB6,'BASE DE DONNEE'!$I$220:$J$250,2,0)))*AA6,IF(Z6="CLIENT O","OFFERT",IF(Z6="CLIENT L",(VLOOKUP(AB6,'BASE DE DONNEE'!$I$220:$J$250,2,0))+(VLOOKUP(Y6,'BASE DE DONNEE'!$I$111:$P$192,2,0)),IF(Z6="CLIENT D",(Y6*3809.53+(VLOOKUP(AB6,'BASE DE DONNEE'!$I$220:$J$250,2,0))),IF(Z6="CLIENT S+D",(Y6*3809.53+(VLOOKUP(AB6,'BASE DE DONNEE'!$I$220:$J$250,2,0)))-(Y6*3809.53+(VLOOKUP(AB6,'BASE DE DONNEE'!$I$220:$J$250,2,0)))*AA6,IF(Z6="CLIENT S",VLOOKUP(AB6,'BASE DE DONNEE'!$I$220:$J$250,2,0))+VLOOKUP(Y6,'BASE DE DONNEE'!$I$111:$P$192,2,0)-((VLOOKUP(AB6,'BASE DE DONNEE'!$I$220:$J$250,2,0))+VLOOKUP(Y6,'BASE DE DONNEE'!$I$111:$P$192,2,0)*AA6))))))</f>
        <v>0</v>
      </c>
      <c r="AJ6" s="91" t="b">
        <f>IF(Z6="CLIENT S+L",(AI6*0.05),IF(Z6="CLIENT S",(AI6*0.05),IF(Z6="CLIENT D",(AI6*5/100),IF(Z6="CLIENT L",(AI6*5)/100,IF(Z6="CLIENT S+D",(AI6*0.05),IF(Z6="CLIENT O",AI6))))))</f>
        <v>0</v>
      </c>
      <c r="AK6" s="91" t="b">
        <f>IF(Z6="CLIENT S+L",(AI6+AJ6),IF(Z6="CLIENT D",AI6+AJ6,IF(Z6="CLIENT S",(AI6+AJ6),IF(Z6="CLIENT L",AI6+AJ6,IF(Z6="CLIENT S+D",(AI6+AJ6),IF(Z6="CLIENT O",AJ6))))))</f>
        <v>0</v>
      </c>
      <c r="AL6" s="33"/>
      <c r="AM6" s="25"/>
      <c r="AN6" s="28"/>
      <c r="AO6" s="705"/>
      <c r="AP6" s="878"/>
      <c r="AQ6" s="878"/>
      <c r="AR6" s="84">
        <f>(($AV$5*AV6)/100)+((AW6*$AW$5)/100)+(($AX$5*AX6)/100)+($AY$5*AY6)+($AZ$5*AZ6)</f>
        <v>0</v>
      </c>
      <c r="AS6" s="28"/>
      <c r="AT6" s="31"/>
      <c r="AU6" s="28"/>
      <c r="AV6" s="28"/>
      <c r="AW6" s="28"/>
      <c r="AX6" s="28"/>
      <c r="AY6" s="28"/>
      <c r="AZ6" s="126"/>
      <c r="BA6" s="89">
        <f>(($AU$5*AU6)/100)+(($AV$5*AV6)/100)+(($AW$5*AW6)/100)+(($AX$5*AX6)/100)+($AY$5*AY6)+($AZ$5*AZ6)</f>
        <v>0</v>
      </c>
      <c r="BB6" s="47">
        <f>IF(AS6="CLIENT S+L",(AR6*3333.33+(VLOOKUP(AU6,'BASE DE DONNEE'!$I$220:$J$250,2,0)))-((AR6*3333.33+(VLOOKUP(AU6,'BASE DE DONNEE'!$I$220:$J$250,2,0)))*AT6),IF(AS6="CLIENT O","OFFERT",IF(AS6="CLIENT L",(VLOOKUP(AU6,'BASE DE DONNEE'!$I$220:$J$250,2,0))+(VLOOKUP(AR6,'BASE DE DONNEE'!$I$111:$P$192,2,0)),IF(AS6="CLIENT D",(AR6*3809.53+(VLOOKUP(AU6,'BASE DE DONNEE'!$I$220:$J$250,2,0))),IF(AS6="CLIENT S+D",(AR6*3809.53+(VLOOKUP(AU6,'BASE DE DONNEE'!$I$220:$J$250,2,0)))-(AR6*3809.53+(VLOOKUP(AU6,'BASE DE DONNEE'!$I$220:$J$250,2,0)))*AT6,IF(AS6="CLIENT S",VLOOKUP(AU6,'BASE DE DONNEE'!$I$220:$J$250,2,0))+VLOOKUP(AR6,'BASE DE DONNEE'!$I$111:$P$192,2,0)-((VLOOKUP(AU6,'BASE DE DONNEE'!$I$220:$J$250,2,0))+VLOOKUP(AR6,'BASE DE DONNEE'!$I$111:$P$164,2,0)*AT6))))))</f>
        <v>0</v>
      </c>
      <c r="BC6" s="47" t="b">
        <f>IF(AS6="CLIENT S+L",(BB6*0.05),IF(AS6="CLIENT S",(BB6*0.05),IF(AS6="CLIENT D",(BB6*5/100),IF(AS6="CLIENT L",(BB6*5)/100,IF(AS6="CLIENT S+D",(BB6*0.05),IF(AS6="CLIENT O",BB6))))))</f>
        <v>0</v>
      </c>
      <c r="BD6" s="338" t="b">
        <f>IF(AS6="CLIENT S+L",(BB6+BC6),IF(AS6="CLIENT D",BB6+BC6,IF(AS6="CLIENT S",(BB6+BC6),IF(AS6="CLIENT L",BB6+BC6,IF(AS6="CLIENT S+D",(BB6+BC6),IF(AS6="CLIENT O",BC6))))))</f>
        <v>0</v>
      </c>
      <c r="BE6" s="33"/>
      <c r="BF6" s="25"/>
      <c r="BG6" s="28"/>
      <c r="BH6" s="705"/>
      <c r="BI6" s="878"/>
      <c r="BJ6" s="878"/>
      <c r="BK6" s="84">
        <f>(($BO$5*BO6)/100)+((BP6*$BP$5)/100)+(($BQ$5*BQ6)/100)+($BR$5*BR6)+($BS$5*BS6)</f>
        <v>0</v>
      </c>
      <c r="BL6" s="28"/>
      <c r="BM6" s="31"/>
      <c r="BN6" s="28"/>
      <c r="BO6" s="28"/>
      <c r="BP6" s="28"/>
      <c r="BQ6" s="28"/>
      <c r="BR6" s="28"/>
      <c r="BS6" s="28"/>
      <c r="BT6" s="90">
        <f>(($BN$5*BN6)/100)+(($BO$5*BO6)/100)+(($BP$5*BP6)/100)+(($BQ$5*BQ6)/100)+($BR$5*BR6)+($BS$5*BS6)</f>
        <v>0</v>
      </c>
      <c r="BU6" s="91">
        <f>IF(BL6="CLIENT S+L",(BK6*3333.33+(VLOOKUP(BN6,'BASE DE DONNEE'!$I$220:$J$250,2,0)))-((BK6*3333.33+(VLOOKUP(BN6,'BASE DE DONNEE'!$I$220:$J$250,2,0)))*BM6),IF(BL6="CLIENT O","OFFERT",IF(BL6="CLIENT L",(VLOOKUP(BN6,'BASE DE DONNEE'!$I$220:$J$250,2,0))+(VLOOKUP(BK6,'BASE DE DONNEE'!$I$111:$P$192,2,0)),IF(BL6="CLIENT D",(BK6*3809.53+(VLOOKUP(BN6,'BASE DE DONNEE'!$I$220:$J$250,2,0))),IF(BL6="CLIENT S+D",(BK6*3809.53+(VLOOKUP(BN6,'BASE DE DONNEE'!$I$220:$J$250,2,0)))-((BK6*3809.53+(VLOOKUP(BN6,'BASE DE DONNEE'!$I$220:$J$250,2,0)))*BM6),IF(BL6="CLIENT S",VLOOKUP(BN6,'BASE DE DONNEE'!$I$220:$J$250,2,0))+VLOOKUP(BK6,'BASE DE DONNEE'!$I$111:$P$192,2,0)-((VLOOKUP(BN6,'BASE DE DONNEE'!$I$220:$J$250,2,0))+VLOOKUP(BK6,'BASE DE DONNEE'!$I$111:$P$192,2,0)*BM6))))))</f>
        <v>0</v>
      </c>
      <c r="BV6" s="91" t="b">
        <f>IF(BL6="CLIENT S+L",(BU6*0.05),IF(BL6="CLIENT S",(BU6*0.05),IF(BL6="CLIENT D",(BU6*5/100),IF(BL6="CLIENT L",(BU6*5)/100,IF(BL6="CLIENT S+D",(BU6*0.05),IF(BL6="CLIENT O",BU6))))))</f>
        <v>0</v>
      </c>
      <c r="BW6" s="339" t="b">
        <f>IF(BL6="CLIENT S+L",(BU6+BV6),IF(BL6="CLIENT D",BU6+BV6,IF(BL6="CLIENT S",(BU6+BV6),IF(BL6="CLIENT L",BU6+BV6,IF(BL6="CLIENT S+D",(BU6+BV6),IF(BL6="CLIENT O",BV6))))))</f>
        <v>0</v>
      </c>
      <c r="BX6" s="33"/>
    </row>
    <row r="7" spans="1:76" x14ac:dyDescent="0.25">
      <c r="A7" s="26"/>
      <c r="B7" s="29"/>
      <c r="C7" s="585"/>
      <c r="D7" s="704"/>
      <c r="E7" s="704"/>
      <c r="F7" s="77">
        <f t="shared" ref="F7:F32" si="0">(($J$5*J7)/100)+((K7*$K$5)/100)+(($L$5*L7)/100)+($M$5*M7)+($N$5*N7)</f>
        <v>0</v>
      </c>
      <c r="G7" s="29"/>
      <c r="H7" s="42"/>
      <c r="I7" s="29"/>
      <c r="J7" s="29"/>
      <c r="K7" s="29"/>
      <c r="L7" s="29"/>
      <c r="M7" s="29"/>
      <c r="N7" s="130"/>
      <c r="O7" s="80">
        <f t="shared" ref="O7:O32" si="1">((($I$5*I7)/100)+($J$5*J7)/100)+((K7*$K$5)/100)+(($L$5*L7)/100)+($M$5*M7)+($N$5*N7)</f>
        <v>0</v>
      </c>
      <c r="P7" s="76" t="b">
        <f>IF(G7="CLIENT S+L",(F7*3333.33+(VLOOKUP(I7,'BASE DE DONNEE'!$I$220:$J$250,2,0)))-(F7*3333.33+(VLOOKUP(I7,'BASE DE DONNEE'!$I$220:$J$250,2,0)))*H7,IF(G7="CLIENT O","OFFERT",IF(G7="CLIENT L",(VLOOKUP(I7,'BASE DE DONNEE'!$I$220:$J$250,2,0))+(VLOOKUP(F7,'BASE DE DONNEE'!$I$111:$P$192,2,0)),IF(G7="CLIENT D",(F7*3809.53+(VLOOKUP(I7,'BASE DE DONNEE'!$I$220:$J$250,2,0))),IF(G7="CLIENT S+D",((F7*3809.53+(VLOOKUP(I7,'BASE DE DONNEE'!$I$220:$J$250,2,0)))-(F7*3809.53+(VLOOKUP(I7,'BASE DE DONNEE'!$I$220:$J$250,2,0)))*H7),IF(G7="CLIENT S",(VLOOKUP(I7,'BASE DE DONNEE'!$I$220:$J$250,2,0))+VLOOKUP(F7,'BASE DE DONNEE'!$I$111:$P$192,2,0)-((VLOOKUP(I7,'BASE DE DONNEE'!$I$220:$J$250,2,0))+VLOOKUP(F7,'BASE DE DONNEE'!$I$111:$P$164,2,0)*H7)))))))</f>
        <v>0</v>
      </c>
      <c r="Q7" s="76" t="b">
        <f t="shared" ref="Q7:Q32" si="2">IF(G7="CLIENT S+L",(P7*0.05),IF(G7="CLIENT S",(P7*0.05),IF(G7="CLIENT D",(P7*5/100),IF(G7="CLIENT L",(P7*5)/100,IF(G7="CLIENT S+D",(P7*0.05),IF(G7="CLIENT O",P7))))))</f>
        <v>0</v>
      </c>
      <c r="R7" s="83" t="b">
        <f t="shared" ref="R7:R32" si="3">IF(G7="CLIENT S+L",(P7+Q7),IF(G7="CLIENT D",P7+Q7,IF(G7="CLIENT S",(P7+Q7),IF(G7="CLIENT L",P7+Q7,IF(G7="CLIENT S+D",(P7+Q7),IF(G7="CLIENT O",Q7))))))</f>
        <v>0</v>
      </c>
      <c r="S7" s="34"/>
      <c r="T7" s="26"/>
      <c r="U7" s="29"/>
      <c r="V7" s="585"/>
      <c r="W7" s="704"/>
      <c r="X7" s="704"/>
      <c r="Y7" s="77">
        <f t="shared" ref="Y7:Y36" si="4">(($AC$5*AC7)/100)+((AD7*$AD$5)/100)+(($AE$5*AE7)/100)+($AF$5*AF7)+($AG$5*AG7)</f>
        <v>0</v>
      </c>
      <c r="Z7" s="29"/>
      <c r="AA7" s="42"/>
      <c r="AB7" s="29"/>
      <c r="AC7" s="29"/>
      <c r="AD7" s="29"/>
      <c r="AE7" s="29"/>
      <c r="AF7" s="29"/>
      <c r="AG7" s="130"/>
      <c r="AH7" s="92">
        <f t="shared" ref="AH7:AH36" si="5">(($AB$5*AB7)/100)+(($AC$5*AC7)/100)+(($AD$5*AD7)/100)+(($AE$5*AE7)/100)+($AF$5*AF7)+($AG$5*AG7)</f>
        <v>0</v>
      </c>
      <c r="AI7" s="83">
        <f>IF(Z7="CLIENT S+L",(Y7*3333.33+(VLOOKUP(AB7,'BASE DE DONNEE'!$I$220:$J$250,2,0)))-(Y7*3333.33+(VLOOKUP(AB7,'BASE DE DONNEE'!$I$220:$J$250,2,0)))*AA7,IF(Z7="CLIENT O","OFFERT",IF(Z7="CLIENT L",(VLOOKUP(AB7,'BASE DE DONNEE'!$I$220:$J$250,2,0))+(VLOOKUP(Y7,'BASE DE DONNEE'!$I$111:$P$192,2,0)),IF(Z7="CLIENT D",(Y7*3809.53+(VLOOKUP(AB7,'BASE DE DONNEE'!$I$220:$J$250,2,0))),IF(Z7="CLIENT S+D",(Y7*3809.53+(VLOOKUP(AB7,'BASE DE DONNEE'!$I$220:$J$250,2,0)))-(Y7*3809.53+(VLOOKUP(AB7,'BASE DE DONNEE'!$I$220:$J$250,2,0)))*AA7,IF(Z7="CLIENT S",VLOOKUP(AB7,'BASE DE DONNEE'!$I$220:$J$250,2,0))+VLOOKUP(Y7,'BASE DE DONNEE'!$I$111:$P$192,2,0)-((VLOOKUP(AB7,'BASE DE DONNEE'!$I$220:$J$250,2,0))+VLOOKUP(Y7,'BASE DE DONNEE'!$I$111:$P$192,2,0)*AA7))))))</f>
        <v>0</v>
      </c>
      <c r="AJ7" s="83" t="b">
        <f t="shared" ref="AJ7:AJ36" si="6">IF(Z7="CLIENT S+L",(AI7*0.05),IF(Z7="CLIENT S",(AI7*0.05),IF(Z7="CLIENT D",(AI7*5/100),IF(Z7="CLIENT L",(AI7*5)/100,IF(Z7="CLIENT S+D",(AI7*0.05),IF(Z7="CLIENT O",AI7))))))</f>
        <v>0</v>
      </c>
      <c r="AK7" s="83" t="b">
        <f t="shared" ref="AK7:AK36" si="7">IF(Z7="CLIENT S+L",(AI7+AJ7),IF(Z7="CLIENT D",AI7+AJ7,IF(Z7="CLIENT S",(AI7+AJ7),IF(Z7="CLIENT L",AI7+AJ7,IF(Z7="CLIENT S+D",(AI7+AJ7),IF(Z7="CLIENT O",AJ7))))))</f>
        <v>0</v>
      </c>
      <c r="AL7" s="34"/>
      <c r="AM7" s="26"/>
      <c r="AN7" s="29"/>
      <c r="AO7" s="585"/>
      <c r="AP7" s="704"/>
      <c r="AQ7" s="704"/>
      <c r="AR7" s="77">
        <f t="shared" ref="AR7:AR36" si="8">(($AV$5*AV7)/100)+((AW7*$AW$5)/100)+(($AX$5*AX7)/100)+($AY$5*AY7)+($AZ$5*AZ7)</f>
        <v>0</v>
      </c>
      <c r="AS7" s="29"/>
      <c r="AT7" s="42"/>
      <c r="AU7" s="29"/>
      <c r="AV7" s="29"/>
      <c r="AW7" s="29"/>
      <c r="AX7" s="29"/>
      <c r="AY7" s="29"/>
      <c r="AZ7" s="129"/>
      <c r="BA7" s="93">
        <f t="shared" ref="BA7:BA36" si="9">(($AU$5*AU7)/100)+(($AV$5*AV7)/100)+(($AW$5*AW7)/100)+(($AX$5*AX7)/100)+($AY$5*AY7)+($AZ$5*AZ7)</f>
        <v>0</v>
      </c>
      <c r="BB7" s="41">
        <f>IF(AS7="CLIENT S+L",(AR7*3333.33+(VLOOKUP(AU7,'BASE DE DONNEE'!$I$220:$J$250,2,0)))-((AR7*3333.33+(VLOOKUP(AU7,'BASE DE DONNEE'!$I$220:$J$250,2,0)))*AT7),IF(AS7="CLIENT O","OFFERT",IF(AS7="CLIENT L",(VLOOKUP(AU7,'BASE DE DONNEE'!$I$220:$J$250,2,0))+(VLOOKUP(AR7,'BASE DE DONNEE'!$I$111:$P$192,2,0)),IF(AS7="CLIENT D",(AR7*3809.53+(VLOOKUP(AU7,'BASE DE DONNEE'!$I$220:$J$250,2,0))),IF(AS7="CLIENT S+D",(AR7*3809.53+(VLOOKUP(AU7,'BASE DE DONNEE'!$I$220:$J$250,2,0)))-(AR7*3809.53+(VLOOKUP(AU7,'BASE DE DONNEE'!$I$220:$J$250,2,0)))*AT7,IF(AS7="CLIENT S",VLOOKUP(AU7,'BASE DE DONNEE'!$I$220:$J$250,2,0))+VLOOKUP(AR7,'BASE DE DONNEE'!$I$111:$P$192,2,0)-((VLOOKUP(AU7,'BASE DE DONNEE'!$I$220:$J$250,2,0))+VLOOKUP(AR7,'BASE DE DONNEE'!$I$111:$P$164,2,0)*AT7))))))</f>
        <v>0</v>
      </c>
      <c r="BC7" s="41" t="b">
        <f t="shared" ref="BC7:BC36" si="10">IF(AS7="CLIENT S+L",(BB7*0.05),IF(AS7="CLIENT S",(BB7*0.05),IF(AS7="CLIENT D",(BB7*5/100),IF(AS7="CLIENT L",(BB7*5)/100,IF(AS7="CLIENT S+D",(BB7*0.05),IF(AS7="CLIENT O",BB7))))))</f>
        <v>0</v>
      </c>
      <c r="BD7" s="45" t="b">
        <f t="shared" ref="BD7:BD36" si="11">IF(AS7="CLIENT S+L",(BB7+BC7),IF(AS7="CLIENT D",BB7+BC7,IF(AS7="CLIENT S",(BB7+BC7),IF(AS7="CLIENT L",BB7+BC7,IF(AS7="CLIENT S+D",(BB7+BC7),IF(AS7="CLIENT O",BC7))))))</f>
        <v>0</v>
      </c>
      <c r="BE7" s="34"/>
      <c r="BF7" s="26"/>
      <c r="BG7" s="29"/>
      <c r="BH7" s="585"/>
      <c r="BI7" s="704"/>
      <c r="BJ7" s="704"/>
      <c r="BK7" s="77">
        <f t="shared" ref="BK7:BK36" si="12">(($BO$5*BO7)/100)+((BP7*$BP$5)/100)+(($BQ$5*BQ7)/100)+($BR$5*BR7)+($BS$5*BS7)</f>
        <v>0</v>
      </c>
      <c r="BL7" s="29"/>
      <c r="BM7" s="42"/>
      <c r="BN7" s="29"/>
      <c r="BO7" s="29"/>
      <c r="BP7" s="29"/>
      <c r="BQ7" s="29"/>
      <c r="BR7" s="29"/>
      <c r="BS7" s="29"/>
      <c r="BT7" s="94">
        <f t="shared" ref="BT7:BT36" si="13">(($BN$5*BN7)/100)+(($BO$5*BO7)/100)+(($BP$5*BP7)/100)+(($BQ$5*BQ7)/100)+($BR$5*BR7)+($BS$5*BS7)</f>
        <v>0</v>
      </c>
      <c r="BU7" s="83">
        <f>IF(BL7="CLIENT S+L",(BK7*3333.33+(VLOOKUP(BN7,'BASE DE DONNEE'!$I$220:$J$250,2,0)))-((BK7*3333.33+(VLOOKUP(BN7,'BASE DE DONNEE'!$I$220:$J$250,2,0)))*BM7),IF(BL7="CLIENT O","OFFERT",IF(BL7="CLIENT L",(VLOOKUP(BN7,'BASE DE DONNEE'!$I$220:$J$250,2,0))+(VLOOKUP(BK7,'BASE DE DONNEE'!$I$111:$P$192,2,0)),IF(BL7="CLIENT D",(BK7*3809.53+(VLOOKUP(BN7,'BASE DE DONNEE'!$I$220:$J$250,2,0))),IF(BL7="CLIENT S+D",(BK7*3809.53+(VLOOKUP(BN7,'BASE DE DONNEE'!$I$220:$J$250,2,0)))-((BK7*3809.53+(VLOOKUP(BN7,'BASE DE DONNEE'!$I$220:$J$250,2,0)))*BM7),IF(BL7="CLIENT S",VLOOKUP(BN7,'BASE DE DONNEE'!$I$220:$J$250,2,0))+VLOOKUP(BK7,'BASE DE DONNEE'!$I$111:$P$192,2,0)-((VLOOKUP(BN7,'BASE DE DONNEE'!$I$220:$J$250,2,0))+VLOOKUP(BK7,'BASE DE DONNEE'!$I$111:$P$192,2,0)*BM7))))))</f>
        <v>0</v>
      </c>
      <c r="BV7" s="83" t="b">
        <f t="shared" ref="BV7:BV36" si="14">IF(BL7="CLIENT S+L",(BU7*0.05),IF(BL7="CLIENT S",(BU7*0.05),IF(BL7="CLIENT D",(BU7*5/100),IF(BL7="CLIENT L",(BU7*5)/100,IF(BL7="CLIENT S+D",(BU7*0.05),IF(BL7="CLIENT O",BU7))))))</f>
        <v>0</v>
      </c>
      <c r="BW7" s="95" t="b">
        <f t="shared" ref="BW7:BW36" si="15">IF(BL7="CLIENT S+L",(BU7+BV7),IF(BL7="CLIENT D",BU7+BV7,IF(BL7="CLIENT S",(BU7+BV7),IF(BL7="CLIENT L",BU7+BV7,IF(BL7="CLIENT S+D",(BU7+BV7),IF(BL7="CLIENT O",BV7))))))</f>
        <v>0</v>
      </c>
      <c r="BX7" s="34"/>
    </row>
    <row r="8" spans="1:76" x14ac:dyDescent="0.25">
      <c r="A8" s="26"/>
      <c r="B8" s="29"/>
      <c r="C8" s="585"/>
      <c r="D8" s="704"/>
      <c r="E8" s="704"/>
      <c r="F8" s="77">
        <f t="shared" si="0"/>
        <v>0</v>
      </c>
      <c r="G8" s="29"/>
      <c r="H8" s="42"/>
      <c r="I8" s="29"/>
      <c r="J8" s="29"/>
      <c r="K8" s="29"/>
      <c r="L8" s="29"/>
      <c r="M8" s="29"/>
      <c r="N8" s="130"/>
      <c r="O8" s="80">
        <f t="shared" si="1"/>
        <v>0</v>
      </c>
      <c r="P8" s="76" t="b">
        <f>IF(G8="CLIENT S+L",(F8*3333.33+(VLOOKUP(I8,'BASE DE DONNEE'!$I$220:$J$250,2,0)))-(F8*3333.33+(VLOOKUP(I8,'BASE DE DONNEE'!$I$220:$J$250,2,0)))*H8,IF(G8="CLIENT O","OFFERT",IF(G8="CLIENT L",(VLOOKUP(I8,'BASE DE DONNEE'!$I$220:$J$250,2,0))+(VLOOKUP(F8,'BASE DE DONNEE'!$I$111:$P$192,2,0)),IF(G8="CLIENT D",(F8*3809.53+(VLOOKUP(I8,'BASE DE DONNEE'!$I$220:$J$250,2,0))),IF(G8="CLIENT S+D",((F8*3809.53+(VLOOKUP(I8,'BASE DE DONNEE'!$I$220:$J$250,2,0)))-(F8*3809.53+(VLOOKUP(I8,'BASE DE DONNEE'!$I$220:$J$250,2,0)))*H8),IF(G8="CLIENT S",(VLOOKUP(I8,'BASE DE DONNEE'!$I$220:$J$250,2,0))+VLOOKUP(F8,'BASE DE DONNEE'!$I$111:$P$192,2,0)-((VLOOKUP(I8,'BASE DE DONNEE'!$I$220:$J$250,2,0))+VLOOKUP(F8,'BASE DE DONNEE'!$I$111:$P$164,2,0)*H8)))))))</f>
        <v>0</v>
      </c>
      <c r="Q8" s="76" t="b">
        <f t="shared" si="2"/>
        <v>0</v>
      </c>
      <c r="R8" s="83" t="b">
        <f t="shared" si="3"/>
        <v>0</v>
      </c>
      <c r="S8" s="34"/>
      <c r="T8" s="26"/>
      <c r="U8" s="29"/>
      <c r="V8" s="585"/>
      <c r="W8" s="704"/>
      <c r="X8" s="704"/>
      <c r="Y8" s="77">
        <f t="shared" si="4"/>
        <v>0</v>
      </c>
      <c r="Z8" s="29"/>
      <c r="AA8" s="42"/>
      <c r="AB8" s="29"/>
      <c r="AC8" s="29"/>
      <c r="AD8" s="29"/>
      <c r="AE8" s="29"/>
      <c r="AF8" s="29"/>
      <c r="AG8" s="130"/>
      <c r="AH8" s="92">
        <f t="shared" si="5"/>
        <v>0</v>
      </c>
      <c r="AI8" s="83">
        <f>IF(Z8="CLIENT S+L",(Y8*3333.33+(VLOOKUP(AB8,'BASE DE DONNEE'!$I$220:$J$250,2,0)))-(Y8*3333.33+(VLOOKUP(AB8,'BASE DE DONNEE'!$I$220:$J$250,2,0)))*AA8,IF(Z8="CLIENT O","OFFERT",IF(Z8="CLIENT L",(VLOOKUP(AB8,'BASE DE DONNEE'!$I$220:$J$250,2,0))+(VLOOKUP(Y8,'BASE DE DONNEE'!$I$111:$P$192,2,0)),IF(Z8="CLIENT D",(Y8*3809.53+(VLOOKUP(AB8,'BASE DE DONNEE'!$I$220:$J$250,2,0))),IF(Z8="CLIENT S+D",(Y8*3809.53+(VLOOKUP(AB8,'BASE DE DONNEE'!$I$220:$J$250,2,0)))-(Y8*3809.53+(VLOOKUP(AB8,'BASE DE DONNEE'!$I$220:$J$250,2,0)))*AA8,IF(Z8="CLIENT S",VLOOKUP(AB8,'BASE DE DONNEE'!$I$220:$J$250,2,0))+VLOOKUP(Y8,'BASE DE DONNEE'!$I$111:$P$192,2,0)-((VLOOKUP(AB8,'BASE DE DONNEE'!$I$220:$J$250,2,0))+VLOOKUP(Y8,'BASE DE DONNEE'!$I$111:$P$192,2,0)*AA8))))))</f>
        <v>0</v>
      </c>
      <c r="AJ8" s="83" t="b">
        <f t="shared" si="6"/>
        <v>0</v>
      </c>
      <c r="AK8" s="83" t="b">
        <f t="shared" si="7"/>
        <v>0</v>
      </c>
      <c r="AL8" s="34"/>
      <c r="AM8" s="26"/>
      <c r="AN8" s="29"/>
      <c r="AO8" s="585"/>
      <c r="AP8" s="704"/>
      <c r="AQ8" s="704"/>
      <c r="AR8" s="77">
        <f t="shared" si="8"/>
        <v>0</v>
      </c>
      <c r="AS8" s="29"/>
      <c r="AT8" s="42"/>
      <c r="AU8" s="29"/>
      <c r="AV8" s="29"/>
      <c r="AW8" s="29"/>
      <c r="AX8" s="29"/>
      <c r="AY8" s="29"/>
      <c r="AZ8" s="129"/>
      <c r="BA8" s="93">
        <f t="shared" si="9"/>
        <v>0</v>
      </c>
      <c r="BB8" s="41">
        <f>IF(AS8="CLIENT S+L",(AR8*3333.33+(VLOOKUP(AU8,'BASE DE DONNEE'!$I$220:$J$250,2,0)))-((AR8*3333.33+(VLOOKUP(AU8,'BASE DE DONNEE'!$I$220:$J$250,2,0)))*AT8),IF(AS8="CLIENT O","OFFERT",IF(AS8="CLIENT L",(VLOOKUP(AU8,'BASE DE DONNEE'!$I$220:$J$250,2,0))+(VLOOKUP(AR8,'BASE DE DONNEE'!$I$111:$P$192,2,0)),IF(AS8="CLIENT D",(AR8*3809.53+(VLOOKUP(AU8,'BASE DE DONNEE'!$I$220:$J$250,2,0))),IF(AS8="CLIENT S+D",(AR8*3809.53+(VLOOKUP(AU8,'BASE DE DONNEE'!$I$220:$J$250,2,0)))-(AR8*3809.53+(VLOOKUP(AU8,'BASE DE DONNEE'!$I$220:$J$250,2,0)))*AT8,IF(AS8="CLIENT S",VLOOKUP(AU8,'BASE DE DONNEE'!$I$220:$J$250,2,0))+VLOOKUP(AR8,'BASE DE DONNEE'!$I$111:$P$192,2,0)-((VLOOKUP(AU8,'BASE DE DONNEE'!$I$220:$J$250,2,0))+VLOOKUP(AR8,'BASE DE DONNEE'!$I$111:$P$164,2,0)*AT8))))))</f>
        <v>0</v>
      </c>
      <c r="BC8" s="41" t="b">
        <f t="shared" si="10"/>
        <v>0</v>
      </c>
      <c r="BD8" s="45" t="b">
        <f t="shared" si="11"/>
        <v>0</v>
      </c>
      <c r="BE8" s="34"/>
      <c r="BF8" s="26"/>
      <c r="BG8" s="29"/>
      <c r="BH8" s="585"/>
      <c r="BI8" s="704"/>
      <c r="BJ8" s="704"/>
      <c r="BK8" s="77">
        <f t="shared" si="12"/>
        <v>0</v>
      </c>
      <c r="BL8" s="29"/>
      <c r="BM8" s="42"/>
      <c r="BN8" s="29"/>
      <c r="BO8" s="29"/>
      <c r="BP8" s="29"/>
      <c r="BQ8" s="29"/>
      <c r="BR8" s="29"/>
      <c r="BS8" s="29"/>
      <c r="BT8" s="94">
        <f t="shared" si="13"/>
        <v>0</v>
      </c>
      <c r="BU8" s="83">
        <f>IF(BL8="CLIENT S+L",(BK8*3333.33+(VLOOKUP(BN8,'BASE DE DONNEE'!$I$220:$J$250,2,0)))-((BK8*3333.33+(VLOOKUP(BN8,'BASE DE DONNEE'!$I$220:$J$250,2,0)))*BM8),IF(BL8="CLIENT O","OFFERT",IF(BL8="CLIENT L",(VLOOKUP(BN8,'BASE DE DONNEE'!$I$220:$J$250,2,0))+(VLOOKUP(BK8,'BASE DE DONNEE'!$I$111:$P$192,2,0)),IF(BL8="CLIENT D",(BK8*3809.53+(VLOOKUP(BN8,'BASE DE DONNEE'!$I$220:$J$250,2,0))),IF(BL8="CLIENT S+D",(BK8*3809.53+(VLOOKUP(BN8,'BASE DE DONNEE'!$I$220:$J$250,2,0)))-((BK8*3809.53+(VLOOKUP(BN8,'BASE DE DONNEE'!$I$220:$J$250,2,0)))*BM8),IF(BL8="CLIENT S",VLOOKUP(BN8,'BASE DE DONNEE'!$I$220:$J$250,2,0))+VLOOKUP(BK8,'BASE DE DONNEE'!$I$111:$P$192,2,0)-((VLOOKUP(BN8,'BASE DE DONNEE'!$I$220:$J$250,2,0))+VLOOKUP(BK8,'BASE DE DONNEE'!$I$111:$P$192,2,0)*BM8))))))</f>
        <v>0</v>
      </c>
      <c r="BV8" s="83" t="b">
        <f t="shared" si="14"/>
        <v>0</v>
      </c>
      <c r="BW8" s="95" t="b">
        <f t="shared" si="15"/>
        <v>0</v>
      </c>
      <c r="BX8" s="34"/>
    </row>
    <row r="9" spans="1:76" x14ac:dyDescent="0.25">
      <c r="A9" s="26"/>
      <c r="B9" s="29"/>
      <c r="C9" s="585"/>
      <c r="D9" s="704"/>
      <c r="E9" s="704"/>
      <c r="F9" s="77">
        <f t="shared" si="0"/>
        <v>0</v>
      </c>
      <c r="G9" s="29"/>
      <c r="H9" s="42"/>
      <c r="I9" s="29"/>
      <c r="J9" s="29"/>
      <c r="K9" s="29"/>
      <c r="L9" s="29"/>
      <c r="M9" s="29"/>
      <c r="N9" s="130"/>
      <c r="O9" s="80">
        <f t="shared" si="1"/>
        <v>0</v>
      </c>
      <c r="P9" s="76" t="b">
        <f>IF(G9="CLIENT S+L",(F9*3333.33+(VLOOKUP(I9,'BASE DE DONNEE'!$I$220:$J$250,2,0)))-(F9*3333.33+(VLOOKUP(I9,'BASE DE DONNEE'!$I$220:$J$250,2,0)))*H9,IF(G9="CLIENT O","OFFERT",IF(G9="CLIENT L",(VLOOKUP(I9,'BASE DE DONNEE'!$I$220:$J$250,2,0))+(VLOOKUP(F9,'BASE DE DONNEE'!$I$111:$P$192,2,0)),IF(G9="CLIENT D",(F9*3809.53+(VLOOKUP(I9,'BASE DE DONNEE'!$I$220:$J$250,2,0))),IF(G9="CLIENT S+D",((F9*3809.53+(VLOOKUP(I9,'BASE DE DONNEE'!$I$220:$J$250,2,0)))-(F9*3809.53+(VLOOKUP(I9,'BASE DE DONNEE'!$I$220:$J$250,2,0)))*H9),IF(G9="CLIENT S",(VLOOKUP(I9,'BASE DE DONNEE'!$I$220:$J$250,2,0))+VLOOKUP(F9,'BASE DE DONNEE'!$I$111:$P$192,2,0)-((VLOOKUP(I9,'BASE DE DONNEE'!$I$220:$J$250,2,0))+VLOOKUP(F9,'BASE DE DONNEE'!$I$111:$P$164,2,0)*H9)))))))</f>
        <v>0</v>
      </c>
      <c r="Q9" s="76" t="b">
        <f t="shared" si="2"/>
        <v>0</v>
      </c>
      <c r="R9" s="83" t="b">
        <f t="shared" si="3"/>
        <v>0</v>
      </c>
      <c r="S9" s="34"/>
      <c r="T9" s="26"/>
      <c r="U9" s="29"/>
      <c r="V9" s="585"/>
      <c r="W9" s="704"/>
      <c r="X9" s="704"/>
      <c r="Y9" s="77">
        <f t="shared" si="4"/>
        <v>0</v>
      </c>
      <c r="Z9" s="29"/>
      <c r="AA9" s="42"/>
      <c r="AB9" s="29"/>
      <c r="AC9" s="29"/>
      <c r="AD9" s="29"/>
      <c r="AE9" s="29"/>
      <c r="AF9" s="29"/>
      <c r="AG9" s="132"/>
      <c r="AH9" s="92">
        <f t="shared" si="5"/>
        <v>0</v>
      </c>
      <c r="AI9" s="83">
        <f>IF(Z9="CLIENT S+L",(Y9*3333.33+(VLOOKUP(AB9,'BASE DE DONNEE'!$I$220:$J$250,2,0)))-(Y9*3333.33+(VLOOKUP(AB9,'BASE DE DONNEE'!$I$220:$J$250,2,0)))*AA9,IF(Z9="CLIENT O","OFFERT",IF(Z9="CLIENT L",(VLOOKUP(AB9,'BASE DE DONNEE'!$I$220:$J$250,2,0))+(VLOOKUP(Y9,'BASE DE DONNEE'!$I$111:$P$192,2,0)),IF(Z9="CLIENT D",(Y9*3809.53+(VLOOKUP(AB9,'BASE DE DONNEE'!$I$220:$J$250,2,0))),IF(Z9="CLIENT S+D",(Y9*3809.53+(VLOOKUP(AB9,'BASE DE DONNEE'!$I$220:$J$250,2,0)))-(Y9*3809.53+(VLOOKUP(AB9,'BASE DE DONNEE'!$I$220:$J$250,2,0)))*AA9,IF(Z9="CLIENT S",VLOOKUP(AB9,'BASE DE DONNEE'!$I$220:$J$250,2,0))+VLOOKUP(Y9,'BASE DE DONNEE'!$I$111:$P$192,2,0)-((VLOOKUP(AB9,'BASE DE DONNEE'!$I$220:$J$250,2,0))+VLOOKUP(Y9,'BASE DE DONNEE'!$I$111:$P$192,2,0)*AA9))))))</f>
        <v>0</v>
      </c>
      <c r="AJ9" s="83" t="b">
        <f t="shared" si="6"/>
        <v>0</v>
      </c>
      <c r="AK9" s="83" t="b">
        <f t="shared" si="7"/>
        <v>0</v>
      </c>
      <c r="AL9" s="34"/>
      <c r="AM9" s="26"/>
      <c r="AN9" s="29"/>
      <c r="AO9" s="585"/>
      <c r="AP9" s="704"/>
      <c r="AQ9" s="704"/>
      <c r="AR9" s="77">
        <f t="shared" si="8"/>
        <v>0</v>
      </c>
      <c r="AS9" s="29"/>
      <c r="AT9" s="42"/>
      <c r="AU9" s="29"/>
      <c r="AV9" s="29"/>
      <c r="AW9" s="29"/>
      <c r="AX9" s="29"/>
      <c r="AY9" s="29"/>
      <c r="AZ9" s="129"/>
      <c r="BA9" s="93">
        <f t="shared" si="9"/>
        <v>0</v>
      </c>
      <c r="BB9" s="41">
        <f>IF(AS9="CLIENT S+L",(AR9*3333.33+(VLOOKUP(AU9,'BASE DE DONNEE'!$I$220:$J$250,2,0)))-((AR9*3333.33+(VLOOKUP(AU9,'BASE DE DONNEE'!$I$220:$J$250,2,0)))*AT9),IF(AS9="CLIENT O","OFFERT",IF(AS9="CLIENT L",(VLOOKUP(AU9,'BASE DE DONNEE'!$I$220:$J$250,2,0))+(VLOOKUP(AR9,'BASE DE DONNEE'!$I$111:$P$192,2,0)),IF(AS9="CLIENT D",(AR9*3809.53+(VLOOKUP(AU9,'BASE DE DONNEE'!$I$220:$J$250,2,0))),IF(AS9="CLIENT S+D",(AR9*3809.53+(VLOOKUP(AU9,'BASE DE DONNEE'!$I$220:$J$250,2,0)))-(AR9*3809.53+(VLOOKUP(AU9,'BASE DE DONNEE'!$I$220:$J$250,2,0)))*AT9,IF(AS9="CLIENT S",VLOOKUP(AU9,'BASE DE DONNEE'!$I$220:$J$250,2,0))+VLOOKUP(AR9,'BASE DE DONNEE'!$I$111:$P$192,2,0)-((VLOOKUP(AU9,'BASE DE DONNEE'!$I$220:$J$250,2,0))+VLOOKUP(AR9,'BASE DE DONNEE'!$I$111:$P$164,2,0)*AT9))))))</f>
        <v>0</v>
      </c>
      <c r="BC9" s="41" t="b">
        <f t="shared" si="10"/>
        <v>0</v>
      </c>
      <c r="BD9" s="45" t="b">
        <f t="shared" si="11"/>
        <v>0</v>
      </c>
      <c r="BE9" s="34"/>
      <c r="BF9" s="26"/>
      <c r="BG9" s="29"/>
      <c r="BH9" s="585"/>
      <c r="BI9" s="704"/>
      <c r="BJ9" s="704"/>
      <c r="BK9" s="77">
        <f t="shared" si="12"/>
        <v>0</v>
      </c>
      <c r="BL9" s="29"/>
      <c r="BM9" s="42"/>
      <c r="BN9" s="29"/>
      <c r="BO9" s="29"/>
      <c r="BP9" s="29"/>
      <c r="BQ9" s="29"/>
      <c r="BR9" s="29"/>
      <c r="BS9" s="29"/>
      <c r="BT9" s="94">
        <f t="shared" si="13"/>
        <v>0</v>
      </c>
      <c r="BU9" s="83">
        <f>IF(BL9="CLIENT S+L",(BK9*3333.33+(VLOOKUP(BN9,'BASE DE DONNEE'!$I$220:$J$250,2,0)))-((BK9*3333.33+(VLOOKUP(BN9,'BASE DE DONNEE'!$I$220:$J$250,2,0)))*BM9),IF(BL9="CLIENT O","OFFERT",IF(BL9="CLIENT L",(VLOOKUP(BN9,'BASE DE DONNEE'!$I$220:$J$250,2,0))+(VLOOKUP(BK9,'BASE DE DONNEE'!$I$111:$P$192,2,0)),IF(BL9="CLIENT D",(BK9*3809.53+(VLOOKUP(BN9,'BASE DE DONNEE'!$I$220:$J$250,2,0))),IF(BL9="CLIENT S+D",(BK9*3809.53+(VLOOKUP(BN9,'BASE DE DONNEE'!$I$220:$J$250,2,0)))-((BK9*3809.53+(VLOOKUP(BN9,'BASE DE DONNEE'!$I$220:$J$250,2,0)))*BM9),IF(BL9="CLIENT S",VLOOKUP(BN9,'BASE DE DONNEE'!$I$220:$J$250,2,0))+VLOOKUP(BK9,'BASE DE DONNEE'!$I$111:$P$192,2,0)-((VLOOKUP(BN9,'BASE DE DONNEE'!$I$220:$J$250,2,0))+VLOOKUP(BK9,'BASE DE DONNEE'!$I$111:$P$192,2,0)*BM9))))))</f>
        <v>0</v>
      </c>
      <c r="BV9" s="83" t="b">
        <f t="shared" si="14"/>
        <v>0</v>
      </c>
      <c r="BW9" s="95" t="b">
        <f t="shared" si="15"/>
        <v>0</v>
      </c>
      <c r="BX9" s="34"/>
    </row>
    <row r="10" spans="1:76" x14ac:dyDescent="0.25">
      <c r="A10" s="26"/>
      <c r="B10" s="29"/>
      <c r="C10" s="585"/>
      <c r="D10" s="704"/>
      <c r="E10" s="704"/>
      <c r="F10" s="77">
        <f t="shared" si="0"/>
        <v>0</v>
      </c>
      <c r="G10" s="29"/>
      <c r="H10" s="42"/>
      <c r="I10" s="29"/>
      <c r="J10" s="29"/>
      <c r="K10" s="29"/>
      <c r="L10" s="29"/>
      <c r="M10" s="29"/>
      <c r="N10" s="130"/>
      <c r="O10" s="80">
        <f t="shared" si="1"/>
        <v>0</v>
      </c>
      <c r="P10" s="76" t="b">
        <f>IF(G10="CLIENT S+L",(F10*3333.33+(VLOOKUP(I10,'BASE DE DONNEE'!$I$220:$J$250,2,0)))-(F10*3333.33+(VLOOKUP(I10,'BASE DE DONNEE'!$I$220:$J$250,2,0)))*H10,IF(G10="CLIENT O","OFFERT",IF(G10="CLIENT L",(VLOOKUP(I10,'BASE DE DONNEE'!$I$220:$J$250,2,0))+(VLOOKUP(F10,'BASE DE DONNEE'!$I$111:$P$192,2,0)),IF(G10="CLIENT D",(F10*3809.53+(VLOOKUP(I10,'BASE DE DONNEE'!$I$220:$J$250,2,0))),IF(G10="CLIENT S+D",((F10*3809.53+(VLOOKUP(I10,'BASE DE DONNEE'!$I$220:$J$250,2,0)))-(F10*3809.53+(VLOOKUP(I10,'BASE DE DONNEE'!$I$220:$J$250,2,0)))*H10),IF(G10="CLIENT S",(VLOOKUP(I10,'BASE DE DONNEE'!$I$220:$J$250,2,0))+VLOOKUP(F10,'BASE DE DONNEE'!$I$111:$P$192,2,0)-((VLOOKUP(I10,'BASE DE DONNEE'!$I$220:$J$250,2,0))+VLOOKUP(F10,'BASE DE DONNEE'!$I$111:$P$164,2,0)*H10)))))))</f>
        <v>0</v>
      </c>
      <c r="Q10" s="76" t="b">
        <f t="shared" si="2"/>
        <v>0</v>
      </c>
      <c r="R10" s="83" t="b">
        <f t="shared" si="3"/>
        <v>0</v>
      </c>
      <c r="S10" s="34"/>
      <c r="T10" s="26"/>
      <c r="U10" s="29"/>
      <c r="V10" s="585"/>
      <c r="W10" s="704"/>
      <c r="X10" s="704"/>
      <c r="Y10" s="77">
        <f t="shared" si="4"/>
        <v>0</v>
      </c>
      <c r="Z10" s="29"/>
      <c r="AA10" s="42"/>
      <c r="AB10" s="29"/>
      <c r="AC10" s="29"/>
      <c r="AD10" s="29"/>
      <c r="AE10" s="29"/>
      <c r="AF10" s="29"/>
      <c r="AG10" s="130"/>
      <c r="AH10" s="92">
        <f t="shared" si="5"/>
        <v>0</v>
      </c>
      <c r="AI10" s="83">
        <f>IF(Z10="CLIENT S+L",(Y10*3333.33+(VLOOKUP(AB10,'BASE DE DONNEE'!$I$220:$J$250,2,0)))-(Y10*3333.33+(VLOOKUP(AB10,'BASE DE DONNEE'!$I$220:$J$250,2,0)))*AA10,IF(Z10="CLIENT O","OFFERT",IF(Z10="CLIENT L",(VLOOKUP(AB10,'BASE DE DONNEE'!$I$220:$J$250,2,0))+(VLOOKUP(Y10,'BASE DE DONNEE'!$I$111:$P$192,2,0)),IF(Z10="CLIENT D",(Y10*3809.53+(VLOOKUP(AB10,'BASE DE DONNEE'!$I$220:$J$250,2,0))),IF(Z10="CLIENT S+D",(Y10*3809.53+(VLOOKUP(AB10,'BASE DE DONNEE'!$I$220:$J$250,2,0)))-(Y10*3809.53+(VLOOKUP(AB10,'BASE DE DONNEE'!$I$220:$J$250,2,0)))*AA10,IF(Z10="CLIENT S",VLOOKUP(AB10,'BASE DE DONNEE'!$I$220:$J$250,2,0))+VLOOKUP(Y10,'BASE DE DONNEE'!$I$111:$P$192,2,0)-((VLOOKUP(AB10,'BASE DE DONNEE'!$I$220:$J$250,2,0))+VLOOKUP(Y10,'BASE DE DONNEE'!$I$111:$P$192,2,0)*AA10))))))</f>
        <v>0</v>
      </c>
      <c r="AJ10" s="83" t="b">
        <f t="shared" si="6"/>
        <v>0</v>
      </c>
      <c r="AK10" s="83" t="b">
        <f t="shared" si="7"/>
        <v>0</v>
      </c>
      <c r="AL10" s="34"/>
      <c r="AM10" s="26"/>
      <c r="AN10" s="29"/>
      <c r="AO10" s="585"/>
      <c r="AP10" s="704"/>
      <c r="AQ10" s="704"/>
      <c r="AR10" s="77">
        <f t="shared" si="8"/>
        <v>0</v>
      </c>
      <c r="AS10" s="29"/>
      <c r="AT10" s="42"/>
      <c r="AU10" s="29"/>
      <c r="AV10" s="29"/>
      <c r="AW10" s="29"/>
      <c r="AX10" s="29"/>
      <c r="AY10" s="29"/>
      <c r="AZ10" s="129"/>
      <c r="BA10" s="93">
        <f t="shared" si="9"/>
        <v>0</v>
      </c>
      <c r="BB10" s="41">
        <f>IF(AS10="CLIENT S+L",(AR10*3333.33+(VLOOKUP(AU10,'BASE DE DONNEE'!$I$220:$J$250,2,0)))-((AR10*3333.33+(VLOOKUP(AU10,'BASE DE DONNEE'!$I$220:$J$250,2,0)))*AT10),IF(AS10="CLIENT O","OFFERT",IF(AS10="CLIENT L",(VLOOKUP(AU10,'BASE DE DONNEE'!$I$220:$J$250,2,0))+(VLOOKUP(AR10,'BASE DE DONNEE'!$I$111:$P$192,2,0)),IF(AS10="CLIENT D",(AR10*3809.53+(VLOOKUP(AU10,'BASE DE DONNEE'!$I$220:$J$250,2,0))),IF(AS10="CLIENT S+D",(AR10*3809.53+(VLOOKUP(AU10,'BASE DE DONNEE'!$I$220:$J$250,2,0)))-(AR10*3809.53+(VLOOKUP(AU10,'BASE DE DONNEE'!$I$220:$J$250,2,0)))*AT10,IF(AS10="CLIENT S",VLOOKUP(AU10,'BASE DE DONNEE'!$I$220:$J$250,2,0))+VLOOKUP(AR10,'BASE DE DONNEE'!$I$111:$P$192,2,0)-((VLOOKUP(AU10,'BASE DE DONNEE'!$I$220:$J$250,2,0))+VLOOKUP(AR10,'BASE DE DONNEE'!$I$111:$P$164,2,0)*AT10))))))</f>
        <v>0</v>
      </c>
      <c r="BC10" s="41" t="b">
        <f t="shared" si="10"/>
        <v>0</v>
      </c>
      <c r="BD10" s="45" t="b">
        <f t="shared" si="11"/>
        <v>0</v>
      </c>
      <c r="BE10" s="34"/>
      <c r="BF10" s="26"/>
      <c r="BG10" s="29"/>
      <c r="BH10" s="585"/>
      <c r="BI10" s="704"/>
      <c r="BJ10" s="704"/>
      <c r="BK10" s="77">
        <f t="shared" si="12"/>
        <v>0</v>
      </c>
      <c r="BL10" s="29"/>
      <c r="BM10" s="42"/>
      <c r="BN10" s="29"/>
      <c r="BO10" s="29"/>
      <c r="BP10" s="29"/>
      <c r="BQ10" s="29"/>
      <c r="BR10" s="29"/>
      <c r="BS10" s="29"/>
      <c r="BT10" s="94">
        <f t="shared" si="13"/>
        <v>0</v>
      </c>
      <c r="BU10" s="83">
        <f>IF(BL10="CLIENT S+L",(BK10*3333.33+(VLOOKUP(BN10,'BASE DE DONNEE'!$I$220:$J$250,2,0)))-((BK10*3333.33+(VLOOKUP(BN10,'BASE DE DONNEE'!$I$220:$J$250,2,0)))*BM10),IF(BL10="CLIENT O","OFFERT",IF(BL10="CLIENT L",(VLOOKUP(BN10,'BASE DE DONNEE'!$I$220:$J$250,2,0))+(VLOOKUP(BK10,'BASE DE DONNEE'!$I$111:$P$192,2,0)),IF(BL10="CLIENT D",(BK10*3809.53+(VLOOKUP(BN10,'BASE DE DONNEE'!$I$220:$J$250,2,0))),IF(BL10="CLIENT S+D",(BK10*3809.53+(VLOOKUP(BN10,'BASE DE DONNEE'!$I$220:$J$250,2,0)))-((BK10*3809.53+(VLOOKUP(BN10,'BASE DE DONNEE'!$I$220:$J$250,2,0)))*BM10),IF(BL10="CLIENT S",VLOOKUP(BN10,'BASE DE DONNEE'!$I$220:$J$250,2,0))+VLOOKUP(BK10,'BASE DE DONNEE'!$I$111:$P$192,2,0)-((VLOOKUP(BN10,'BASE DE DONNEE'!$I$220:$J$250,2,0))+VLOOKUP(BK10,'BASE DE DONNEE'!$I$111:$P$192,2,0)*BM10))))))</f>
        <v>0</v>
      </c>
      <c r="BV10" s="83" t="b">
        <f t="shared" si="14"/>
        <v>0</v>
      </c>
      <c r="BW10" s="95" t="b">
        <f t="shared" si="15"/>
        <v>0</v>
      </c>
      <c r="BX10" s="34"/>
    </row>
    <row r="11" spans="1:76" x14ac:dyDescent="0.25">
      <c r="A11" s="26"/>
      <c r="B11" s="29"/>
      <c r="C11" s="585"/>
      <c r="D11" s="704"/>
      <c r="E11" s="704"/>
      <c r="F11" s="77">
        <f t="shared" si="0"/>
        <v>0</v>
      </c>
      <c r="G11" s="29"/>
      <c r="H11" s="42"/>
      <c r="I11" s="29"/>
      <c r="J11" s="29"/>
      <c r="K11" s="29"/>
      <c r="L11" s="29"/>
      <c r="M11" s="29"/>
      <c r="N11" s="130"/>
      <c r="O11" s="80">
        <f t="shared" si="1"/>
        <v>0</v>
      </c>
      <c r="P11" s="76" t="b">
        <f>IF(G11="CLIENT S+L",(F11*3333.33+(VLOOKUP(I11,'BASE DE DONNEE'!$I$220:$J$250,2,0)))-(F11*3333.33+(VLOOKUP(I11,'BASE DE DONNEE'!$I$220:$J$250,2,0)))*H11,IF(G11="CLIENT O","OFFERT",IF(G11="CLIENT L",(VLOOKUP(I11,'BASE DE DONNEE'!$I$220:$J$250,2,0))+(VLOOKUP(F11,'BASE DE DONNEE'!$I$111:$P$192,2,0)),IF(G11="CLIENT D",(F11*3809.53+(VLOOKUP(I11,'BASE DE DONNEE'!$I$220:$J$250,2,0))),IF(G11="CLIENT S+D",((F11*3809.53+(VLOOKUP(I11,'BASE DE DONNEE'!$I$220:$J$250,2,0)))-(F11*3809.53+(VLOOKUP(I11,'BASE DE DONNEE'!$I$220:$J$250,2,0)))*H11),IF(G11="CLIENT S",(VLOOKUP(I11,'BASE DE DONNEE'!$I$220:$J$250,2,0))+VLOOKUP(F11,'BASE DE DONNEE'!$I$111:$P$192,2,0)-((VLOOKUP(I11,'BASE DE DONNEE'!$I$220:$J$250,2,0))+VLOOKUP(F11,'BASE DE DONNEE'!$I$111:$P$164,2,0)*H11)))))))</f>
        <v>0</v>
      </c>
      <c r="Q11" s="76" t="b">
        <f t="shared" si="2"/>
        <v>0</v>
      </c>
      <c r="R11" s="83" t="b">
        <f t="shared" si="3"/>
        <v>0</v>
      </c>
      <c r="S11" s="34"/>
      <c r="T11" s="26"/>
      <c r="U11" s="29"/>
      <c r="V11" s="585"/>
      <c r="W11" s="704"/>
      <c r="X11" s="704"/>
      <c r="Y11" s="77">
        <f t="shared" si="4"/>
        <v>0</v>
      </c>
      <c r="Z11" s="29"/>
      <c r="AA11" s="42"/>
      <c r="AB11" s="29"/>
      <c r="AC11" s="29"/>
      <c r="AD11" s="29"/>
      <c r="AE11" s="29"/>
      <c r="AF11" s="29"/>
      <c r="AG11" s="132"/>
      <c r="AH11" s="92">
        <f t="shared" si="5"/>
        <v>0</v>
      </c>
      <c r="AI11" s="83">
        <f>IF(Z11="CLIENT S+L",(Y11*3333.33+(VLOOKUP(AB11,'BASE DE DONNEE'!$I$220:$J$250,2,0)))-(Y11*3333.33+(VLOOKUP(AB11,'BASE DE DONNEE'!$I$220:$J$250,2,0)))*AA11,IF(Z11="CLIENT O","OFFERT",IF(Z11="CLIENT L",(VLOOKUP(AB11,'BASE DE DONNEE'!$I$220:$J$250,2,0))+(VLOOKUP(Y11,'BASE DE DONNEE'!$I$111:$P$192,2,0)),IF(Z11="CLIENT D",(Y11*3809.53+(VLOOKUP(AB11,'BASE DE DONNEE'!$I$220:$J$250,2,0))),IF(Z11="CLIENT S+D",(Y11*3809.53+(VLOOKUP(AB11,'BASE DE DONNEE'!$I$220:$J$250,2,0)))-(Y11*3809.53+(VLOOKUP(AB11,'BASE DE DONNEE'!$I$220:$J$250,2,0)))*AA11,IF(Z11="CLIENT S",VLOOKUP(AB11,'BASE DE DONNEE'!$I$220:$J$250,2,0))+VLOOKUP(Y11,'BASE DE DONNEE'!$I$111:$P$192,2,0)-((VLOOKUP(AB11,'BASE DE DONNEE'!$I$220:$J$250,2,0))+VLOOKUP(Y11,'BASE DE DONNEE'!$I$111:$P$192,2,0)*AA11))))))</f>
        <v>0</v>
      </c>
      <c r="AJ11" s="83" t="b">
        <f t="shared" si="6"/>
        <v>0</v>
      </c>
      <c r="AK11" s="83" t="b">
        <f t="shared" si="7"/>
        <v>0</v>
      </c>
      <c r="AL11" s="34"/>
      <c r="AM11" s="26"/>
      <c r="AN11" s="29"/>
      <c r="AO11" s="585"/>
      <c r="AP11" s="704"/>
      <c r="AQ11" s="704"/>
      <c r="AR11" s="77">
        <f t="shared" si="8"/>
        <v>0</v>
      </c>
      <c r="AS11" s="29"/>
      <c r="AT11" s="42"/>
      <c r="AU11" s="29"/>
      <c r="AV11" s="29"/>
      <c r="AW11" s="29"/>
      <c r="AX11" s="29"/>
      <c r="AY11" s="29"/>
      <c r="AZ11" s="129"/>
      <c r="BA11" s="93">
        <f t="shared" si="9"/>
        <v>0</v>
      </c>
      <c r="BB11" s="41">
        <f>IF(AS11="CLIENT S+L",(AR11*3333.33+(VLOOKUP(AU11,'BASE DE DONNEE'!$I$220:$J$250,2,0)))-((AR11*3333.33+(VLOOKUP(AU11,'BASE DE DONNEE'!$I$220:$J$250,2,0)))*AT11),IF(AS11="CLIENT O","OFFERT",IF(AS11="CLIENT L",(VLOOKUP(AU11,'BASE DE DONNEE'!$I$220:$J$250,2,0))+(VLOOKUP(AR11,'BASE DE DONNEE'!$I$111:$P$192,2,0)),IF(AS11="CLIENT D",(AR11*3809.53+(VLOOKUP(AU11,'BASE DE DONNEE'!$I$220:$J$250,2,0))),IF(AS11="CLIENT S+D",(AR11*3809.53+(VLOOKUP(AU11,'BASE DE DONNEE'!$I$220:$J$250,2,0)))-(AR11*3809.53+(VLOOKUP(AU11,'BASE DE DONNEE'!$I$220:$J$250,2,0)))*AT11,IF(AS11="CLIENT S",VLOOKUP(AU11,'BASE DE DONNEE'!$I$220:$J$250,2,0))+VLOOKUP(AR11,'BASE DE DONNEE'!$I$111:$P$192,2,0)-((VLOOKUP(AU11,'BASE DE DONNEE'!$I$220:$J$250,2,0))+VLOOKUP(AR11,'BASE DE DONNEE'!$I$111:$P$164,2,0)*AT11))))))</f>
        <v>0</v>
      </c>
      <c r="BC11" s="41" t="b">
        <f t="shared" si="10"/>
        <v>0</v>
      </c>
      <c r="BD11" s="45" t="b">
        <f t="shared" si="11"/>
        <v>0</v>
      </c>
      <c r="BE11" s="34"/>
      <c r="BF11" s="26"/>
      <c r="BG11" s="29"/>
      <c r="BH11" s="585"/>
      <c r="BI11" s="704"/>
      <c r="BJ11" s="704"/>
      <c r="BK11" s="77">
        <f t="shared" si="12"/>
        <v>0</v>
      </c>
      <c r="BL11" s="29"/>
      <c r="BM11" s="42"/>
      <c r="BN11" s="29"/>
      <c r="BO11" s="29"/>
      <c r="BP11" s="29"/>
      <c r="BQ11" s="29"/>
      <c r="BR11" s="29"/>
      <c r="BS11" s="29"/>
      <c r="BT11" s="94">
        <f t="shared" si="13"/>
        <v>0</v>
      </c>
      <c r="BU11" s="83">
        <f>IF(BL11="CLIENT S+L",(BK11*3333.33+(VLOOKUP(BN11,'BASE DE DONNEE'!$I$220:$J$250,2,0)))-((BK11*3333.33+(VLOOKUP(BN11,'BASE DE DONNEE'!$I$220:$J$250,2,0)))*BM11),IF(BL11="CLIENT O","OFFERT",IF(BL11="CLIENT L",(VLOOKUP(BN11,'BASE DE DONNEE'!$I$220:$J$250,2,0))+(VLOOKUP(BK11,'BASE DE DONNEE'!$I$111:$P$192,2,0)),IF(BL11="CLIENT D",(BK11*3809.53+(VLOOKUP(BN11,'BASE DE DONNEE'!$I$220:$J$250,2,0))),IF(BL11="CLIENT S+D",(BK11*3809.53+(VLOOKUP(BN11,'BASE DE DONNEE'!$I$220:$J$250,2,0)))-((BK11*3809.53+(VLOOKUP(BN11,'BASE DE DONNEE'!$I$220:$J$250,2,0)))*BM11),IF(BL11="CLIENT S",VLOOKUP(BN11,'BASE DE DONNEE'!$I$220:$J$250,2,0))+VLOOKUP(BK11,'BASE DE DONNEE'!$I$111:$P$192,2,0)-((VLOOKUP(BN11,'BASE DE DONNEE'!$I$220:$J$250,2,0))+VLOOKUP(BK11,'BASE DE DONNEE'!$I$111:$P$192,2,0)*BM11))))))</f>
        <v>0</v>
      </c>
      <c r="BV11" s="83" t="b">
        <f t="shared" si="14"/>
        <v>0</v>
      </c>
      <c r="BW11" s="95" t="b">
        <f t="shared" si="15"/>
        <v>0</v>
      </c>
      <c r="BX11" s="34"/>
    </row>
    <row r="12" spans="1:76" x14ac:dyDescent="0.25">
      <c r="A12" s="26"/>
      <c r="B12" s="29"/>
      <c r="C12" s="585"/>
      <c r="D12" s="704"/>
      <c r="E12" s="704"/>
      <c r="F12" s="77">
        <f t="shared" si="0"/>
        <v>0</v>
      </c>
      <c r="G12" s="29"/>
      <c r="H12" s="42"/>
      <c r="I12" s="29"/>
      <c r="J12" s="29"/>
      <c r="K12" s="29"/>
      <c r="L12" s="29"/>
      <c r="M12" s="29"/>
      <c r="N12" s="130"/>
      <c r="O12" s="80">
        <f t="shared" si="1"/>
        <v>0</v>
      </c>
      <c r="P12" s="76" t="b">
        <f>IF(G12="CLIENT S+L",(F12*3333.33+(VLOOKUP(I12,'BASE DE DONNEE'!$I$220:$J$250,2,0)))-(F12*3333.33+(VLOOKUP(I12,'BASE DE DONNEE'!$I$220:$J$250,2,0)))*H12,IF(G12="CLIENT O","OFFERT",IF(G12="CLIENT L",(VLOOKUP(I12,'BASE DE DONNEE'!$I$220:$J$250,2,0))+(VLOOKUP(F12,'BASE DE DONNEE'!$I$111:$P$192,2,0)),IF(G12="CLIENT D",(F12*3809.53+(VLOOKUP(I12,'BASE DE DONNEE'!$I$220:$J$250,2,0))),IF(G12="CLIENT S+D",((F12*3809.53+(VLOOKUP(I12,'BASE DE DONNEE'!$I$220:$J$250,2,0)))-(F12*3809.53+(VLOOKUP(I12,'BASE DE DONNEE'!$I$220:$J$250,2,0)))*H12),IF(G12="CLIENT S",(VLOOKUP(I12,'BASE DE DONNEE'!$I$220:$J$250,2,0))+VLOOKUP(F12,'BASE DE DONNEE'!$I$111:$P$192,2,0)-((VLOOKUP(I12,'BASE DE DONNEE'!$I$220:$J$250,2,0))+VLOOKUP(F12,'BASE DE DONNEE'!$I$111:$P$164,2,0)*H12)))))))</f>
        <v>0</v>
      </c>
      <c r="Q12" s="76" t="b">
        <f t="shared" si="2"/>
        <v>0</v>
      </c>
      <c r="R12" s="83" t="b">
        <f t="shared" si="3"/>
        <v>0</v>
      </c>
      <c r="S12" s="34"/>
      <c r="T12" s="26"/>
      <c r="U12" s="29"/>
      <c r="V12" s="585"/>
      <c r="W12" s="704"/>
      <c r="X12" s="704"/>
      <c r="Y12" s="77">
        <f t="shared" si="4"/>
        <v>0</v>
      </c>
      <c r="Z12" s="29"/>
      <c r="AA12" s="42"/>
      <c r="AB12" s="29"/>
      <c r="AC12" s="29"/>
      <c r="AD12" s="29"/>
      <c r="AE12" s="29"/>
      <c r="AF12" s="29"/>
      <c r="AG12" s="130"/>
      <c r="AH12" s="92">
        <f t="shared" si="5"/>
        <v>0</v>
      </c>
      <c r="AI12" s="83">
        <f>IF(Z12="CLIENT S+L",(Y12*3333.33+(VLOOKUP(AB12,'BASE DE DONNEE'!$I$220:$J$250,2,0)))-(Y12*3333.33+(VLOOKUP(AB12,'BASE DE DONNEE'!$I$220:$J$250,2,0)))*AA12,IF(Z12="CLIENT O","OFFERT",IF(Z12="CLIENT L",(VLOOKUP(AB12,'BASE DE DONNEE'!$I$220:$J$250,2,0))+(VLOOKUP(Y12,'BASE DE DONNEE'!$I$111:$P$192,2,0)),IF(Z12="CLIENT D",(Y12*3809.53+(VLOOKUP(AB12,'BASE DE DONNEE'!$I$220:$J$250,2,0))),IF(Z12="CLIENT S+D",(Y12*3809.53+(VLOOKUP(AB12,'BASE DE DONNEE'!$I$220:$J$250,2,0)))-(Y12*3809.53+(VLOOKUP(AB12,'BASE DE DONNEE'!$I$220:$J$250,2,0)))*AA12,IF(Z12="CLIENT S",VLOOKUP(AB12,'BASE DE DONNEE'!$I$220:$J$250,2,0))+VLOOKUP(Y12,'BASE DE DONNEE'!$I$111:$P$192,2,0)-((VLOOKUP(AB12,'BASE DE DONNEE'!$I$220:$J$250,2,0))+VLOOKUP(Y12,'BASE DE DONNEE'!$I$111:$P$192,2,0)*AA12))))))</f>
        <v>0</v>
      </c>
      <c r="AJ12" s="83" t="b">
        <f t="shared" si="6"/>
        <v>0</v>
      </c>
      <c r="AK12" s="83" t="b">
        <f t="shared" si="7"/>
        <v>0</v>
      </c>
      <c r="AL12" s="34"/>
      <c r="AM12" s="26"/>
      <c r="AN12" s="29"/>
      <c r="AO12" s="585"/>
      <c r="AP12" s="704"/>
      <c r="AQ12" s="704"/>
      <c r="AR12" s="77">
        <f t="shared" si="8"/>
        <v>0</v>
      </c>
      <c r="AS12" s="29"/>
      <c r="AT12" s="42"/>
      <c r="AU12" s="29"/>
      <c r="AV12" s="29"/>
      <c r="AW12" s="29"/>
      <c r="AX12" s="29"/>
      <c r="AY12" s="29"/>
      <c r="AZ12" s="129"/>
      <c r="BA12" s="93">
        <f t="shared" si="9"/>
        <v>0</v>
      </c>
      <c r="BB12" s="41">
        <f>IF(AS12="CLIENT S+L",(AR12*3333.33+(VLOOKUP(AU12,'BASE DE DONNEE'!$I$220:$J$250,2,0)))-((AR12*3333.33+(VLOOKUP(AU12,'BASE DE DONNEE'!$I$220:$J$250,2,0)))*AT12),IF(AS12="CLIENT O","OFFERT",IF(AS12="CLIENT L",(VLOOKUP(AU12,'BASE DE DONNEE'!$I$220:$J$250,2,0))+(VLOOKUP(AR12,'BASE DE DONNEE'!$I$111:$P$192,2,0)),IF(AS12="CLIENT D",(AR12*3809.53+(VLOOKUP(AU12,'BASE DE DONNEE'!$I$220:$J$250,2,0))),IF(AS12="CLIENT S+D",(AR12*3809.53+(VLOOKUP(AU12,'BASE DE DONNEE'!$I$220:$J$250,2,0)))-(AR12*3809.53+(VLOOKUP(AU12,'BASE DE DONNEE'!$I$220:$J$250,2,0)))*AT12,IF(AS12="CLIENT S",VLOOKUP(AU12,'BASE DE DONNEE'!$I$220:$J$250,2,0))+VLOOKUP(AR12,'BASE DE DONNEE'!$I$111:$P$192,2,0)-((VLOOKUP(AU12,'BASE DE DONNEE'!$I$220:$J$250,2,0))+VLOOKUP(AR12,'BASE DE DONNEE'!$I$111:$P$164,2,0)*AT12))))))</f>
        <v>0</v>
      </c>
      <c r="BC12" s="41" t="b">
        <f t="shared" si="10"/>
        <v>0</v>
      </c>
      <c r="BD12" s="45" t="b">
        <f t="shared" si="11"/>
        <v>0</v>
      </c>
      <c r="BE12" s="34"/>
      <c r="BF12" s="26"/>
      <c r="BG12" s="29"/>
      <c r="BH12" s="585"/>
      <c r="BI12" s="704"/>
      <c r="BJ12" s="704"/>
      <c r="BK12" s="77">
        <f t="shared" si="12"/>
        <v>0</v>
      </c>
      <c r="BL12" s="29"/>
      <c r="BM12" s="42"/>
      <c r="BN12" s="29"/>
      <c r="BO12" s="29"/>
      <c r="BP12" s="29"/>
      <c r="BQ12" s="29"/>
      <c r="BR12" s="29"/>
      <c r="BS12" s="29"/>
      <c r="BT12" s="94">
        <f t="shared" si="13"/>
        <v>0</v>
      </c>
      <c r="BU12" s="83">
        <f>IF(BL12="CLIENT S+L",(BK12*3333.33+(VLOOKUP(BN12,'BASE DE DONNEE'!$I$220:$J$250,2,0)))-((BK12*3333.33+(VLOOKUP(BN12,'BASE DE DONNEE'!$I$220:$J$250,2,0)))*BM12),IF(BL12="CLIENT O","OFFERT",IF(BL12="CLIENT L",(VLOOKUP(BN12,'BASE DE DONNEE'!$I$220:$J$250,2,0))+(VLOOKUP(BK12,'BASE DE DONNEE'!$I$111:$P$192,2,0)),IF(BL12="CLIENT D",(BK12*3809.53+(VLOOKUP(BN12,'BASE DE DONNEE'!$I$220:$J$250,2,0))),IF(BL12="CLIENT S+D",(BK12*3809.53+(VLOOKUP(BN12,'BASE DE DONNEE'!$I$220:$J$250,2,0)))-((BK12*3809.53+(VLOOKUP(BN12,'BASE DE DONNEE'!$I$220:$J$250,2,0)))*BM12),IF(BL12="CLIENT S",VLOOKUP(BN12,'BASE DE DONNEE'!$I$220:$J$250,2,0))+VLOOKUP(BK12,'BASE DE DONNEE'!$I$111:$P$192,2,0)-((VLOOKUP(BN12,'BASE DE DONNEE'!$I$220:$J$250,2,0))+VLOOKUP(BK12,'BASE DE DONNEE'!$I$111:$P$192,2,0)*BM12))))))</f>
        <v>0</v>
      </c>
      <c r="BV12" s="83" t="b">
        <f t="shared" si="14"/>
        <v>0</v>
      </c>
      <c r="BW12" s="95" t="b">
        <f t="shared" si="15"/>
        <v>0</v>
      </c>
      <c r="BX12" s="34"/>
    </row>
    <row r="13" spans="1:76" x14ac:dyDescent="0.25">
      <c r="A13" s="26"/>
      <c r="B13" s="29"/>
      <c r="C13" s="585"/>
      <c r="D13" s="704"/>
      <c r="E13" s="704"/>
      <c r="F13" s="77">
        <f t="shared" si="0"/>
        <v>0</v>
      </c>
      <c r="G13" s="29"/>
      <c r="H13" s="42"/>
      <c r="I13" s="29"/>
      <c r="J13" s="29"/>
      <c r="K13" s="29"/>
      <c r="L13" s="29"/>
      <c r="M13" s="29"/>
      <c r="N13" s="130"/>
      <c r="O13" s="80">
        <f t="shared" si="1"/>
        <v>0</v>
      </c>
      <c r="P13" s="76" t="b">
        <f>IF(G13="CLIENT S+L",(F13*3333.33+(VLOOKUP(I13,'BASE DE DONNEE'!$I$220:$J$250,2,0)))-(F13*3333.33+(VLOOKUP(I13,'BASE DE DONNEE'!$I$220:$J$250,2,0)))*H13,IF(G13="CLIENT O","OFFERT",IF(G13="CLIENT L",(VLOOKUP(I13,'BASE DE DONNEE'!$I$220:$J$250,2,0))+(VLOOKUP(F13,'BASE DE DONNEE'!$I$111:$P$192,2,0)),IF(G13="CLIENT D",(F13*3809.53+(VLOOKUP(I13,'BASE DE DONNEE'!$I$220:$J$250,2,0))),IF(G13="CLIENT S+D",((F13*3809.53+(VLOOKUP(I13,'BASE DE DONNEE'!$I$220:$J$250,2,0)))-(F13*3809.53+(VLOOKUP(I13,'BASE DE DONNEE'!$I$220:$J$250,2,0)))*H13),IF(G13="CLIENT S",(VLOOKUP(I13,'BASE DE DONNEE'!$I$220:$J$250,2,0))+VLOOKUP(F13,'BASE DE DONNEE'!$I$111:$P$192,2,0)-((VLOOKUP(I13,'BASE DE DONNEE'!$I$220:$J$250,2,0))+VLOOKUP(F13,'BASE DE DONNEE'!$I$111:$P$164,2,0)*H13)))))))</f>
        <v>0</v>
      </c>
      <c r="Q13" s="76" t="b">
        <f t="shared" si="2"/>
        <v>0</v>
      </c>
      <c r="R13" s="83" t="b">
        <f t="shared" si="3"/>
        <v>0</v>
      </c>
      <c r="S13" s="34"/>
      <c r="T13" s="26"/>
      <c r="U13" s="29"/>
      <c r="V13" s="585"/>
      <c r="W13" s="704"/>
      <c r="X13" s="704"/>
      <c r="Y13" s="77">
        <f t="shared" si="4"/>
        <v>0</v>
      </c>
      <c r="Z13" s="29"/>
      <c r="AA13" s="42"/>
      <c r="AB13" s="29"/>
      <c r="AC13" s="29"/>
      <c r="AD13" s="29"/>
      <c r="AE13" s="29"/>
      <c r="AF13" s="29"/>
      <c r="AG13" s="132"/>
      <c r="AH13" s="92">
        <f t="shared" si="5"/>
        <v>0</v>
      </c>
      <c r="AI13" s="83">
        <f>IF(Z13="CLIENT S+L",(Y13*3333.33+(VLOOKUP(AB13,'BASE DE DONNEE'!$I$220:$J$250,2,0)))-(Y13*3333.33+(VLOOKUP(AB13,'BASE DE DONNEE'!$I$220:$J$250,2,0)))*AA13,IF(Z13="CLIENT O","OFFERT",IF(Z13="CLIENT L",(VLOOKUP(AB13,'BASE DE DONNEE'!$I$220:$J$250,2,0))+(VLOOKUP(Y13,'BASE DE DONNEE'!$I$111:$P$192,2,0)),IF(Z13="CLIENT D",(Y13*3809.53+(VLOOKUP(AB13,'BASE DE DONNEE'!$I$220:$J$250,2,0))),IF(Z13="CLIENT S+D",(Y13*3809.53+(VLOOKUP(AB13,'BASE DE DONNEE'!$I$220:$J$250,2,0)))-(Y13*3809.53+(VLOOKUP(AB13,'BASE DE DONNEE'!$I$220:$J$250,2,0)))*AA13,IF(Z13="CLIENT S",VLOOKUP(AB13,'BASE DE DONNEE'!$I$220:$J$250,2,0))+VLOOKUP(Y13,'BASE DE DONNEE'!$I$111:$P$192,2,0)-((VLOOKUP(AB13,'BASE DE DONNEE'!$I$220:$J$250,2,0))+VLOOKUP(Y13,'BASE DE DONNEE'!$I$111:$P$192,2,0)*AA13))))))</f>
        <v>0</v>
      </c>
      <c r="AJ13" s="83" t="b">
        <f t="shared" si="6"/>
        <v>0</v>
      </c>
      <c r="AK13" s="83" t="b">
        <f t="shared" si="7"/>
        <v>0</v>
      </c>
      <c r="AL13" s="34"/>
      <c r="AM13" s="26"/>
      <c r="AN13" s="29"/>
      <c r="AO13" s="585"/>
      <c r="AP13" s="704"/>
      <c r="AQ13" s="704"/>
      <c r="AR13" s="77">
        <f t="shared" si="8"/>
        <v>0</v>
      </c>
      <c r="AS13" s="29"/>
      <c r="AT13" s="42"/>
      <c r="AU13" s="29"/>
      <c r="AV13" s="29"/>
      <c r="AW13" s="29"/>
      <c r="AX13" s="29"/>
      <c r="AY13" s="29"/>
      <c r="AZ13" s="129"/>
      <c r="BA13" s="93">
        <f t="shared" si="9"/>
        <v>0</v>
      </c>
      <c r="BB13" s="41">
        <f>IF(AS13="CLIENT S+L",(AR13*3333.33+(VLOOKUP(AU13,'BASE DE DONNEE'!$I$220:$J$250,2,0)))-((AR13*3333.33+(VLOOKUP(AU13,'BASE DE DONNEE'!$I$220:$J$250,2,0)))*AT13),IF(AS13="CLIENT O","OFFERT",IF(AS13="CLIENT L",(VLOOKUP(AU13,'BASE DE DONNEE'!$I$220:$J$250,2,0))+(VLOOKUP(AR13,'BASE DE DONNEE'!$I$111:$P$192,2,0)),IF(AS13="CLIENT D",(AR13*3809.53+(VLOOKUP(AU13,'BASE DE DONNEE'!$I$220:$J$250,2,0))),IF(AS13="CLIENT S+D",(AR13*3809.53+(VLOOKUP(AU13,'BASE DE DONNEE'!$I$220:$J$250,2,0)))-(AR13*3809.53+(VLOOKUP(AU13,'BASE DE DONNEE'!$I$220:$J$250,2,0)))*AT13,IF(AS13="CLIENT S",VLOOKUP(AU13,'BASE DE DONNEE'!$I$220:$J$250,2,0))+VLOOKUP(AR13,'BASE DE DONNEE'!$I$111:$P$192,2,0)-((VLOOKUP(AU13,'BASE DE DONNEE'!$I$220:$J$250,2,0))+VLOOKUP(AR13,'BASE DE DONNEE'!$I$111:$P$164,2,0)*AT13))))))</f>
        <v>0</v>
      </c>
      <c r="BC13" s="41" t="b">
        <f t="shared" si="10"/>
        <v>0</v>
      </c>
      <c r="BD13" s="45" t="b">
        <f t="shared" si="11"/>
        <v>0</v>
      </c>
      <c r="BE13" s="34"/>
      <c r="BF13" s="26"/>
      <c r="BG13" s="29"/>
      <c r="BH13" s="585"/>
      <c r="BI13" s="704"/>
      <c r="BJ13" s="704"/>
      <c r="BK13" s="77">
        <f t="shared" si="12"/>
        <v>0</v>
      </c>
      <c r="BL13" s="29"/>
      <c r="BM13" s="42"/>
      <c r="BN13" s="29"/>
      <c r="BO13" s="29"/>
      <c r="BP13" s="29"/>
      <c r="BQ13" s="29"/>
      <c r="BR13" s="29"/>
      <c r="BS13" s="29"/>
      <c r="BT13" s="94">
        <f t="shared" si="13"/>
        <v>0</v>
      </c>
      <c r="BU13" s="83">
        <f>IF(BL13="CLIENT S+L",(BK13*3333.33+(VLOOKUP(BN13,'BASE DE DONNEE'!$I$220:$J$250,2,0)))-((BK13*3333.33+(VLOOKUP(BN13,'BASE DE DONNEE'!$I$220:$J$250,2,0)))*BM13),IF(BL13="CLIENT O","OFFERT",IF(BL13="CLIENT L",(VLOOKUP(BN13,'BASE DE DONNEE'!$I$220:$J$250,2,0))+(VLOOKUP(BK13,'BASE DE DONNEE'!$I$111:$P$192,2,0)),IF(BL13="CLIENT D",(BK13*3809.53+(VLOOKUP(BN13,'BASE DE DONNEE'!$I$220:$J$250,2,0))),IF(BL13="CLIENT S+D",(BK13*3809.53+(VLOOKUP(BN13,'BASE DE DONNEE'!$I$220:$J$250,2,0)))-((BK13*3809.53+(VLOOKUP(BN13,'BASE DE DONNEE'!$I$220:$J$250,2,0)))*BM13),IF(BL13="CLIENT S",VLOOKUP(BN13,'BASE DE DONNEE'!$I$220:$J$250,2,0))+VLOOKUP(BK13,'BASE DE DONNEE'!$I$111:$P$192,2,0)-((VLOOKUP(BN13,'BASE DE DONNEE'!$I$220:$J$250,2,0))+VLOOKUP(BK13,'BASE DE DONNEE'!$I$111:$P$192,2,0)*BM13))))))</f>
        <v>0</v>
      </c>
      <c r="BV13" s="83" t="b">
        <f t="shared" si="14"/>
        <v>0</v>
      </c>
      <c r="BW13" s="95" t="b">
        <f t="shared" si="15"/>
        <v>0</v>
      </c>
      <c r="BX13" s="34"/>
    </row>
    <row r="14" spans="1:76" x14ac:dyDescent="0.25">
      <c r="A14" s="26"/>
      <c r="B14" s="29"/>
      <c r="C14" s="585"/>
      <c r="D14" s="704"/>
      <c r="E14" s="704"/>
      <c r="F14" s="77">
        <f t="shared" si="0"/>
        <v>0</v>
      </c>
      <c r="G14" s="29"/>
      <c r="H14" s="42"/>
      <c r="I14" s="29"/>
      <c r="J14" s="29"/>
      <c r="K14" s="29"/>
      <c r="L14" s="29"/>
      <c r="M14" s="29"/>
      <c r="N14" s="130"/>
      <c r="O14" s="80">
        <f t="shared" si="1"/>
        <v>0</v>
      </c>
      <c r="P14" s="76" t="b">
        <f>IF(G14="CLIENT S+L",(F14*3333.33+(VLOOKUP(I14,'BASE DE DONNEE'!$I$220:$J$250,2,0)))-(F14*3333.33+(VLOOKUP(I14,'BASE DE DONNEE'!$I$220:$J$250,2,0)))*H14,IF(G14="CLIENT O","OFFERT",IF(G14="CLIENT L",(VLOOKUP(I14,'BASE DE DONNEE'!$I$220:$J$250,2,0))+(VLOOKUP(F14,'BASE DE DONNEE'!$I$111:$P$192,2,0)),IF(G14="CLIENT D",(F14*3809.53+(VLOOKUP(I14,'BASE DE DONNEE'!$I$220:$J$250,2,0))),IF(G14="CLIENT S+D",((F14*3809.53+(VLOOKUP(I14,'BASE DE DONNEE'!$I$220:$J$250,2,0)))-(F14*3809.53+(VLOOKUP(I14,'BASE DE DONNEE'!$I$220:$J$250,2,0)))*H14),IF(G14="CLIENT S",(VLOOKUP(I14,'BASE DE DONNEE'!$I$220:$J$250,2,0))+VLOOKUP(F14,'BASE DE DONNEE'!$I$111:$P$192,2,0)-((VLOOKUP(I14,'BASE DE DONNEE'!$I$220:$J$250,2,0))+VLOOKUP(F14,'BASE DE DONNEE'!$I$111:$P$164,2,0)*H14)))))))</f>
        <v>0</v>
      </c>
      <c r="Q14" s="76" t="b">
        <f t="shared" si="2"/>
        <v>0</v>
      </c>
      <c r="R14" s="83" t="b">
        <f t="shared" si="3"/>
        <v>0</v>
      </c>
      <c r="S14" s="34"/>
      <c r="T14" s="26"/>
      <c r="U14" s="29"/>
      <c r="V14" s="585"/>
      <c r="W14" s="704"/>
      <c r="X14" s="704"/>
      <c r="Y14" s="77">
        <f t="shared" si="4"/>
        <v>0</v>
      </c>
      <c r="Z14" s="29"/>
      <c r="AA14" s="42"/>
      <c r="AB14" s="29"/>
      <c r="AC14" s="29"/>
      <c r="AD14" s="29"/>
      <c r="AE14" s="29"/>
      <c r="AF14" s="29"/>
      <c r="AG14" s="130"/>
      <c r="AH14" s="92">
        <f t="shared" si="5"/>
        <v>0</v>
      </c>
      <c r="AI14" s="83">
        <f>IF(Z14="CLIENT S+L",(Y14*3333.33+(VLOOKUP(AB14,'BASE DE DONNEE'!$I$220:$J$250,2,0)))-(Y14*3333.33+(VLOOKUP(AB14,'BASE DE DONNEE'!$I$220:$J$250,2,0)))*AA14,IF(Z14="CLIENT O","OFFERT",IF(Z14="CLIENT L",(VLOOKUP(AB14,'BASE DE DONNEE'!$I$220:$J$250,2,0))+(VLOOKUP(Y14,'BASE DE DONNEE'!$I$111:$P$192,2,0)),IF(Z14="CLIENT D",(Y14*3809.53+(VLOOKUP(AB14,'BASE DE DONNEE'!$I$220:$J$250,2,0))),IF(Z14="CLIENT S+D",(Y14*3809.53+(VLOOKUP(AB14,'BASE DE DONNEE'!$I$220:$J$250,2,0)))-(Y14*3809.53+(VLOOKUP(AB14,'BASE DE DONNEE'!$I$220:$J$250,2,0)))*AA14,IF(Z14="CLIENT S",VLOOKUP(AB14,'BASE DE DONNEE'!$I$220:$J$250,2,0))+VLOOKUP(Y14,'BASE DE DONNEE'!$I$111:$P$192,2,0)-((VLOOKUP(AB14,'BASE DE DONNEE'!$I$220:$J$250,2,0))+VLOOKUP(Y14,'BASE DE DONNEE'!$I$111:$P$192,2,0)*AA14))))))</f>
        <v>0</v>
      </c>
      <c r="AJ14" s="83" t="b">
        <f t="shared" si="6"/>
        <v>0</v>
      </c>
      <c r="AK14" s="83" t="b">
        <f t="shared" si="7"/>
        <v>0</v>
      </c>
      <c r="AL14" s="34"/>
      <c r="AM14" s="26"/>
      <c r="AN14" s="29"/>
      <c r="AO14" s="585"/>
      <c r="AP14" s="704"/>
      <c r="AQ14" s="704"/>
      <c r="AR14" s="77">
        <f t="shared" si="8"/>
        <v>0</v>
      </c>
      <c r="AS14" s="29"/>
      <c r="AT14" s="42"/>
      <c r="AU14" s="29"/>
      <c r="AV14" s="29"/>
      <c r="AW14" s="29"/>
      <c r="AX14" s="29"/>
      <c r="AY14" s="29"/>
      <c r="AZ14" s="129"/>
      <c r="BA14" s="93">
        <f t="shared" si="9"/>
        <v>0</v>
      </c>
      <c r="BB14" s="41">
        <f>IF(AS14="CLIENT S+L",(AR14*3333.33+(VLOOKUP(AU14,'BASE DE DONNEE'!$I$220:$J$250,2,0)))-((AR14*3333.33+(VLOOKUP(AU14,'BASE DE DONNEE'!$I$220:$J$250,2,0)))*AT14),IF(AS14="CLIENT O","OFFERT",IF(AS14="CLIENT L",(VLOOKUP(AU14,'BASE DE DONNEE'!$I$220:$J$250,2,0))+(VLOOKUP(AR14,'BASE DE DONNEE'!$I$111:$P$192,2,0)),IF(AS14="CLIENT D",(AR14*3809.53+(VLOOKUP(AU14,'BASE DE DONNEE'!$I$220:$J$250,2,0))),IF(AS14="CLIENT S+D",(AR14*3809.53+(VLOOKUP(AU14,'BASE DE DONNEE'!$I$220:$J$250,2,0)))-(AR14*3809.53+(VLOOKUP(AU14,'BASE DE DONNEE'!$I$220:$J$250,2,0)))*AT14,IF(AS14="CLIENT S",VLOOKUP(AU14,'BASE DE DONNEE'!$I$220:$J$250,2,0))+VLOOKUP(AR14,'BASE DE DONNEE'!$I$111:$P$192,2,0)-((VLOOKUP(AU14,'BASE DE DONNEE'!$I$220:$J$250,2,0))+VLOOKUP(AR14,'BASE DE DONNEE'!$I$111:$P$164,2,0)*AT14))))))</f>
        <v>0</v>
      </c>
      <c r="BC14" s="41" t="b">
        <f t="shared" si="10"/>
        <v>0</v>
      </c>
      <c r="BD14" s="45" t="b">
        <f t="shared" si="11"/>
        <v>0</v>
      </c>
      <c r="BE14" s="34"/>
      <c r="BF14" s="26"/>
      <c r="BG14" s="29"/>
      <c r="BH14" s="585"/>
      <c r="BI14" s="704"/>
      <c r="BJ14" s="704"/>
      <c r="BK14" s="77">
        <f t="shared" si="12"/>
        <v>0</v>
      </c>
      <c r="BL14" s="29"/>
      <c r="BM14" s="42"/>
      <c r="BN14" s="29"/>
      <c r="BO14" s="29"/>
      <c r="BP14" s="29"/>
      <c r="BQ14" s="29"/>
      <c r="BR14" s="29"/>
      <c r="BS14" s="29"/>
      <c r="BT14" s="94">
        <f t="shared" si="13"/>
        <v>0</v>
      </c>
      <c r="BU14" s="83">
        <f>IF(BL14="CLIENT S+L",(BK14*3333.33+(VLOOKUP(BN14,'BASE DE DONNEE'!$I$220:$J$250,2,0)))-((BK14*3333.33+(VLOOKUP(BN14,'BASE DE DONNEE'!$I$220:$J$250,2,0)))*BM14),IF(BL14="CLIENT O","OFFERT",IF(BL14="CLIENT L",(VLOOKUP(BN14,'BASE DE DONNEE'!$I$220:$J$250,2,0))+(VLOOKUP(BK14,'BASE DE DONNEE'!$I$111:$P$192,2,0)),IF(BL14="CLIENT D",(BK14*3809.53+(VLOOKUP(BN14,'BASE DE DONNEE'!$I$220:$J$250,2,0))),IF(BL14="CLIENT S+D",(BK14*3809.53+(VLOOKUP(BN14,'BASE DE DONNEE'!$I$220:$J$250,2,0)))-((BK14*3809.53+(VLOOKUP(BN14,'BASE DE DONNEE'!$I$220:$J$250,2,0)))*BM14),IF(BL14="CLIENT S",VLOOKUP(BN14,'BASE DE DONNEE'!$I$220:$J$250,2,0))+VLOOKUP(BK14,'BASE DE DONNEE'!$I$111:$P$192,2,0)-((VLOOKUP(BN14,'BASE DE DONNEE'!$I$220:$J$250,2,0))+VLOOKUP(BK14,'BASE DE DONNEE'!$I$111:$P$192,2,0)*BM14))))))</f>
        <v>0</v>
      </c>
      <c r="BV14" s="83" t="b">
        <f t="shared" si="14"/>
        <v>0</v>
      </c>
      <c r="BW14" s="95" t="b">
        <f t="shared" si="15"/>
        <v>0</v>
      </c>
      <c r="BX14" s="34"/>
    </row>
    <row r="15" spans="1:76" x14ac:dyDescent="0.25">
      <c r="A15" s="26"/>
      <c r="B15" s="29"/>
      <c r="C15" s="585"/>
      <c r="D15" s="704"/>
      <c r="E15" s="704"/>
      <c r="F15" s="77">
        <f t="shared" si="0"/>
        <v>0</v>
      </c>
      <c r="G15" s="29"/>
      <c r="H15" s="42"/>
      <c r="I15" s="29"/>
      <c r="J15" s="29"/>
      <c r="K15" s="29"/>
      <c r="L15" s="29"/>
      <c r="M15" s="29"/>
      <c r="N15" s="130"/>
      <c r="O15" s="80">
        <f t="shared" si="1"/>
        <v>0</v>
      </c>
      <c r="P15" s="76" t="b">
        <f>IF(G15="CLIENT S+L",(F15*3333.33+(VLOOKUP(I15,'BASE DE DONNEE'!$I$220:$J$250,2,0)))-(F15*3333.33+(VLOOKUP(I15,'BASE DE DONNEE'!$I$220:$J$250,2,0)))*H15,IF(G15="CLIENT O","OFFERT",IF(G15="CLIENT L",(VLOOKUP(I15,'BASE DE DONNEE'!$I$220:$J$250,2,0))+(VLOOKUP(F15,'BASE DE DONNEE'!$I$111:$P$192,2,0)),IF(G15="CLIENT D",(F15*3809.53+(VLOOKUP(I15,'BASE DE DONNEE'!$I$220:$J$250,2,0))),IF(G15="CLIENT S+D",((F15*3809.53+(VLOOKUP(I15,'BASE DE DONNEE'!$I$220:$J$250,2,0)))-(F15*3809.53+(VLOOKUP(I15,'BASE DE DONNEE'!$I$220:$J$250,2,0)))*H15),IF(G15="CLIENT S",(VLOOKUP(I15,'BASE DE DONNEE'!$I$220:$J$250,2,0))+VLOOKUP(F15,'BASE DE DONNEE'!$I$111:$P$192,2,0)-((VLOOKUP(I15,'BASE DE DONNEE'!$I$220:$J$250,2,0))+VLOOKUP(F15,'BASE DE DONNEE'!$I$111:$P$164,2,0)*H15)))))))</f>
        <v>0</v>
      </c>
      <c r="Q15" s="76" t="b">
        <f t="shared" si="2"/>
        <v>0</v>
      </c>
      <c r="R15" s="83" t="b">
        <f t="shared" si="3"/>
        <v>0</v>
      </c>
      <c r="S15" s="34"/>
      <c r="T15" s="26"/>
      <c r="U15" s="29"/>
      <c r="V15" s="585"/>
      <c r="W15" s="704"/>
      <c r="X15" s="704"/>
      <c r="Y15" s="77">
        <f t="shared" si="4"/>
        <v>0</v>
      </c>
      <c r="Z15" s="29"/>
      <c r="AA15" s="42"/>
      <c r="AB15" s="29"/>
      <c r="AC15" s="29"/>
      <c r="AD15" s="29"/>
      <c r="AE15" s="29"/>
      <c r="AF15" s="29"/>
      <c r="AG15" s="133"/>
      <c r="AH15" s="92">
        <f t="shared" si="5"/>
        <v>0</v>
      </c>
      <c r="AI15" s="83">
        <f>IF(Z15="CLIENT S+L",(Y15*3333.33+(VLOOKUP(AB15,'BASE DE DONNEE'!$I$220:$J$250,2,0)))-(Y15*3333.33+(VLOOKUP(AB15,'BASE DE DONNEE'!$I$220:$J$250,2,0)))*AA15,IF(Z15="CLIENT O","OFFERT",IF(Z15="CLIENT L",(VLOOKUP(AB15,'BASE DE DONNEE'!$I$220:$J$250,2,0))+(VLOOKUP(Y15,'BASE DE DONNEE'!$I$111:$P$192,2,0)),IF(Z15="CLIENT D",(Y15*3809.53+(VLOOKUP(AB15,'BASE DE DONNEE'!$I$220:$J$250,2,0))),IF(Z15="CLIENT S+D",(Y15*3809.53+(VLOOKUP(AB15,'BASE DE DONNEE'!$I$220:$J$250,2,0)))-(Y15*3809.53+(VLOOKUP(AB15,'BASE DE DONNEE'!$I$220:$J$250,2,0)))*AA15,IF(Z15="CLIENT S",VLOOKUP(AB15,'BASE DE DONNEE'!$I$220:$J$250,2,0))+VLOOKUP(Y15,'BASE DE DONNEE'!$I$111:$P$192,2,0)-((VLOOKUP(AB15,'BASE DE DONNEE'!$I$220:$J$250,2,0))+VLOOKUP(Y15,'BASE DE DONNEE'!$I$111:$P$192,2,0)*AA15))))))</f>
        <v>0</v>
      </c>
      <c r="AJ15" s="83" t="b">
        <f t="shared" si="6"/>
        <v>0</v>
      </c>
      <c r="AK15" s="83" t="b">
        <f t="shared" si="7"/>
        <v>0</v>
      </c>
      <c r="AL15" s="34"/>
      <c r="AM15" s="26"/>
      <c r="AN15" s="29"/>
      <c r="AO15" s="585"/>
      <c r="AP15" s="704"/>
      <c r="AQ15" s="704"/>
      <c r="AR15" s="77">
        <f t="shared" si="8"/>
        <v>0</v>
      </c>
      <c r="AS15" s="29"/>
      <c r="AT15" s="42"/>
      <c r="AU15" s="29"/>
      <c r="AV15" s="29"/>
      <c r="AW15" s="29"/>
      <c r="AX15" s="29"/>
      <c r="AY15" s="29"/>
      <c r="AZ15" s="129"/>
      <c r="BA15" s="93">
        <f t="shared" si="9"/>
        <v>0</v>
      </c>
      <c r="BB15" s="41">
        <f>IF(AS15="CLIENT S+L",(AR15*3333.33+(VLOOKUP(AU15,'BASE DE DONNEE'!$I$220:$J$250,2,0)))-((AR15*3333.33+(VLOOKUP(AU15,'BASE DE DONNEE'!$I$220:$J$250,2,0)))*AT15),IF(AS15="CLIENT O","OFFERT",IF(AS15="CLIENT L",(VLOOKUP(AU15,'BASE DE DONNEE'!$I$220:$J$250,2,0))+(VLOOKUP(AR15,'BASE DE DONNEE'!$I$111:$P$192,2,0)),IF(AS15="CLIENT D",(AR15*3809.53+(VLOOKUP(AU15,'BASE DE DONNEE'!$I$220:$J$250,2,0))),IF(AS15="CLIENT S+D",(AR15*3809.53+(VLOOKUP(AU15,'BASE DE DONNEE'!$I$220:$J$250,2,0)))-(AR15*3809.53+(VLOOKUP(AU15,'BASE DE DONNEE'!$I$220:$J$250,2,0)))*AT15,IF(AS15="CLIENT S",VLOOKUP(AU15,'BASE DE DONNEE'!$I$220:$J$250,2,0))+VLOOKUP(AR15,'BASE DE DONNEE'!$I$111:$P$192,2,0)-((VLOOKUP(AU15,'BASE DE DONNEE'!$I$220:$J$250,2,0))+VLOOKUP(AR15,'BASE DE DONNEE'!$I$111:$P$164,2,0)*AT15))))))</f>
        <v>0</v>
      </c>
      <c r="BC15" s="41" t="b">
        <f t="shared" si="10"/>
        <v>0</v>
      </c>
      <c r="BD15" s="45" t="b">
        <f t="shared" si="11"/>
        <v>0</v>
      </c>
      <c r="BE15" s="34"/>
      <c r="BF15" s="26"/>
      <c r="BG15" s="29"/>
      <c r="BH15" s="585"/>
      <c r="BI15" s="704"/>
      <c r="BJ15" s="704"/>
      <c r="BK15" s="77">
        <f t="shared" si="12"/>
        <v>0</v>
      </c>
      <c r="BL15" s="29"/>
      <c r="BM15" s="42"/>
      <c r="BN15" s="29"/>
      <c r="BO15" s="29"/>
      <c r="BP15" s="29"/>
      <c r="BQ15" s="29"/>
      <c r="BR15" s="29"/>
      <c r="BS15" s="29"/>
      <c r="BT15" s="94">
        <f t="shared" si="13"/>
        <v>0</v>
      </c>
      <c r="BU15" s="83">
        <f>IF(BL15="CLIENT S+L",(BK15*3333.33+(VLOOKUP(BN15,'BASE DE DONNEE'!$I$220:$J$250,2,0)))-((BK15*3333.33+(VLOOKUP(BN15,'BASE DE DONNEE'!$I$220:$J$250,2,0)))*BM15),IF(BL15="CLIENT O","OFFERT",IF(BL15="CLIENT L",(VLOOKUP(BN15,'BASE DE DONNEE'!$I$220:$J$250,2,0))+(VLOOKUP(BK15,'BASE DE DONNEE'!$I$111:$P$192,2,0)),IF(BL15="CLIENT D",(BK15*3809.53+(VLOOKUP(BN15,'BASE DE DONNEE'!$I$220:$J$250,2,0))),IF(BL15="CLIENT S+D",(BK15*3809.53+(VLOOKUP(BN15,'BASE DE DONNEE'!$I$220:$J$250,2,0)))-((BK15*3809.53+(VLOOKUP(BN15,'BASE DE DONNEE'!$I$220:$J$250,2,0)))*BM15),IF(BL15="CLIENT S",VLOOKUP(BN15,'BASE DE DONNEE'!$I$220:$J$250,2,0))+VLOOKUP(BK15,'BASE DE DONNEE'!$I$111:$P$192,2,0)-((VLOOKUP(BN15,'BASE DE DONNEE'!$I$220:$J$250,2,0))+VLOOKUP(BK15,'BASE DE DONNEE'!$I$111:$P$192,2,0)*BM15))))))</f>
        <v>0</v>
      </c>
      <c r="BV15" s="83" t="b">
        <f t="shared" si="14"/>
        <v>0</v>
      </c>
      <c r="BW15" s="95" t="b">
        <f t="shared" si="15"/>
        <v>0</v>
      </c>
      <c r="BX15" s="34"/>
    </row>
    <row r="16" spans="1:76" x14ac:dyDescent="0.25">
      <c r="A16" s="26"/>
      <c r="B16" s="29"/>
      <c r="C16" s="585"/>
      <c r="D16" s="704"/>
      <c r="E16" s="704"/>
      <c r="F16" s="77">
        <f t="shared" si="0"/>
        <v>0</v>
      </c>
      <c r="G16" s="29"/>
      <c r="H16" s="42"/>
      <c r="I16" s="29"/>
      <c r="J16" s="29"/>
      <c r="K16" s="29"/>
      <c r="L16" s="29"/>
      <c r="M16" s="29"/>
      <c r="N16" s="130"/>
      <c r="O16" s="80">
        <f t="shared" si="1"/>
        <v>0</v>
      </c>
      <c r="P16" s="76" t="b">
        <f>IF(G16="CLIENT S+L",(F16*3333.33+(VLOOKUP(I16,'BASE DE DONNEE'!$I$220:$J$250,2,0)))-(F16*3333.33+(VLOOKUP(I16,'BASE DE DONNEE'!$I$220:$J$250,2,0)))*H16,IF(G16="CLIENT O","OFFERT",IF(G16="CLIENT L",(VLOOKUP(I16,'BASE DE DONNEE'!$I$220:$J$250,2,0))+(VLOOKUP(F16,'BASE DE DONNEE'!$I$111:$P$192,2,0)),IF(G16="CLIENT D",(F16*3809.53+(VLOOKUP(I16,'BASE DE DONNEE'!$I$220:$J$250,2,0))),IF(G16="CLIENT S+D",((F16*3809.53+(VLOOKUP(I16,'BASE DE DONNEE'!$I$220:$J$250,2,0)))-(F16*3809.53+(VLOOKUP(I16,'BASE DE DONNEE'!$I$220:$J$250,2,0)))*H16),IF(G16="CLIENT S",(VLOOKUP(I16,'BASE DE DONNEE'!$I$220:$J$250,2,0))+VLOOKUP(F16,'BASE DE DONNEE'!$I$111:$P$192,2,0)-((VLOOKUP(I16,'BASE DE DONNEE'!$I$220:$J$250,2,0))+VLOOKUP(F16,'BASE DE DONNEE'!$I$111:$P$164,2,0)*H16)))))))</f>
        <v>0</v>
      </c>
      <c r="Q16" s="76" t="b">
        <f t="shared" si="2"/>
        <v>0</v>
      </c>
      <c r="R16" s="83" t="b">
        <f t="shared" si="3"/>
        <v>0</v>
      </c>
      <c r="S16" s="34"/>
      <c r="T16" s="26"/>
      <c r="U16" s="29"/>
      <c r="V16" s="585"/>
      <c r="W16" s="704"/>
      <c r="X16" s="704"/>
      <c r="Y16" s="77">
        <f t="shared" si="4"/>
        <v>0</v>
      </c>
      <c r="Z16" s="29"/>
      <c r="AA16" s="42"/>
      <c r="AB16" s="29"/>
      <c r="AC16" s="29"/>
      <c r="AD16" s="29"/>
      <c r="AE16" s="29"/>
      <c r="AF16" s="29"/>
      <c r="AG16" s="130"/>
      <c r="AH16" s="92">
        <f t="shared" si="5"/>
        <v>0</v>
      </c>
      <c r="AI16" s="83">
        <f>IF(Z16="CLIENT S+L",(Y16*3333.33+(VLOOKUP(AB16,'BASE DE DONNEE'!$I$220:$J$250,2,0)))-(Y16*3333.33+(VLOOKUP(AB16,'BASE DE DONNEE'!$I$220:$J$250,2,0)))*AA16,IF(Z16="CLIENT O","OFFERT",IF(Z16="CLIENT L",(VLOOKUP(AB16,'BASE DE DONNEE'!$I$220:$J$250,2,0))+(VLOOKUP(Y16,'BASE DE DONNEE'!$I$111:$P$192,2,0)),IF(Z16="CLIENT D",(Y16*3809.53+(VLOOKUP(AB16,'BASE DE DONNEE'!$I$220:$J$250,2,0))),IF(Z16="CLIENT S+D",(Y16*3809.53+(VLOOKUP(AB16,'BASE DE DONNEE'!$I$220:$J$250,2,0)))-(Y16*3809.53+(VLOOKUP(AB16,'BASE DE DONNEE'!$I$220:$J$250,2,0)))*AA16,IF(Z16="CLIENT S",VLOOKUP(AB16,'BASE DE DONNEE'!$I$220:$J$250,2,0))+VLOOKUP(Y16,'BASE DE DONNEE'!$I$111:$P$192,2,0)-((VLOOKUP(AB16,'BASE DE DONNEE'!$I$220:$J$250,2,0))+VLOOKUP(Y16,'BASE DE DONNEE'!$I$111:$P$192,2,0)*AA16))))))</f>
        <v>0</v>
      </c>
      <c r="AJ16" s="83" t="b">
        <f t="shared" si="6"/>
        <v>0</v>
      </c>
      <c r="AK16" s="83" t="b">
        <f t="shared" si="7"/>
        <v>0</v>
      </c>
      <c r="AL16" s="34"/>
      <c r="AM16" s="26"/>
      <c r="AN16" s="29"/>
      <c r="AO16" s="585"/>
      <c r="AP16" s="704"/>
      <c r="AQ16" s="704"/>
      <c r="AR16" s="77">
        <f t="shared" si="8"/>
        <v>0</v>
      </c>
      <c r="AS16" s="29"/>
      <c r="AT16" s="42"/>
      <c r="AU16" s="29"/>
      <c r="AV16" s="29"/>
      <c r="AW16" s="29"/>
      <c r="AX16" s="29"/>
      <c r="AY16" s="29"/>
      <c r="AZ16" s="129"/>
      <c r="BA16" s="93">
        <f t="shared" si="9"/>
        <v>0</v>
      </c>
      <c r="BB16" s="41">
        <f>IF(AS16="CLIENT S+L",(AR16*3333.33+(VLOOKUP(AU16,'BASE DE DONNEE'!$I$220:$J$250,2,0)))-((AR16*3333.33+(VLOOKUP(AU16,'BASE DE DONNEE'!$I$220:$J$250,2,0)))*AT16),IF(AS16="CLIENT O","OFFERT",IF(AS16="CLIENT L",(VLOOKUP(AU16,'BASE DE DONNEE'!$I$220:$J$250,2,0))+(VLOOKUP(AR16,'BASE DE DONNEE'!$I$111:$P$192,2,0)),IF(AS16="CLIENT D",(AR16*3809.53+(VLOOKUP(AU16,'BASE DE DONNEE'!$I$220:$J$250,2,0))),IF(AS16="CLIENT S+D",(AR16*3809.53+(VLOOKUP(AU16,'BASE DE DONNEE'!$I$220:$J$250,2,0)))-(AR16*3809.53+(VLOOKUP(AU16,'BASE DE DONNEE'!$I$220:$J$250,2,0)))*AT16,IF(AS16="CLIENT S",VLOOKUP(AU16,'BASE DE DONNEE'!$I$220:$J$250,2,0))+VLOOKUP(AR16,'BASE DE DONNEE'!$I$111:$P$192,2,0)-((VLOOKUP(AU16,'BASE DE DONNEE'!$I$220:$J$250,2,0))+VLOOKUP(AR16,'BASE DE DONNEE'!$I$111:$P$164,2,0)*AT16))))))</f>
        <v>0</v>
      </c>
      <c r="BC16" s="41" t="b">
        <f t="shared" si="10"/>
        <v>0</v>
      </c>
      <c r="BD16" s="45" t="b">
        <f t="shared" si="11"/>
        <v>0</v>
      </c>
      <c r="BE16" s="34"/>
      <c r="BF16" s="26"/>
      <c r="BG16" s="29"/>
      <c r="BH16" s="585"/>
      <c r="BI16" s="704"/>
      <c r="BJ16" s="704"/>
      <c r="BK16" s="77">
        <f t="shared" si="12"/>
        <v>0</v>
      </c>
      <c r="BL16" s="29"/>
      <c r="BM16" s="42"/>
      <c r="BN16" s="29"/>
      <c r="BO16" s="29"/>
      <c r="BP16" s="29"/>
      <c r="BQ16" s="29"/>
      <c r="BR16" s="29"/>
      <c r="BS16" s="29"/>
      <c r="BT16" s="94">
        <f t="shared" si="13"/>
        <v>0</v>
      </c>
      <c r="BU16" s="83">
        <f>IF(BL16="CLIENT S+L",(BK16*3333.33+(VLOOKUP(BN16,'BASE DE DONNEE'!$I$220:$J$250,2,0)))-((BK16*3333.33+(VLOOKUP(BN16,'BASE DE DONNEE'!$I$220:$J$250,2,0)))*BM16),IF(BL16="CLIENT O","OFFERT",IF(BL16="CLIENT L",(VLOOKUP(BN16,'BASE DE DONNEE'!$I$220:$J$250,2,0))+(VLOOKUP(BK16,'BASE DE DONNEE'!$I$111:$P$192,2,0)),IF(BL16="CLIENT D",(BK16*3809.53+(VLOOKUP(BN16,'BASE DE DONNEE'!$I$220:$J$250,2,0))),IF(BL16="CLIENT S+D",(BK16*3809.53+(VLOOKUP(BN16,'BASE DE DONNEE'!$I$220:$J$250,2,0)))-((BK16*3809.53+(VLOOKUP(BN16,'BASE DE DONNEE'!$I$220:$J$250,2,0)))*BM16),IF(BL16="CLIENT S",VLOOKUP(BN16,'BASE DE DONNEE'!$I$220:$J$250,2,0))+VLOOKUP(BK16,'BASE DE DONNEE'!$I$111:$P$192,2,0)-((VLOOKUP(BN16,'BASE DE DONNEE'!$I$220:$J$250,2,0))+VLOOKUP(BK16,'BASE DE DONNEE'!$I$111:$P$192,2,0)*BM16))))))</f>
        <v>0</v>
      </c>
      <c r="BV16" s="83" t="b">
        <f t="shared" si="14"/>
        <v>0</v>
      </c>
      <c r="BW16" s="95" t="b">
        <f t="shared" si="15"/>
        <v>0</v>
      </c>
      <c r="BX16" s="34"/>
    </row>
    <row r="17" spans="1:76" x14ac:dyDescent="0.25">
      <c r="A17" s="26"/>
      <c r="B17" s="29"/>
      <c r="C17" s="585"/>
      <c r="D17" s="704"/>
      <c r="E17" s="704"/>
      <c r="F17" s="77">
        <f t="shared" si="0"/>
        <v>0</v>
      </c>
      <c r="G17" s="29"/>
      <c r="H17" s="42"/>
      <c r="I17" s="29"/>
      <c r="J17" s="29"/>
      <c r="K17" s="29"/>
      <c r="L17" s="29"/>
      <c r="M17" s="29"/>
      <c r="N17" s="130"/>
      <c r="O17" s="80">
        <f t="shared" si="1"/>
        <v>0</v>
      </c>
      <c r="P17" s="76" t="b">
        <f>IF(G17="CLIENT S+L",(F17*3333.33+(VLOOKUP(I17,'BASE DE DONNEE'!$I$220:$J$250,2,0)))-(F17*3333.33+(VLOOKUP(I17,'BASE DE DONNEE'!$I$220:$J$250,2,0)))*H17,IF(G17="CLIENT O","OFFERT",IF(G17="CLIENT L",(VLOOKUP(I17,'BASE DE DONNEE'!$I$220:$J$250,2,0))+(VLOOKUP(F17,'BASE DE DONNEE'!$I$111:$P$192,2,0)),IF(G17="CLIENT D",(F17*3809.53+(VLOOKUP(I17,'BASE DE DONNEE'!$I$220:$J$250,2,0))),IF(G17="CLIENT S+D",((F17*3809.53+(VLOOKUP(I17,'BASE DE DONNEE'!$I$220:$J$250,2,0)))-(F17*3809.53+(VLOOKUP(I17,'BASE DE DONNEE'!$I$220:$J$250,2,0)))*H17),IF(G17="CLIENT S",(VLOOKUP(I17,'BASE DE DONNEE'!$I$220:$J$250,2,0))+VLOOKUP(F17,'BASE DE DONNEE'!$I$111:$P$192,2,0)-((VLOOKUP(I17,'BASE DE DONNEE'!$I$220:$J$250,2,0))+VLOOKUP(F17,'BASE DE DONNEE'!$I$111:$P$164,2,0)*H17)))))))</f>
        <v>0</v>
      </c>
      <c r="Q17" s="76" t="b">
        <f t="shared" si="2"/>
        <v>0</v>
      </c>
      <c r="R17" s="83" t="b">
        <f t="shared" si="3"/>
        <v>0</v>
      </c>
      <c r="S17" s="34"/>
      <c r="T17" s="26"/>
      <c r="U17" s="29"/>
      <c r="V17" s="585"/>
      <c r="W17" s="704"/>
      <c r="X17" s="704"/>
      <c r="Y17" s="77">
        <f t="shared" si="4"/>
        <v>0</v>
      </c>
      <c r="Z17" s="29"/>
      <c r="AA17" s="42"/>
      <c r="AB17" s="29"/>
      <c r="AC17" s="29"/>
      <c r="AD17" s="29"/>
      <c r="AE17" s="29"/>
      <c r="AF17" s="29"/>
      <c r="AG17" s="134"/>
      <c r="AH17" s="92">
        <f t="shared" si="5"/>
        <v>0</v>
      </c>
      <c r="AI17" s="83">
        <f>IF(Z17="CLIENT S+L",(Y17*3333.33+(VLOOKUP(AB17,'BASE DE DONNEE'!$I$220:$J$250,2,0)))-(Y17*3333.33+(VLOOKUP(AB17,'BASE DE DONNEE'!$I$220:$J$250,2,0)))*AA17,IF(Z17="CLIENT O","OFFERT",IF(Z17="CLIENT L",(VLOOKUP(AB17,'BASE DE DONNEE'!$I$220:$J$250,2,0))+(VLOOKUP(Y17,'BASE DE DONNEE'!$I$111:$P$192,2,0)),IF(Z17="CLIENT D",(Y17*3809.53+(VLOOKUP(AB17,'BASE DE DONNEE'!$I$220:$J$250,2,0))),IF(Z17="CLIENT S+D",(Y17*3809.53+(VLOOKUP(AB17,'BASE DE DONNEE'!$I$220:$J$250,2,0)))-(Y17*3809.53+(VLOOKUP(AB17,'BASE DE DONNEE'!$I$220:$J$250,2,0)))*AA17,IF(Z17="CLIENT S",VLOOKUP(AB17,'BASE DE DONNEE'!$I$220:$J$250,2,0))+VLOOKUP(Y17,'BASE DE DONNEE'!$I$111:$P$192,2,0)-((VLOOKUP(AB17,'BASE DE DONNEE'!$I$220:$J$250,2,0))+VLOOKUP(Y17,'BASE DE DONNEE'!$I$111:$P$192,2,0)*AA17))))))</f>
        <v>0</v>
      </c>
      <c r="AJ17" s="83" t="b">
        <f t="shared" si="6"/>
        <v>0</v>
      </c>
      <c r="AK17" s="83" t="b">
        <f t="shared" si="7"/>
        <v>0</v>
      </c>
      <c r="AL17" s="34"/>
      <c r="AM17" s="26"/>
      <c r="AN17" s="29"/>
      <c r="AO17" s="585"/>
      <c r="AP17" s="704"/>
      <c r="AQ17" s="704"/>
      <c r="AR17" s="77">
        <f t="shared" si="8"/>
        <v>0</v>
      </c>
      <c r="AS17" s="29"/>
      <c r="AT17" s="42"/>
      <c r="AU17" s="29"/>
      <c r="AV17" s="29"/>
      <c r="AW17" s="29"/>
      <c r="AX17" s="29"/>
      <c r="AY17" s="29"/>
      <c r="AZ17" s="129"/>
      <c r="BA17" s="93">
        <f t="shared" si="9"/>
        <v>0</v>
      </c>
      <c r="BB17" s="41">
        <f>IF(AS17="CLIENT S+L",(AR17*3333.33+(VLOOKUP(AU17,'BASE DE DONNEE'!$I$220:$J$250,2,0)))-((AR17*3333.33+(VLOOKUP(AU17,'BASE DE DONNEE'!$I$220:$J$250,2,0)))*AT17),IF(AS17="CLIENT O","OFFERT",IF(AS17="CLIENT L",(VLOOKUP(AU17,'BASE DE DONNEE'!$I$220:$J$250,2,0))+(VLOOKUP(AR17,'BASE DE DONNEE'!$I$111:$P$192,2,0)),IF(AS17="CLIENT D",(AR17*3809.53+(VLOOKUP(AU17,'BASE DE DONNEE'!$I$220:$J$250,2,0))),IF(AS17="CLIENT S+D",(AR17*3809.53+(VLOOKUP(AU17,'BASE DE DONNEE'!$I$220:$J$250,2,0)))-(AR17*3809.53+(VLOOKUP(AU17,'BASE DE DONNEE'!$I$220:$J$250,2,0)))*AT17,IF(AS17="CLIENT S",VLOOKUP(AU17,'BASE DE DONNEE'!$I$220:$J$250,2,0))+VLOOKUP(AR17,'BASE DE DONNEE'!$I$111:$P$192,2,0)-((VLOOKUP(AU17,'BASE DE DONNEE'!$I$220:$J$250,2,0))+VLOOKUP(AR17,'BASE DE DONNEE'!$I$111:$P$164,2,0)*AT17))))))</f>
        <v>0</v>
      </c>
      <c r="BC17" s="41" t="b">
        <f t="shared" si="10"/>
        <v>0</v>
      </c>
      <c r="BD17" s="45" t="b">
        <f t="shared" si="11"/>
        <v>0</v>
      </c>
      <c r="BE17" s="34"/>
      <c r="BF17" s="26"/>
      <c r="BG17" s="29"/>
      <c r="BH17" s="585"/>
      <c r="BI17" s="704"/>
      <c r="BJ17" s="704"/>
      <c r="BK17" s="77">
        <f t="shared" si="12"/>
        <v>0</v>
      </c>
      <c r="BL17" s="29"/>
      <c r="BM17" s="42"/>
      <c r="BN17" s="29"/>
      <c r="BO17" s="29"/>
      <c r="BP17" s="29"/>
      <c r="BQ17" s="29"/>
      <c r="BR17" s="29"/>
      <c r="BS17" s="29"/>
      <c r="BT17" s="94">
        <f t="shared" si="13"/>
        <v>0</v>
      </c>
      <c r="BU17" s="83">
        <f>IF(BL17="CLIENT S+L",(BK17*3333.33+(VLOOKUP(BN17,'BASE DE DONNEE'!$I$220:$J$250,2,0)))-((BK17*3333.33+(VLOOKUP(BN17,'BASE DE DONNEE'!$I$220:$J$250,2,0)))*BM17),IF(BL17="CLIENT O","OFFERT",IF(BL17="CLIENT L",(VLOOKUP(BN17,'BASE DE DONNEE'!$I$220:$J$250,2,0))+(VLOOKUP(BK17,'BASE DE DONNEE'!$I$111:$P$192,2,0)),IF(BL17="CLIENT D",(BK17*3809.53+(VLOOKUP(BN17,'BASE DE DONNEE'!$I$220:$J$250,2,0))),IF(BL17="CLIENT S+D",(BK17*3809.53+(VLOOKUP(BN17,'BASE DE DONNEE'!$I$220:$J$250,2,0)))-((BK17*3809.53+(VLOOKUP(BN17,'BASE DE DONNEE'!$I$220:$J$250,2,0)))*BM17),IF(BL17="CLIENT S",VLOOKUP(BN17,'BASE DE DONNEE'!$I$220:$J$250,2,0))+VLOOKUP(BK17,'BASE DE DONNEE'!$I$111:$P$192,2,0)-((VLOOKUP(BN17,'BASE DE DONNEE'!$I$220:$J$250,2,0))+VLOOKUP(BK17,'BASE DE DONNEE'!$I$111:$P$192,2,0)*BM17))))))</f>
        <v>0</v>
      </c>
      <c r="BV17" s="83" t="b">
        <f t="shared" si="14"/>
        <v>0</v>
      </c>
      <c r="BW17" s="95" t="b">
        <f t="shared" si="15"/>
        <v>0</v>
      </c>
      <c r="BX17" s="34"/>
    </row>
    <row r="18" spans="1:76" x14ac:dyDescent="0.25">
      <c r="A18" s="26"/>
      <c r="B18" s="29"/>
      <c r="C18" s="585"/>
      <c r="D18" s="704"/>
      <c r="E18" s="704"/>
      <c r="F18" s="77">
        <f t="shared" si="0"/>
        <v>0</v>
      </c>
      <c r="G18" s="29"/>
      <c r="H18" s="42"/>
      <c r="I18" s="29"/>
      <c r="J18" s="29"/>
      <c r="K18" s="29"/>
      <c r="L18" s="29"/>
      <c r="M18" s="29"/>
      <c r="N18" s="130"/>
      <c r="O18" s="80">
        <f t="shared" si="1"/>
        <v>0</v>
      </c>
      <c r="P18" s="76" t="b">
        <f>IF(G18="CLIENT S+L",(F18*3333.33+(VLOOKUP(I18,'BASE DE DONNEE'!$I$220:$J$250,2,0)))-(F18*3333.33+(VLOOKUP(I18,'BASE DE DONNEE'!$I$220:$J$250,2,0)))*H18,IF(G18="CLIENT O","OFFERT",IF(G18="CLIENT L",(VLOOKUP(I18,'BASE DE DONNEE'!$I$220:$J$250,2,0))+(VLOOKUP(F18,'BASE DE DONNEE'!$I$111:$P$192,2,0)),IF(G18="CLIENT D",(F18*3809.53+(VLOOKUP(I18,'BASE DE DONNEE'!$I$220:$J$250,2,0))),IF(G18="CLIENT S+D",((F18*3809.53+(VLOOKUP(I18,'BASE DE DONNEE'!$I$220:$J$250,2,0)))-(F18*3809.53+(VLOOKUP(I18,'BASE DE DONNEE'!$I$220:$J$250,2,0)))*H18),IF(G18="CLIENT S",(VLOOKUP(I18,'BASE DE DONNEE'!$I$220:$J$250,2,0))+VLOOKUP(F18,'BASE DE DONNEE'!$I$111:$P$192,2,0)-((VLOOKUP(I18,'BASE DE DONNEE'!$I$220:$J$250,2,0))+VLOOKUP(F18,'BASE DE DONNEE'!$I$111:$P$164,2,0)*H18)))))))</f>
        <v>0</v>
      </c>
      <c r="Q18" s="76" t="b">
        <f t="shared" si="2"/>
        <v>0</v>
      </c>
      <c r="R18" s="83" t="b">
        <f t="shared" si="3"/>
        <v>0</v>
      </c>
      <c r="S18" s="34"/>
      <c r="T18" s="26"/>
      <c r="U18" s="29"/>
      <c r="V18" s="585"/>
      <c r="W18" s="704"/>
      <c r="X18" s="704"/>
      <c r="Y18" s="77">
        <f t="shared" si="4"/>
        <v>0</v>
      </c>
      <c r="Z18" s="29"/>
      <c r="AA18" s="42"/>
      <c r="AB18" s="29"/>
      <c r="AC18" s="29"/>
      <c r="AD18" s="29"/>
      <c r="AE18" s="29"/>
      <c r="AF18" s="29"/>
      <c r="AG18" s="130"/>
      <c r="AH18" s="92">
        <f t="shared" si="5"/>
        <v>0</v>
      </c>
      <c r="AI18" s="83">
        <f>IF(Z18="CLIENT S+L",(Y18*3333.33+(VLOOKUP(AB18,'BASE DE DONNEE'!$I$220:$J$250,2,0)))-(Y18*3333.33+(VLOOKUP(AB18,'BASE DE DONNEE'!$I$220:$J$250,2,0)))*AA18,IF(Z18="CLIENT O","OFFERT",IF(Z18="CLIENT L",(VLOOKUP(AB18,'BASE DE DONNEE'!$I$220:$J$250,2,0))+(VLOOKUP(Y18,'BASE DE DONNEE'!$I$111:$P$192,2,0)),IF(Z18="CLIENT D",(Y18*3809.53+(VLOOKUP(AB18,'BASE DE DONNEE'!$I$220:$J$250,2,0))),IF(Z18="CLIENT S+D",(Y18*3809.53+(VLOOKUP(AB18,'BASE DE DONNEE'!$I$220:$J$250,2,0)))-(Y18*3809.53+(VLOOKUP(AB18,'BASE DE DONNEE'!$I$220:$J$250,2,0)))*AA18,IF(Z18="CLIENT S",VLOOKUP(AB18,'BASE DE DONNEE'!$I$220:$J$250,2,0))+VLOOKUP(Y18,'BASE DE DONNEE'!$I$111:$P$192,2,0)-((VLOOKUP(AB18,'BASE DE DONNEE'!$I$220:$J$250,2,0))+VLOOKUP(Y18,'BASE DE DONNEE'!$I$111:$P$192,2,0)*AA18))))))</f>
        <v>0</v>
      </c>
      <c r="AJ18" s="83" t="b">
        <f t="shared" si="6"/>
        <v>0</v>
      </c>
      <c r="AK18" s="83" t="b">
        <f t="shared" si="7"/>
        <v>0</v>
      </c>
      <c r="AL18" s="34"/>
      <c r="AM18" s="26"/>
      <c r="AN18" s="29"/>
      <c r="AO18" s="585"/>
      <c r="AP18" s="704"/>
      <c r="AQ18" s="704"/>
      <c r="AR18" s="77">
        <f t="shared" si="8"/>
        <v>0</v>
      </c>
      <c r="AS18" s="29"/>
      <c r="AT18" s="42"/>
      <c r="AU18" s="29"/>
      <c r="AV18" s="29"/>
      <c r="AW18" s="29"/>
      <c r="AX18" s="29"/>
      <c r="AY18" s="29"/>
      <c r="AZ18" s="129"/>
      <c r="BA18" s="93">
        <f t="shared" si="9"/>
        <v>0</v>
      </c>
      <c r="BB18" s="41">
        <f>IF(AS18="CLIENT S+L",(AR18*3333.33+(VLOOKUP(AU18,'BASE DE DONNEE'!$I$220:$J$250,2,0)))-((AR18*3333.33+(VLOOKUP(AU18,'BASE DE DONNEE'!$I$220:$J$250,2,0)))*AT18),IF(AS18="CLIENT O","OFFERT",IF(AS18="CLIENT L",(VLOOKUP(AU18,'BASE DE DONNEE'!$I$220:$J$250,2,0))+(VLOOKUP(AR18,'BASE DE DONNEE'!$I$111:$P$192,2,0)),IF(AS18="CLIENT D",(AR18*3809.53+(VLOOKUP(AU18,'BASE DE DONNEE'!$I$220:$J$250,2,0))),IF(AS18="CLIENT S+D",(AR18*3809.53+(VLOOKUP(AU18,'BASE DE DONNEE'!$I$220:$J$250,2,0)))-(AR18*3809.53+(VLOOKUP(AU18,'BASE DE DONNEE'!$I$220:$J$250,2,0)))*AT18,IF(AS18="CLIENT S",VLOOKUP(AU18,'BASE DE DONNEE'!$I$220:$J$250,2,0))+VLOOKUP(AR18,'BASE DE DONNEE'!$I$111:$P$192,2,0)-((VLOOKUP(AU18,'BASE DE DONNEE'!$I$220:$J$250,2,0))+VLOOKUP(AR18,'BASE DE DONNEE'!$I$111:$P$164,2,0)*AT18))))))</f>
        <v>0</v>
      </c>
      <c r="BC18" s="41" t="b">
        <f t="shared" si="10"/>
        <v>0</v>
      </c>
      <c r="BD18" s="45" t="b">
        <f t="shared" si="11"/>
        <v>0</v>
      </c>
      <c r="BE18" s="34"/>
      <c r="BF18" s="26"/>
      <c r="BG18" s="29"/>
      <c r="BH18" s="585"/>
      <c r="BI18" s="704"/>
      <c r="BJ18" s="704"/>
      <c r="BK18" s="77">
        <f t="shared" si="12"/>
        <v>0</v>
      </c>
      <c r="BL18" s="29"/>
      <c r="BM18" s="42"/>
      <c r="BN18" s="29"/>
      <c r="BO18" s="29"/>
      <c r="BP18" s="29"/>
      <c r="BQ18" s="29"/>
      <c r="BR18" s="29"/>
      <c r="BS18" s="29"/>
      <c r="BT18" s="94">
        <f t="shared" si="13"/>
        <v>0</v>
      </c>
      <c r="BU18" s="83">
        <f>IF(BL18="CLIENT S+L",(BK18*3333.33+(VLOOKUP(BN18,'BASE DE DONNEE'!$I$220:$J$250,2,0)))-((BK18*3333.33+(VLOOKUP(BN18,'BASE DE DONNEE'!$I$220:$J$250,2,0)))*BM18),IF(BL18="CLIENT O","OFFERT",IF(BL18="CLIENT L",(VLOOKUP(BN18,'BASE DE DONNEE'!$I$220:$J$250,2,0))+(VLOOKUP(BK18,'BASE DE DONNEE'!$I$111:$P$192,2,0)),IF(BL18="CLIENT D",(BK18*3809.53+(VLOOKUP(BN18,'BASE DE DONNEE'!$I$220:$J$250,2,0))),IF(BL18="CLIENT S+D",(BK18*3809.53+(VLOOKUP(BN18,'BASE DE DONNEE'!$I$220:$J$250,2,0)))-((BK18*3809.53+(VLOOKUP(BN18,'BASE DE DONNEE'!$I$220:$J$250,2,0)))*BM18),IF(BL18="CLIENT S",VLOOKUP(BN18,'BASE DE DONNEE'!$I$220:$J$250,2,0))+VLOOKUP(BK18,'BASE DE DONNEE'!$I$111:$P$192,2,0)-((VLOOKUP(BN18,'BASE DE DONNEE'!$I$220:$J$250,2,0))+VLOOKUP(BK18,'BASE DE DONNEE'!$I$111:$P$192,2,0)*BM18))))))</f>
        <v>0</v>
      </c>
      <c r="BV18" s="83" t="b">
        <f t="shared" si="14"/>
        <v>0</v>
      </c>
      <c r="BW18" s="95" t="b">
        <f t="shared" si="15"/>
        <v>0</v>
      </c>
      <c r="BX18" s="34"/>
    </row>
    <row r="19" spans="1:76" x14ac:dyDescent="0.25">
      <c r="A19" s="26"/>
      <c r="B19" s="29"/>
      <c r="C19" s="585"/>
      <c r="D19" s="704"/>
      <c r="E19" s="704"/>
      <c r="F19" s="77">
        <f t="shared" si="0"/>
        <v>0</v>
      </c>
      <c r="G19" s="29"/>
      <c r="H19" s="42"/>
      <c r="I19" s="29"/>
      <c r="J19" s="29"/>
      <c r="K19" s="29"/>
      <c r="L19" s="29"/>
      <c r="M19" s="29"/>
      <c r="N19" s="130"/>
      <c r="O19" s="80">
        <f t="shared" si="1"/>
        <v>0</v>
      </c>
      <c r="P19" s="76" t="b">
        <f>IF(G19="CLIENT S+L",(F19*3333.33+(VLOOKUP(I19,'BASE DE DONNEE'!$I$220:$J$250,2,0)))-(F19*3333.33+(VLOOKUP(I19,'BASE DE DONNEE'!$I$220:$J$250,2,0)))*H19,IF(G19="CLIENT O","OFFERT",IF(G19="CLIENT L",(VLOOKUP(I19,'BASE DE DONNEE'!$I$220:$J$250,2,0))+(VLOOKUP(F19,'BASE DE DONNEE'!$I$111:$P$192,2,0)),IF(G19="CLIENT D",(F19*3809.53+(VLOOKUP(I19,'BASE DE DONNEE'!$I$220:$J$250,2,0))),IF(G19="CLIENT S+D",((F19*3809.53+(VLOOKUP(I19,'BASE DE DONNEE'!$I$220:$J$250,2,0)))-(F19*3809.53+(VLOOKUP(I19,'BASE DE DONNEE'!$I$220:$J$250,2,0)))*H19),IF(G19="CLIENT S",(VLOOKUP(I19,'BASE DE DONNEE'!$I$220:$J$250,2,0))+VLOOKUP(F19,'BASE DE DONNEE'!$I$111:$P$192,2,0)-((VLOOKUP(I19,'BASE DE DONNEE'!$I$220:$J$250,2,0))+VLOOKUP(F19,'BASE DE DONNEE'!$I$111:$P$164,2,0)*H19)))))))</f>
        <v>0</v>
      </c>
      <c r="Q19" s="76" t="b">
        <f t="shared" si="2"/>
        <v>0</v>
      </c>
      <c r="R19" s="83" t="b">
        <f t="shared" si="3"/>
        <v>0</v>
      </c>
      <c r="S19" s="34"/>
      <c r="T19" s="26"/>
      <c r="U19" s="29"/>
      <c r="V19" s="585"/>
      <c r="W19" s="704"/>
      <c r="X19" s="704"/>
      <c r="Y19" s="77">
        <f t="shared" si="4"/>
        <v>0</v>
      </c>
      <c r="Z19" s="29"/>
      <c r="AA19" s="42"/>
      <c r="AB19" s="29"/>
      <c r="AC19" s="29"/>
      <c r="AD19" s="29"/>
      <c r="AE19" s="29"/>
      <c r="AF19" s="29"/>
      <c r="AG19" s="133"/>
      <c r="AH19" s="92">
        <f t="shared" si="5"/>
        <v>0</v>
      </c>
      <c r="AI19" s="83">
        <f>IF(Z19="CLIENT S+L",(Y19*3333.33+(VLOOKUP(AB19,'BASE DE DONNEE'!$I$220:$J$250,2,0)))-(Y19*3333.33+(VLOOKUP(AB19,'BASE DE DONNEE'!$I$220:$J$250,2,0)))*AA19,IF(Z19="CLIENT O","OFFERT",IF(Z19="CLIENT L",(VLOOKUP(AB19,'BASE DE DONNEE'!$I$220:$J$250,2,0))+(VLOOKUP(Y19,'BASE DE DONNEE'!$I$111:$P$192,2,0)),IF(Z19="CLIENT D",(Y19*3809.53+(VLOOKUP(AB19,'BASE DE DONNEE'!$I$220:$J$250,2,0))),IF(Z19="CLIENT S+D",(Y19*3809.53+(VLOOKUP(AB19,'BASE DE DONNEE'!$I$220:$J$250,2,0)))-(Y19*3809.53+(VLOOKUP(AB19,'BASE DE DONNEE'!$I$220:$J$250,2,0)))*AA19,IF(Z19="CLIENT S",VLOOKUP(AB19,'BASE DE DONNEE'!$I$220:$J$250,2,0))+VLOOKUP(Y19,'BASE DE DONNEE'!$I$111:$P$192,2,0)-((VLOOKUP(AB19,'BASE DE DONNEE'!$I$220:$J$250,2,0))+VLOOKUP(Y19,'BASE DE DONNEE'!$I$111:$P$192,2,0)*AA19))))))</f>
        <v>0</v>
      </c>
      <c r="AJ19" s="83" t="b">
        <f t="shared" si="6"/>
        <v>0</v>
      </c>
      <c r="AK19" s="83" t="b">
        <f t="shared" si="7"/>
        <v>0</v>
      </c>
      <c r="AL19" s="34"/>
      <c r="AM19" s="26"/>
      <c r="AN19" s="29"/>
      <c r="AO19" s="585"/>
      <c r="AP19" s="704"/>
      <c r="AQ19" s="704"/>
      <c r="AR19" s="77">
        <f t="shared" si="8"/>
        <v>0</v>
      </c>
      <c r="AS19" s="29"/>
      <c r="AT19" s="42"/>
      <c r="AU19" s="29"/>
      <c r="AV19" s="29"/>
      <c r="AW19" s="29"/>
      <c r="AX19" s="29"/>
      <c r="AY19" s="29"/>
      <c r="AZ19" s="129"/>
      <c r="BA19" s="93">
        <f t="shared" si="9"/>
        <v>0</v>
      </c>
      <c r="BB19" s="41">
        <f>IF(AS19="CLIENT S+L",(AR19*3333.33+(VLOOKUP(AU19,'BASE DE DONNEE'!$I$220:$J$250,2,0)))-((AR19*3333.33+(VLOOKUP(AU19,'BASE DE DONNEE'!$I$220:$J$250,2,0)))*AT19),IF(AS19="CLIENT O","OFFERT",IF(AS19="CLIENT L",(VLOOKUP(AU19,'BASE DE DONNEE'!$I$220:$J$250,2,0))+(VLOOKUP(AR19,'BASE DE DONNEE'!$I$111:$P$192,2,0)),IF(AS19="CLIENT D",(AR19*3809.53+(VLOOKUP(AU19,'BASE DE DONNEE'!$I$220:$J$250,2,0))),IF(AS19="CLIENT S+D",(AR19*3809.53+(VLOOKUP(AU19,'BASE DE DONNEE'!$I$220:$J$250,2,0)))-(AR19*3809.53+(VLOOKUP(AU19,'BASE DE DONNEE'!$I$220:$J$250,2,0)))*AT19,IF(AS19="CLIENT S",VLOOKUP(AU19,'BASE DE DONNEE'!$I$220:$J$250,2,0))+VLOOKUP(AR19,'BASE DE DONNEE'!$I$111:$P$192,2,0)-((VLOOKUP(AU19,'BASE DE DONNEE'!$I$220:$J$250,2,0))+VLOOKUP(AR19,'BASE DE DONNEE'!$I$111:$P$164,2,0)*AT19))))))</f>
        <v>0</v>
      </c>
      <c r="BC19" s="41" t="b">
        <f t="shared" si="10"/>
        <v>0</v>
      </c>
      <c r="BD19" s="45" t="b">
        <f t="shared" si="11"/>
        <v>0</v>
      </c>
      <c r="BE19" s="34"/>
      <c r="BF19" s="26"/>
      <c r="BG19" s="29"/>
      <c r="BH19" s="585"/>
      <c r="BI19" s="704"/>
      <c r="BJ19" s="704"/>
      <c r="BK19" s="77">
        <f t="shared" si="12"/>
        <v>0</v>
      </c>
      <c r="BL19" s="29"/>
      <c r="BM19" s="42"/>
      <c r="BN19" s="29"/>
      <c r="BO19" s="29"/>
      <c r="BP19" s="29"/>
      <c r="BQ19" s="29"/>
      <c r="BR19" s="29"/>
      <c r="BS19" s="29"/>
      <c r="BT19" s="94">
        <f t="shared" si="13"/>
        <v>0</v>
      </c>
      <c r="BU19" s="83">
        <f>IF(BL19="CLIENT S+L",(BK19*3333.33+(VLOOKUP(BN19,'BASE DE DONNEE'!$I$220:$J$250,2,0)))-((BK19*3333.33+(VLOOKUP(BN19,'BASE DE DONNEE'!$I$220:$J$250,2,0)))*BM19),IF(BL19="CLIENT O","OFFERT",IF(BL19="CLIENT L",(VLOOKUP(BN19,'BASE DE DONNEE'!$I$220:$J$250,2,0))+(VLOOKUP(BK19,'BASE DE DONNEE'!$I$111:$P$192,2,0)),IF(BL19="CLIENT D",(BK19*3809.53+(VLOOKUP(BN19,'BASE DE DONNEE'!$I$220:$J$250,2,0))),IF(BL19="CLIENT S+D",(BK19*3809.53+(VLOOKUP(BN19,'BASE DE DONNEE'!$I$220:$J$250,2,0)))-((BK19*3809.53+(VLOOKUP(BN19,'BASE DE DONNEE'!$I$220:$J$250,2,0)))*BM19),IF(BL19="CLIENT S",VLOOKUP(BN19,'BASE DE DONNEE'!$I$220:$J$250,2,0))+VLOOKUP(BK19,'BASE DE DONNEE'!$I$111:$P$192,2,0)-((VLOOKUP(BN19,'BASE DE DONNEE'!$I$220:$J$250,2,0))+VLOOKUP(BK19,'BASE DE DONNEE'!$I$111:$P$192,2,0)*BM19))))))</f>
        <v>0</v>
      </c>
      <c r="BV19" s="83" t="b">
        <f t="shared" si="14"/>
        <v>0</v>
      </c>
      <c r="BW19" s="95" t="b">
        <f t="shared" si="15"/>
        <v>0</v>
      </c>
      <c r="BX19" s="34"/>
    </row>
    <row r="20" spans="1:76" x14ac:dyDescent="0.25">
      <c r="A20" s="26"/>
      <c r="B20" s="29"/>
      <c r="C20" s="585"/>
      <c r="D20" s="704"/>
      <c r="E20" s="704"/>
      <c r="F20" s="77">
        <f t="shared" si="0"/>
        <v>0</v>
      </c>
      <c r="G20" s="29"/>
      <c r="H20" s="42"/>
      <c r="I20" s="29"/>
      <c r="J20" s="29"/>
      <c r="K20" s="29"/>
      <c r="L20" s="29"/>
      <c r="M20" s="29"/>
      <c r="N20" s="130"/>
      <c r="O20" s="80">
        <f t="shared" si="1"/>
        <v>0</v>
      </c>
      <c r="P20" s="76" t="b">
        <f>IF(G20="CLIENT S+L",(F20*3333.33+(VLOOKUP(I20,'BASE DE DONNEE'!$I$220:$J$250,2,0)))-(F20*3333.33+(VLOOKUP(I20,'BASE DE DONNEE'!$I$220:$J$250,2,0)))*H20,IF(G20="CLIENT O","OFFERT",IF(G20="CLIENT L",(VLOOKUP(I20,'BASE DE DONNEE'!$I$220:$J$250,2,0))+(VLOOKUP(F20,'BASE DE DONNEE'!$I$111:$P$192,2,0)),IF(G20="CLIENT D",(F20*3809.53+(VLOOKUP(I20,'BASE DE DONNEE'!$I$220:$J$250,2,0))),IF(G20="CLIENT S+D",((F20*3809.53+(VLOOKUP(I20,'BASE DE DONNEE'!$I$220:$J$250,2,0)))-(F20*3809.53+(VLOOKUP(I20,'BASE DE DONNEE'!$I$220:$J$250,2,0)))*H20),IF(G20="CLIENT S",(VLOOKUP(I20,'BASE DE DONNEE'!$I$220:$J$250,2,0))+VLOOKUP(F20,'BASE DE DONNEE'!$I$111:$P$192,2,0)-((VLOOKUP(I20,'BASE DE DONNEE'!$I$220:$J$250,2,0))+VLOOKUP(F20,'BASE DE DONNEE'!$I$111:$P$164,2,0)*H20)))))))</f>
        <v>0</v>
      </c>
      <c r="Q20" s="76" t="b">
        <f t="shared" si="2"/>
        <v>0</v>
      </c>
      <c r="R20" s="83" t="b">
        <f t="shared" si="3"/>
        <v>0</v>
      </c>
      <c r="S20" s="34"/>
      <c r="T20" s="26"/>
      <c r="U20" s="29"/>
      <c r="V20" s="585"/>
      <c r="W20" s="704"/>
      <c r="X20" s="704"/>
      <c r="Y20" s="77">
        <f t="shared" si="4"/>
        <v>0</v>
      </c>
      <c r="Z20" s="29"/>
      <c r="AA20" s="42"/>
      <c r="AB20" s="29"/>
      <c r="AC20" s="29"/>
      <c r="AD20" s="29"/>
      <c r="AE20" s="29"/>
      <c r="AF20" s="29"/>
      <c r="AG20" s="130"/>
      <c r="AH20" s="92">
        <f t="shared" si="5"/>
        <v>0</v>
      </c>
      <c r="AI20" s="83">
        <f>IF(Z20="CLIENT S+L",(Y20*3333.33+(VLOOKUP(AB20,'BASE DE DONNEE'!$I$220:$J$250,2,0)))-(Y20*3333.33+(VLOOKUP(AB20,'BASE DE DONNEE'!$I$220:$J$250,2,0)))*AA20,IF(Z20="CLIENT O","OFFERT",IF(Z20="CLIENT L",(VLOOKUP(AB20,'BASE DE DONNEE'!$I$220:$J$250,2,0))+(VLOOKUP(Y20,'BASE DE DONNEE'!$I$111:$P$192,2,0)),IF(Z20="CLIENT D",(Y20*3809.53+(VLOOKUP(AB20,'BASE DE DONNEE'!$I$220:$J$250,2,0))),IF(Z20="CLIENT S+D",(Y20*3809.53+(VLOOKUP(AB20,'BASE DE DONNEE'!$I$220:$J$250,2,0)))-(Y20*3809.53+(VLOOKUP(AB20,'BASE DE DONNEE'!$I$220:$J$250,2,0)))*AA20,IF(Z20="CLIENT S",VLOOKUP(AB20,'BASE DE DONNEE'!$I$220:$J$250,2,0))+VLOOKUP(Y20,'BASE DE DONNEE'!$I$111:$P$192,2,0)-((VLOOKUP(AB20,'BASE DE DONNEE'!$I$220:$J$250,2,0))+VLOOKUP(Y20,'BASE DE DONNEE'!$I$111:$P$192,2,0)*AA20))))))</f>
        <v>0</v>
      </c>
      <c r="AJ20" s="83" t="b">
        <f t="shared" si="6"/>
        <v>0</v>
      </c>
      <c r="AK20" s="83" t="b">
        <f t="shared" si="7"/>
        <v>0</v>
      </c>
      <c r="AL20" s="34"/>
      <c r="AM20" s="26"/>
      <c r="AN20" s="29"/>
      <c r="AO20" s="585"/>
      <c r="AP20" s="704"/>
      <c r="AQ20" s="704"/>
      <c r="AR20" s="77">
        <f t="shared" si="8"/>
        <v>0</v>
      </c>
      <c r="AS20" s="29"/>
      <c r="AT20" s="42"/>
      <c r="AU20" s="29"/>
      <c r="AV20" s="29"/>
      <c r="AW20" s="29"/>
      <c r="AX20" s="29"/>
      <c r="AY20" s="29"/>
      <c r="AZ20" s="129"/>
      <c r="BA20" s="93">
        <f t="shared" si="9"/>
        <v>0</v>
      </c>
      <c r="BB20" s="41">
        <f>IF(AS20="CLIENT S+L",(AR20*3333.33+(VLOOKUP(AU20,'BASE DE DONNEE'!$I$220:$J$250,2,0)))-((AR20*3333.33+(VLOOKUP(AU20,'BASE DE DONNEE'!$I$220:$J$250,2,0)))*AT20),IF(AS20="CLIENT O","OFFERT",IF(AS20="CLIENT L",(VLOOKUP(AU20,'BASE DE DONNEE'!$I$220:$J$250,2,0))+(VLOOKUP(AR20,'BASE DE DONNEE'!$I$111:$P$192,2,0)),IF(AS20="CLIENT D",(AR20*3809.53+(VLOOKUP(AU20,'BASE DE DONNEE'!$I$220:$J$250,2,0))),IF(AS20="CLIENT S+D",(AR20*3809.53+(VLOOKUP(AU20,'BASE DE DONNEE'!$I$220:$J$250,2,0)))-(AR20*3809.53+(VLOOKUP(AU20,'BASE DE DONNEE'!$I$220:$J$250,2,0)))*AT20,IF(AS20="CLIENT S",VLOOKUP(AU20,'BASE DE DONNEE'!$I$220:$J$250,2,0))+VLOOKUP(AR20,'BASE DE DONNEE'!$I$111:$P$192,2,0)-((VLOOKUP(AU20,'BASE DE DONNEE'!$I$220:$J$250,2,0))+VLOOKUP(AR20,'BASE DE DONNEE'!$I$111:$P$164,2,0)*AT20))))))</f>
        <v>0</v>
      </c>
      <c r="BC20" s="41" t="b">
        <f t="shared" si="10"/>
        <v>0</v>
      </c>
      <c r="BD20" s="45" t="b">
        <f t="shared" si="11"/>
        <v>0</v>
      </c>
      <c r="BE20" s="34"/>
      <c r="BF20" s="26"/>
      <c r="BG20" s="29"/>
      <c r="BH20" s="585"/>
      <c r="BI20" s="704"/>
      <c r="BJ20" s="704"/>
      <c r="BK20" s="77">
        <f t="shared" si="12"/>
        <v>0</v>
      </c>
      <c r="BL20" s="29"/>
      <c r="BM20" s="42"/>
      <c r="BN20" s="29"/>
      <c r="BO20" s="29"/>
      <c r="BP20" s="29"/>
      <c r="BQ20" s="29"/>
      <c r="BR20" s="29"/>
      <c r="BS20" s="29"/>
      <c r="BT20" s="94">
        <f t="shared" si="13"/>
        <v>0</v>
      </c>
      <c r="BU20" s="83">
        <f>IF(BL20="CLIENT S+L",(BK20*3333.33+(VLOOKUP(BN20,'BASE DE DONNEE'!$I$220:$J$250,2,0)))-((BK20*3333.33+(VLOOKUP(BN20,'BASE DE DONNEE'!$I$220:$J$250,2,0)))*BM20),IF(BL20="CLIENT O","OFFERT",IF(BL20="CLIENT L",(VLOOKUP(BN20,'BASE DE DONNEE'!$I$220:$J$250,2,0))+(VLOOKUP(BK20,'BASE DE DONNEE'!$I$111:$P$192,2,0)),IF(BL20="CLIENT D",(BK20*3809.53+(VLOOKUP(BN20,'BASE DE DONNEE'!$I$220:$J$250,2,0))),IF(BL20="CLIENT S+D",(BK20*3809.53+(VLOOKUP(BN20,'BASE DE DONNEE'!$I$220:$J$250,2,0)))-((BK20*3809.53+(VLOOKUP(BN20,'BASE DE DONNEE'!$I$220:$J$250,2,0)))*BM20),IF(BL20="CLIENT S",VLOOKUP(BN20,'BASE DE DONNEE'!$I$220:$J$250,2,0))+VLOOKUP(BK20,'BASE DE DONNEE'!$I$111:$P$192,2,0)-((VLOOKUP(BN20,'BASE DE DONNEE'!$I$220:$J$250,2,0))+VLOOKUP(BK20,'BASE DE DONNEE'!$I$111:$P$192,2,0)*BM20))))))</f>
        <v>0</v>
      </c>
      <c r="BV20" s="83" t="b">
        <f t="shared" si="14"/>
        <v>0</v>
      </c>
      <c r="BW20" s="95" t="b">
        <f t="shared" si="15"/>
        <v>0</v>
      </c>
      <c r="BX20" s="34"/>
    </row>
    <row r="21" spans="1:76" x14ac:dyDescent="0.25">
      <c r="A21" s="26"/>
      <c r="B21" s="29"/>
      <c r="C21" s="585"/>
      <c r="D21" s="704"/>
      <c r="E21" s="704"/>
      <c r="F21" s="77">
        <f t="shared" si="0"/>
        <v>0</v>
      </c>
      <c r="G21" s="29"/>
      <c r="H21" s="42"/>
      <c r="I21" s="29"/>
      <c r="J21" s="29"/>
      <c r="K21" s="29"/>
      <c r="L21" s="29"/>
      <c r="M21" s="29"/>
      <c r="N21" s="130"/>
      <c r="O21" s="80">
        <f t="shared" si="1"/>
        <v>0</v>
      </c>
      <c r="P21" s="76" t="b">
        <f>IF(G21="CLIENT S+L",(F21*3333.33+(VLOOKUP(I21,'BASE DE DONNEE'!$I$220:$J$250,2,0)))-(F21*3333.33+(VLOOKUP(I21,'BASE DE DONNEE'!$I$220:$J$250,2,0)))*H21,IF(G21="CLIENT O","OFFERT",IF(G21="CLIENT L",(VLOOKUP(I21,'BASE DE DONNEE'!$I$220:$J$250,2,0))+(VLOOKUP(F21,'BASE DE DONNEE'!$I$111:$P$192,2,0)),IF(G21="CLIENT D",(F21*3809.53+(VLOOKUP(I21,'BASE DE DONNEE'!$I$220:$J$250,2,0))),IF(G21="CLIENT S+D",((F21*3809.53+(VLOOKUP(I21,'BASE DE DONNEE'!$I$220:$J$250,2,0)))-(F21*3809.53+(VLOOKUP(I21,'BASE DE DONNEE'!$I$220:$J$250,2,0)))*H21),IF(G21="CLIENT S",(VLOOKUP(I21,'BASE DE DONNEE'!$I$220:$J$250,2,0))+VLOOKUP(F21,'BASE DE DONNEE'!$I$111:$P$192,2,0)-((VLOOKUP(I21,'BASE DE DONNEE'!$I$220:$J$250,2,0))+VLOOKUP(F21,'BASE DE DONNEE'!$I$111:$P$164,2,0)*H21)))))))</f>
        <v>0</v>
      </c>
      <c r="Q21" s="76" t="b">
        <f t="shared" si="2"/>
        <v>0</v>
      </c>
      <c r="R21" s="83" t="b">
        <f t="shared" si="3"/>
        <v>0</v>
      </c>
      <c r="S21" s="34"/>
      <c r="T21" s="26"/>
      <c r="U21" s="29"/>
      <c r="V21" s="585"/>
      <c r="W21" s="704"/>
      <c r="X21" s="704"/>
      <c r="Y21" s="77">
        <f t="shared" si="4"/>
        <v>0</v>
      </c>
      <c r="Z21" s="29"/>
      <c r="AA21" s="42"/>
      <c r="AB21" s="29"/>
      <c r="AC21" s="29"/>
      <c r="AD21" s="29"/>
      <c r="AE21" s="29"/>
      <c r="AF21" s="29"/>
      <c r="AG21" s="130"/>
      <c r="AH21" s="92">
        <f t="shared" si="5"/>
        <v>0</v>
      </c>
      <c r="AI21" s="83">
        <f>IF(Z21="CLIENT S+L",(Y21*3333.33+(VLOOKUP(AB21,'BASE DE DONNEE'!$I$220:$J$250,2,0)))-(Y21*3333.33+(VLOOKUP(AB21,'BASE DE DONNEE'!$I$220:$J$250,2,0)))*AA21,IF(Z21="CLIENT O","OFFERT",IF(Z21="CLIENT L",(VLOOKUP(AB21,'BASE DE DONNEE'!$I$220:$J$250,2,0))+(VLOOKUP(Y21,'BASE DE DONNEE'!$I$111:$P$192,2,0)),IF(Z21="CLIENT D",(Y21*3809.53+(VLOOKUP(AB21,'BASE DE DONNEE'!$I$220:$J$250,2,0))),IF(Z21="CLIENT S+D",(Y21*3809.53+(VLOOKUP(AB21,'BASE DE DONNEE'!$I$220:$J$250,2,0)))-(Y21*3809.53+(VLOOKUP(AB21,'BASE DE DONNEE'!$I$220:$J$250,2,0)))*AA21,IF(Z21="CLIENT S",VLOOKUP(AB21,'BASE DE DONNEE'!$I$220:$J$250,2,0))+VLOOKUP(Y21,'BASE DE DONNEE'!$I$111:$P$192,2,0)-((VLOOKUP(AB21,'BASE DE DONNEE'!$I$220:$J$250,2,0))+VLOOKUP(Y21,'BASE DE DONNEE'!$I$111:$P$192,2,0)*AA21))))))</f>
        <v>0</v>
      </c>
      <c r="AJ21" s="83" t="b">
        <f t="shared" si="6"/>
        <v>0</v>
      </c>
      <c r="AK21" s="83" t="b">
        <f t="shared" si="7"/>
        <v>0</v>
      </c>
      <c r="AL21" s="34"/>
      <c r="AM21" s="26"/>
      <c r="AN21" s="29"/>
      <c r="AO21" s="585"/>
      <c r="AP21" s="704"/>
      <c r="AQ21" s="704"/>
      <c r="AR21" s="77">
        <f t="shared" si="8"/>
        <v>0</v>
      </c>
      <c r="AS21" s="29"/>
      <c r="AT21" s="42"/>
      <c r="AU21" s="29"/>
      <c r="AV21" s="29"/>
      <c r="AW21" s="29"/>
      <c r="AX21" s="29"/>
      <c r="AY21" s="29"/>
      <c r="AZ21" s="129"/>
      <c r="BA21" s="93">
        <f t="shared" si="9"/>
        <v>0</v>
      </c>
      <c r="BB21" s="41">
        <f>IF(AS21="CLIENT S+L",(AR21*3333.33+(VLOOKUP(AU21,'BASE DE DONNEE'!$I$220:$J$250,2,0)))-((AR21*3333.33+(VLOOKUP(AU21,'BASE DE DONNEE'!$I$220:$J$250,2,0)))*AT21),IF(AS21="CLIENT O","OFFERT",IF(AS21="CLIENT L",(VLOOKUP(AU21,'BASE DE DONNEE'!$I$220:$J$250,2,0))+(VLOOKUP(AR21,'BASE DE DONNEE'!$I$111:$P$192,2,0)),IF(AS21="CLIENT D",(AR21*3809.53+(VLOOKUP(AU21,'BASE DE DONNEE'!$I$220:$J$250,2,0))),IF(AS21="CLIENT S+D",(AR21*3809.53+(VLOOKUP(AU21,'BASE DE DONNEE'!$I$220:$J$250,2,0)))-(AR21*3809.53+(VLOOKUP(AU21,'BASE DE DONNEE'!$I$220:$J$250,2,0)))*AT21,IF(AS21="CLIENT S",VLOOKUP(AU21,'BASE DE DONNEE'!$I$220:$J$250,2,0))+VLOOKUP(AR21,'BASE DE DONNEE'!$I$111:$P$192,2,0)-((VLOOKUP(AU21,'BASE DE DONNEE'!$I$220:$J$250,2,0))+VLOOKUP(AR21,'BASE DE DONNEE'!$I$111:$P$164,2,0)*AT21))))))</f>
        <v>0</v>
      </c>
      <c r="BC21" s="41" t="b">
        <f t="shared" si="10"/>
        <v>0</v>
      </c>
      <c r="BD21" s="45" t="b">
        <f t="shared" si="11"/>
        <v>0</v>
      </c>
      <c r="BE21" s="34"/>
      <c r="BF21" s="26"/>
      <c r="BG21" s="29"/>
      <c r="BH21" s="585"/>
      <c r="BI21" s="704"/>
      <c r="BJ21" s="704"/>
      <c r="BK21" s="77">
        <f t="shared" si="12"/>
        <v>0</v>
      </c>
      <c r="BL21" s="29"/>
      <c r="BM21" s="42"/>
      <c r="BN21" s="29"/>
      <c r="BO21" s="29"/>
      <c r="BP21" s="29"/>
      <c r="BQ21" s="29"/>
      <c r="BR21" s="29"/>
      <c r="BS21" s="29"/>
      <c r="BT21" s="94">
        <f t="shared" si="13"/>
        <v>0</v>
      </c>
      <c r="BU21" s="83">
        <f>IF(BL21="CLIENT S+L",(BK21*3333.33+(VLOOKUP(BN21,'BASE DE DONNEE'!$I$220:$J$250,2,0)))-((BK21*3333.33+(VLOOKUP(BN21,'BASE DE DONNEE'!$I$220:$J$250,2,0)))*BM21),IF(BL21="CLIENT O","OFFERT",IF(BL21="CLIENT L",(VLOOKUP(BN21,'BASE DE DONNEE'!$I$220:$J$250,2,0))+(VLOOKUP(BK21,'BASE DE DONNEE'!$I$111:$P$192,2,0)),IF(BL21="CLIENT D",(BK21*3809.53+(VLOOKUP(BN21,'BASE DE DONNEE'!$I$220:$J$250,2,0))),IF(BL21="CLIENT S+D",(BK21*3809.53+(VLOOKUP(BN21,'BASE DE DONNEE'!$I$220:$J$250,2,0)))-((BK21*3809.53+(VLOOKUP(BN21,'BASE DE DONNEE'!$I$220:$J$250,2,0)))*BM21),IF(BL21="CLIENT S",VLOOKUP(BN21,'BASE DE DONNEE'!$I$220:$J$250,2,0))+VLOOKUP(BK21,'BASE DE DONNEE'!$I$111:$P$192,2,0)-((VLOOKUP(BN21,'BASE DE DONNEE'!$I$220:$J$250,2,0))+VLOOKUP(BK21,'BASE DE DONNEE'!$I$111:$P$192,2,0)*BM21))))))</f>
        <v>0</v>
      </c>
      <c r="BV21" s="83" t="b">
        <f t="shared" si="14"/>
        <v>0</v>
      </c>
      <c r="BW21" s="95" t="b">
        <f t="shared" si="15"/>
        <v>0</v>
      </c>
      <c r="BX21" s="34"/>
    </row>
    <row r="22" spans="1:76" x14ac:dyDescent="0.25">
      <c r="A22" s="26"/>
      <c r="B22" s="29"/>
      <c r="C22" s="585"/>
      <c r="D22" s="704"/>
      <c r="E22" s="704"/>
      <c r="F22" s="77">
        <f t="shared" si="0"/>
        <v>0</v>
      </c>
      <c r="G22" s="29"/>
      <c r="H22" s="42"/>
      <c r="I22" s="29"/>
      <c r="J22" s="29"/>
      <c r="K22" s="29"/>
      <c r="L22" s="29"/>
      <c r="M22" s="29"/>
      <c r="N22" s="130"/>
      <c r="O22" s="80">
        <f t="shared" si="1"/>
        <v>0</v>
      </c>
      <c r="P22" s="76" t="b">
        <f>IF(G22="CLIENT S+L",(F22*3333.33+(VLOOKUP(I22,'BASE DE DONNEE'!$I$220:$J$250,2,0)))-(F22*3333.33+(VLOOKUP(I22,'BASE DE DONNEE'!$I$220:$J$250,2,0)))*H22,IF(G22="CLIENT O","OFFERT",IF(G22="CLIENT L",(VLOOKUP(I22,'BASE DE DONNEE'!$I$220:$J$250,2,0))+(VLOOKUP(F22,'BASE DE DONNEE'!$I$111:$P$192,2,0)),IF(G22="CLIENT D",(F22*3809.53+(VLOOKUP(I22,'BASE DE DONNEE'!$I$220:$J$250,2,0))),IF(G22="CLIENT S+D",((F22*3809.53+(VLOOKUP(I22,'BASE DE DONNEE'!$I$220:$J$250,2,0)))-(F22*3809.53+(VLOOKUP(I22,'BASE DE DONNEE'!$I$220:$J$250,2,0)))*H22),IF(G22="CLIENT S",(VLOOKUP(I22,'BASE DE DONNEE'!$I$220:$J$250,2,0))+VLOOKUP(F22,'BASE DE DONNEE'!$I$111:$P$192,2,0)-((VLOOKUP(I22,'BASE DE DONNEE'!$I$220:$J$250,2,0))+VLOOKUP(F22,'BASE DE DONNEE'!$I$111:$P$164,2,0)*H22)))))))</f>
        <v>0</v>
      </c>
      <c r="Q22" s="76" t="b">
        <f t="shared" si="2"/>
        <v>0</v>
      </c>
      <c r="R22" s="83" t="b">
        <f t="shared" si="3"/>
        <v>0</v>
      </c>
      <c r="S22" s="34"/>
      <c r="T22" s="26"/>
      <c r="U22" s="29"/>
      <c r="V22" s="585"/>
      <c r="W22" s="704"/>
      <c r="X22" s="704"/>
      <c r="Y22" s="77">
        <f t="shared" si="4"/>
        <v>0</v>
      </c>
      <c r="Z22" s="29"/>
      <c r="AA22" s="42"/>
      <c r="AB22" s="29"/>
      <c r="AC22" s="29"/>
      <c r="AD22" s="29"/>
      <c r="AE22" s="29"/>
      <c r="AF22" s="29"/>
      <c r="AG22" s="130"/>
      <c r="AH22" s="92">
        <f t="shared" si="5"/>
        <v>0</v>
      </c>
      <c r="AI22" s="83">
        <f>IF(Z22="CLIENT S+L",(Y22*3333.33+(VLOOKUP(AB22,'BASE DE DONNEE'!$I$220:$J$250,2,0)))-(Y22*3333.33+(VLOOKUP(AB22,'BASE DE DONNEE'!$I$220:$J$250,2,0)))*AA22,IF(Z22="CLIENT O","OFFERT",IF(Z22="CLIENT L",(VLOOKUP(AB22,'BASE DE DONNEE'!$I$220:$J$250,2,0))+(VLOOKUP(Y22,'BASE DE DONNEE'!$I$111:$P$192,2,0)),IF(Z22="CLIENT D",(Y22*3809.53+(VLOOKUP(AB22,'BASE DE DONNEE'!$I$220:$J$250,2,0))),IF(Z22="CLIENT S+D",(Y22*3809.53+(VLOOKUP(AB22,'BASE DE DONNEE'!$I$220:$J$250,2,0)))-(Y22*3809.53+(VLOOKUP(AB22,'BASE DE DONNEE'!$I$220:$J$250,2,0)))*AA22,IF(Z22="CLIENT S",VLOOKUP(AB22,'BASE DE DONNEE'!$I$220:$J$250,2,0))+VLOOKUP(Y22,'BASE DE DONNEE'!$I$111:$P$192,2,0)-((VLOOKUP(AB22,'BASE DE DONNEE'!$I$220:$J$250,2,0))+VLOOKUP(Y22,'BASE DE DONNEE'!$I$111:$P$192,2,0)*AA22))))))</f>
        <v>0</v>
      </c>
      <c r="AJ22" s="83" t="b">
        <f t="shared" si="6"/>
        <v>0</v>
      </c>
      <c r="AK22" s="83" t="b">
        <f t="shared" si="7"/>
        <v>0</v>
      </c>
      <c r="AL22" s="34"/>
      <c r="AM22" s="26"/>
      <c r="AN22" s="29"/>
      <c r="AO22" s="585"/>
      <c r="AP22" s="704"/>
      <c r="AQ22" s="704"/>
      <c r="AR22" s="77">
        <f t="shared" si="8"/>
        <v>0</v>
      </c>
      <c r="AS22" s="29"/>
      <c r="AT22" s="42"/>
      <c r="AU22" s="29"/>
      <c r="AV22" s="29"/>
      <c r="AW22" s="29"/>
      <c r="AX22" s="29"/>
      <c r="AY22" s="29"/>
      <c r="AZ22" s="129"/>
      <c r="BA22" s="93">
        <f t="shared" si="9"/>
        <v>0</v>
      </c>
      <c r="BB22" s="41">
        <f>IF(AS22="CLIENT S+L",(AR22*3333.33+(VLOOKUP(AU22,'BASE DE DONNEE'!$I$220:$J$250,2,0)))-((AR22*3333.33+(VLOOKUP(AU22,'BASE DE DONNEE'!$I$220:$J$250,2,0)))*AT22),IF(AS22="CLIENT O","OFFERT",IF(AS22="CLIENT L",(VLOOKUP(AU22,'BASE DE DONNEE'!$I$220:$J$250,2,0))+(VLOOKUP(AR22,'BASE DE DONNEE'!$I$111:$P$192,2,0)),IF(AS22="CLIENT D",(AR22*3809.53+(VLOOKUP(AU22,'BASE DE DONNEE'!$I$220:$J$250,2,0))),IF(AS22="CLIENT S+D",(AR22*3809.53+(VLOOKUP(AU22,'BASE DE DONNEE'!$I$220:$J$250,2,0)))-(AR22*3809.53+(VLOOKUP(AU22,'BASE DE DONNEE'!$I$220:$J$250,2,0)))*AT22,IF(AS22="CLIENT S",VLOOKUP(AU22,'BASE DE DONNEE'!$I$220:$J$250,2,0))+VLOOKUP(AR22,'BASE DE DONNEE'!$I$111:$P$192,2,0)-((VLOOKUP(AU22,'BASE DE DONNEE'!$I$220:$J$250,2,0))+VLOOKUP(AR22,'BASE DE DONNEE'!$I$111:$P$164,2,0)*AT22))))))</f>
        <v>0</v>
      </c>
      <c r="BC22" s="41" t="b">
        <f t="shared" si="10"/>
        <v>0</v>
      </c>
      <c r="BD22" s="45" t="b">
        <f t="shared" si="11"/>
        <v>0</v>
      </c>
      <c r="BE22" s="34"/>
      <c r="BF22" s="26"/>
      <c r="BG22" s="29"/>
      <c r="BH22" s="585"/>
      <c r="BI22" s="704"/>
      <c r="BJ22" s="704"/>
      <c r="BK22" s="77">
        <f t="shared" si="12"/>
        <v>0</v>
      </c>
      <c r="BL22" s="29"/>
      <c r="BM22" s="42"/>
      <c r="BN22" s="29"/>
      <c r="BO22" s="29"/>
      <c r="BP22" s="29"/>
      <c r="BQ22" s="29"/>
      <c r="BR22" s="29"/>
      <c r="BS22" s="29"/>
      <c r="BT22" s="94">
        <f t="shared" si="13"/>
        <v>0</v>
      </c>
      <c r="BU22" s="83">
        <f>IF(BL22="CLIENT S+L",(BK22*3333.33+(VLOOKUP(BN22,'BASE DE DONNEE'!$I$220:$J$250,2,0)))-((BK22*3333.33+(VLOOKUP(BN22,'BASE DE DONNEE'!$I$220:$J$250,2,0)))*BM22),IF(BL22="CLIENT O","OFFERT",IF(BL22="CLIENT L",(VLOOKUP(BN22,'BASE DE DONNEE'!$I$220:$J$250,2,0))+(VLOOKUP(BK22,'BASE DE DONNEE'!$I$111:$P$192,2,0)),IF(BL22="CLIENT D",(BK22*3809.53+(VLOOKUP(BN22,'BASE DE DONNEE'!$I$220:$J$250,2,0))),IF(BL22="CLIENT S+D",(BK22*3809.53+(VLOOKUP(BN22,'BASE DE DONNEE'!$I$220:$J$250,2,0)))-((BK22*3809.53+(VLOOKUP(BN22,'BASE DE DONNEE'!$I$220:$J$250,2,0)))*BM22),IF(BL22="CLIENT S",VLOOKUP(BN22,'BASE DE DONNEE'!$I$220:$J$250,2,0))+VLOOKUP(BK22,'BASE DE DONNEE'!$I$111:$P$192,2,0)-((VLOOKUP(BN22,'BASE DE DONNEE'!$I$220:$J$250,2,0))+VLOOKUP(BK22,'BASE DE DONNEE'!$I$111:$P$192,2,0)*BM22))))))</f>
        <v>0</v>
      </c>
      <c r="BV22" s="83" t="b">
        <f t="shared" si="14"/>
        <v>0</v>
      </c>
      <c r="BW22" s="95" t="b">
        <f t="shared" si="15"/>
        <v>0</v>
      </c>
      <c r="BX22" s="34"/>
    </row>
    <row r="23" spans="1:76" x14ac:dyDescent="0.25">
      <c r="A23" s="26"/>
      <c r="B23" s="29"/>
      <c r="C23" s="585"/>
      <c r="D23" s="704"/>
      <c r="E23" s="704"/>
      <c r="F23" s="77">
        <f t="shared" si="0"/>
        <v>0</v>
      </c>
      <c r="G23" s="29"/>
      <c r="H23" s="42"/>
      <c r="I23" s="29"/>
      <c r="J23" s="29"/>
      <c r="K23" s="29"/>
      <c r="L23" s="29"/>
      <c r="M23" s="29"/>
      <c r="N23" s="130"/>
      <c r="O23" s="80">
        <f t="shared" si="1"/>
        <v>0</v>
      </c>
      <c r="P23" s="76" t="b">
        <f>IF(G23="CLIENT S+L",(F23*3333.33+(VLOOKUP(I23,'BASE DE DONNEE'!$I$220:$J$250,2,0)))-(F23*3333.33+(VLOOKUP(I23,'BASE DE DONNEE'!$I$220:$J$250,2,0)))*H23,IF(G23="CLIENT O","OFFERT",IF(G23="CLIENT L",(VLOOKUP(I23,'BASE DE DONNEE'!$I$220:$J$250,2,0))+(VLOOKUP(F23,'BASE DE DONNEE'!$I$111:$P$192,2,0)),IF(G23="CLIENT D",(F23*3809.53+(VLOOKUP(I23,'BASE DE DONNEE'!$I$220:$J$250,2,0))),IF(G23="CLIENT S+D",((F23*3809.53+(VLOOKUP(I23,'BASE DE DONNEE'!$I$220:$J$250,2,0)))-(F23*3809.53+(VLOOKUP(I23,'BASE DE DONNEE'!$I$220:$J$250,2,0)))*H23),IF(G23="CLIENT S",(VLOOKUP(I23,'BASE DE DONNEE'!$I$220:$J$250,2,0))+VLOOKUP(F23,'BASE DE DONNEE'!$I$111:$P$192,2,0)-((VLOOKUP(I23,'BASE DE DONNEE'!$I$220:$J$250,2,0))+VLOOKUP(F23,'BASE DE DONNEE'!$I$111:$P$164,2,0)*H23)))))))</f>
        <v>0</v>
      </c>
      <c r="Q23" s="76" t="b">
        <f t="shared" si="2"/>
        <v>0</v>
      </c>
      <c r="R23" s="83" t="b">
        <f t="shared" si="3"/>
        <v>0</v>
      </c>
      <c r="S23" s="34"/>
      <c r="T23" s="26"/>
      <c r="U23" s="29"/>
      <c r="V23" s="585"/>
      <c r="W23" s="704"/>
      <c r="X23" s="704"/>
      <c r="Y23" s="77">
        <f t="shared" si="4"/>
        <v>0</v>
      </c>
      <c r="Z23" s="29"/>
      <c r="AA23" s="42"/>
      <c r="AB23" s="29"/>
      <c r="AC23" s="29"/>
      <c r="AD23" s="29"/>
      <c r="AE23" s="29"/>
      <c r="AF23" s="29"/>
      <c r="AG23" s="130"/>
      <c r="AH23" s="92">
        <f t="shared" si="5"/>
        <v>0</v>
      </c>
      <c r="AI23" s="83">
        <f>IF(Z23="CLIENT S+L",(Y23*3333.33+(VLOOKUP(AB23,'BASE DE DONNEE'!$I$220:$J$250,2,0)))-(Y23*3333.33+(VLOOKUP(AB23,'BASE DE DONNEE'!$I$220:$J$250,2,0)))*AA23,IF(Z23="CLIENT O","OFFERT",IF(Z23="CLIENT L",(VLOOKUP(AB23,'BASE DE DONNEE'!$I$220:$J$250,2,0))+(VLOOKUP(Y23,'BASE DE DONNEE'!$I$111:$P$192,2,0)),IF(Z23="CLIENT D",(Y23*3809.53+(VLOOKUP(AB23,'BASE DE DONNEE'!$I$220:$J$250,2,0))),IF(Z23="CLIENT S+D",(Y23*3809.53+(VLOOKUP(AB23,'BASE DE DONNEE'!$I$220:$J$250,2,0)))-(Y23*3809.53+(VLOOKUP(AB23,'BASE DE DONNEE'!$I$220:$J$250,2,0)))*AA23,IF(Z23="CLIENT S",VLOOKUP(AB23,'BASE DE DONNEE'!$I$220:$J$250,2,0))+VLOOKUP(Y23,'BASE DE DONNEE'!$I$111:$P$192,2,0)-((VLOOKUP(AB23,'BASE DE DONNEE'!$I$220:$J$250,2,0))+VLOOKUP(Y23,'BASE DE DONNEE'!$I$111:$P$192,2,0)*AA23))))))</f>
        <v>0</v>
      </c>
      <c r="AJ23" s="83" t="b">
        <f t="shared" si="6"/>
        <v>0</v>
      </c>
      <c r="AK23" s="83" t="b">
        <f t="shared" si="7"/>
        <v>0</v>
      </c>
      <c r="AL23" s="34"/>
      <c r="AM23" s="26"/>
      <c r="AN23" s="29"/>
      <c r="AO23" s="585"/>
      <c r="AP23" s="704"/>
      <c r="AQ23" s="704"/>
      <c r="AR23" s="77">
        <f t="shared" si="8"/>
        <v>0</v>
      </c>
      <c r="AS23" s="29"/>
      <c r="AT23" s="42"/>
      <c r="AU23" s="29"/>
      <c r="AV23" s="29"/>
      <c r="AW23" s="29"/>
      <c r="AX23" s="29"/>
      <c r="AY23" s="29"/>
      <c r="AZ23" s="129"/>
      <c r="BA23" s="93">
        <f t="shared" si="9"/>
        <v>0</v>
      </c>
      <c r="BB23" s="41">
        <f>IF(AS23="CLIENT S+L",(AR23*3333.33+(VLOOKUP(AU23,'BASE DE DONNEE'!$I$220:$J$250,2,0)))-((AR23*3333.33+(VLOOKUP(AU23,'BASE DE DONNEE'!$I$220:$J$250,2,0)))*AT23),IF(AS23="CLIENT O","OFFERT",IF(AS23="CLIENT L",(VLOOKUP(AU23,'BASE DE DONNEE'!$I$220:$J$250,2,0))+(VLOOKUP(AR23,'BASE DE DONNEE'!$I$111:$P$192,2,0)),IF(AS23="CLIENT D",(AR23*3809.53+(VLOOKUP(AU23,'BASE DE DONNEE'!$I$220:$J$250,2,0))),IF(AS23="CLIENT S+D",(AR23*3809.53+(VLOOKUP(AU23,'BASE DE DONNEE'!$I$220:$J$250,2,0)))-(AR23*3809.53+(VLOOKUP(AU23,'BASE DE DONNEE'!$I$220:$J$250,2,0)))*AT23,IF(AS23="CLIENT S",VLOOKUP(AU23,'BASE DE DONNEE'!$I$220:$J$250,2,0))+VLOOKUP(AR23,'BASE DE DONNEE'!$I$111:$P$192,2,0)-((VLOOKUP(AU23,'BASE DE DONNEE'!$I$220:$J$250,2,0))+VLOOKUP(AR23,'BASE DE DONNEE'!$I$111:$P$164,2,0)*AT23))))))</f>
        <v>0</v>
      </c>
      <c r="BC23" s="41" t="b">
        <f t="shared" si="10"/>
        <v>0</v>
      </c>
      <c r="BD23" s="45" t="b">
        <f t="shared" si="11"/>
        <v>0</v>
      </c>
      <c r="BE23" s="34"/>
      <c r="BF23" s="26"/>
      <c r="BG23" s="29"/>
      <c r="BH23" s="585"/>
      <c r="BI23" s="704"/>
      <c r="BJ23" s="704"/>
      <c r="BK23" s="77">
        <f t="shared" si="12"/>
        <v>0</v>
      </c>
      <c r="BL23" s="29"/>
      <c r="BM23" s="42"/>
      <c r="BN23" s="29"/>
      <c r="BO23" s="29"/>
      <c r="BP23" s="29"/>
      <c r="BQ23" s="29"/>
      <c r="BR23" s="29"/>
      <c r="BS23" s="29"/>
      <c r="BT23" s="94">
        <f t="shared" si="13"/>
        <v>0</v>
      </c>
      <c r="BU23" s="83">
        <f>IF(BL23="CLIENT S+L",(BK23*3333.33+(VLOOKUP(BN23,'BASE DE DONNEE'!$I$220:$J$250,2,0)))-((BK23*3333.33+(VLOOKUP(BN23,'BASE DE DONNEE'!$I$220:$J$250,2,0)))*BM23),IF(BL23="CLIENT O","OFFERT",IF(BL23="CLIENT L",(VLOOKUP(BN23,'BASE DE DONNEE'!$I$220:$J$250,2,0))+(VLOOKUP(BK23,'BASE DE DONNEE'!$I$111:$P$192,2,0)),IF(BL23="CLIENT D",(BK23*3809.53+(VLOOKUP(BN23,'BASE DE DONNEE'!$I$220:$J$250,2,0))),IF(BL23="CLIENT S+D",(BK23*3809.53+(VLOOKUP(BN23,'BASE DE DONNEE'!$I$220:$J$250,2,0)))-((BK23*3809.53+(VLOOKUP(BN23,'BASE DE DONNEE'!$I$220:$J$250,2,0)))*BM23),IF(BL23="CLIENT S",VLOOKUP(BN23,'BASE DE DONNEE'!$I$220:$J$250,2,0))+VLOOKUP(BK23,'BASE DE DONNEE'!$I$111:$P$192,2,0)-((VLOOKUP(BN23,'BASE DE DONNEE'!$I$220:$J$250,2,0))+VLOOKUP(BK23,'BASE DE DONNEE'!$I$111:$P$192,2,0)*BM23))))))</f>
        <v>0</v>
      </c>
      <c r="BV23" s="83" t="b">
        <f t="shared" si="14"/>
        <v>0</v>
      </c>
      <c r="BW23" s="95" t="b">
        <f t="shared" si="15"/>
        <v>0</v>
      </c>
      <c r="BX23" s="34"/>
    </row>
    <row r="24" spans="1:76" x14ac:dyDescent="0.25">
      <c r="A24" s="26"/>
      <c r="B24" s="29"/>
      <c r="C24" s="585"/>
      <c r="D24" s="704"/>
      <c r="E24" s="704"/>
      <c r="F24" s="77">
        <f t="shared" si="0"/>
        <v>0</v>
      </c>
      <c r="G24" s="29"/>
      <c r="H24" s="42"/>
      <c r="I24" s="29"/>
      <c r="J24" s="29"/>
      <c r="K24" s="29"/>
      <c r="L24" s="29"/>
      <c r="M24" s="29"/>
      <c r="N24" s="130"/>
      <c r="O24" s="80">
        <f t="shared" si="1"/>
        <v>0</v>
      </c>
      <c r="P24" s="76" t="b">
        <f>IF(G24="CLIENT S+L",(F24*3333.33+(VLOOKUP(I24,'BASE DE DONNEE'!$I$220:$J$250,2,0)))-(F24*3333.33+(VLOOKUP(I24,'BASE DE DONNEE'!$I$220:$J$250,2,0)))*H24,IF(G24="CLIENT O","OFFERT",IF(G24="CLIENT L",(VLOOKUP(I24,'BASE DE DONNEE'!$I$220:$J$250,2,0))+(VLOOKUP(F24,'BASE DE DONNEE'!$I$111:$P$192,2,0)),IF(G24="CLIENT D",(F24*3809.53+(VLOOKUP(I24,'BASE DE DONNEE'!$I$220:$J$250,2,0))),IF(G24="CLIENT S+D",((F24*3809.53+(VLOOKUP(I24,'BASE DE DONNEE'!$I$220:$J$250,2,0)))-(F24*3809.53+(VLOOKUP(I24,'BASE DE DONNEE'!$I$220:$J$250,2,0)))*H24),IF(G24="CLIENT S",(VLOOKUP(I24,'BASE DE DONNEE'!$I$220:$J$250,2,0))+VLOOKUP(F24,'BASE DE DONNEE'!$I$111:$P$192,2,0)-((VLOOKUP(I24,'BASE DE DONNEE'!$I$220:$J$250,2,0))+VLOOKUP(F24,'BASE DE DONNEE'!$I$111:$P$164,2,0)*H24)))))))</f>
        <v>0</v>
      </c>
      <c r="Q24" s="76" t="b">
        <f t="shared" si="2"/>
        <v>0</v>
      </c>
      <c r="R24" s="83" t="b">
        <f t="shared" si="3"/>
        <v>0</v>
      </c>
      <c r="S24" s="34"/>
      <c r="T24" s="26"/>
      <c r="U24" s="29"/>
      <c r="V24" s="585"/>
      <c r="W24" s="704"/>
      <c r="X24" s="704"/>
      <c r="Y24" s="77">
        <f t="shared" si="4"/>
        <v>0</v>
      </c>
      <c r="Z24" s="29"/>
      <c r="AA24" s="42"/>
      <c r="AB24" s="29"/>
      <c r="AC24" s="29"/>
      <c r="AD24" s="29"/>
      <c r="AE24" s="29"/>
      <c r="AF24" s="29"/>
      <c r="AG24" s="130"/>
      <c r="AH24" s="92">
        <f t="shared" si="5"/>
        <v>0</v>
      </c>
      <c r="AI24" s="83">
        <f>IF(Z24="CLIENT S+L",(Y24*3333.33+(VLOOKUP(AB24,'BASE DE DONNEE'!$I$220:$J$250,2,0)))-(Y24*3333.33+(VLOOKUP(AB24,'BASE DE DONNEE'!$I$220:$J$250,2,0)))*AA24,IF(Z24="CLIENT O","OFFERT",IF(Z24="CLIENT L",(VLOOKUP(AB24,'BASE DE DONNEE'!$I$220:$J$250,2,0))+(VLOOKUP(Y24,'BASE DE DONNEE'!$I$111:$P$192,2,0)),IF(Z24="CLIENT D",(Y24*3809.53+(VLOOKUP(AB24,'BASE DE DONNEE'!$I$220:$J$250,2,0))),IF(Z24="CLIENT S+D",(Y24*3809.53+(VLOOKUP(AB24,'BASE DE DONNEE'!$I$220:$J$250,2,0)))-(Y24*3809.53+(VLOOKUP(AB24,'BASE DE DONNEE'!$I$220:$J$250,2,0)))*AA24,IF(Z24="CLIENT S",VLOOKUP(AB24,'BASE DE DONNEE'!$I$220:$J$250,2,0))+VLOOKUP(Y24,'BASE DE DONNEE'!$I$111:$P$192,2,0)-((VLOOKUP(AB24,'BASE DE DONNEE'!$I$220:$J$250,2,0))+VLOOKUP(Y24,'BASE DE DONNEE'!$I$111:$P$192,2,0)*AA24))))))</f>
        <v>0</v>
      </c>
      <c r="AJ24" s="83" t="b">
        <f t="shared" si="6"/>
        <v>0</v>
      </c>
      <c r="AK24" s="83" t="b">
        <f t="shared" si="7"/>
        <v>0</v>
      </c>
      <c r="AL24" s="34"/>
      <c r="AM24" s="26"/>
      <c r="AN24" s="29"/>
      <c r="AO24" s="585"/>
      <c r="AP24" s="704"/>
      <c r="AQ24" s="704"/>
      <c r="AR24" s="77">
        <f t="shared" si="8"/>
        <v>0</v>
      </c>
      <c r="AS24" s="29"/>
      <c r="AT24" s="42"/>
      <c r="AU24" s="29"/>
      <c r="AV24" s="29"/>
      <c r="AW24" s="29"/>
      <c r="AX24" s="29"/>
      <c r="AY24" s="29"/>
      <c r="AZ24" s="129"/>
      <c r="BA24" s="93">
        <f t="shared" si="9"/>
        <v>0</v>
      </c>
      <c r="BB24" s="41">
        <f>IF(AS24="CLIENT S+L",(AR24*3333.33+(VLOOKUP(AU24,'BASE DE DONNEE'!$I$220:$J$250,2,0)))-((AR24*3333.33+(VLOOKUP(AU24,'BASE DE DONNEE'!$I$220:$J$250,2,0)))*AT24),IF(AS24="CLIENT O","OFFERT",IF(AS24="CLIENT L",(VLOOKUP(AU24,'BASE DE DONNEE'!$I$220:$J$250,2,0))+(VLOOKUP(AR24,'BASE DE DONNEE'!$I$111:$P$192,2,0)),IF(AS24="CLIENT D",(AR24*3809.53+(VLOOKUP(AU24,'BASE DE DONNEE'!$I$220:$J$250,2,0))),IF(AS24="CLIENT S+D",(AR24*3809.53+(VLOOKUP(AU24,'BASE DE DONNEE'!$I$220:$J$250,2,0)))-(AR24*3809.53+(VLOOKUP(AU24,'BASE DE DONNEE'!$I$220:$J$250,2,0)))*AT24,IF(AS24="CLIENT S",VLOOKUP(AU24,'BASE DE DONNEE'!$I$220:$J$250,2,0))+VLOOKUP(AR24,'BASE DE DONNEE'!$I$111:$P$192,2,0)-((VLOOKUP(AU24,'BASE DE DONNEE'!$I$220:$J$250,2,0))+VLOOKUP(AR24,'BASE DE DONNEE'!$I$111:$P$164,2,0)*AT24))))))</f>
        <v>0</v>
      </c>
      <c r="BC24" s="41" t="b">
        <f t="shared" si="10"/>
        <v>0</v>
      </c>
      <c r="BD24" s="45" t="b">
        <f t="shared" si="11"/>
        <v>0</v>
      </c>
      <c r="BE24" s="34"/>
      <c r="BF24" s="26"/>
      <c r="BG24" s="29"/>
      <c r="BH24" s="585"/>
      <c r="BI24" s="704"/>
      <c r="BJ24" s="704"/>
      <c r="BK24" s="77">
        <f t="shared" si="12"/>
        <v>0</v>
      </c>
      <c r="BL24" s="29"/>
      <c r="BM24" s="42"/>
      <c r="BN24" s="29"/>
      <c r="BO24" s="29"/>
      <c r="BP24" s="29"/>
      <c r="BQ24" s="29"/>
      <c r="BR24" s="29"/>
      <c r="BS24" s="29"/>
      <c r="BT24" s="94">
        <f t="shared" si="13"/>
        <v>0</v>
      </c>
      <c r="BU24" s="83">
        <f>IF(BL24="CLIENT S+L",(BK24*3333.33+(VLOOKUP(BN24,'BASE DE DONNEE'!$I$220:$J$250,2,0)))-((BK24*3333.33+(VLOOKUP(BN24,'BASE DE DONNEE'!$I$220:$J$250,2,0)))*BM24),IF(BL24="CLIENT O","OFFERT",IF(BL24="CLIENT L",(VLOOKUP(BN24,'BASE DE DONNEE'!$I$220:$J$250,2,0))+(VLOOKUP(BK24,'BASE DE DONNEE'!$I$111:$P$192,2,0)),IF(BL24="CLIENT D",(BK24*3809.53+(VLOOKUP(BN24,'BASE DE DONNEE'!$I$220:$J$250,2,0))),IF(BL24="CLIENT S+D",(BK24*3809.53+(VLOOKUP(BN24,'BASE DE DONNEE'!$I$220:$J$250,2,0)))-((BK24*3809.53+(VLOOKUP(BN24,'BASE DE DONNEE'!$I$220:$J$250,2,0)))*BM24),IF(BL24="CLIENT S",VLOOKUP(BN24,'BASE DE DONNEE'!$I$220:$J$250,2,0))+VLOOKUP(BK24,'BASE DE DONNEE'!$I$111:$P$192,2,0)-((VLOOKUP(BN24,'BASE DE DONNEE'!$I$220:$J$250,2,0))+VLOOKUP(BK24,'BASE DE DONNEE'!$I$111:$P$192,2,0)*BM24))))))</f>
        <v>0</v>
      </c>
      <c r="BV24" s="83" t="b">
        <f t="shared" si="14"/>
        <v>0</v>
      </c>
      <c r="BW24" s="95" t="b">
        <f t="shared" si="15"/>
        <v>0</v>
      </c>
      <c r="BX24" s="34"/>
    </row>
    <row r="25" spans="1:76" x14ac:dyDescent="0.25">
      <c r="A25" s="26"/>
      <c r="B25" s="29"/>
      <c r="C25" s="585"/>
      <c r="D25" s="704"/>
      <c r="E25" s="704"/>
      <c r="F25" s="77">
        <f t="shared" si="0"/>
        <v>0</v>
      </c>
      <c r="G25" s="29"/>
      <c r="H25" s="42"/>
      <c r="I25" s="29"/>
      <c r="J25" s="29"/>
      <c r="K25" s="29"/>
      <c r="L25" s="29"/>
      <c r="M25" s="29"/>
      <c r="N25" s="130"/>
      <c r="O25" s="80">
        <f t="shared" si="1"/>
        <v>0</v>
      </c>
      <c r="P25" s="76" t="b">
        <f>IF(G25="CLIENT S+L",(F25*3333.33+(VLOOKUP(I25,'BASE DE DONNEE'!$I$220:$J$250,2,0)))-(F25*3333.33+(VLOOKUP(I25,'BASE DE DONNEE'!$I$220:$J$250,2,0)))*H25,IF(G25="CLIENT O","OFFERT",IF(G25="CLIENT L",(VLOOKUP(I25,'BASE DE DONNEE'!$I$220:$J$250,2,0))+(VLOOKUP(F25,'BASE DE DONNEE'!$I$111:$P$192,2,0)),IF(G25="CLIENT D",(F25*3809.53+(VLOOKUP(I25,'BASE DE DONNEE'!$I$220:$J$250,2,0))),IF(G25="CLIENT S+D",((F25*3809.53+(VLOOKUP(I25,'BASE DE DONNEE'!$I$220:$J$250,2,0)))-(F25*3809.53+(VLOOKUP(I25,'BASE DE DONNEE'!$I$220:$J$250,2,0)))*H25),IF(G25="CLIENT S",(VLOOKUP(I25,'BASE DE DONNEE'!$I$220:$J$250,2,0))+VLOOKUP(F25,'BASE DE DONNEE'!$I$111:$P$192,2,0)-((VLOOKUP(I25,'BASE DE DONNEE'!$I$220:$J$250,2,0))+VLOOKUP(F25,'BASE DE DONNEE'!$I$111:$P$164,2,0)*H25)))))))</f>
        <v>0</v>
      </c>
      <c r="Q25" s="76" t="b">
        <f t="shared" si="2"/>
        <v>0</v>
      </c>
      <c r="R25" s="83" t="b">
        <f t="shared" si="3"/>
        <v>0</v>
      </c>
      <c r="S25" s="34"/>
      <c r="T25" s="26"/>
      <c r="U25" s="29"/>
      <c r="V25" s="585"/>
      <c r="W25" s="704"/>
      <c r="X25" s="704"/>
      <c r="Y25" s="77">
        <f t="shared" si="4"/>
        <v>0</v>
      </c>
      <c r="Z25" s="29"/>
      <c r="AA25" s="42"/>
      <c r="AB25" s="29"/>
      <c r="AC25" s="29"/>
      <c r="AD25" s="29"/>
      <c r="AE25" s="29"/>
      <c r="AF25" s="29"/>
      <c r="AG25" s="130"/>
      <c r="AH25" s="92">
        <f t="shared" si="5"/>
        <v>0</v>
      </c>
      <c r="AI25" s="83">
        <f>IF(Z25="CLIENT S+L",(Y25*3333.33+(VLOOKUP(AB25,'BASE DE DONNEE'!$I$220:$J$250,2,0)))-(Y25*3333.33+(VLOOKUP(AB25,'BASE DE DONNEE'!$I$220:$J$250,2,0)))*AA25,IF(Z25="CLIENT O","OFFERT",IF(Z25="CLIENT L",(VLOOKUP(AB25,'BASE DE DONNEE'!$I$220:$J$250,2,0))+(VLOOKUP(Y25,'BASE DE DONNEE'!$I$111:$P$192,2,0)),IF(Z25="CLIENT D",(Y25*3809.53+(VLOOKUP(AB25,'BASE DE DONNEE'!$I$220:$J$250,2,0))),IF(Z25="CLIENT S+D",(Y25*3809.53+(VLOOKUP(AB25,'BASE DE DONNEE'!$I$220:$J$250,2,0)))-(Y25*3809.53+(VLOOKUP(AB25,'BASE DE DONNEE'!$I$220:$J$250,2,0)))*AA25,IF(Z25="CLIENT S",VLOOKUP(AB25,'BASE DE DONNEE'!$I$220:$J$250,2,0))+VLOOKUP(Y25,'BASE DE DONNEE'!$I$111:$P$192,2,0)-((VLOOKUP(AB25,'BASE DE DONNEE'!$I$220:$J$250,2,0))+VLOOKUP(Y25,'BASE DE DONNEE'!$I$111:$P$192,2,0)*AA25))))))</f>
        <v>0</v>
      </c>
      <c r="AJ25" s="83" t="b">
        <f t="shared" si="6"/>
        <v>0</v>
      </c>
      <c r="AK25" s="83" t="b">
        <f t="shared" si="7"/>
        <v>0</v>
      </c>
      <c r="AL25" s="34"/>
      <c r="AM25" s="26"/>
      <c r="AN25" s="29"/>
      <c r="AO25" s="585"/>
      <c r="AP25" s="704"/>
      <c r="AQ25" s="704"/>
      <c r="AR25" s="77">
        <f t="shared" si="8"/>
        <v>0</v>
      </c>
      <c r="AS25" s="29"/>
      <c r="AT25" s="42"/>
      <c r="AU25" s="29"/>
      <c r="AV25" s="29"/>
      <c r="AW25" s="29"/>
      <c r="AX25" s="29"/>
      <c r="AY25" s="29"/>
      <c r="AZ25" s="129"/>
      <c r="BA25" s="93">
        <f t="shared" si="9"/>
        <v>0</v>
      </c>
      <c r="BB25" s="41">
        <f>IF(AS25="CLIENT S+L",(AR25*3333.33+(VLOOKUP(AU25,'BASE DE DONNEE'!$I$220:$J$250,2,0)))-((AR25*3333.33+(VLOOKUP(AU25,'BASE DE DONNEE'!$I$220:$J$250,2,0)))*AT25),IF(AS25="CLIENT O","OFFERT",IF(AS25="CLIENT L",(VLOOKUP(AU25,'BASE DE DONNEE'!$I$220:$J$250,2,0))+(VLOOKUP(AR25,'BASE DE DONNEE'!$I$111:$P$192,2,0)),IF(AS25="CLIENT D",(AR25*3809.53+(VLOOKUP(AU25,'BASE DE DONNEE'!$I$220:$J$250,2,0))),IF(AS25="CLIENT S+D",(AR25*3809.53+(VLOOKUP(AU25,'BASE DE DONNEE'!$I$220:$J$250,2,0)))-(AR25*3809.53+(VLOOKUP(AU25,'BASE DE DONNEE'!$I$220:$J$250,2,0)))*AT25,IF(AS25="CLIENT S",VLOOKUP(AU25,'BASE DE DONNEE'!$I$220:$J$250,2,0))+VLOOKUP(AR25,'BASE DE DONNEE'!$I$111:$P$192,2,0)-((VLOOKUP(AU25,'BASE DE DONNEE'!$I$220:$J$250,2,0))+VLOOKUP(AR25,'BASE DE DONNEE'!$I$111:$P$164,2,0)*AT25))))))</f>
        <v>0</v>
      </c>
      <c r="BC25" s="41" t="b">
        <f t="shared" si="10"/>
        <v>0</v>
      </c>
      <c r="BD25" s="45" t="b">
        <f t="shared" si="11"/>
        <v>0</v>
      </c>
      <c r="BE25" s="34"/>
      <c r="BF25" s="26"/>
      <c r="BG25" s="29"/>
      <c r="BH25" s="585"/>
      <c r="BI25" s="704"/>
      <c r="BJ25" s="704"/>
      <c r="BK25" s="77">
        <f t="shared" si="12"/>
        <v>0</v>
      </c>
      <c r="BL25" s="29"/>
      <c r="BM25" s="42"/>
      <c r="BN25" s="29"/>
      <c r="BO25" s="29"/>
      <c r="BP25" s="29"/>
      <c r="BQ25" s="29"/>
      <c r="BR25" s="29"/>
      <c r="BS25" s="29"/>
      <c r="BT25" s="94">
        <f t="shared" si="13"/>
        <v>0</v>
      </c>
      <c r="BU25" s="83">
        <f>IF(BL25="CLIENT S+L",(BK25*3333.33+(VLOOKUP(BN25,'BASE DE DONNEE'!$I$220:$J$250,2,0)))-((BK25*3333.33+(VLOOKUP(BN25,'BASE DE DONNEE'!$I$220:$J$250,2,0)))*BM25),IF(BL25="CLIENT O","OFFERT",IF(BL25="CLIENT L",(VLOOKUP(BN25,'BASE DE DONNEE'!$I$220:$J$250,2,0))+(VLOOKUP(BK25,'BASE DE DONNEE'!$I$111:$P$192,2,0)),IF(BL25="CLIENT D",(BK25*3809.53+(VLOOKUP(BN25,'BASE DE DONNEE'!$I$220:$J$250,2,0))),IF(BL25="CLIENT S+D",(BK25*3809.53+(VLOOKUP(BN25,'BASE DE DONNEE'!$I$220:$J$250,2,0)))-((BK25*3809.53+(VLOOKUP(BN25,'BASE DE DONNEE'!$I$220:$J$250,2,0)))*BM25),IF(BL25="CLIENT S",VLOOKUP(BN25,'BASE DE DONNEE'!$I$220:$J$250,2,0))+VLOOKUP(BK25,'BASE DE DONNEE'!$I$111:$P$192,2,0)-((VLOOKUP(BN25,'BASE DE DONNEE'!$I$220:$J$250,2,0))+VLOOKUP(BK25,'BASE DE DONNEE'!$I$111:$P$192,2,0)*BM25))))))</f>
        <v>0</v>
      </c>
      <c r="BV25" s="83" t="b">
        <f t="shared" si="14"/>
        <v>0</v>
      </c>
      <c r="BW25" s="95" t="b">
        <f t="shared" si="15"/>
        <v>0</v>
      </c>
      <c r="BX25" s="34"/>
    </row>
    <row r="26" spans="1:76" x14ac:dyDescent="0.25">
      <c r="A26" s="26"/>
      <c r="B26" s="29"/>
      <c r="C26" s="585"/>
      <c r="D26" s="704"/>
      <c r="E26" s="704"/>
      <c r="F26" s="77">
        <f t="shared" si="0"/>
        <v>0</v>
      </c>
      <c r="G26" s="29"/>
      <c r="H26" s="42"/>
      <c r="I26" s="29"/>
      <c r="J26" s="29"/>
      <c r="K26" s="29"/>
      <c r="L26" s="29"/>
      <c r="M26" s="29"/>
      <c r="N26" s="130"/>
      <c r="O26" s="80">
        <f t="shared" si="1"/>
        <v>0</v>
      </c>
      <c r="P26" s="76" t="b">
        <f>IF(G26="CLIENT S+L",(F26*3333.33+(VLOOKUP(I26,'BASE DE DONNEE'!$I$220:$J$250,2,0)))-(F26*3333.33+(VLOOKUP(I26,'BASE DE DONNEE'!$I$220:$J$250,2,0)))*H26,IF(G26="CLIENT O","OFFERT",IF(G26="CLIENT L",(VLOOKUP(I26,'BASE DE DONNEE'!$I$220:$J$250,2,0))+(VLOOKUP(F26,'BASE DE DONNEE'!$I$111:$P$192,2,0)),IF(G26="CLIENT D",(F26*3809.53+(VLOOKUP(I26,'BASE DE DONNEE'!$I$220:$J$250,2,0))),IF(G26="CLIENT S+D",((F26*3809.53+(VLOOKUP(I26,'BASE DE DONNEE'!$I$220:$J$250,2,0)))-(F26*3809.53+(VLOOKUP(I26,'BASE DE DONNEE'!$I$220:$J$250,2,0)))*H26),IF(G26="CLIENT S",(VLOOKUP(I26,'BASE DE DONNEE'!$I$220:$J$250,2,0))+VLOOKUP(F26,'BASE DE DONNEE'!$I$111:$P$192,2,0)-((VLOOKUP(I26,'BASE DE DONNEE'!$I$220:$J$250,2,0))+VLOOKUP(F26,'BASE DE DONNEE'!$I$111:$P$164,2,0)*H26)))))))</f>
        <v>0</v>
      </c>
      <c r="Q26" s="76" t="b">
        <f t="shared" si="2"/>
        <v>0</v>
      </c>
      <c r="R26" s="83" t="b">
        <f t="shared" si="3"/>
        <v>0</v>
      </c>
      <c r="S26" s="34"/>
      <c r="T26" s="26"/>
      <c r="U26" s="29"/>
      <c r="V26" s="585"/>
      <c r="W26" s="704"/>
      <c r="X26" s="704"/>
      <c r="Y26" s="77">
        <f t="shared" si="4"/>
        <v>0</v>
      </c>
      <c r="Z26" s="29"/>
      <c r="AA26" s="42"/>
      <c r="AB26" s="29"/>
      <c r="AC26" s="29"/>
      <c r="AD26" s="29"/>
      <c r="AE26" s="29"/>
      <c r="AF26" s="29"/>
      <c r="AG26" s="130"/>
      <c r="AH26" s="92">
        <f t="shared" si="5"/>
        <v>0</v>
      </c>
      <c r="AI26" s="83">
        <f>IF(Z26="CLIENT S+L",(Y26*3333.33+(VLOOKUP(AB26,'BASE DE DONNEE'!$I$220:$J$250,2,0)))-(Y26*3333.33+(VLOOKUP(AB26,'BASE DE DONNEE'!$I$220:$J$250,2,0)))*AA26,IF(Z26="CLIENT O","OFFERT",IF(Z26="CLIENT L",(VLOOKUP(AB26,'BASE DE DONNEE'!$I$220:$J$250,2,0))+(VLOOKUP(Y26,'BASE DE DONNEE'!$I$111:$P$192,2,0)),IF(Z26="CLIENT D",(Y26*3809.53+(VLOOKUP(AB26,'BASE DE DONNEE'!$I$220:$J$250,2,0))),IF(Z26="CLIENT S+D",(Y26*3809.53+(VLOOKUP(AB26,'BASE DE DONNEE'!$I$220:$J$250,2,0)))-(Y26*3809.53+(VLOOKUP(AB26,'BASE DE DONNEE'!$I$220:$J$250,2,0)))*AA26,IF(Z26="CLIENT S",VLOOKUP(AB26,'BASE DE DONNEE'!$I$220:$J$250,2,0))+VLOOKUP(Y26,'BASE DE DONNEE'!$I$111:$P$192,2,0)-((VLOOKUP(AB26,'BASE DE DONNEE'!$I$220:$J$250,2,0))+VLOOKUP(Y26,'BASE DE DONNEE'!$I$111:$P$192,2,0)*AA26))))))</f>
        <v>0</v>
      </c>
      <c r="AJ26" s="83" t="b">
        <f t="shared" si="6"/>
        <v>0</v>
      </c>
      <c r="AK26" s="83" t="b">
        <f t="shared" si="7"/>
        <v>0</v>
      </c>
      <c r="AL26" s="34"/>
      <c r="AM26" s="26"/>
      <c r="AN26" s="29"/>
      <c r="AO26" s="585"/>
      <c r="AP26" s="704"/>
      <c r="AQ26" s="704"/>
      <c r="AR26" s="77">
        <f t="shared" si="8"/>
        <v>0</v>
      </c>
      <c r="AS26" s="29"/>
      <c r="AT26" s="42"/>
      <c r="AU26" s="29"/>
      <c r="AV26" s="29"/>
      <c r="AW26" s="29"/>
      <c r="AX26" s="29"/>
      <c r="AY26" s="29"/>
      <c r="AZ26" s="129"/>
      <c r="BA26" s="93">
        <f t="shared" si="9"/>
        <v>0</v>
      </c>
      <c r="BB26" s="41">
        <f>IF(AS26="CLIENT S+L",(AR26*3333.33+(VLOOKUP(AU26,'BASE DE DONNEE'!$I$220:$J$250,2,0)))-((AR26*3333.33+(VLOOKUP(AU26,'BASE DE DONNEE'!$I$220:$J$250,2,0)))*AT26),IF(AS26="CLIENT O","OFFERT",IF(AS26="CLIENT L",(VLOOKUP(AU26,'BASE DE DONNEE'!$I$220:$J$250,2,0))+(VLOOKUP(AR26,'BASE DE DONNEE'!$I$111:$P$192,2,0)),IF(AS26="CLIENT D",(AR26*3809.53+(VLOOKUP(AU26,'BASE DE DONNEE'!$I$220:$J$250,2,0))),IF(AS26="CLIENT S+D",(AR26*3809.53+(VLOOKUP(AU26,'BASE DE DONNEE'!$I$220:$J$250,2,0)))-(AR26*3809.53+(VLOOKUP(AU26,'BASE DE DONNEE'!$I$220:$J$250,2,0)))*AT26,IF(AS26="CLIENT S",VLOOKUP(AU26,'BASE DE DONNEE'!$I$220:$J$250,2,0))+VLOOKUP(AR26,'BASE DE DONNEE'!$I$111:$P$192,2,0)-((VLOOKUP(AU26,'BASE DE DONNEE'!$I$220:$J$250,2,0))+VLOOKUP(AR26,'BASE DE DONNEE'!$I$111:$P$164,2,0)*AT26))))))</f>
        <v>0</v>
      </c>
      <c r="BC26" s="41" t="b">
        <f t="shared" si="10"/>
        <v>0</v>
      </c>
      <c r="BD26" s="45" t="b">
        <f t="shared" si="11"/>
        <v>0</v>
      </c>
      <c r="BE26" s="34"/>
      <c r="BF26" s="26"/>
      <c r="BG26" s="29"/>
      <c r="BH26" s="585"/>
      <c r="BI26" s="704"/>
      <c r="BJ26" s="704"/>
      <c r="BK26" s="77">
        <f t="shared" si="12"/>
        <v>0</v>
      </c>
      <c r="BL26" s="29"/>
      <c r="BM26" s="42"/>
      <c r="BN26" s="29"/>
      <c r="BO26" s="29"/>
      <c r="BP26" s="29"/>
      <c r="BQ26" s="29"/>
      <c r="BR26" s="29"/>
      <c r="BS26" s="29"/>
      <c r="BT26" s="94">
        <f t="shared" si="13"/>
        <v>0</v>
      </c>
      <c r="BU26" s="83">
        <f>IF(BL26="CLIENT S+L",(BK26*3333.33+(VLOOKUP(BN26,'BASE DE DONNEE'!$I$220:$J$250,2,0)))-((BK26*3333.33+(VLOOKUP(BN26,'BASE DE DONNEE'!$I$220:$J$250,2,0)))*BM26),IF(BL26="CLIENT O","OFFERT",IF(BL26="CLIENT L",(VLOOKUP(BN26,'BASE DE DONNEE'!$I$220:$J$250,2,0))+(VLOOKUP(BK26,'BASE DE DONNEE'!$I$111:$P$192,2,0)),IF(BL26="CLIENT D",(BK26*3809.53+(VLOOKUP(BN26,'BASE DE DONNEE'!$I$220:$J$250,2,0))),IF(BL26="CLIENT S+D",(BK26*3809.53+(VLOOKUP(BN26,'BASE DE DONNEE'!$I$220:$J$250,2,0)))-((BK26*3809.53+(VLOOKUP(BN26,'BASE DE DONNEE'!$I$220:$J$250,2,0)))*BM26),IF(BL26="CLIENT S",VLOOKUP(BN26,'BASE DE DONNEE'!$I$220:$J$250,2,0))+VLOOKUP(BK26,'BASE DE DONNEE'!$I$111:$P$192,2,0)-((VLOOKUP(BN26,'BASE DE DONNEE'!$I$220:$J$250,2,0))+VLOOKUP(BK26,'BASE DE DONNEE'!$I$111:$P$192,2,0)*BM26))))))</f>
        <v>0</v>
      </c>
      <c r="BV26" s="83" t="b">
        <f t="shared" si="14"/>
        <v>0</v>
      </c>
      <c r="BW26" s="95" t="b">
        <f t="shared" si="15"/>
        <v>0</v>
      </c>
      <c r="BX26" s="34"/>
    </row>
    <row r="27" spans="1:76" x14ac:dyDescent="0.25">
      <c r="A27" s="26"/>
      <c r="B27" s="29"/>
      <c r="C27" s="585"/>
      <c r="D27" s="704"/>
      <c r="E27" s="704"/>
      <c r="F27" s="77">
        <f t="shared" si="0"/>
        <v>0</v>
      </c>
      <c r="G27" s="29"/>
      <c r="H27" s="42"/>
      <c r="I27" s="29"/>
      <c r="J27" s="29"/>
      <c r="K27" s="29"/>
      <c r="L27" s="29"/>
      <c r="M27" s="29"/>
      <c r="N27" s="130"/>
      <c r="O27" s="80">
        <f t="shared" si="1"/>
        <v>0</v>
      </c>
      <c r="P27" s="76" t="b">
        <f>IF(G27="CLIENT S+L",(F27*3333.33+(VLOOKUP(I27,'BASE DE DONNEE'!$I$220:$J$250,2,0)))-(F27*3333.33+(VLOOKUP(I27,'BASE DE DONNEE'!$I$220:$J$250,2,0)))*H27,IF(G27="CLIENT O","OFFERT",IF(G27="CLIENT L",(VLOOKUP(I27,'BASE DE DONNEE'!$I$220:$J$250,2,0))+(VLOOKUP(F27,'BASE DE DONNEE'!$I$111:$P$192,2,0)),IF(G27="CLIENT D",(F27*3809.53+(VLOOKUP(I27,'BASE DE DONNEE'!$I$220:$J$250,2,0))),IF(G27="CLIENT S+D",((F27*3809.53+(VLOOKUP(I27,'BASE DE DONNEE'!$I$220:$J$250,2,0)))-(F27*3809.53+(VLOOKUP(I27,'BASE DE DONNEE'!$I$220:$J$250,2,0)))*H27),IF(G27="CLIENT S",(VLOOKUP(I27,'BASE DE DONNEE'!$I$220:$J$250,2,0))+VLOOKUP(F27,'BASE DE DONNEE'!$I$111:$P$192,2,0)-((VLOOKUP(I27,'BASE DE DONNEE'!$I$220:$J$250,2,0))+VLOOKUP(F27,'BASE DE DONNEE'!$I$111:$P$164,2,0)*H27)))))))</f>
        <v>0</v>
      </c>
      <c r="Q27" s="76" t="b">
        <f t="shared" si="2"/>
        <v>0</v>
      </c>
      <c r="R27" s="83" t="b">
        <f t="shared" si="3"/>
        <v>0</v>
      </c>
      <c r="S27" s="34"/>
      <c r="T27" s="26"/>
      <c r="U27" s="29"/>
      <c r="V27" s="585"/>
      <c r="W27" s="704"/>
      <c r="X27" s="704"/>
      <c r="Y27" s="77">
        <f t="shared" si="4"/>
        <v>0</v>
      </c>
      <c r="Z27" s="29"/>
      <c r="AA27" s="42"/>
      <c r="AB27" s="29"/>
      <c r="AC27" s="29"/>
      <c r="AD27" s="29"/>
      <c r="AE27" s="29"/>
      <c r="AF27" s="29"/>
      <c r="AG27" s="130"/>
      <c r="AH27" s="92">
        <f t="shared" si="5"/>
        <v>0</v>
      </c>
      <c r="AI27" s="83">
        <f>IF(Z27="CLIENT S+L",(Y27*3333.33+(VLOOKUP(AB27,'BASE DE DONNEE'!$I$220:$J$250,2,0)))-(Y27*3333.33+(VLOOKUP(AB27,'BASE DE DONNEE'!$I$220:$J$250,2,0)))*AA27,IF(Z27="CLIENT O","OFFERT",IF(Z27="CLIENT L",(VLOOKUP(AB27,'BASE DE DONNEE'!$I$220:$J$250,2,0))+(VLOOKUP(Y27,'BASE DE DONNEE'!$I$111:$P$192,2,0)),IF(Z27="CLIENT D",(Y27*3809.53+(VLOOKUP(AB27,'BASE DE DONNEE'!$I$220:$J$250,2,0))),IF(Z27="CLIENT S+D",(Y27*3809.53+(VLOOKUP(AB27,'BASE DE DONNEE'!$I$220:$J$250,2,0)))-(Y27*3809.53+(VLOOKUP(AB27,'BASE DE DONNEE'!$I$220:$J$250,2,0)))*AA27,IF(Z27="CLIENT S",VLOOKUP(AB27,'BASE DE DONNEE'!$I$220:$J$250,2,0))+VLOOKUP(Y27,'BASE DE DONNEE'!$I$111:$P$192,2,0)-((VLOOKUP(AB27,'BASE DE DONNEE'!$I$220:$J$250,2,0))+VLOOKUP(Y27,'BASE DE DONNEE'!$I$111:$P$192,2,0)*AA27))))))</f>
        <v>0</v>
      </c>
      <c r="AJ27" s="83" t="b">
        <f t="shared" si="6"/>
        <v>0</v>
      </c>
      <c r="AK27" s="83" t="b">
        <f t="shared" si="7"/>
        <v>0</v>
      </c>
      <c r="AL27" s="34"/>
      <c r="AM27" s="26"/>
      <c r="AN27" s="29"/>
      <c r="AO27" s="585"/>
      <c r="AP27" s="704"/>
      <c r="AQ27" s="704"/>
      <c r="AR27" s="77">
        <f t="shared" si="8"/>
        <v>0</v>
      </c>
      <c r="AS27" s="29"/>
      <c r="AT27" s="42"/>
      <c r="AU27" s="29"/>
      <c r="AV27" s="29"/>
      <c r="AW27" s="29"/>
      <c r="AX27" s="29"/>
      <c r="AY27" s="29"/>
      <c r="AZ27" s="129"/>
      <c r="BA27" s="93">
        <f t="shared" si="9"/>
        <v>0</v>
      </c>
      <c r="BB27" s="41">
        <f>IF(AS27="CLIENT S+L",(AR27*3333.33+(VLOOKUP(AU27,'BASE DE DONNEE'!$I$220:$J$250,2,0)))-((AR27*3333.33+(VLOOKUP(AU27,'BASE DE DONNEE'!$I$220:$J$250,2,0)))*AT27),IF(AS27="CLIENT O","OFFERT",IF(AS27="CLIENT L",(VLOOKUP(AU27,'BASE DE DONNEE'!$I$220:$J$250,2,0))+(VLOOKUP(AR27,'BASE DE DONNEE'!$I$111:$P$192,2,0)),IF(AS27="CLIENT D",(AR27*3809.53+(VLOOKUP(AU27,'BASE DE DONNEE'!$I$220:$J$250,2,0))),IF(AS27="CLIENT S+D",(AR27*3809.53+(VLOOKUP(AU27,'BASE DE DONNEE'!$I$220:$J$250,2,0)))-(AR27*3809.53+(VLOOKUP(AU27,'BASE DE DONNEE'!$I$220:$J$250,2,0)))*AT27,IF(AS27="CLIENT S",VLOOKUP(AU27,'BASE DE DONNEE'!$I$220:$J$250,2,0))+VLOOKUP(AR27,'BASE DE DONNEE'!$I$111:$P$192,2,0)-((VLOOKUP(AU27,'BASE DE DONNEE'!$I$220:$J$250,2,0))+VLOOKUP(AR27,'BASE DE DONNEE'!$I$111:$P$164,2,0)*AT27))))))</f>
        <v>0</v>
      </c>
      <c r="BC27" s="41" t="b">
        <f t="shared" si="10"/>
        <v>0</v>
      </c>
      <c r="BD27" s="45" t="b">
        <f t="shared" si="11"/>
        <v>0</v>
      </c>
      <c r="BE27" s="34"/>
      <c r="BF27" s="26"/>
      <c r="BG27" s="29"/>
      <c r="BH27" s="585"/>
      <c r="BI27" s="704"/>
      <c r="BJ27" s="704"/>
      <c r="BK27" s="77">
        <f t="shared" si="12"/>
        <v>0</v>
      </c>
      <c r="BL27" s="29"/>
      <c r="BM27" s="42"/>
      <c r="BN27" s="29"/>
      <c r="BO27" s="29"/>
      <c r="BP27" s="29"/>
      <c r="BQ27" s="29"/>
      <c r="BR27" s="29"/>
      <c r="BS27" s="29"/>
      <c r="BT27" s="94">
        <f t="shared" si="13"/>
        <v>0</v>
      </c>
      <c r="BU27" s="83">
        <f>IF(BL27="CLIENT S+L",(BK27*3333.33+(VLOOKUP(BN27,'BASE DE DONNEE'!$I$220:$J$250,2,0)))-((BK27*3333.33+(VLOOKUP(BN27,'BASE DE DONNEE'!$I$220:$J$250,2,0)))*BM27),IF(BL27="CLIENT O","OFFERT",IF(BL27="CLIENT L",(VLOOKUP(BN27,'BASE DE DONNEE'!$I$220:$J$250,2,0))+(VLOOKUP(BK27,'BASE DE DONNEE'!$I$111:$P$192,2,0)),IF(BL27="CLIENT D",(BK27*3809.53+(VLOOKUP(BN27,'BASE DE DONNEE'!$I$220:$J$250,2,0))),IF(BL27="CLIENT S+D",(BK27*3809.53+(VLOOKUP(BN27,'BASE DE DONNEE'!$I$220:$J$250,2,0)))-((BK27*3809.53+(VLOOKUP(BN27,'BASE DE DONNEE'!$I$220:$J$250,2,0)))*BM27),IF(BL27="CLIENT S",VLOOKUP(BN27,'BASE DE DONNEE'!$I$220:$J$250,2,0))+VLOOKUP(BK27,'BASE DE DONNEE'!$I$111:$P$192,2,0)-((VLOOKUP(BN27,'BASE DE DONNEE'!$I$220:$J$250,2,0))+VLOOKUP(BK27,'BASE DE DONNEE'!$I$111:$P$192,2,0)*BM27))))))</f>
        <v>0</v>
      </c>
      <c r="BV27" s="83" t="b">
        <f t="shared" si="14"/>
        <v>0</v>
      </c>
      <c r="BW27" s="95" t="b">
        <f t="shared" si="15"/>
        <v>0</v>
      </c>
      <c r="BX27" s="34"/>
    </row>
    <row r="28" spans="1:76" x14ac:dyDescent="0.25">
      <c r="A28" s="26"/>
      <c r="B28" s="29"/>
      <c r="C28" s="585"/>
      <c r="D28" s="704"/>
      <c r="E28" s="704"/>
      <c r="F28" s="77">
        <f t="shared" si="0"/>
        <v>0</v>
      </c>
      <c r="G28" s="29"/>
      <c r="H28" s="42"/>
      <c r="I28" s="29"/>
      <c r="J28" s="29"/>
      <c r="K28" s="29"/>
      <c r="L28" s="29"/>
      <c r="M28" s="29"/>
      <c r="N28" s="130"/>
      <c r="O28" s="80">
        <f t="shared" si="1"/>
        <v>0</v>
      </c>
      <c r="P28" s="76" t="b">
        <f>IF(G28="CLIENT S+L",(F28*3333.33+(VLOOKUP(I28,'BASE DE DONNEE'!$I$220:$J$250,2,0)))-(F28*3333.33+(VLOOKUP(I28,'BASE DE DONNEE'!$I$220:$J$250,2,0)))*H28,IF(G28="CLIENT O","OFFERT",IF(G28="CLIENT L",(VLOOKUP(I28,'BASE DE DONNEE'!$I$220:$J$250,2,0))+(VLOOKUP(F28,'BASE DE DONNEE'!$I$111:$P$192,2,0)),IF(G28="CLIENT D",(F28*3809.53+(VLOOKUP(I28,'BASE DE DONNEE'!$I$220:$J$250,2,0))),IF(G28="CLIENT S+D",((F28*3809.53+(VLOOKUP(I28,'BASE DE DONNEE'!$I$220:$J$250,2,0)))-(F28*3809.53+(VLOOKUP(I28,'BASE DE DONNEE'!$I$220:$J$250,2,0)))*H28),IF(G28="CLIENT S",(VLOOKUP(I28,'BASE DE DONNEE'!$I$220:$J$250,2,0))+VLOOKUP(F28,'BASE DE DONNEE'!$I$111:$P$192,2,0)-((VLOOKUP(I28,'BASE DE DONNEE'!$I$220:$J$250,2,0))+VLOOKUP(F28,'BASE DE DONNEE'!$I$111:$P$164,2,0)*H28)))))))</f>
        <v>0</v>
      </c>
      <c r="Q28" s="76" t="b">
        <f t="shared" si="2"/>
        <v>0</v>
      </c>
      <c r="R28" s="83" t="b">
        <f t="shared" si="3"/>
        <v>0</v>
      </c>
      <c r="S28" s="34"/>
      <c r="T28" s="26"/>
      <c r="U28" s="29"/>
      <c r="V28" s="585"/>
      <c r="W28" s="704"/>
      <c r="X28" s="704"/>
      <c r="Y28" s="77">
        <f t="shared" si="4"/>
        <v>0</v>
      </c>
      <c r="Z28" s="29"/>
      <c r="AA28" s="42"/>
      <c r="AB28" s="29"/>
      <c r="AC28" s="29"/>
      <c r="AD28" s="29"/>
      <c r="AE28" s="29"/>
      <c r="AF28" s="29"/>
      <c r="AG28" s="130"/>
      <c r="AH28" s="92">
        <f t="shared" si="5"/>
        <v>0</v>
      </c>
      <c r="AI28" s="83">
        <f>IF(Z28="CLIENT S+L",(Y28*3333.33+(VLOOKUP(AB28,'BASE DE DONNEE'!$I$220:$J$250,2,0)))-(Y28*3333.33+(VLOOKUP(AB28,'BASE DE DONNEE'!$I$220:$J$250,2,0)))*AA28,IF(Z28="CLIENT O","OFFERT",IF(Z28="CLIENT L",(VLOOKUP(AB28,'BASE DE DONNEE'!$I$220:$J$250,2,0))+(VLOOKUP(Y28,'BASE DE DONNEE'!$I$111:$P$192,2,0)),IF(Z28="CLIENT D",(Y28*3809.53+(VLOOKUP(AB28,'BASE DE DONNEE'!$I$220:$J$250,2,0))),IF(Z28="CLIENT S+D",(Y28*3809.53+(VLOOKUP(AB28,'BASE DE DONNEE'!$I$220:$J$250,2,0)))-(Y28*3809.53+(VLOOKUP(AB28,'BASE DE DONNEE'!$I$220:$J$250,2,0)))*AA28,IF(Z28="CLIENT S",VLOOKUP(AB28,'BASE DE DONNEE'!$I$220:$J$250,2,0))+VLOOKUP(Y28,'BASE DE DONNEE'!$I$111:$P$192,2,0)-((VLOOKUP(AB28,'BASE DE DONNEE'!$I$220:$J$250,2,0))+VLOOKUP(Y28,'BASE DE DONNEE'!$I$111:$P$192,2,0)*AA28))))))</f>
        <v>0</v>
      </c>
      <c r="AJ28" s="83" t="b">
        <f t="shared" si="6"/>
        <v>0</v>
      </c>
      <c r="AK28" s="83" t="b">
        <f t="shared" si="7"/>
        <v>0</v>
      </c>
      <c r="AL28" s="34"/>
      <c r="AM28" s="26"/>
      <c r="AN28" s="29"/>
      <c r="AO28" s="585"/>
      <c r="AP28" s="704"/>
      <c r="AQ28" s="704"/>
      <c r="AR28" s="77">
        <f t="shared" si="8"/>
        <v>0</v>
      </c>
      <c r="AS28" s="29"/>
      <c r="AT28" s="42"/>
      <c r="AU28" s="29"/>
      <c r="AV28" s="29"/>
      <c r="AW28" s="29"/>
      <c r="AX28" s="29"/>
      <c r="AY28" s="29"/>
      <c r="AZ28" s="129"/>
      <c r="BA28" s="93">
        <f t="shared" si="9"/>
        <v>0</v>
      </c>
      <c r="BB28" s="41">
        <f>IF(AS28="CLIENT S+L",(AR28*3333.33+(VLOOKUP(AU28,'BASE DE DONNEE'!$I$220:$J$250,2,0)))-((AR28*3333.33+(VLOOKUP(AU28,'BASE DE DONNEE'!$I$220:$J$250,2,0)))*AT28),IF(AS28="CLIENT O","OFFERT",IF(AS28="CLIENT L",(VLOOKUP(AU28,'BASE DE DONNEE'!$I$220:$J$250,2,0))+(VLOOKUP(AR28,'BASE DE DONNEE'!$I$111:$P$192,2,0)),IF(AS28="CLIENT D",(AR28*3809.53+(VLOOKUP(AU28,'BASE DE DONNEE'!$I$220:$J$250,2,0))),IF(AS28="CLIENT S+D",(AR28*3809.53+(VLOOKUP(AU28,'BASE DE DONNEE'!$I$220:$J$250,2,0)))-(AR28*3809.53+(VLOOKUP(AU28,'BASE DE DONNEE'!$I$220:$J$250,2,0)))*AT28,IF(AS28="CLIENT S",VLOOKUP(AU28,'BASE DE DONNEE'!$I$220:$J$250,2,0))+VLOOKUP(AR28,'BASE DE DONNEE'!$I$111:$P$192,2,0)-((VLOOKUP(AU28,'BASE DE DONNEE'!$I$220:$J$250,2,0))+VLOOKUP(AR28,'BASE DE DONNEE'!$I$111:$P$164,2,0)*AT28))))))</f>
        <v>0</v>
      </c>
      <c r="BC28" s="41" t="b">
        <f t="shared" si="10"/>
        <v>0</v>
      </c>
      <c r="BD28" s="45" t="b">
        <f t="shared" si="11"/>
        <v>0</v>
      </c>
      <c r="BE28" s="34"/>
      <c r="BF28" s="26"/>
      <c r="BG28" s="29"/>
      <c r="BH28" s="585"/>
      <c r="BI28" s="704"/>
      <c r="BJ28" s="704"/>
      <c r="BK28" s="77">
        <f t="shared" si="12"/>
        <v>0</v>
      </c>
      <c r="BL28" s="29"/>
      <c r="BM28" s="42"/>
      <c r="BN28" s="29"/>
      <c r="BO28" s="29"/>
      <c r="BP28" s="29"/>
      <c r="BQ28" s="29"/>
      <c r="BR28" s="29"/>
      <c r="BS28" s="29"/>
      <c r="BT28" s="94">
        <f t="shared" si="13"/>
        <v>0</v>
      </c>
      <c r="BU28" s="83">
        <f>IF(BL28="CLIENT S+L",(BK28*3333.33+(VLOOKUP(BN28,'BASE DE DONNEE'!$I$220:$J$250,2,0)))-((BK28*3333.33+(VLOOKUP(BN28,'BASE DE DONNEE'!$I$220:$J$250,2,0)))*BM28),IF(BL28="CLIENT O","OFFERT",IF(BL28="CLIENT L",(VLOOKUP(BN28,'BASE DE DONNEE'!$I$220:$J$250,2,0))+(VLOOKUP(BK28,'BASE DE DONNEE'!$I$111:$P$192,2,0)),IF(BL28="CLIENT D",(BK28*3809.53+(VLOOKUP(BN28,'BASE DE DONNEE'!$I$220:$J$250,2,0))),IF(BL28="CLIENT S+D",(BK28*3809.53+(VLOOKUP(BN28,'BASE DE DONNEE'!$I$220:$J$250,2,0)))-((BK28*3809.53+(VLOOKUP(BN28,'BASE DE DONNEE'!$I$220:$J$250,2,0)))*BM28),IF(BL28="CLIENT S",VLOOKUP(BN28,'BASE DE DONNEE'!$I$220:$J$250,2,0))+VLOOKUP(BK28,'BASE DE DONNEE'!$I$111:$P$192,2,0)-((VLOOKUP(BN28,'BASE DE DONNEE'!$I$220:$J$250,2,0))+VLOOKUP(BK28,'BASE DE DONNEE'!$I$111:$P$192,2,0)*BM28))))))</f>
        <v>0</v>
      </c>
      <c r="BV28" s="83" t="b">
        <f t="shared" si="14"/>
        <v>0</v>
      </c>
      <c r="BW28" s="95" t="b">
        <f t="shared" si="15"/>
        <v>0</v>
      </c>
      <c r="BX28" s="34"/>
    </row>
    <row r="29" spans="1:76" x14ac:dyDescent="0.25">
      <c r="A29" s="26"/>
      <c r="B29" s="29"/>
      <c r="C29" s="585"/>
      <c r="D29" s="704"/>
      <c r="E29" s="704"/>
      <c r="F29" s="77">
        <f t="shared" si="0"/>
        <v>0</v>
      </c>
      <c r="G29" s="29"/>
      <c r="H29" s="42"/>
      <c r="I29" s="29"/>
      <c r="J29" s="29"/>
      <c r="K29" s="29"/>
      <c r="L29" s="29"/>
      <c r="M29" s="29"/>
      <c r="N29" s="130"/>
      <c r="O29" s="80">
        <f t="shared" si="1"/>
        <v>0</v>
      </c>
      <c r="P29" s="76" t="b">
        <f>IF(G29="CLIENT S+L",(F29*3333.33+(VLOOKUP(I29,'BASE DE DONNEE'!$I$220:$J$250,2,0)))-(F29*3333.33+(VLOOKUP(I29,'BASE DE DONNEE'!$I$220:$J$250,2,0)))*H29,IF(G29="CLIENT O","OFFERT",IF(G29="CLIENT L",(VLOOKUP(I29,'BASE DE DONNEE'!$I$220:$J$250,2,0))+(VLOOKUP(F29,'BASE DE DONNEE'!$I$111:$P$192,2,0)),IF(G29="CLIENT D",(F29*3809.53+(VLOOKUP(I29,'BASE DE DONNEE'!$I$220:$J$250,2,0))),IF(G29="CLIENT S+D",((F29*3809.53+(VLOOKUP(I29,'BASE DE DONNEE'!$I$220:$J$250,2,0)))-(F29*3809.53+(VLOOKUP(I29,'BASE DE DONNEE'!$I$220:$J$250,2,0)))*H29),IF(G29="CLIENT S",(VLOOKUP(I29,'BASE DE DONNEE'!$I$220:$J$250,2,0))+VLOOKUP(F29,'BASE DE DONNEE'!$I$111:$P$192,2,0)-((VLOOKUP(I29,'BASE DE DONNEE'!$I$220:$J$250,2,0))+VLOOKUP(F29,'BASE DE DONNEE'!$I$111:$P$164,2,0)*H29)))))))</f>
        <v>0</v>
      </c>
      <c r="Q29" s="76" t="b">
        <f t="shared" si="2"/>
        <v>0</v>
      </c>
      <c r="R29" s="83" t="b">
        <f t="shared" si="3"/>
        <v>0</v>
      </c>
      <c r="S29" s="34"/>
      <c r="T29" s="26"/>
      <c r="U29" s="29"/>
      <c r="V29" s="585"/>
      <c r="W29" s="704"/>
      <c r="X29" s="704"/>
      <c r="Y29" s="77">
        <f t="shared" si="4"/>
        <v>0</v>
      </c>
      <c r="Z29" s="29"/>
      <c r="AA29" s="42"/>
      <c r="AB29" s="29"/>
      <c r="AC29" s="29"/>
      <c r="AD29" s="29"/>
      <c r="AE29" s="29"/>
      <c r="AF29" s="29"/>
      <c r="AG29" s="130"/>
      <c r="AH29" s="92">
        <f t="shared" si="5"/>
        <v>0</v>
      </c>
      <c r="AI29" s="83">
        <f>IF(Z29="CLIENT S+L",(Y29*3333.33+(VLOOKUP(AB29,'BASE DE DONNEE'!$I$220:$J$250,2,0)))-(Y29*3333.33+(VLOOKUP(AB29,'BASE DE DONNEE'!$I$220:$J$250,2,0)))*AA29,IF(Z29="CLIENT O","OFFERT",IF(Z29="CLIENT L",(VLOOKUP(AB29,'BASE DE DONNEE'!$I$220:$J$250,2,0))+(VLOOKUP(Y29,'BASE DE DONNEE'!$I$111:$P$192,2,0)),IF(Z29="CLIENT D",(Y29*3809.53+(VLOOKUP(AB29,'BASE DE DONNEE'!$I$220:$J$250,2,0))),IF(Z29="CLIENT S+D",(Y29*3809.53+(VLOOKUP(AB29,'BASE DE DONNEE'!$I$220:$J$250,2,0)))-(Y29*3809.53+(VLOOKUP(AB29,'BASE DE DONNEE'!$I$220:$J$250,2,0)))*AA29,IF(Z29="CLIENT S",VLOOKUP(AB29,'BASE DE DONNEE'!$I$220:$J$250,2,0))+VLOOKUP(Y29,'BASE DE DONNEE'!$I$111:$P$192,2,0)-((VLOOKUP(AB29,'BASE DE DONNEE'!$I$220:$J$250,2,0))+VLOOKUP(Y29,'BASE DE DONNEE'!$I$111:$P$192,2,0)*AA29))))))</f>
        <v>0</v>
      </c>
      <c r="AJ29" s="83" t="b">
        <f t="shared" si="6"/>
        <v>0</v>
      </c>
      <c r="AK29" s="83" t="b">
        <f t="shared" si="7"/>
        <v>0</v>
      </c>
      <c r="AL29" s="34"/>
      <c r="AM29" s="26"/>
      <c r="AN29" s="29"/>
      <c r="AO29" s="585"/>
      <c r="AP29" s="704"/>
      <c r="AQ29" s="704"/>
      <c r="AR29" s="77">
        <f t="shared" si="8"/>
        <v>0</v>
      </c>
      <c r="AS29" s="29"/>
      <c r="AT29" s="42"/>
      <c r="AU29" s="29"/>
      <c r="AV29" s="29"/>
      <c r="AW29" s="29"/>
      <c r="AX29" s="29"/>
      <c r="AY29" s="29"/>
      <c r="AZ29" s="129"/>
      <c r="BA29" s="93">
        <f t="shared" si="9"/>
        <v>0</v>
      </c>
      <c r="BB29" s="41">
        <f>IF(AS29="CLIENT S+L",(AR29*3333.33+(VLOOKUP(AU29,'BASE DE DONNEE'!$I$220:$J$250,2,0)))-((AR29*3333.33+(VLOOKUP(AU29,'BASE DE DONNEE'!$I$220:$J$250,2,0)))*AT29),IF(AS29="CLIENT O","OFFERT",IF(AS29="CLIENT L",(VLOOKUP(AU29,'BASE DE DONNEE'!$I$220:$J$250,2,0))+(VLOOKUP(AR29,'BASE DE DONNEE'!$I$111:$P$192,2,0)),IF(AS29="CLIENT D",(AR29*3809.53+(VLOOKUP(AU29,'BASE DE DONNEE'!$I$220:$J$250,2,0))),IF(AS29="CLIENT S+D",(AR29*3809.53+(VLOOKUP(AU29,'BASE DE DONNEE'!$I$220:$J$250,2,0)))-(AR29*3809.53+(VLOOKUP(AU29,'BASE DE DONNEE'!$I$220:$J$250,2,0)))*AT29,IF(AS29="CLIENT S",VLOOKUP(AU29,'BASE DE DONNEE'!$I$220:$J$250,2,0))+VLOOKUP(AR29,'BASE DE DONNEE'!$I$111:$P$192,2,0)-((VLOOKUP(AU29,'BASE DE DONNEE'!$I$220:$J$250,2,0))+VLOOKUP(AR29,'BASE DE DONNEE'!$I$111:$P$164,2,0)*AT29))))))</f>
        <v>0</v>
      </c>
      <c r="BC29" s="41" t="b">
        <f t="shared" si="10"/>
        <v>0</v>
      </c>
      <c r="BD29" s="45" t="b">
        <f t="shared" si="11"/>
        <v>0</v>
      </c>
      <c r="BE29" s="34"/>
      <c r="BF29" s="26"/>
      <c r="BG29" s="29"/>
      <c r="BH29" s="585"/>
      <c r="BI29" s="704"/>
      <c r="BJ29" s="704"/>
      <c r="BK29" s="77">
        <f t="shared" si="12"/>
        <v>0</v>
      </c>
      <c r="BL29" s="29"/>
      <c r="BM29" s="42"/>
      <c r="BN29" s="29"/>
      <c r="BO29" s="29"/>
      <c r="BP29" s="29"/>
      <c r="BQ29" s="29"/>
      <c r="BR29" s="29"/>
      <c r="BS29" s="29"/>
      <c r="BT29" s="94">
        <f t="shared" si="13"/>
        <v>0</v>
      </c>
      <c r="BU29" s="83">
        <f>IF(BL29="CLIENT S+L",(BK29*3333.33+(VLOOKUP(BN29,'BASE DE DONNEE'!$I$220:$J$250,2,0)))-((BK29*3333.33+(VLOOKUP(BN29,'BASE DE DONNEE'!$I$220:$J$250,2,0)))*BM29),IF(BL29="CLIENT O","OFFERT",IF(BL29="CLIENT L",(VLOOKUP(BN29,'BASE DE DONNEE'!$I$220:$J$250,2,0))+(VLOOKUP(BK29,'BASE DE DONNEE'!$I$111:$P$192,2,0)),IF(BL29="CLIENT D",(BK29*3809.53+(VLOOKUP(BN29,'BASE DE DONNEE'!$I$220:$J$250,2,0))),IF(BL29="CLIENT S+D",(BK29*3809.53+(VLOOKUP(BN29,'BASE DE DONNEE'!$I$220:$J$250,2,0)))-((BK29*3809.53+(VLOOKUP(BN29,'BASE DE DONNEE'!$I$220:$J$250,2,0)))*BM29),IF(BL29="CLIENT S",VLOOKUP(BN29,'BASE DE DONNEE'!$I$220:$J$250,2,0))+VLOOKUP(BK29,'BASE DE DONNEE'!$I$111:$P$192,2,0)-((VLOOKUP(BN29,'BASE DE DONNEE'!$I$220:$J$250,2,0))+VLOOKUP(BK29,'BASE DE DONNEE'!$I$111:$P$192,2,0)*BM29))))))</f>
        <v>0</v>
      </c>
      <c r="BV29" s="83" t="b">
        <f t="shared" si="14"/>
        <v>0</v>
      </c>
      <c r="BW29" s="95" t="b">
        <f t="shared" si="15"/>
        <v>0</v>
      </c>
      <c r="BX29" s="34"/>
    </row>
    <row r="30" spans="1:76" x14ac:dyDescent="0.25">
      <c r="A30" s="26"/>
      <c r="B30" s="29"/>
      <c r="C30" s="585"/>
      <c r="D30" s="704"/>
      <c r="E30" s="704"/>
      <c r="F30" s="77">
        <f t="shared" si="0"/>
        <v>0</v>
      </c>
      <c r="G30" s="29"/>
      <c r="H30" s="42"/>
      <c r="I30" s="29"/>
      <c r="J30" s="29"/>
      <c r="K30" s="29"/>
      <c r="L30" s="29"/>
      <c r="M30" s="29"/>
      <c r="N30" s="130"/>
      <c r="O30" s="80">
        <f t="shared" si="1"/>
        <v>0</v>
      </c>
      <c r="P30" s="76" t="b">
        <f>IF(G30="CLIENT S+L",(F30*3333.33+(VLOOKUP(I30,'BASE DE DONNEE'!$I$220:$J$250,2,0)))-(F30*3333.33+(VLOOKUP(I30,'BASE DE DONNEE'!$I$220:$J$250,2,0)))*H30,IF(G30="CLIENT O","OFFERT",IF(G30="CLIENT L",(VLOOKUP(I30,'BASE DE DONNEE'!$I$220:$J$250,2,0))+(VLOOKUP(F30,'BASE DE DONNEE'!$I$111:$P$192,2,0)),IF(G30="CLIENT D",(F30*3809.53+(VLOOKUP(I30,'BASE DE DONNEE'!$I$220:$J$250,2,0))),IF(G30="CLIENT S+D",((F30*3809.53+(VLOOKUP(I30,'BASE DE DONNEE'!$I$220:$J$250,2,0)))-(F30*3809.53+(VLOOKUP(I30,'BASE DE DONNEE'!$I$220:$J$250,2,0)))*H30),IF(G30="CLIENT S",(VLOOKUP(I30,'BASE DE DONNEE'!$I$220:$J$250,2,0))+VLOOKUP(F30,'BASE DE DONNEE'!$I$111:$P$192,2,0)-((VLOOKUP(I30,'BASE DE DONNEE'!$I$220:$J$250,2,0))+VLOOKUP(F30,'BASE DE DONNEE'!$I$111:$P$164,2,0)*H30)))))))</f>
        <v>0</v>
      </c>
      <c r="Q30" s="76" t="b">
        <f t="shared" si="2"/>
        <v>0</v>
      </c>
      <c r="R30" s="83" t="b">
        <f t="shared" si="3"/>
        <v>0</v>
      </c>
      <c r="S30" s="34"/>
      <c r="T30" s="26"/>
      <c r="U30" s="29"/>
      <c r="V30" s="585"/>
      <c r="W30" s="704"/>
      <c r="X30" s="704"/>
      <c r="Y30" s="77">
        <f t="shared" si="4"/>
        <v>0</v>
      </c>
      <c r="Z30" s="29"/>
      <c r="AA30" s="42"/>
      <c r="AB30" s="29"/>
      <c r="AC30" s="29"/>
      <c r="AD30" s="29"/>
      <c r="AE30" s="29"/>
      <c r="AF30" s="29"/>
      <c r="AG30" s="130"/>
      <c r="AH30" s="92">
        <f t="shared" si="5"/>
        <v>0</v>
      </c>
      <c r="AI30" s="83">
        <f>IF(Z30="CLIENT S+L",(Y30*3333.33+(VLOOKUP(AB30,'BASE DE DONNEE'!$I$220:$J$250,2,0)))-(Y30*3333.33+(VLOOKUP(AB30,'BASE DE DONNEE'!$I$220:$J$250,2,0)))*AA30,IF(Z30="CLIENT O","OFFERT",IF(Z30="CLIENT L",(VLOOKUP(AB30,'BASE DE DONNEE'!$I$220:$J$250,2,0))+(VLOOKUP(Y30,'BASE DE DONNEE'!$I$111:$P$192,2,0)),IF(Z30="CLIENT D",(Y30*3809.53+(VLOOKUP(AB30,'BASE DE DONNEE'!$I$220:$J$250,2,0))),IF(Z30="CLIENT S+D",(Y30*3809.53+(VLOOKUP(AB30,'BASE DE DONNEE'!$I$220:$J$250,2,0)))-(Y30*3809.53+(VLOOKUP(AB30,'BASE DE DONNEE'!$I$220:$J$250,2,0)))*AA30,IF(Z30="CLIENT S",VLOOKUP(AB30,'BASE DE DONNEE'!$I$220:$J$250,2,0))+VLOOKUP(Y30,'BASE DE DONNEE'!$I$111:$P$192,2,0)-((VLOOKUP(AB30,'BASE DE DONNEE'!$I$220:$J$250,2,0))+VLOOKUP(Y30,'BASE DE DONNEE'!$I$111:$P$192,2,0)*AA30))))))</f>
        <v>0</v>
      </c>
      <c r="AJ30" s="83" t="b">
        <f t="shared" si="6"/>
        <v>0</v>
      </c>
      <c r="AK30" s="83" t="b">
        <f t="shared" si="7"/>
        <v>0</v>
      </c>
      <c r="AL30" s="34"/>
      <c r="AM30" s="26"/>
      <c r="AN30" s="29"/>
      <c r="AO30" s="585"/>
      <c r="AP30" s="704"/>
      <c r="AQ30" s="704"/>
      <c r="AR30" s="77">
        <f t="shared" si="8"/>
        <v>0</v>
      </c>
      <c r="AS30" s="29"/>
      <c r="AT30" s="42"/>
      <c r="AU30" s="29"/>
      <c r="AV30" s="29"/>
      <c r="AW30" s="29"/>
      <c r="AX30" s="29"/>
      <c r="AY30" s="29"/>
      <c r="AZ30" s="129"/>
      <c r="BA30" s="93">
        <f t="shared" si="9"/>
        <v>0</v>
      </c>
      <c r="BB30" s="41">
        <f>IF(AS30="CLIENT S+L",(AR30*3333.33+(VLOOKUP(AU30,'BASE DE DONNEE'!$I$220:$J$250,2,0)))-((AR30*3333.33+(VLOOKUP(AU30,'BASE DE DONNEE'!$I$220:$J$250,2,0)))*AT30),IF(AS30="CLIENT O","OFFERT",IF(AS30="CLIENT L",(VLOOKUP(AU30,'BASE DE DONNEE'!$I$220:$J$250,2,0))+(VLOOKUP(AR30,'BASE DE DONNEE'!$I$111:$P$192,2,0)),IF(AS30="CLIENT D",(AR30*3809.53+(VLOOKUP(AU30,'BASE DE DONNEE'!$I$220:$J$250,2,0))),IF(AS30="CLIENT S+D",(AR30*3809.53+(VLOOKUP(AU30,'BASE DE DONNEE'!$I$220:$J$250,2,0)))-(AR30*3809.53+(VLOOKUP(AU30,'BASE DE DONNEE'!$I$220:$J$250,2,0)))*AT30,IF(AS30="CLIENT S",VLOOKUP(AU30,'BASE DE DONNEE'!$I$220:$J$250,2,0))+VLOOKUP(AR30,'BASE DE DONNEE'!$I$111:$P$192,2,0)-((VLOOKUP(AU30,'BASE DE DONNEE'!$I$220:$J$250,2,0))+VLOOKUP(AR30,'BASE DE DONNEE'!$I$111:$P$164,2,0)*AT30))))))</f>
        <v>0</v>
      </c>
      <c r="BC30" s="41" t="b">
        <f t="shared" si="10"/>
        <v>0</v>
      </c>
      <c r="BD30" s="45" t="b">
        <f t="shared" si="11"/>
        <v>0</v>
      </c>
      <c r="BE30" s="34"/>
      <c r="BF30" s="26"/>
      <c r="BG30" s="29"/>
      <c r="BH30" s="585"/>
      <c r="BI30" s="704"/>
      <c r="BJ30" s="704"/>
      <c r="BK30" s="77">
        <f t="shared" si="12"/>
        <v>0</v>
      </c>
      <c r="BL30" s="29"/>
      <c r="BM30" s="42"/>
      <c r="BN30" s="29"/>
      <c r="BO30" s="29"/>
      <c r="BP30" s="29"/>
      <c r="BQ30" s="29"/>
      <c r="BR30" s="29"/>
      <c r="BS30" s="29"/>
      <c r="BT30" s="94">
        <f t="shared" si="13"/>
        <v>0</v>
      </c>
      <c r="BU30" s="83">
        <f>IF(BL30="CLIENT S+L",(BK30*3333.33+(VLOOKUP(BN30,'BASE DE DONNEE'!$I$220:$J$250,2,0)))-((BK30*3333.33+(VLOOKUP(BN30,'BASE DE DONNEE'!$I$220:$J$250,2,0)))*BM30),IF(BL30="CLIENT O","OFFERT",IF(BL30="CLIENT L",(VLOOKUP(BN30,'BASE DE DONNEE'!$I$220:$J$250,2,0))+(VLOOKUP(BK30,'BASE DE DONNEE'!$I$111:$P$192,2,0)),IF(BL30="CLIENT D",(BK30*3809.53+(VLOOKUP(BN30,'BASE DE DONNEE'!$I$220:$J$250,2,0))),IF(BL30="CLIENT S+D",(BK30*3809.53+(VLOOKUP(BN30,'BASE DE DONNEE'!$I$220:$J$250,2,0)))-((BK30*3809.53+(VLOOKUP(BN30,'BASE DE DONNEE'!$I$220:$J$250,2,0)))*BM30),IF(BL30="CLIENT S",VLOOKUP(BN30,'BASE DE DONNEE'!$I$220:$J$250,2,0))+VLOOKUP(BK30,'BASE DE DONNEE'!$I$111:$P$192,2,0)-((VLOOKUP(BN30,'BASE DE DONNEE'!$I$220:$J$250,2,0))+VLOOKUP(BK30,'BASE DE DONNEE'!$I$111:$P$192,2,0)*BM30))))))</f>
        <v>0</v>
      </c>
      <c r="BV30" s="83" t="b">
        <f t="shared" si="14"/>
        <v>0</v>
      </c>
      <c r="BW30" s="95" t="b">
        <f t="shared" si="15"/>
        <v>0</v>
      </c>
      <c r="BX30" s="34"/>
    </row>
    <row r="31" spans="1:76" x14ac:dyDescent="0.25">
      <c r="A31" s="26"/>
      <c r="B31" s="29"/>
      <c r="C31" s="585"/>
      <c r="D31" s="704"/>
      <c r="E31" s="704"/>
      <c r="F31" s="77">
        <f t="shared" si="0"/>
        <v>0</v>
      </c>
      <c r="G31" s="29"/>
      <c r="H31" s="42"/>
      <c r="I31" s="29"/>
      <c r="J31" s="29"/>
      <c r="K31" s="29"/>
      <c r="L31" s="29"/>
      <c r="M31" s="29"/>
      <c r="N31" s="130"/>
      <c r="O31" s="80">
        <f t="shared" si="1"/>
        <v>0</v>
      </c>
      <c r="P31" s="76" t="b">
        <f>IF(G31="CLIENT S+L",(F31*3333.33+(VLOOKUP(I31,'BASE DE DONNEE'!$I$220:$J$250,2,0)))-(F31*3333.33+(VLOOKUP(I31,'BASE DE DONNEE'!$I$220:$J$250,2,0)))*H31,IF(G31="CLIENT O","OFFERT",IF(G31="CLIENT L",(VLOOKUP(I31,'BASE DE DONNEE'!$I$220:$J$250,2,0))+(VLOOKUP(F31,'BASE DE DONNEE'!$I$111:$P$192,2,0)),IF(G31="CLIENT D",(F31*3809.53+(VLOOKUP(I31,'BASE DE DONNEE'!$I$220:$J$250,2,0))),IF(G31="CLIENT S+D",((F31*3809.53+(VLOOKUP(I31,'BASE DE DONNEE'!$I$220:$J$250,2,0)))-(F31*3809.53+(VLOOKUP(I31,'BASE DE DONNEE'!$I$220:$J$250,2,0)))*H31),IF(G31="CLIENT S",(VLOOKUP(I31,'BASE DE DONNEE'!$I$220:$J$250,2,0))+VLOOKUP(F31,'BASE DE DONNEE'!$I$111:$P$192,2,0)-((VLOOKUP(I31,'BASE DE DONNEE'!$I$220:$J$250,2,0))+VLOOKUP(F31,'BASE DE DONNEE'!$I$111:$P$164,2,0)*H31)))))))</f>
        <v>0</v>
      </c>
      <c r="Q31" s="76" t="b">
        <f t="shared" si="2"/>
        <v>0</v>
      </c>
      <c r="R31" s="83" t="b">
        <f t="shared" si="3"/>
        <v>0</v>
      </c>
      <c r="S31" s="34"/>
      <c r="T31" s="26"/>
      <c r="U31" s="29"/>
      <c r="V31" s="585"/>
      <c r="W31" s="704"/>
      <c r="X31" s="704"/>
      <c r="Y31" s="77">
        <f t="shared" si="4"/>
        <v>0</v>
      </c>
      <c r="Z31" s="29"/>
      <c r="AA31" s="42"/>
      <c r="AB31" s="29"/>
      <c r="AC31" s="29"/>
      <c r="AD31" s="29"/>
      <c r="AE31" s="29"/>
      <c r="AF31" s="29"/>
      <c r="AG31" s="130"/>
      <c r="AH31" s="92">
        <f t="shared" si="5"/>
        <v>0</v>
      </c>
      <c r="AI31" s="83">
        <f>IF(Z31="CLIENT S+L",(Y31*3333.33+(VLOOKUP(AB31,'BASE DE DONNEE'!$I$220:$J$250,2,0)))-(Y31*3333.33+(VLOOKUP(AB31,'BASE DE DONNEE'!$I$220:$J$250,2,0)))*AA31,IF(Z31="CLIENT O","OFFERT",IF(Z31="CLIENT L",(VLOOKUP(AB31,'BASE DE DONNEE'!$I$220:$J$250,2,0))+(VLOOKUP(Y31,'BASE DE DONNEE'!$I$111:$P$192,2,0)),IF(Z31="CLIENT D",(Y31*3809.53+(VLOOKUP(AB31,'BASE DE DONNEE'!$I$220:$J$250,2,0))),IF(Z31="CLIENT S+D",(Y31*3809.53+(VLOOKUP(AB31,'BASE DE DONNEE'!$I$220:$J$250,2,0)))-(Y31*3809.53+(VLOOKUP(AB31,'BASE DE DONNEE'!$I$220:$J$250,2,0)))*AA31,IF(Z31="CLIENT S",VLOOKUP(AB31,'BASE DE DONNEE'!$I$220:$J$250,2,0))+VLOOKUP(Y31,'BASE DE DONNEE'!$I$111:$P$192,2,0)-((VLOOKUP(AB31,'BASE DE DONNEE'!$I$220:$J$250,2,0))+VLOOKUP(Y31,'BASE DE DONNEE'!$I$111:$P$192,2,0)*AA31))))))</f>
        <v>0</v>
      </c>
      <c r="AJ31" s="83" t="b">
        <f t="shared" si="6"/>
        <v>0</v>
      </c>
      <c r="AK31" s="83" t="b">
        <f t="shared" si="7"/>
        <v>0</v>
      </c>
      <c r="AL31" s="34"/>
      <c r="AM31" s="26"/>
      <c r="AN31" s="29"/>
      <c r="AO31" s="585"/>
      <c r="AP31" s="704"/>
      <c r="AQ31" s="704"/>
      <c r="AR31" s="77">
        <f t="shared" si="8"/>
        <v>0</v>
      </c>
      <c r="AS31" s="29"/>
      <c r="AT31" s="42"/>
      <c r="AU31" s="29"/>
      <c r="AV31" s="29"/>
      <c r="AW31" s="29"/>
      <c r="AX31" s="29"/>
      <c r="AY31" s="29"/>
      <c r="AZ31" s="129"/>
      <c r="BA31" s="93">
        <f t="shared" si="9"/>
        <v>0</v>
      </c>
      <c r="BB31" s="41">
        <f>IF(AS31="CLIENT S+L",(AR31*3333.33+(VLOOKUP(AU31,'BASE DE DONNEE'!$I$220:$J$250,2,0)))-((AR31*3333.33+(VLOOKUP(AU31,'BASE DE DONNEE'!$I$220:$J$250,2,0)))*AT31),IF(AS31="CLIENT O","OFFERT",IF(AS31="CLIENT L",(VLOOKUP(AU31,'BASE DE DONNEE'!$I$220:$J$250,2,0))+(VLOOKUP(AR31,'BASE DE DONNEE'!$I$111:$P$192,2,0)),IF(AS31="CLIENT D",(AR31*3809.53+(VLOOKUP(AU31,'BASE DE DONNEE'!$I$220:$J$250,2,0))),IF(AS31="CLIENT S+D",(AR31*3809.53+(VLOOKUP(AU31,'BASE DE DONNEE'!$I$220:$J$250,2,0)))-(AR31*3809.53+(VLOOKUP(AU31,'BASE DE DONNEE'!$I$220:$J$250,2,0)))*AT31,IF(AS31="CLIENT S",VLOOKUP(AU31,'BASE DE DONNEE'!$I$220:$J$250,2,0))+VLOOKUP(AR31,'BASE DE DONNEE'!$I$111:$P$192,2,0)-((VLOOKUP(AU31,'BASE DE DONNEE'!$I$220:$J$250,2,0))+VLOOKUP(AR31,'BASE DE DONNEE'!$I$111:$P$164,2,0)*AT31))))))</f>
        <v>0</v>
      </c>
      <c r="BC31" s="41" t="b">
        <f t="shared" si="10"/>
        <v>0</v>
      </c>
      <c r="BD31" s="45" t="b">
        <f t="shared" si="11"/>
        <v>0</v>
      </c>
      <c r="BE31" s="34"/>
      <c r="BF31" s="26"/>
      <c r="BG31" s="29"/>
      <c r="BH31" s="585"/>
      <c r="BI31" s="704"/>
      <c r="BJ31" s="704"/>
      <c r="BK31" s="77">
        <f t="shared" si="12"/>
        <v>0</v>
      </c>
      <c r="BL31" s="29"/>
      <c r="BM31" s="42"/>
      <c r="BN31" s="29"/>
      <c r="BO31" s="29"/>
      <c r="BP31" s="29"/>
      <c r="BQ31" s="29"/>
      <c r="BR31" s="29"/>
      <c r="BS31" s="29"/>
      <c r="BT31" s="94">
        <f t="shared" si="13"/>
        <v>0</v>
      </c>
      <c r="BU31" s="83">
        <f>IF(BL31="CLIENT S+L",(BK31*3333.33+(VLOOKUP(BN31,'BASE DE DONNEE'!$I$220:$J$250,2,0)))-((BK31*3333.33+(VLOOKUP(BN31,'BASE DE DONNEE'!$I$220:$J$250,2,0)))*BM31),IF(BL31="CLIENT O","OFFERT",IF(BL31="CLIENT L",(VLOOKUP(BN31,'BASE DE DONNEE'!$I$220:$J$250,2,0))+(VLOOKUP(BK31,'BASE DE DONNEE'!$I$111:$P$192,2,0)),IF(BL31="CLIENT D",(BK31*3809.53+(VLOOKUP(BN31,'BASE DE DONNEE'!$I$220:$J$250,2,0))),IF(BL31="CLIENT S+D",(BK31*3809.53+(VLOOKUP(BN31,'BASE DE DONNEE'!$I$220:$J$250,2,0)))-((BK31*3809.53+(VLOOKUP(BN31,'BASE DE DONNEE'!$I$220:$J$250,2,0)))*BM31),IF(BL31="CLIENT S",VLOOKUP(BN31,'BASE DE DONNEE'!$I$220:$J$250,2,0))+VLOOKUP(BK31,'BASE DE DONNEE'!$I$111:$P$192,2,0)-((VLOOKUP(BN31,'BASE DE DONNEE'!$I$220:$J$250,2,0))+VLOOKUP(BK31,'BASE DE DONNEE'!$I$111:$P$192,2,0)*BM31))))))</f>
        <v>0</v>
      </c>
      <c r="BV31" s="83" t="b">
        <f t="shared" si="14"/>
        <v>0</v>
      </c>
      <c r="BW31" s="95" t="b">
        <f t="shared" si="15"/>
        <v>0</v>
      </c>
      <c r="BX31" s="34"/>
    </row>
    <row r="32" spans="1:76" ht="15.75" thickBot="1" x14ac:dyDescent="0.3">
      <c r="A32" s="27"/>
      <c r="B32" s="30"/>
      <c r="C32" s="585"/>
      <c r="D32" s="704"/>
      <c r="E32" s="704"/>
      <c r="F32" s="78">
        <f t="shared" si="0"/>
        <v>0</v>
      </c>
      <c r="G32" s="30"/>
      <c r="H32" s="43"/>
      <c r="I32" s="30"/>
      <c r="J32" s="30"/>
      <c r="K32" s="30"/>
      <c r="L32" s="30"/>
      <c r="M32" s="30"/>
      <c r="N32" s="228"/>
      <c r="O32" s="81">
        <f t="shared" si="1"/>
        <v>0</v>
      </c>
      <c r="P32" s="76" t="b">
        <f>IF(G32="CLIENT S+L",(F32*3333.33+(VLOOKUP(I32,'BASE DE DONNEE'!$I$220:$J$250,2,0)))-(F32*3333.33+(VLOOKUP(I32,'BASE DE DONNEE'!$I$220:$J$250,2,0)))*H32,IF(G32="CLIENT O","OFFERT",IF(G32="CLIENT L",(VLOOKUP(I32,'BASE DE DONNEE'!$I$220:$J$250,2,0))+(VLOOKUP(F32,'BASE DE DONNEE'!$I$111:$P$192,2,0)),IF(G32="CLIENT D",(F32*3809.53+(VLOOKUP(I32,'BASE DE DONNEE'!$I$220:$J$250,2,0))),IF(G32="CLIENT S+D",((F32*3809.53+(VLOOKUP(I32,'BASE DE DONNEE'!$I$220:$J$250,2,0)))-(F32*3809.53+(VLOOKUP(I32,'BASE DE DONNEE'!$I$220:$J$250,2,0)))*H32),IF(G32="CLIENT S",(VLOOKUP(I32,'BASE DE DONNEE'!$I$220:$J$250,2,0))+VLOOKUP(F32,'BASE DE DONNEE'!$I$111:$P$192,2,0)-((VLOOKUP(I32,'BASE DE DONNEE'!$I$220:$J$250,2,0))+VLOOKUP(F32,'BASE DE DONNEE'!$I$111:$P$164,2,0)*H32)))))))</f>
        <v>0</v>
      </c>
      <c r="Q32" s="76" t="b">
        <f t="shared" si="2"/>
        <v>0</v>
      </c>
      <c r="R32" s="83" t="b">
        <f t="shared" si="3"/>
        <v>0</v>
      </c>
      <c r="S32" s="35"/>
      <c r="T32" s="27"/>
      <c r="U32" s="30"/>
      <c r="V32" s="585"/>
      <c r="W32" s="704"/>
      <c r="X32" s="704"/>
      <c r="Y32" s="77">
        <f t="shared" si="4"/>
        <v>0</v>
      </c>
      <c r="Z32" s="30"/>
      <c r="AA32" s="43"/>
      <c r="AB32" s="30"/>
      <c r="AC32" s="30"/>
      <c r="AD32" s="30"/>
      <c r="AE32" s="30"/>
      <c r="AF32" s="30"/>
      <c r="AG32" s="130"/>
      <c r="AH32" s="92">
        <f t="shared" si="5"/>
        <v>0</v>
      </c>
      <c r="AI32" s="83">
        <f>IF(Z32="CLIENT S+L",(Y32*3333.33+(VLOOKUP(AB32,'BASE DE DONNEE'!$I$220:$J$250,2,0)))-(Y32*3333.33+(VLOOKUP(AB32,'BASE DE DONNEE'!$I$220:$J$250,2,0)))*AA32,IF(Z32="CLIENT O","OFFERT",IF(Z32="CLIENT L",(VLOOKUP(AB32,'BASE DE DONNEE'!$I$220:$J$250,2,0))+(VLOOKUP(Y32,'BASE DE DONNEE'!$I$111:$P$192,2,0)),IF(Z32="CLIENT D",(Y32*3809.53+(VLOOKUP(AB32,'BASE DE DONNEE'!$I$220:$J$250,2,0))),IF(Z32="CLIENT S+D",(Y32*3809.53+(VLOOKUP(AB32,'BASE DE DONNEE'!$I$220:$J$250,2,0)))-(Y32*3809.53+(VLOOKUP(AB32,'BASE DE DONNEE'!$I$220:$J$250,2,0)))*AA32,IF(Z32="CLIENT S",VLOOKUP(AB32,'BASE DE DONNEE'!$I$220:$J$250,2,0))+VLOOKUP(Y32,'BASE DE DONNEE'!$I$111:$P$192,2,0)-((VLOOKUP(AB32,'BASE DE DONNEE'!$I$220:$J$250,2,0))+VLOOKUP(Y32,'BASE DE DONNEE'!$I$111:$P$192,2,0)*AA32))))))</f>
        <v>0</v>
      </c>
      <c r="AJ32" s="83" t="b">
        <f t="shared" si="6"/>
        <v>0</v>
      </c>
      <c r="AK32" s="83" t="b">
        <f t="shared" si="7"/>
        <v>0</v>
      </c>
      <c r="AL32" s="35"/>
      <c r="AM32" s="27"/>
      <c r="AN32" s="30"/>
      <c r="AO32" s="585"/>
      <c r="AP32" s="704"/>
      <c r="AQ32" s="704"/>
      <c r="AR32" s="77">
        <f t="shared" si="8"/>
        <v>0</v>
      </c>
      <c r="AS32" s="30"/>
      <c r="AT32" s="43"/>
      <c r="AU32" s="30"/>
      <c r="AV32" s="30"/>
      <c r="AW32" s="30"/>
      <c r="AX32" s="30"/>
      <c r="AY32" s="30"/>
      <c r="AZ32" s="129"/>
      <c r="BA32" s="93">
        <f t="shared" si="9"/>
        <v>0</v>
      </c>
      <c r="BB32" s="41">
        <f>IF(AS32="CLIENT S+L",(AR32*3333.33+(VLOOKUP(AU32,'BASE DE DONNEE'!$I$220:$J$250,2,0)))-((AR32*3333.33+(VLOOKUP(AU32,'BASE DE DONNEE'!$I$220:$J$250,2,0)))*AT32),IF(AS32="CLIENT O","OFFERT",IF(AS32="CLIENT L",(VLOOKUP(AU32,'BASE DE DONNEE'!$I$220:$J$250,2,0))+(VLOOKUP(AR32,'BASE DE DONNEE'!$I$111:$P$192,2,0)),IF(AS32="CLIENT D",(AR32*3809.53+(VLOOKUP(AU32,'BASE DE DONNEE'!$I$220:$J$250,2,0))),IF(AS32="CLIENT S+D",(AR32*3809.53+(VLOOKUP(AU32,'BASE DE DONNEE'!$I$220:$J$250,2,0)))-(AR32*3809.53+(VLOOKUP(AU32,'BASE DE DONNEE'!$I$220:$J$250,2,0)))*AT32,IF(AS32="CLIENT S",VLOOKUP(AU32,'BASE DE DONNEE'!$I$220:$J$250,2,0))+VLOOKUP(AR32,'BASE DE DONNEE'!$I$111:$P$192,2,0)-((VLOOKUP(AU32,'BASE DE DONNEE'!$I$220:$J$250,2,0))+VLOOKUP(AR32,'BASE DE DONNEE'!$I$111:$P$164,2,0)*AT32))))))</f>
        <v>0</v>
      </c>
      <c r="BC32" s="41" t="b">
        <f t="shared" si="10"/>
        <v>0</v>
      </c>
      <c r="BD32" s="45" t="b">
        <f t="shared" si="11"/>
        <v>0</v>
      </c>
      <c r="BE32" s="35"/>
      <c r="BF32" s="27"/>
      <c r="BG32" s="30"/>
      <c r="BH32" s="585"/>
      <c r="BI32" s="704"/>
      <c r="BJ32" s="704"/>
      <c r="BK32" s="77">
        <f t="shared" si="12"/>
        <v>0</v>
      </c>
      <c r="BL32" s="30"/>
      <c r="BM32" s="43"/>
      <c r="BN32" s="30"/>
      <c r="BO32" s="30"/>
      <c r="BP32" s="30"/>
      <c r="BQ32" s="30"/>
      <c r="BR32" s="30"/>
      <c r="BS32" s="30"/>
      <c r="BT32" s="94">
        <f t="shared" si="13"/>
        <v>0</v>
      </c>
      <c r="BU32" s="83">
        <f>IF(BL32="CLIENT S+L",(BK32*3333.33+(VLOOKUP(BN32,'BASE DE DONNEE'!$I$220:$J$250,2,0)))-((BK32*3333.33+(VLOOKUP(BN32,'BASE DE DONNEE'!$I$220:$J$250,2,0)))*BM32),IF(BL32="CLIENT O","OFFERT",IF(BL32="CLIENT L",(VLOOKUP(BN32,'BASE DE DONNEE'!$I$220:$J$250,2,0))+(VLOOKUP(BK32,'BASE DE DONNEE'!$I$111:$P$192,2,0)),IF(BL32="CLIENT D",(BK32*3809.53+(VLOOKUP(BN32,'BASE DE DONNEE'!$I$220:$J$250,2,0))),IF(BL32="CLIENT S+D",(BK32*3809.53+(VLOOKUP(BN32,'BASE DE DONNEE'!$I$220:$J$250,2,0)))-((BK32*3809.53+(VLOOKUP(BN32,'BASE DE DONNEE'!$I$220:$J$250,2,0)))*BM32),IF(BL32="CLIENT S",VLOOKUP(BN32,'BASE DE DONNEE'!$I$220:$J$250,2,0))+VLOOKUP(BK32,'BASE DE DONNEE'!$I$111:$P$192,2,0)-((VLOOKUP(BN32,'BASE DE DONNEE'!$I$220:$J$250,2,0))+VLOOKUP(BK32,'BASE DE DONNEE'!$I$111:$P$192,2,0)*BM32))))))</f>
        <v>0</v>
      </c>
      <c r="BV32" s="83" t="b">
        <f t="shared" si="14"/>
        <v>0</v>
      </c>
      <c r="BW32" s="95" t="b">
        <f t="shared" si="15"/>
        <v>0</v>
      </c>
      <c r="BX32" s="35"/>
    </row>
    <row r="33" spans="1:76" ht="16.5" thickTop="1" thickBot="1" x14ac:dyDescent="0.3">
      <c r="A33" s="906" t="s">
        <v>131</v>
      </c>
      <c r="B33" s="907"/>
      <c r="C33" s="907"/>
      <c r="D33" s="907"/>
      <c r="E33" s="907"/>
      <c r="F33" s="907"/>
      <c r="G33" s="907"/>
      <c r="H33" s="908"/>
      <c r="I33" s="46">
        <f t="shared" ref="I33:O33" si="16">SUM(I6:I32)+SUM(AB6:AB36)+SUM(AU6:AU36)+SUM(BN6:BN36)</f>
        <v>0</v>
      </c>
      <c r="J33" s="46">
        <f t="shared" si="16"/>
        <v>0</v>
      </c>
      <c r="K33" s="46">
        <f t="shared" si="16"/>
        <v>0</v>
      </c>
      <c r="L33" s="46">
        <f t="shared" si="16"/>
        <v>0</v>
      </c>
      <c r="M33" s="46">
        <f t="shared" si="16"/>
        <v>0</v>
      </c>
      <c r="N33" s="48">
        <f t="shared" si="16"/>
        <v>0</v>
      </c>
      <c r="O33" s="96">
        <f t="shared" si="16"/>
        <v>0</v>
      </c>
      <c r="P33" s="909"/>
      <c r="Q33" s="910"/>
      <c r="R33" s="910"/>
      <c r="S33" s="911"/>
      <c r="T33" s="27"/>
      <c r="U33" s="30"/>
      <c r="V33" s="585"/>
      <c r="W33" s="704"/>
      <c r="X33" s="704"/>
      <c r="Y33" s="77">
        <f t="shared" si="4"/>
        <v>0</v>
      </c>
      <c r="Z33" s="30"/>
      <c r="AA33" s="43"/>
      <c r="AB33" s="30"/>
      <c r="AC33" s="30"/>
      <c r="AD33" s="30"/>
      <c r="AE33" s="30"/>
      <c r="AF33" s="30"/>
      <c r="AG33" s="134"/>
      <c r="AH33" s="92">
        <f t="shared" si="5"/>
        <v>0</v>
      </c>
      <c r="AI33" s="83">
        <f>IF(Z33="CLIENT S+L",(Y33*3333.33+(VLOOKUP(AB33,'BASE DE DONNEE'!$I$220:$J$250,2,0)))-(Y33*3333.33+(VLOOKUP(AB33,'BASE DE DONNEE'!$I$220:$J$250,2,0)))*AA33,IF(Z33="CLIENT O","OFFERT",IF(Z33="CLIENT L",(VLOOKUP(AB33,'BASE DE DONNEE'!$I$220:$J$250,2,0))+(VLOOKUP(Y33,'BASE DE DONNEE'!$I$111:$P$192,2,0)),IF(Z33="CLIENT D",(Y33*3809.53+(VLOOKUP(AB33,'BASE DE DONNEE'!$I$220:$J$250,2,0))),IF(Z33="CLIENT S+D",(Y33*3809.53+(VLOOKUP(AB33,'BASE DE DONNEE'!$I$220:$J$250,2,0)))-(Y33*3809.53+(VLOOKUP(AB33,'BASE DE DONNEE'!$I$220:$J$250,2,0)))*AA33,IF(Z33="CLIENT S",VLOOKUP(AB33,'BASE DE DONNEE'!$I$220:$J$250,2,0))+VLOOKUP(Y33,'BASE DE DONNEE'!$I$111:$P$192,2,0)-((VLOOKUP(AB33,'BASE DE DONNEE'!$I$220:$J$250,2,0))+VLOOKUP(Y33,'BASE DE DONNEE'!$I$111:$P$192,2,0)*AA33))))))</f>
        <v>0</v>
      </c>
      <c r="AJ33" s="83" t="b">
        <f t="shared" si="6"/>
        <v>0</v>
      </c>
      <c r="AK33" s="83" t="b">
        <f t="shared" si="7"/>
        <v>0</v>
      </c>
      <c r="AL33" s="35"/>
      <c r="AM33" s="27"/>
      <c r="AN33" s="30"/>
      <c r="AO33" s="585"/>
      <c r="AP33" s="704"/>
      <c r="AQ33" s="704"/>
      <c r="AR33" s="77">
        <f t="shared" si="8"/>
        <v>0</v>
      </c>
      <c r="AS33" s="30"/>
      <c r="AT33" s="43"/>
      <c r="AU33" s="30"/>
      <c r="AV33" s="30"/>
      <c r="AW33" s="30"/>
      <c r="AX33" s="30"/>
      <c r="AY33" s="30"/>
      <c r="AZ33" s="129"/>
      <c r="BA33" s="93">
        <f t="shared" si="9"/>
        <v>0</v>
      </c>
      <c r="BB33" s="41">
        <f>IF(AS33="CLIENT S+L",(AR33*3333.33+(VLOOKUP(AU33,'BASE DE DONNEE'!$I$220:$J$250,2,0)))-((AR33*3333.33+(VLOOKUP(AU33,'BASE DE DONNEE'!$I$220:$J$250,2,0)))*AT33),IF(AS33="CLIENT O","OFFERT",IF(AS33="CLIENT L",(VLOOKUP(AU33,'BASE DE DONNEE'!$I$220:$J$250,2,0))+(VLOOKUP(AR33,'BASE DE DONNEE'!$I$111:$P$192,2,0)),IF(AS33="CLIENT D",(AR33*3809.53+(VLOOKUP(AU33,'BASE DE DONNEE'!$I$220:$J$250,2,0))),IF(AS33="CLIENT S+D",(AR33*3809.53+(VLOOKUP(AU33,'BASE DE DONNEE'!$I$220:$J$250,2,0)))-(AR33*3809.53+(VLOOKUP(AU33,'BASE DE DONNEE'!$I$220:$J$250,2,0)))*AT33,IF(AS33="CLIENT S",VLOOKUP(AU33,'BASE DE DONNEE'!$I$220:$J$250,2,0))+VLOOKUP(AR33,'BASE DE DONNEE'!$I$111:$P$192,2,0)-((VLOOKUP(AU33,'BASE DE DONNEE'!$I$220:$J$250,2,0))+VLOOKUP(AR33,'BASE DE DONNEE'!$I$111:$P$164,2,0)*AT33))))))</f>
        <v>0</v>
      </c>
      <c r="BC33" s="41" t="b">
        <f t="shared" si="10"/>
        <v>0</v>
      </c>
      <c r="BD33" s="45" t="b">
        <f t="shared" si="11"/>
        <v>0</v>
      </c>
      <c r="BE33" s="35"/>
      <c r="BF33" s="27"/>
      <c r="BG33" s="30"/>
      <c r="BH33" s="585"/>
      <c r="BI33" s="704"/>
      <c r="BJ33" s="704"/>
      <c r="BK33" s="77">
        <f t="shared" si="12"/>
        <v>0</v>
      </c>
      <c r="BL33" s="30"/>
      <c r="BM33" s="43"/>
      <c r="BN33" s="30"/>
      <c r="BO33" s="30"/>
      <c r="BP33" s="30"/>
      <c r="BQ33" s="30"/>
      <c r="BR33" s="30"/>
      <c r="BS33" s="30"/>
      <c r="BT33" s="94">
        <f t="shared" si="13"/>
        <v>0</v>
      </c>
      <c r="BU33" s="83">
        <f>IF(BL33="CLIENT S+L",(BK33*3333.33+(VLOOKUP(BN33,'BASE DE DONNEE'!$I$220:$J$250,2,0)))-((BK33*3333.33+(VLOOKUP(BN33,'BASE DE DONNEE'!$I$220:$J$250,2,0)))*BM33),IF(BL33="CLIENT O","OFFERT",IF(BL33="CLIENT L",(VLOOKUP(BN33,'BASE DE DONNEE'!$I$220:$J$250,2,0))+(VLOOKUP(BK33,'BASE DE DONNEE'!$I$111:$P$192,2,0)),IF(BL33="CLIENT D",(BK33*3809.53+(VLOOKUP(BN33,'BASE DE DONNEE'!$I$220:$J$250,2,0))),IF(BL33="CLIENT S+D",(BK33*3809.53+(VLOOKUP(BN33,'BASE DE DONNEE'!$I$220:$J$250,2,0)))-((BK33*3809.53+(VLOOKUP(BN33,'BASE DE DONNEE'!$I$220:$J$250,2,0)))*BM33),IF(BL33="CLIENT S",VLOOKUP(BN33,'BASE DE DONNEE'!$I$220:$J$250,2,0))+VLOOKUP(BK33,'BASE DE DONNEE'!$I$111:$P$192,2,0)-((VLOOKUP(BN33,'BASE DE DONNEE'!$I$220:$J$250,2,0))+VLOOKUP(BK33,'BASE DE DONNEE'!$I$111:$P$192,2,0)*BM33))))))</f>
        <v>0</v>
      </c>
      <c r="BV33" s="83" t="b">
        <f t="shared" si="14"/>
        <v>0</v>
      </c>
      <c r="BW33" s="95" t="b">
        <f t="shared" si="15"/>
        <v>0</v>
      </c>
      <c r="BX33" s="35"/>
    </row>
    <row r="34" spans="1:76" ht="15.75" thickBot="1" x14ac:dyDescent="0.3">
      <c r="A34" s="854" t="s">
        <v>38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6"/>
      <c r="O34" s="559">
        <f>SUM(P6:P32)+SUM(AI6:AI36)+SUM(BB6:BB36)+SUM(BU6:BU36)</f>
        <v>0</v>
      </c>
      <c r="P34" s="560"/>
      <c r="Q34" s="560"/>
      <c r="R34" s="560"/>
      <c r="S34" s="562"/>
      <c r="T34" s="27"/>
      <c r="U34" s="30"/>
      <c r="V34" s="585"/>
      <c r="W34" s="704"/>
      <c r="X34" s="704"/>
      <c r="Y34" s="77">
        <f t="shared" si="4"/>
        <v>0</v>
      </c>
      <c r="Z34" s="30"/>
      <c r="AA34" s="43"/>
      <c r="AB34" s="30"/>
      <c r="AC34" s="30"/>
      <c r="AD34" s="30"/>
      <c r="AE34" s="30"/>
      <c r="AF34" s="30"/>
      <c r="AG34" s="130"/>
      <c r="AH34" s="92">
        <f t="shared" si="5"/>
        <v>0</v>
      </c>
      <c r="AI34" s="83">
        <f>IF(Z34="CLIENT S+L",(Y34*3333.33+(VLOOKUP(AB34,'BASE DE DONNEE'!$I$220:$J$250,2,0)))-(Y34*3333.33+(VLOOKUP(AB34,'BASE DE DONNEE'!$I$220:$J$250,2,0)))*AA34,IF(Z34="CLIENT O","OFFERT",IF(Z34="CLIENT L",(VLOOKUP(AB34,'BASE DE DONNEE'!$I$220:$J$250,2,0))+(VLOOKUP(Y34,'BASE DE DONNEE'!$I$111:$P$192,2,0)),IF(Z34="CLIENT D",(Y34*3809.53+(VLOOKUP(AB34,'BASE DE DONNEE'!$I$220:$J$250,2,0))),IF(Z34="CLIENT S+D",(Y34*3809.53+(VLOOKUP(AB34,'BASE DE DONNEE'!$I$220:$J$250,2,0)))-(Y34*3809.53+(VLOOKUP(AB34,'BASE DE DONNEE'!$I$220:$J$250,2,0)))*AA34,IF(Z34="CLIENT S",VLOOKUP(AB34,'BASE DE DONNEE'!$I$220:$J$250,2,0))+VLOOKUP(Y34,'BASE DE DONNEE'!$I$111:$P$192,2,0)-((VLOOKUP(AB34,'BASE DE DONNEE'!$I$220:$J$250,2,0))+VLOOKUP(Y34,'BASE DE DONNEE'!$I$111:$P$192,2,0)*AA34))))))</f>
        <v>0</v>
      </c>
      <c r="AJ34" s="83" t="b">
        <f t="shared" si="6"/>
        <v>0</v>
      </c>
      <c r="AK34" s="83" t="b">
        <f t="shared" si="7"/>
        <v>0</v>
      </c>
      <c r="AL34" s="35"/>
      <c r="AM34" s="27"/>
      <c r="AN34" s="30"/>
      <c r="AO34" s="585"/>
      <c r="AP34" s="704"/>
      <c r="AQ34" s="704"/>
      <c r="AR34" s="77">
        <f t="shared" si="8"/>
        <v>0</v>
      </c>
      <c r="AS34" s="30"/>
      <c r="AT34" s="43"/>
      <c r="AU34" s="30"/>
      <c r="AV34" s="30"/>
      <c r="AW34" s="30"/>
      <c r="AX34" s="30"/>
      <c r="AY34" s="30"/>
      <c r="AZ34" s="129"/>
      <c r="BA34" s="93">
        <f t="shared" si="9"/>
        <v>0</v>
      </c>
      <c r="BB34" s="41">
        <f>IF(AS34="CLIENT S+L",(AR34*3333.33+(VLOOKUP(AU34,'BASE DE DONNEE'!$I$220:$J$250,2,0)))-((AR34*3333.33+(VLOOKUP(AU34,'BASE DE DONNEE'!$I$220:$J$250,2,0)))*AT34),IF(AS34="CLIENT O","OFFERT",IF(AS34="CLIENT L",(VLOOKUP(AU34,'BASE DE DONNEE'!$I$220:$J$250,2,0))+(VLOOKUP(AR34,'BASE DE DONNEE'!$I$111:$P$192,2,0)),IF(AS34="CLIENT D",(AR34*3809.53+(VLOOKUP(AU34,'BASE DE DONNEE'!$I$220:$J$250,2,0))),IF(AS34="CLIENT S+D",(AR34*3809.53+(VLOOKUP(AU34,'BASE DE DONNEE'!$I$220:$J$250,2,0)))-(AR34*3809.53+(VLOOKUP(AU34,'BASE DE DONNEE'!$I$220:$J$250,2,0)))*AT34,IF(AS34="CLIENT S",VLOOKUP(AU34,'BASE DE DONNEE'!$I$220:$J$250,2,0))+VLOOKUP(AR34,'BASE DE DONNEE'!$I$111:$P$192,2,0)-((VLOOKUP(AU34,'BASE DE DONNEE'!$I$220:$J$250,2,0))+VLOOKUP(AR34,'BASE DE DONNEE'!$I$111:$P$164,2,0)*AT34))))))</f>
        <v>0</v>
      </c>
      <c r="BC34" s="41" t="b">
        <f t="shared" si="10"/>
        <v>0</v>
      </c>
      <c r="BD34" s="45" t="b">
        <f t="shared" si="11"/>
        <v>0</v>
      </c>
      <c r="BE34" s="35"/>
      <c r="BF34" s="27"/>
      <c r="BG34" s="30"/>
      <c r="BH34" s="585"/>
      <c r="BI34" s="704"/>
      <c r="BJ34" s="704"/>
      <c r="BK34" s="77">
        <f t="shared" si="12"/>
        <v>0</v>
      </c>
      <c r="BL34" s="30"/>
      <c r="BM34" s="43"/>
      <c r="BN34" s="30"/>
      <c r="BO34" s="30"/>
      <c r="BP34" s="30"/>
      <c r="BQ34" s="30"/>
      <c r="BR34" s="30"/>
      <c r="BS34" s="30"/>
      <c r="BT34" s="94">
        <f t="shared" si="13"/>
        <v>0</v>
      </c>
      <c r="BU34" s="83">
        <f>IF(BL34="CLIENT S+L",(BK34*3333.33+(VLOOKUP(BN34,'BASE DE DONNEE'!$I$220:$J$250,2,0)))-((BK34*3333.33+(VLOOKUP(BN34,'BASE DE DONNEE'!$I$220:$J$250,2,0)))*BM34),IF(BL34="CLIENT O","OFFERT",IF(BL34="CLIENT L",(VLOOKUP(BN34,'BASE DE DONNEE'!$I$220:$J$250,2,0))+(VLOOKUP(BK34,'BASE DE DONNEE'!$I$111:$P$192,2,0)),IF(BL34="CLIENT D",(BK34*3809.53+(VLOOKUP(BN34,'BASE DE DONNEE'!$I$220:$J$250,2,0))),IF(BL34="CLIENT S+D",(BK34*3809.53+(VLOOKUP(BN34,'BASE DE DONNEE'!$I$220:$J$250,2,0)))-((BK34*3809.53+(VLOOKUP(BN34,'BASE DE DONNEE'!$I$220:$J$250,2,0)))*BM34),IF(BL34="CLIENT S",VLOOKUP(BN34,'BASE DE DONNEE'!$I$220:$J$250,2,0))+VLOOKUP(BK34,'BASE DE DONNEE'!$I$111:$P$192,2,0)-((VLOOKUP(BN34,'BASE DE DONNEE'!$I$220:$J$250,2,0))+VLOOKUP(BK34,'BASE DE DONNEE'!$I$111:$P$192,2,0)*BM34))))))</f>
        <v>0</v>
      </c>
      <c r="BV34" s="83" t="b">
        <f t="shared" si="14"/>
        <v>0</v>
      </c>
      <c r="BW34" s="95" t="b">
        <f t="shared" si="15"/>
        <v>0</v>
      </c>
      <c r="BX34" s="35"/>
    </row>
    <row r="35" spans="1:76" ht="15.75" thickBot="1" x14ac:dyDescent="0.3">
      <c r="A35" s="912" t="s">
        <v>39</v>
      </c>
      <c r="B35" s="913"/>
      <c r="C35" s="913"/>
      <c r="D35" s="913"/>
      <c r="E35" s="913"/>
      <c r="F35" s="913"/>
      <c r="G35" s="913"/>
      <c r="H35" s="913"/>
      <c r="I35" s="913"/>
      <c r="J35" s="913"/>
      <c r="K35" s="913"/>
      <c r="L35" s="913"/>
      <c r="M35" s="913"/>
      <c r="N35" s="914"/>
      <c r="O35" s="914"/>
      <c r="P35" s="559">
        <f>SUM(Q6:Q32)+SUM(AJ6:AJ36)+SUM(BC6:BC36)+SUM(BV6:BV36)</f>
        <v>0</v>
      </c>
      <c r="Q35" s="560"/>
      <c r="R35" s="560"/>
      <c r="S35" s="562"/>
      <c r="T35" s="27"/>
      <c r="U35" s="30"/>
      <c r="V35" s="585"/>
      <c r="W35" s="704"/>
      <c r="X35" s="704"/>
      <c r="Y35" s="77">
        <f t="shared" si="4"/>
        <v>0</v>
      </c>
      <c r="Z35" s="30"/>
      <c r="AA35" s="43"/>
      <c r="AB35" s="30"/>
      <c r="AC35" s="30"/>
      <c r="AD35" s="30"/>
      <c r="AE35" s="30"/>
      <c r="AF35" s="30"/>
      <c r="AG35" s="134"/>
      <c r="AH35" s="92">
        <f t="shared" si="5"/>
        <v>0</v>
      </c>
      <c r="AI35" s="83">
        <f>IF(Z35="CLIENT S+L",(Y35*3333.33+(VLOOKUP(AB35,'BASE DE DONNEE'!$I$220:$J$250,2,0)))-(Y35*3333.33+(VLOOKUP(AB35,'BASE DE DONNEE'!$I$220:$J$250,2,0)))*AA35,IF(Z35="CLIENT O","OFFERT",IF(Z35="CLIENT L",(VLOOKUP(AB35,'BASE DE DONNEE'!$I$220:$J$250,2,0))+(VLOOKUP(Y35,'BASE DE DONNEE'!$I$111:$P$192,2,0)),IF(Z35="CLIENT D",(Y35*3809.53+(VLOOKUP(AB35,'BASE DE DONNEE'!$I$220:$J$250,2,0))),IF(Z35="CLIENT S+D",(Y35*3809.53+(VLOOKUP(AB35,'BASE DE DONNEE'!$I$220:$J$250,2,0)))-(Y35*3809.53+(VLOOKUP(AB35,'BASE DE DONNEE'!$I$220:$J$250,2,0)))*AA35,IF(Z35="CLIENT S",VLOOKUP(AB35,'BASE DE DONNEE'!$I$220:$J$250,2,0))+VLOOKUP(Y35,'BASE DE DONNEE'!$I$111:$P$192,2,0)-((VLOOKUP(AB35,'BASE DE DONNEE'!$I$220:$J$250,2,0))+VLOOKUP(Y35,'BASE DE DONNEE'!$I$111:$P$192,2,0)*AA35))))))</f>
        <v>0</v>
      </c>
      <c r="AJ35" s="83" t="b">
        <f t="shared" si="6"/>
        <v>0</v>
      </c>
      <c r="AK35" s="83" t="b">
        <f t="shared" si="7"/>
        <v>0</v>
      </c>
      <c r="AL35" s="35"/>
      <c r="AM35" s="27"/>
      <c r="AN35" s="30"/>
      <c r="AO35" s="585"/>
      <c r="AP35" s="704"/>
      <c r="AQ35" s="704"/>
      <c r="AR35" s="77">
        <f t="shared" si="8"/>
        <v>0</v>
      </c>
      <c r="AS35" s="30"/>
      <c r="AT35" s="43"/>
      <c r="AU35" s="30"/>
      <c r="AV35" s="30"/>
      <c r="AW35" s="30"/>
      <c r="AX35" s="30"/>
      <c r="AY35" s="30"/>
      <c r="AZ35" s="129"/>
      <c r="BA35" s="93">
        <f t="shared" si="9"/>
        <v>0</v>
      </c>
      <c r="BB35" s="41">
        <f>IF(AS35="CLIENT S+L",(AR35*3333.33+(VLOOKUP(AU35,'BASE DE DONNEE'!$I$220:$J$250,2,0)))-((AR35*3333.33+(VLOOKUP(AU35,'BASE DE DONNEE'!$I$220:$J$250,2,0)))*AT35),IF(AS35="CLIENT O","OFFERT",IF(AS35="CLIENT L",(VLOOKUP(AU35,'BASE DE DONNEE'!$I$220:$J$250,2,0))+(VLOOKUP(AR35,'BASE DE DONNEE'!$I$111:$P$192,2,0)),IF(AS35="CLIENT D",(AR35*3809.53+(VLOOKUP(AU35,'BASE DE DONNEE'!$I$220:$J$250,2,0))),IF(AS35="CLIENT S+D",(AR35*3809.53+(VLOOKUP(AU35,'BASE DE DONNEE'!$I$220:$J$250,2,0)))-(AR35*3809.53+(VLOOKUP(AU35,'BASE DE DONNEE'!$I$220:$J$250,2,0)))*AT35,IF(AS35="CLIENT S",VLOOKUP(AU35,'BASE DE DONNEE'!$I$220:$J$250,2,0))+VLOOKUP(AR35,'BASE DE DONNEE'!$I$111:$P$192,2,0)-((VLOOKUP(AU35,'BASE DE DONNEE'!$I$220:$J$250,2,0))+VLOOKUP(AR35,'BASE DE DONNEE'!$I$111:$P$164,2,0)*AT35))))))</f>
        <v>0</v>
      </c>
      <c r="BC35" s="41" t="b">
        <f t="shared" si="10"/>
        <v>0</v>
      </c>
      <c r="BD35" s="45" t="b">
        <f t="shared" si="11"/>
        <v>0</v>
      </c>
      <c r="BE35" s="35"/>
      <c r="BF35" s="27"/>
      <c r="BG35" s="30"/>
      <c r="BH35" s="585"/>
      <c r="BI35" s="704"/>
      <c r="BJ35" s="704"/>
      <c r="BK35" s="77">
        <f t="shared" si="12"/>
        <v>0</v>
      </c>
      <c r="BL35" s="30"/>
      <c r="BM35" s="43"/>
      <c r="BN35" s="30"/>
      <c r="BO35" s="30"/>
      <c r="BP35" s="30"/>
      <c r="BQ35" s="30"/>
      <c r="BR35" s="30"/>
      <c r="BS35" s="30"/>
      <c r="BT35" s="94">
        <f t="shared" si="13"/>
        <v>0</v>
      </c>
      <c r="BU35" s="83">
        <f>IF(BL35="CLIENT S+L",(BK35*3333.33+(VLOOKUP(BN35,'BASE DE DONNEE'!$I$220:$J$250,2,0)))-((BK35*3333.33+(VLOOKUP(BN35,'BASE DE DONNEE'!$I$220:$J$250,2,0)))*BM35),IF(BL35="CLIENT O","OFFERT",IF(BL35="CLIENT L",(VLOOKUP(BN35,'BASE DE DONNEE'!$I$220:$J$250,2,0))+(VLOOKUP(BK35,'BASE DE DONNEE'!$I$111:$P$192,2,0)),IF(BL35="CLIENT D",(BK35*3809.53+(VLOOKUP(BN35,'BASE DE DONNEE'!$I$220:$J$250,2,0))),IF(BL35="CLIENT S+D",(BK35*3809.53+(VLOOKUP(BN35,'BASE DE DONNEE'!$I$220:$J$250,2,0)))-((BK35*3809.53+(VLOOKUP(BN35,'BASE DE DONNEE'!$I$220:$J$250,2,0)))*BM35),IF(BL35="CLIENT S",VLOOKUP(BN35,'BASE DE DONNEE'!$I$220:$J$250,2,0))+VLOOKUP(BK35,'BASE DE DONNEE'!$I$111:$P$192,2,0)-((VLOOKUP(BN35,'BASE DE DONNEE'!$I$220:$J$250,2,0))+VLOOKUP(BK35,'BASE DE DONNEE'!$I$111:$P$192,2,0)*BM35))))))</f>
        <v>0</v>
      </c>
      <c r="BV35" s="83" t="b">
        <f t="shared" si="14"/>
        <v>0</v>
      </c>
      <c r="BW35" s="95" t="b">
        <f t="shared" si="15"/>
        <v>0</v>
      </c>
      <c r="BX35" s="35"/>
    </row>
    <row r="36" spans="1:76" ht="15.75" thickBot="1" x14ac:dyDescent="0.3">
      <c r="A36" s="848" t="s">
        <v>40</v>
      </c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50"/>
      <c r="Q36" s="851">
        <f>SUM(R6:R32)+SUM(AK6:AK36)+SUM(BD6:BD36)+SUM(BW6:BW36)</f>
        <v>0</v>
      </c>
      <c r="R36" s="852"/>
      <c r="S36" s="853"/>
      <c r="T36" s="59"/>
      <c r="U36" s="60"/>
      <c r="V36" s="699"/>
      <c r="W36" s="701"/>
      <c r="X36" s="701"/>
      <c r="Y36" s="82">
        <f t="shared" si="4"/>
        <v>0</v>
      </c>
      <c r="Z36" s="60"/>
      <c r="AA36" s="61"/>
      <c r="AB36" s="60"/>
      <c r="AC36" s="60"/>
      <c r="AD36" s="60"/>
      <c r="AE36" s="60"/>
      <c r="AF36" s="60"/>
      <c r="AG36" s="135"/>
      <c r="AH36" s="97">
        <f t="shared" si="5"/>
        <v>0</v>
      </c>
      <c r="AI36" s="98">
        <f>IF(Z36="CLIENT S+L",(Y36*3333.33+(VLOOKUP(AB36,'BASE DE DONNEE'!$I$220:$J$250,2,0)))-(Y36*3333.33+(VLOOKUP(AB36,'BASE DE DONNEE'!$I$220:$J$250,2,0)))*AA36,IF(Z36="CLIENT O","OFFERT",IF(Z36="CLIENT L",(VLOOKUP(AB36,'BASE DE DONNEE'!$I$220:$J$250,2,0))+(VLOOKUP(Y36,'BASE DE DONNEE'!$I$111:$P$192,2,0)),IF(Z36="CLIENT D",(Y36*3809.53+(VLOOKUP(AB36,'BASE DE DONNEE'!$I$220:$J$250,2,0))),IF(Z36="CLIENT S+D",(Y36*3809.53+(VLOOKUP(AB36,'BASE DE DONNEE'!$I$220:$J$250,2,0)))-(Y36*3809.53+(VLOOKUP(AB36,'BASE DE DONNEE'!$I$220:$J$250,2,0)))*AA36,IF(Z36="CLIENT S",VLOOKUP(AB36,'BASE DE DONNEE'!$I$220:$J$250,2,0))+VLOOKUP(Y36,'BASE DE DONNEE'!$I$111:$P$192,2,0)-((VLOOKUP(AB36,'BASE DE DONNEE'!$I$220:$J$250,2,0))+VLOOKUP(Y36,'BASE DE DONNEE'!$I$111:$P$192,2,0)*AA36))))))</f>
        <v>0</v>
      </c>
      <c r="AJ36" s="98" t="b">
        <f t="shared" si="6"/>
        <v>0</v>
      </c>
      <c r="AK36" s="98" t="b">
        <f t="shared" si="7"/>
        <v>0</v>
      </c>
      <c r="AL36" s="62"/>
      <c r="AM36" s="59"/>
      <c r="AN36" s="60"/>
      <c r="AO36" s="699"/>
      <c r="AP36" s="701"/>
      <c r="AQ36" s="701"/>
      <c r="AR36" s="82">
        <f t="shared" si="8"/>
        <v>0</v>
      </c>
      <c r="AS36" s="60"/>
      <c r="AT36" s="61"/>
      <c r="AU36" s="60"/>
      <c r="AV36" s="60"/>
      <c r="AW36" s="60"/>
      <c r="AX36" s="60"/>
      <c r="AY36" s="60"/>
      <c r="AZ36" s="136"/>
      <c r="BA36" s="99">
        <f t="shared" si="9"/>
        <v>0</v>
      </c>
      <c r="BB36" s="49">
        <f>IF(AS36="CLIENT S+L",(AR36*3333.33+(VLOOKUP(AU36,'BASE DE DONNEE'!$I$220:$J$250,2,0)))-((AR36*3333.33+(VLOOKUP(AU36,'BASE DE DONNEE'!$I$220:$J$250,2,0)))*AT36),IF(AS36="CLIENT O","OFFERT",IF(AS36="CLIENT L",(VLOOKUP(AU36,'BASE DE DONNEE'!$I$220:$J$250,2,0))+(VLOOKUP(AR36,'BASE DE DONNEE'!$I$111:$P$192,2,0)),IF(AS36="CLIENT D",(AR36*3809.53+(VLOOKUP(AU36,'BASE DE DONNEE'!$I$220:$J$250,2,0))),IF(AS36="CLIENT S+D",(AR36*3809.53+(VLOOKUP(AU36,'BASE DE DONNEE'!$I$220:$J$250,2,0)))-(AR36*3809.53+(VLOOKUP(AU36,'BASE DE DONNEE'!$I$220:$J$250,2,0)))*AT36,IF(AS36="CLIENT S",VLOOKUP(AU36,'BASE DE DONNEE'!$I$220:$J$250,2,0))+VLOOKUP(AR36,'BASE DE DONNEE'!$I$111:$P$192,2,0)-((VLOOKUP(AU36,'BASE DE DONNEE'!$I$220:$J$250,2,0))+VLOOKUP(AR36,'BASE DE DONNEE'!$I$111:$P$164,2,0)*AT36))))))</f>
        <v>0</v>
      </c>
      <c r="BC36" s="49" t="b">
        <f t="shared" si="10"/>
        <v>0</v>
      </c>
      <c r="BD36" s="100" t="b">
        <f t="shared" si="11"/>
        <v>0</v>
      </c>
      <c r="BE36" s="62"/>
      <c r="BF36" s="59"/>
      <c r="BG36" s="60"/>
      <c r="BH36" s="699"/>
      <c r="BI36" s="701"/>
      <c r="BJ36" s="701"/>
      <c r="BK36" s="82">
        <f t="shared" si="12"/>
        <v>0</v>
      </c>
      <c r="BL36" s="60"/>
      <c r="BM36" s="61"/>
      <c r="BN36" s="60"/>
      <c r="BO36" s="60"/>
      <c r="BP36" s="60"/>
      <c r="BQ36" s="60"/>
      <c r="BR36" s="60"/>
      <c r="BS36" s="60"/>
      <c r="BT36" s="101">
        <f t="shared" si="13"/>
        <v>0</v>
      </c>
      <c r="BU36" s="98">
        <f>IF(BL36="CLIENT S+L",(BK36*3333.33+(VLOOKUP(BN36,'BASE DE DONNEE'!$I$220:$J$250,2,0)))-((BK36*3333.33+(VLOOKUP(BN36,'BASE DE DONNEE'!$I$220:$J$250,2,0)))*BM36),IF(BL36="CLIENT O","OFFERT",IF(BL36="CLIENT L",(VLOOKUP(BN36,'BASE DE DONNEE'!$I$220:$J$250,2,0))+(VLOOKUP(BK36,'BASE DE DONNEE'!$I$111:$P$192,2,0)),IF(BL36="CLIENT D",(BK36*3809.53+(VLOOKUP(BN36,'BASE DE DONNEE'!$I$220:$J$250,2,0))),IF(BL36="CLIENT S+D",(BK36*3809.53+(VLOOKUP(BN36,'BASE DE DONNEE'!$I$220:$J$250,2,0)))-((BK36*3809.53+(VLOOKUP(BN36,'BASE DE DONNEE'!$I$220:$J$250,2,0)))*BM36),IF(BL36="CLIENT S",VLOOKUP(BN36,'BASE DE DONNEE'!$I$220:$J$250,2,0))+VLOOKUP(BK36,'BASE DE DONNEE'!$I$111:$P$192,2,0)-((VLOOKUP(BN36,'BASE DE DONNEE'!$I$220:$J$250,2,0))+VLOOKUP(BK36,'BASE DE DONNEE'!$I$111:$P$192,2,0)*BM36))))))</f>
        <v>0</v>
      </c>
      <c r="BV36" s="98" t="b">
        <f t="shared" si="14"/>
        <v>0</v>
      </c>
      <c r="BW36" s="102" t="b">
        <f t="shared" si="15"/>
        <v>0</v>
      </c>
      <c r="BX36" s="62"/>
    </row>
    <row r="37" spans="1:76" ht="16.5" customHeight="1" thickTop="1" x14ac:dyDescent="0.25">
      <c r="A37" s="576" t="s">
        <v>133</v>
      </c>
      <c r="B37" s="577"/>
      <c r="C37" s="577"/>
      <c r="D37" s="577"/>
      <c r="E37" s="577"/>
      <c r="F37" s="577"/>
      <c r="G37" s="577"/>
      <c r="H37" s="577"/>
      <c r="I37" s="577"/>
      <c r="J37" s="577"/>
      <c r="K37" s="577"/>
      <c r="L37" s="577"/>
      <c r="M37" s="577"/>
      <c r="N37" s="577"/>
      <c r="O37" s="577"/>
      <c r="P37" s="577"/>
      <c r="Q37" s="577"/>
      <c r="R37" s="577"/>
      <c r="S37" s="578"/>
      <c r="T37" s="528" t="s">
        <v>133</v>
      </c>
      <c r="U37" s="529"/>
      <c r="V37" s="529"/>
      <c r="W37" s="529"/>
      <c r="X37" s="529"/>
      <c r="Y37" s="529"/>
      <c r="Z37" s="529"/>
      <c r="AA37" s="529"/>
      <c r="AB37" s="529"/>
      <c r="AC37" s="529"/>
      <c r="AD37" s="529"/>
      <c r="AE37" s="529"/>
      <c r="AF37" s="529"/>
      <c r="AG37" s="529"/>
      <c r="AH37" s="529"/>
      <c r="AI37" s="529"/>
      <c r="AJ37" s="529"/>
      <c r="AK37" s="529"/>
      <c r="AL37" s="530"/>
      <c r="AM37" s="528" t="s">
        <v>133</v>
      </c>
      <c r="AN37" s="529"/>
      <c r="AO37" s="529"/>
      <c r="AP37" s="529"/>
      <c r="AQ37" s="529"/>
      <c r="AR37" s="529"/>
      <c r="AS37" s="529"/>
      <c r="AT37" s="529"/>
      <c r="AU37" s="529"/>
      <c r="AV37" s="529"/>
      <c r="AW37" s="529"/>
      <c r="AX37" s="529"/>
      <c r="AY37" s="529"/>
      <c r="AZ37" s="529"/>
      <c r="BA37" s="529"/>
      <c r="BB37" s="529"/>
      <c r="BC37" s="529"/>
      <c r="BD37" s="529"/>
      <c r="BE37" s="530"/>
    </row>
    <row r="38" spans="1:76" ht="16.5" customHeight="1" thickBot="1" x14ac:dyDescent="0.3">
      <c r="A38" s="531"/>
      <c r="B38" s="532"/>
      <c r="C38" s="532"/>
      <c r="D38" s="532"/>
      <c r="E38" s="532"/>
      <c r="F38" s="532"/>
      <c r="G38" s="532"/>
      <c r="H38" s="532"/>
      <c r="I38" s="532"/>
      <c r="J38" s="532"/>
      <c r="K38" s="532"/>
      <c r="L38" s="532"/>
      <c r="M38" s="532"/>
      <c r="N38" s="532"/>
      <c r="O38" s="532"/>
      <c r="P38" s="532"/>
      <c r="Q38" s="532"/>
      <c r="R38" s="532"/>
      <c r="S38" s="533"/>
      <c r="T38" s="531"/>
      <c r="U38" s="532"/>
      <c r="V38" s="532"/>
      <c r="W38" s="532"/>
      <c r="X38" s="532"/>
      <c r="Y38" s="532"/>
      <c r="Z38" s="532"/>
      <c r="AA38" s="532"/>
      <c r="AB38" s="532"/>
      <c r="AC38" s="532"/>
      <c r="AD38" s="532"/>
      <c r="AE38" s="532"/>
      <c r="AF38" s="532"/>
      <c r="AG38" s="532"/>
      <c r="AH38" s="532"/>
      <c r="AI38" s="532"/>
      <c r="AJ38" s="532"/>
      <c r="AK38" s="532"/>
      <c r="AL38" s="533"/>
      <c r="AM38" s="531"/>
      <c r="AN38" s="532"/>
      <c r="AO38" s="532"/>
      <c r="AP38" s="532"/>
      <c r="AQ38" s="532"/>
      <c r="AR38" s="532"/>
      <c r="AS38" s="532"/>
      <c r="AT38" s="532"/>
      <c r="AU38" s="532"/>
      <c r="AV38" s="532"/>
      <c r="AW38" s="532"/>
      <c r="AX38" s="532"/>
      <c r="AY38" s="532"/>
      <c r="AZ38" s="532"/>
      <c r="BA38" s="532"/>
      <c r="BB38" s="532"/>
      <c r="BC38" s="532"/>
      <c r="BD38" s="532"/>
      <c r="BE38" s="533"/>
    </row>
    <row r="39" spans="1:76" ht="15.75" customHeight="1" thickBot="1" x14ac:dyDescent="0.3">
      <c r="A39" s="580" t="s">
        <v>0</v>
      </c>
      <c r="B39" s="547" t="s">
        <v>146</v>
      </c>
      <c r="C39" s="548"/>
      <c r="D39" s="875"/>
      <c r="E39" s="570" t="s">
        <v>34</v>
      </c>
      <c r="F39" s="618"/>
      <c r="G39" s="580" t="s">
        <v>132</v>
      </c>
      <c r="H39" s="857" t="s">
        <v>35</v>
      </c>
      <c r="I39" s="580" t="s">
        <v>3</v>
      </c>
      <c r="J39" s="580"/>
      <c r="K39" s="580"/>
      <c r="L39" s="580"/>
      <c r="M39" s="580"/>
      <c r="N39" s="858" t="s">
        <v>77</v>
      </c>
      <c r="O39" s="623"/>
      <c r="P39" s="582" t="s">
        <v>92</v>
      </c>
      <c r="Q39" s="583" t="s">
        <v>134</v>
      </c>
      <c r="R39" s="580" t="s">
        <v>63</v>
      </c>
      <c r="S39" s="569" t="s">
        <v>107</v>
      </c>
      <c r="T39" s="580" t="s">
        <v>0</v>
      </c>
      <c r="U39" s="547" t="s">
        <v>146</v>
      </c>
      <c r="V39" s="548"/>
      <c r="W39" s="548"/>
      <c r="X39" s="570" t="s">
        <v>34</v>
      </c>
      <c r="Y39" s="618"/>
      <c r="Z39" s="580" t="s">
        <v>132</v>
      </c>
      <c r="AA39" s="857" t="s">
        <v>35</v>
      </c>
      <c r="AB39" s="580" t="s">
        <v>3</v>
      </c>
      <c r="AC39" s="580"/>
      <c r="AD39" s="580"/>
      <c r="AE39" s="580"/>
      <c r="AF39" s="580"/>
      <c r="AG39" s="858" t="s">
        <v>77</v>
      </c>
      <c r="AH39" s="623"/>
      <c r="AI39" s="582" t="s">
        <v>92</v>
      </c>
      <c r="AJ39" s="583" t="s">
        <v>134</v>
      </c>
      <c r="AK39" s="580" t="s">
        <v>63</v>
      </c>
      <c r="AL39" s="569" t="s">
        <v>107</v>
      </c>
      <c r="AM39" s="580" t="s">
        <v>0</v>
      </c>
      <c r="AN39" s="547" t="s">
        <v>146</v>
      </c>
      <c r="AO39" s="548"/>
      <c r="AP39" s="548"/>
      <c r="AQ39" s="547" t="s">
        <v>34</v>
      </c>
      <c r="AR39" s="618"/>
      <c r="AS39" s="580" t="s">
        <v>132</v>
      </c>
      <c r="AT39" s="857" t="s">
        <v>35</v>
      </c>
      <c r="AU39" s="580" t="s">
        <v>3</v>
      </c>
      <c r="AV39" s="580"/>
      <c r="AW39" s="580"/>
      <c r="AX39" s="580"/>
      <c r="AY39" s="580"/>
      <c r="AZ39" s="858" t="s">
        <v>77</v>
      </c>
      <c r="BA39" s="623"/>
      <c r="BB39" s="582" t="s">
        <v>92</v>
      </c>
      <c r="BC39" s="583" t="s">
        <v>108</v>
      </c>
      <c r="BD39" s="580" t="s">
        <v>63</v>
      </c>
      <c r="BE39" s="569" t="s">
        <v>120</v>
      </c>
    </row>
    <row r="40" spans="1:76" ht="15.75" customHeight="1" thickBot="1" x14ac:dyDescent="0.3">
      <c r="A40" s="580"/>
      <c r="B40" s="549"/>
      <c r="C40" s="550"/>
      <c r="D40" s="876"/>
      <c r="E40" s="571"/>
      <c r="F40" s="620"/>
      <c r="G40" s="580"/>
      <c r="H40" s="857"/>
      <c r="I40" s="580"/>
      <c r="J40" s="580"/>
      <c r="K40" s="580"/>
      <c r="L40" s="580"/>
      <c r="M40" s="580"/>
      <c r="N40" s="859"/>
      <c r="O40" s="624"/>
      <c r="P40" s="582"/>
      <c r="Q40" s="583"/>
      <c r="R40" s="580"/>
      <c r="S40" s="569"/>
      <c r="T40" s="580"/>
      <c r="U40" s="549"/>
      <c r="V40" s="550"/>
      <c r="W40" s="550"/>
      <c r="X40" s="571"/>
      <c r="Y40" s="620"/>
      <c r="Z40" s="580"/>
      <c r="AA40" s="857"/>
      <c r="AB40" s="580"/>
      <c r="AC40" s="580"/>
      <c r="AD40" s="580"/>
      <c r="AE40" s="580"/>
      <c r="AF40" s="580"/>
      <c r="AG40" s="859"/>
      <c r="AH40" s="624"/>
      <c r="AI40" s="582"/>
      <c r="AJ40" s="583"/>
      <c r="AK40" s="580"/>
      <c r="AL40" s="569"/>
      <c r="AM40" s="580"/>
      <c r="AN40" s="549"/>
      <c r="AO40" s="550"/>
      <c r="AP40" s="550"/>
      <c r="AQ40" s="549"/>
      <c r="AR40" s="620"/>
      <c r="AS40" s="580"/>
      <c r="AT40" s="857"/>
      <c r="AU40" s="580"/>
      <c r="AV40" s="580"/>
      <c r="AW40" s="580"/>
      <c r="AX40" s="580"/>
      <c r="AY40" s="580"/>
      <c r="AZ40" s="859"/>
      <c r="BA40" s="624"/>
      <c r="BB40" s="582"/>
      <c r="BC40" s="583"/>
      <c r="BD40" s="580"/>
      <c r="BE40" s="569"/>
    </row>
    <row r="41" spans="1:76" ht="15.75" customHeight="1" thickBot="1" x14ac:dyDescent="0.3">
      <c r="A41" s="580"/>
      <c r="B41" s="584"/>
      <c r="C41" s="621"/>
      <c r="D41" s="877"/>
      <c r="E41" s="572"/>
      <c r="F41" s="622"/>
      <c r="G41" s="580"/>
      <c r="H41" s="857"/>
      <c r="I41" s="122"/>
      <c r="J41" s="122"/>
      <c r="K41" s="122"/>
      <c r="L41" s="122"/>
      <c r="M41" s="122"/>
      <c r="N41" s="860"/>
      <c r="O41" s="625"/>
      <c r="P41" s="582"/>
      <c r="Q41" s="583"/>
      <c r="R41" s="580"/>
      <c r="S41" s="569"/>
      <c r="T41" s="580"/>
      <c r="U41" s="584"/>
      <c r="V41" s="621"/>
      <c r="W41" s="621"/>
      <c r="X41" s="572"/>
      <c r="Y41" s="622"/>
      <c r="Z41" s="580"/>
      <c r="AA41" s="857"/>
      <c r="AB41" s="122"/>
      <c r="AC41" s="122"/>
      <c r="AD41" s="122"/>
      <c r="AE41" s="122"/>
      <c r="AF41" s="122"/>
      <c r="AG41" s="860"/>
      <c r="AH41" s="625"/>
      <c r="AI41" s="582"/>
      <c r="AJ41" s="583"/>
      <c r="AK41" s="580"/>
      <c r="AL41" s="569"/>
      <c r="AM41" s="580"/>
      <c r="AN41" s="549"/>
      <c r="AO41" s="550"/>
      <c r="AP41" s="550"/>
      <c r="AQ41" s="584"/>
      <c r="AR41" s="622"/>
      <c r="AS41" s="580"/>
      <c r="AT41" s="857"/>
      <c r="AU41" s="122"/>
      <c r="AV41" s="122"/>
      <c r="AW41" s="122"/>
      <c r="AX41" s="122"/>
      <c r="AY41" s="122"/>
      <c r="AZ41" s="860"/>
      <c r="BA41" s="625"/>
      <c r="BB41" s="582"/>
      <c r="BC41" s="583"/>
      <c r="BD41" s="554"/>
      <c r="BE41" s="569"/>
    </row>
    <row r="42" spans="1:76" x14ac:dyDescent="0.25">
      <c r="A42" s="25"/>
      <c r="B42" s="705"/>
      <c r="C42" s="878"/>
      <c r="D42" s="706"/>
      <c r="E42" s="705"/>
      <c r="F42" s="706"/>
      <c r="H42" s="31"/>
      <c r="I42" s="28"/>
      <c r="J42" s="28"/>
      <c r="K42" s="28"/>
      <c r="L42" s="28"/>
      <c r="M42" s="28"/>
      <c r="N42" s="37"/>
      <c r="O42" s="138">
        <f>((I42*$I$41)/100)+(($J$41*J42)/100)+((K42*$K$41)/100)+($L$41*L42)+($M$41*M42)</f>
        <v>0</v>
      </c>
      <c r="P42" s="139"/>
      <c r="Q42" s="139"/>
      <c r="R42" s="131"/>
      <c r="S42" s="33"/>
      <c r="T42" s="25"/>
      <c r="U42" s="705"/>
      <c r="V42" s="878"/>
      <c r="W42" s="878"/>
      <c r="X42" s="705"/>
      <c r="Y42" s="706"/>
      <c r="Z42" s="28"/>
      <c r="AA42" s="31"/>
      <c r="AB42" s="28"/>
      <c r="AC42" s="28"/>
      <c r="AD42" s="28"/>
      <c r="AE42" s="28"/>
      <c r="AF42" s="28"/>
      <c r="AG42" s="140"/>
      <c r="AH42" s="141">
        <f>(($AB$41*AB42)/100)+(($AC$41*AC42)/100)+(($AD$41*AD42)/100)+($AE$41*AE42)+($AF$41*AF42)</f>
        <v>0</v>
      </c>
      <c r="AI42" s="142"/>
      <c r="AJ42" s="128"/>
      <c r="AK42" s="128"/>
      <c r="AL42" s="33"/>
      <c r="AM42" s="25"/>
      <c r="AN42" s="705"/>
      <c r="AO42" s="878"/>
      <c r="AP42" s="878"/>
      <c r="AQ42" s="705"/>
      <c r="AR42" s="706"/>
      <c r="AS42" s="28"/>
      <c r="AT42" s="28"/>
      <c r="AU42" s="28"/>
      <c r="AV42" s="28"/>
      <c r="AW42" s="28"/>
      <c r="AX42" s="28"/>
      <c r="AY42" s="28"/>
      <c r="AZ42" s="140"/>
      <c r="BA42" s="141">
        <f>(($AU$41*AU42)/100)+(($AV$41*AV42)/100)+(($AW$41*AW42)/100)+($AX$41*AX42)+($AY$41*AY42)</f>
        <v>0</v>
      </c>
      <c r="BB42" s="142"/>
      <c r="BC42" s="128"/>
      <c r="BD42" s="127"/>
      <c r="BE42" s="33"/>
    </row>
    <row r="43" spans="1:76" x14ac:dyDescent="0.25">
      <c r="A43" s="26"/>
      <c r="B43" s="585"/>
      <c r="C43" s="704"/>
      <c r="D43" s="586"/>
      <c r="E43" s="688"/>
      <c r="F43" s="688"/>
      <c r="G43" s="29"/>
      <c r="H43" s="32"/>
      <c r="I43" s="29"/>
      <c r="J43" s="29"/>
      <c r="K43" s="29"/>
      <c r="L43" s="29"/>
      <c r="M43" s="29"/>
      <c r="N43" s="38"/>
      <c r="O43" s="143">
        <f t="shared" ref="O43:O68" si="17">((I43*$I$5)/100)+(($J$5*J43)/100)+((K43*$K$5)/100)+($L$5*L43)+($M$5*M43)</f>
        <v>0</v>
      </c>
      <c r="P43" s="139"/>
      <c r="Q43" s="139"/>
      <c r="R43" s="131"/>
      <c r="S43" s="34"/>
      <c r="T43" s="26"/>
      <c r="U43" s="585"/>
      <c r="V43" s="704"/>
      <c r="W43" s="704"/>
      <c r="X43" s="585"/>
      <c r="Y43" s="586"/>
      <c r="Z43" s="29"/>
      <c r="AA43" s="42"/>
      <c r="AB43" s="29"/>
      <c r="AC43" s="29"/>
      <c r="AD43" s="29"/>
      <c r="AE43" s="29"/>
      <c r="AF43" s="29"/>
      <c r="AG43" s="144"/>
      <c r="AH43" s="145">
        <f t="shared" ref="AH43:AH72" si="18">(($AB$41*AB43)/100)+(($AC$41*AC43)/100)+(($AD$41*AD43)/100)+($AE$41*AE43)+($AF$41*AF43)</f>
        <v>0</v>
      </c>
      <c r="AI43" s="142"/>
      <c r="AJ43" s="131"/>
      <c r="AK43" s="131"/>
      <c r="AL43" s="34"/>
      <c r="AM43" s="26"/>
      <c r="AN43" s="585"/>
      <c r="AO43" s="704"/>
      <c r="AP43" s="704"/>
      <c r="AQ43" s="585"/>
      <c r="AR43" s="586"/>
      <c r="AS43" s="29"/>
      <c r="AT43" s="29"/>
      <c r="AU43" s="29"/>
      <c r="AV43" s="29"/>
      <c r="AW43" s="29"/>
      <c r="AX43" s="29"/>
      <c r="AY43" s="29"/>
      <c r="AZ43" s="144"/>
      <c r="BA43" s="145">
        <f t="shared" ref="BA43:BA72" si="19">(($AU$41*AU43)/100)+(($AV$41*AV43)/100)+(($AW$41*AW43)/100)+($AX$41*AX43)+($AY$41*AY43)</f>
        <v>0</v>
      </c>
      <c r="BB43" s="142"/>
      <c r="BC43" s="131"/>
      <c r="BD43" s="131"/>
      <c r="BE43" s="34"/>
    </row>
    <row r="44" spans="1:76" x14ac:dyDescent="0.25">
      <c r="A44" s="26"/>
      <c r="B44" s="585"/>
      <c r="C44" s="704"/>
      <c r="D44" s="586"/>
      <c r="E44" s="688"/>
      <c r="F44" s="688"/>
      <c r="G44" s="29"/>
      <c r="H44" s="29"/>
      <c r="I44" s="29"/>
      <c r="J44" s="29"/>
      <c r="K44" s="29"/>
      <c r="L44" s="29"/>
      <c r="M44" s="29"/>
      <c r="N44" s="38"/>
      <c r="O44" s="143">
        <f t="shared" si="17"/>
        <v>0</v>
      </c>
      <c r="P44" s="139"/>
      <c r="Q44" s="139"/>
      <c r="R44" s="131"/>
      <c r="S44" s="34"/>
      <c r="T44" s="26"/>
      <c r="U44" s="585"/>
      <c r="V44" s="704"/>
      <c r="W44" s="704"/>
      <c r="X44" s="585"/>
      <c r="Y44" s="586"/>
      <c r="Z44" s="29"/>
      <c r="AA44" s="42"/>
      <c r="AB44" s="29"/>
      <c r="AC44" s="29"/>
      <c r="AD44" s="29"/>
      <c r="AE44" s="29"/>
      <c r="AF44" s="29"/>
      <c r="AG44" s="144"/>
      <c r="AH44" s="145">
        <f t="shared" si="18"/>
        <v>0</v>
      </c>
      <c r="AI44" s="142"/>
      <c r="AJ44" s="131"/>
      <c r="AK44" s="131"/>
      <c r="AL44" s="34"/>
      <c r="AM44" s="26"/>
      <c r="AN44" s="585"/>
      <c r="AO44" s="704"/>
      <c r="AP44" s="704"/>
      <c r="AQ44" s="585"/>
      <c r="AR44" s="586"/>
      <c r="AS44" s="29"/>
      <c r="AT44" s="29"/>
      <c r="AU44" s="29"/>
      <c r="AV44" s="29"/>
      <c r="AW44" s="29"/>
      <c r="AX44" s="29"/>
      <c r="AY44" s="29"/>
      <c r="AZ44" s="144"/>
      <c r="BA44" s="145">
        <f t="shared" si="19"/>
        <v>0</v>
      </c>
      <c r="BB44" s="142"/>
      <c r="BC44" s="131"/>
      <c r="BD44" s="131"/>
      <c r="BE44" s="34"/>
    </row>
    <row r="45" spans="1:76" x14ac:dyDescent="0.25">
      <c r="A45" s="26"/>
      <c r="B45" s="585"/>
      <c r="C45" s="704"/>
      <c r="D45" s="586"/>
      <c r="E45" s="688"/>
      <c r="F45" s="688"/>
      <c r="G45" s="29"/>
      <c r="H45" s="29"/>
      <c r="I45" s="29"/>
      <c r="J45" s="29"/>
      <c r="K45" s="29"/>
      <c r="L45" s="29"/>
      <c r="M45" s="29"/>
      <c r="N45" s="38"/>
      <c r="O45" s="143">
        <f t="shared" si="17"/>
        <v>0</v>
      </c>
      <c r="P45" s="139"/>
      <c r="Q45" s="139"/>
      <c r="R45" s="131"/>
      <c r="S45" s="34"/>
      <c r="T45" s="26"/>
      <c r="U45" s="585"/>
      <c r="V45" s="704"/>
      <c r="W45" s="704"/>
      <c r="X45" s="585"/>
      <c r="Y45" s="586"/>
      <c r="Z45" s="29"/>
      <c r="AA45" s="42"/>
      <c r="AB45" s="29"/>
      <c r="AC45" s="29"/>
      <c r="AD45" s="29"/>
      <c r="AE45" s="29"/>
      <c r="AF45" s="29"/>
      <c r="AG45" s="144"/>
      <c r="AH45" s="145">
        <f t="shared" si="18"/>
        <v>0</v>
      </c>
      <c r="AI45" s="142"/>
      <c r="AJ45" s="131"/>
      <c r="AK45" s="131"/>
      <c r="AL45" s="34"/>
      <c r="AM45" s="26"/>
      <c r="AN45" s="585"/>
      <c r="AO45" s="704"/>
      <c r="AP45" s="704"/>
      <c r="AQ45" s="585"/>
      <c r="AR45" s="586"/>
      <c r="AS45" s="29"/>
      <c r="AT45" s="29"/>
      <c r="AU45" s="29"/>
      <c r="AV45" s="29"/>
      <c r="AW45" s="29"/>
      <c r="AX45" s="29"/>
      <c r="AY45" s="29"/>
      <c r="AZ45" s="144"/>
      <c r="BA45" s="145">
        <f t="shared" si="19"/>
        <v>0</v>
      </c>
      <c r="BB45" s="142"/>
      <c r="BC45" s="131"/>
      <c r="BD45" s="131"/>
      <c r="BE45" s="34"/>
    </row>
    <row r="46" spans="1:76" x14ac:dyDescent="0.25">
      <c r="A46" s="26"/>
      <c r="B46" s="585"/>
      <c r="C46" s="704"/>
      <c r="D46" s="586"/>
      <c r="E46" s="688"/>
      <c r="F46" s="688"/>
      <c r="G46" s="29"/>
      <c r="H46" s="29"/>
      <c r="I46" s="29"/>
      <c r="J46" s="29"/>
      <c r="K46" s="29"/>
      <c r="L46" s="29"/>
      <c r="M46" s="29"/>
      <c r="N46" s="38"/>
      <c r="O46" s="143">
        <f t="shared" si="17"/>
        <v>0</v>
      </c>
      <c r="P46" s="139"/>
      <c r="Q46" s="139"/>
      <c r="R46" s="131"/>
      <c r="S46" s="34"/>
      <c r="T46" s="26"/>
      <c r="U46" s="585"/>
      <c r="V46" s="704"/>
      <c r="W46" s="704"/>
      <c r="X46" s="585"/>
      <c r="Y46" s="586"/>
      <c r="Z46" s="29"/>
      <c r="AA46" s="42"/>
      <c r="AB46" s="29"/>
      <c r="AC46" s="29"/>
      <c r="AD46" s="29"/>
      <c r="AE46" s="29"/>
      <c r="AF46" s="29"/>
      <c r="AG46" s="144"/>
      <c r="AH46" s="145">
        <f t="shared" si="18"/>
        <v>0</v>
      </c>
      <c r="AI46" s="142"/>
      <c r="AJ46" s="131"/>
      <c r="AK46" s="131"/>
      <c r="AL46" s="34"/>
      <c r="AM46" s="26"/>
      <c r="AN46" s="585"/>
      <c r="AO46" s="704"/>
      <c r="AP46" s="704"/>
      <c r="AQ46" s="585"/>
      <c r="AR46" s="586"/>
      <c r="AS46" s="29"/>
      <c r="AT46" s="29"/>
      <c r="AU46" s="29"/>
      <c r="AV46" s="29"/>
      <c r="AW46" s="29"/>
      <c r="AX46" s="29"/>
      <c r="AY46" s="29"/>
      <c r="AZ46" s="144"/>
      <c r="BA46" s="145">
        <f t="shared" si="19"/>
        <v>0</v>
      </c>
      <c r="BB46" s="142"/>
      <c r="BC46" s="131"/>
      <c r="BD46" s="131"/>
      <c r="BE46" s="34"/>
    </row>
    <row r="47" spans="1:76" x14ac:dyDescent="0.25">
      <c r="A47" s="26"/>
      <c r="B47" s="585"/>
      <c r="C47" s="704"/>
      <c r="D47" s="586"/>
      <c r="E47" s="688"/>
      <c r="F47" s="688"/>
      <c r="G47" s="29"/>
      <c r="H47" s="29"/>
      <c r="I47" s="29"/>
      <c r="J47" s="29"/>
      <c r="K47" s="29"/>
      <c r="L47" s="29"/>
      <c r="M47" s="29"/>
      <c r="N47" s="38"/>
      <c r="O47" s="143">
        <f t="shared" si="17"/>
        <v>0</v>
      </c>
      <c r="P47" s="139"/>
      <c r="Q47" s="139"/>
      <c r="R47" s="131"/>
      <c r="S47" s="34"/>
      <c r="T47" s="26"/>
      <c r="U47" s="585"/>
      <c r="V47" s="704"/>
      <c r="W47" s="704"/>
      <c r="X47" s="585"/>
      <c r="Y47" s="586"/>
      <c r="Z47" s="29"/>
      <c r="AA47" s="42"/>
      <c r="AB47" s="29"/>
      <c r="AC47" s="29"/>
      <c r="AD47" s="29"/>
      <c r="AE47" s="29"/>
      <c r="AF47" s="29"/>
      <c r="AG47" s="144"/>
      <c r="AH47" s="145">
        <f t="shared" si="18"/>
        <v>0</v>
      </c>
      <c r="AI47" s="142"/>
      <c r="AJ47" s="131"/>
      <c r="AK47" s="131"/>
      <c r="AL47" s="34"/>
      <c r="AM47" s="26"/>
      <c r="AN47" s="585"/>
      <c r="AO47" s="704"/>
      <c r="AP47" s="704"/>
      <c r="AQ47" s="585"/>
      <c r="AR47" s="586"/>
      <c r="AS47" s="29"/>
      <c r="AT47" s="29"/>
      <c r="AU47" s="29"/>
      <c r="AV47" s="29"/>
      <c r="AW47" s="29"/>
      <c r="AX47" s="29"/>
      <c r="AY47" s="29"/>
      <c r="AZ47" s="144"/>
      <c r="BA47" s="145">
        <f t="shared" si="19"/>
        <v>0</v>
      </c>
      <c r="BB47" s="142"/>
      <c r="BC47" s="131"/>
      <c r="BD47" s="131"/>
      <c r="BE47" s="34"/>
    </row>
    <row r="48" spans="1:76" x14ac:dyDescent="0.25">
      <c r="A48" s="26"/>
      <c r="B48" s="585"/>
      <c r="C48" s="704"/>
      <c r="D48" s="586"/>
      <c r="E48" s="688"/>
      <c r="F48" s="688"/>
      <c r="G48" s="29"/>
      <c r="H48" s="29"/>
      <c r="I48" s="29"/>
      <c r="J48" s="29"/>
      <c r="K48" s="29"/>
      <c r="L48" s="29"/>
      <c r="M48" s="29"/>
      <c r="N48" s="38"/>
      <c r="O48" s="143">
        <f t="shared" si="17"/>
        <v>0</v>
      </c>
      <c r="P48" s="139"/>
      <c r="Q48" s="139"/>
      <c r="R48" s="131"/>
      <c r="S48" s="34"/>
      <c r="T48" s="26"/>
      <c r="U48" s="585"/>
      <c r="V48" s="704"/>
      <c r="W48" s="704"/>
      <c r="X48" s="585"/>
      <c r="Y48" s="586"/>
      <c r="Z48" s="29"/>
      <c r="AA48" s="42"/>
      <c r="AB48" s="29"/>
      <c r="AC48" s="29"/>
      <c r="AD48" s="29"/>
      <c r="AE48" s="29"/>
      <c r="AF48" s="29"/>
      <c r="AG48" s="144"/>
      <c r="AH48" s="145">
        <f t="shared" si="18"/>
        <v>0</v>
      </c>
      <c r="AI48" s="142"/>
      <c r="AJ48" s="131"/>
      <c r="AK48" s="131"/>
      <c r="AL48" s="34"/>
      <c r="AM48" s="26"/>
      <c r="AN48" s="585"/>
      <c r="AO48" s="704"/>
      <c r="AP48" s="704"/>
      <c r="AQ48" s="585"/>
      <c r="AR48" s="586"/>
      <c r="AS48" s="29"/>
      <c r="AT48" s="29"/>
      <c r="AU48" s="29"/>
      <c r="AV48" s="29"/>
      <c r="AW48" s="29"/>
      <c r="AX48" s="29"/>
      <c r="AY48" s="29"/>
      <c r="AZ48" s="144"/>
      <c r="BA48" s="145">
        <f t="shared" si="19"/>
        <v>0</v>
      </c>
      <c r="BB48" s="142"/>
      <c r="BC48" s="131"/>
      <c r="BD48" s="131"/>
      <c r="BE48" s="34"/>
    </row>
    <row r="49" spans="1:57" x14ac:dyDescent="0.25">
      <c r="A49" s="26"/>
      <c r="B49" s="585"/>
      <c r="C49" s="704"/>
      <c r="D49" s="586"/>
      <c r="E49" s="688"/>
      <c r="F49" s="688"/>
      <c r="G49" s="29"/>
      <c r="H49" s="29"/>
      <c r="I49" s="29"/>
      <c r="J49" s="29"/>
      <c r="K49" s="29"/>
      <c r="L49" s="29"/>
      <c r="M49" s="29"/>
      <c r="N49" s="38"/>
      <c r="O49" s="143">
        <f t="shared" si="17"/>
        <v>0</v>
      </c>
      <c r="P49" s="139"/>
      <c r="Q49" s="139"/>
      <c r="R49" s="131"/>
      <c r="S49" s="34"/>
      <c r="T49" s="26"/>
      <c r="U49" s="585"/>
      <c r="V49" s="704"/>
      <c r="W49" s="704"/>
      <c r="X49" s="585"/>
      <c r="Y49" s="586"/>
      <c r="Z49" s="29"/>
      <c r="AA49" s="42"/>
      <c r="AB49" s="29"/>
      <c r="AC49" s="29"/>
      <c r="AD49" s="29"/>
      <c r="AE49" s="29"/>
      <c r="AF49" s="29"/>
      <c r="AG49" s="144"/>
      <c r="AH49" s="145">
        <f t="shared" si="18"/>
        <v>0</v>
      </c>
      <c r="AI49" s="142"/>
      <c r="AJ49" s="131"/>
      <c r="AK49" s="131"/>
      <c r="AL49" s="34"/>
      <c r="AM49" s="26"/>
      <c r="AN49" s="585"/>
      <c r="AO49" s="704"/>
      <c r="AP49" s="704"/>
      <c r="AQ49" s="585"/>
      <c r="AR49" s="586"/>
      <c r="AS49" s="29"/>
      <c r="AT49" s="29"/>
      <c r="AU49" s="29"/>
      <c r="AV49" s="29"/>
      <c r="AW49" s="29"/>
      <c r="AX49" s="29"/>
      <c r="AY49" s="29"/>
      <c r="AZ49" s="144"/>
      <c r="BA49" s="145">
        <f t="shared" si="19"/>
        <v>0</v>
      </c>
      <c r="BB49" s="142"/>
      <c r="BC49" s="131"/>
      <c r="BD49" s="131"/>
      <c r="BE49" s="34"/>
    </row>
    <row r="50" spans="1:57" x14ac:dyDescent="0.25">
      <c r="A50" s="26"/>
      <c r="B50" s="585"/>
      <c r="C50" s="704"/>
      <c r="D50" s="586"/>
      <c r="E50" s="688"/>
      <c r="F50" s="688"/>
      <c r="G50" s="29"/>
      <c r="H50" s="29"/>
      <c r="I50" s="29"/>
      <c r="J50" s="29"/>
      <c r="K50" s="29"/>
      <c r="L50" s="29"/>
      <c r="M50" s="29"/>
      <c r="N50" s="38"/>
      <c r="O50" s="143">
        <f t="shared" si="17"/>
        <v>0</v>
      </c>
      <c r="P50" s="139"/>
      <c r="Q50" s="139"/>
      <c r="R50" s="131"/>
      <c r="S50" s="34"/>
      <c r="T50" s="26"/>
      <c r="U50" s="585"/>
      <c r="V50" s="704"/>
      <c r="W50" s="704"/>
      <c r="X50" s="585"/>
      <c r="Y50" s="586"/>
      <c r="Z50" s="29"/>
      <c r="AA50" s="42"/>
      <c r="AB50" s="29"/>
      <c r="AC50" s="29"/>
      <c r="AD50" s="29"/>
      <c r="AE50" s="29"/>
      <c r="AF50" s="29"/>
      <c r="AG50" s="144"/>
      <c r="AH50" s="145">
        <f t="shared" si="18"/>
        <v>0</v>
      </c>
      <c r="AI50" s="142"/>
      <c r="AJ50" s="131"/>
      <c r="AK50" s="131"/>
      <c r="AL50" s="34"/>
      <c r="AM50" s="26"/>
      <c r="AN50" s="585"/>
      <c r="AO50" s="704"/>
      <c r="AP50" s="704"/>
      <c r="AQ50" s="585"/>
      <c r="AR50" s="586"/>
      <c r="AS50" s="29"/>
      <c r="AT50" s="29"/>
      <c r="AU50" s="29"/>
      <c r="AV50" s="29"/>
      <c r="AW50" s="29"/>
      <c r="AX50" s="29"/>
      <c r="AY50" s="29"/>
      <c r="AZ50" s="144"/>
      <c r="BA50" s="145">
        <f t="shared" si="19"/>
        <v>0</v>
      </c>
      <c r="BB50" s="142"/>
      <c r="BC50" s="131"/>
      <c r="BD50" s="131"/>
      <c r="BE50" s="34"/>
    </row>
    <row r="51" spans="1:57" x14ac:dyDescent="0.25">
      <c r="A51" s="26"/>
      <c r="B51" s="585"/>
      <c r="C51" s="704"/>
      <c r="D51" s="586"/>
      <c r="E51" s="688"/>
      <c r="F51" s="688"/>
      <c r="G51" s="29"/>
      <c r="H51" s="29"/>
      <c r="I51" s="29"/>
      <c r="J51" s="29"/>
      <c r="K51" s="29"/>
      <c r="L51" s="29"/>
      <c r="M51" s="29"/>
      <c r="N51" s="38"/>
      <c r="O51" s="143">
        <f t="shared" si="17"/>
        <v>0</v>
      </c>
      <c r="P51" s="139"/>
      <c r="Q51" s="139"/>
      <c r="R51" s="131"/>
      <c r="S51" s="34"/>
      <c r="T51" s="26"/>
      <c r="U51" s="585"/>
      <c r="V51" s="704"/>
      <c r="W51" s="704"/>
      <c r="X51" s="585"/>
      <c r="Y51" s="586"/>
      <c r="Z51" s="29"/>
      <c r="AA51" s="42"/>
      <c r="AB51" s="29"/>
      <c r="AC51" s="29"/>
      <c r="AD51" s="29"/>
      <c r="AE51" s="29"/>
      <c r="AF51" s="29"/>
      <c r="AG51" s="144"/>
      <c r="AH51" s="145">
        <f t="shared" si="18"/>
        <v>0</v>
      </c>
      <c r="AI51" s="142"/>
      <c r="AJ51" s="131"/>
      <c r="AK51" s="131"/>
      <c r="AL51" s="34"/>
      <c r="AM51" s="26"/>
      <c r="AN51" s="585"/>
      <c r="AO51" s="704"/>
      <c r="AP51" s="704"/>
      <c r="AQ51" s="585"/>
      <c r="AR51" s="586"/>
      <c r="AS51" s="29"/>
      <c r="AT51" s="29"/>
      <c r="AU51" s="29"/>
      <c r="AV51" s="29"/>
      <c r="AW51" s="29"/>
      <c r="AX51" s="29"/>
      <c r="AY51" s="29"/>
      <c r="AZ51" s="144"/>
      <c r="BA51" s="145">
        <f t="shared" si="19"/>
        <v>0</v>
      </c>
      <c r="BB51" s="142"/>
      <c r="BC51" s="131"/>
      <c r="BD51" s="131"/>
      <c r="BE51" s="34"/>
    </row>
    <row r="52" spans="1:57" x14ac:dyDescent="0.25">
      <c r="A52" s="26"/>
      <c r="B52" s="585"/>
      <c r="C52" s="704"/>
      <c r="D52" s="586"/>
      <c r="E52" s="688"/>
      <c r="F52" s="688"/>
      <c r="G52" s="29"/>
      <c r="H52" s="29"/>
      <c r="I52" s="29"/>
      <c r="J52" s="29"/>
      <c r="K52" s="29"/>
      <c r="L52" s="29"/>
      <c r="M52" s="29"/>
      <c r="N52" s="38"/>
      <c r="O52" s="143">
        <f t="shared" si="17"/>
        <v>0</v>
      </c>
      <c r="P52" s="139"/>
      <c r="Q52" s="139"/>
      <c r="R52" s="131"/>
      <c r="S52" s="34"/>
      <c r="T52" s="26"/>
      <c r="U52" s="585"/>
      <c r="V52" s="704"/>
      <c r="W52" s="704"/>
      <c r="X52" s="585"/>
      <c r="Y52" s="586"/>
      <c r="Z52" s="29"/>
      <c r="AA52" s="42"/>
      <c r="AB52" s="29"/>
      <c r="AC52" s="29"/>
      <c r="AD52" s="29"/>
      <c r="AE52" s="29"/>
      <c r="AF52" s="29"/>
      <c r="AG52" s="144"/>
      <c r="AH52" s="145">
        <f t="shared" si="18"/>
        <v>0</v>
      </c>
      <c r="AI52" s="142"/>
      <c r="AJ52" s="131"/>
      <c r="AK52" s="131"/>
      <c r="AL52" s="34"/>
      <c r="AM52" s="26"/>
      <c r="AN52" s="585"/>
      <c r="AO52" s="704"/>
      <c r="AP52" s="704"/>
      <c r="AQ52" s="585"/>
      <c r="AR52" s="586"/>
      <c r="AS52" s="29"/>
      <c r="AT52" s="29"/>
      <c r="AU52" s="29"/>
      <c r="AV52" s="29"/>
      <c r="AW52" s="29"/>
      <c r="AX52" s="29"/>
      <c r="AY52" s="29"/>
      <c r="AZ52" s="144"/>
      <c r="BA52" s="145">
        <f t="shared" si="19"/>
        <v>0</v>
      </c>
      <c r="BB52" s="142"/>
      <c r="BC52" s="131"/>
      <c r="BD52" s="131"/>
      <c r="BE52" s="34"/>
    </row>
    <row r="53" spans="1:57" x14ac:dyDescent="0.25">
      <c r="A53" s="26"/>
      <c r="B53" s="585"/>
      <c r="C53" s="704"/>
      <c r="D53" s="586"/>
      <c r="E53" s="688"/>
      <c r="F53" s="688"/>
      <c r="G53" s="29"/>
      <c r="H53" s="29"/>
      <c r="I53" s="29"/>
      <c r="J53" s="29"/>
      <c r="K53" s="29"/>
      <c r="L53" s="29"/>
      <c r="M53" s="29"/>
      <c r="N53" s="38"/>
      <c r="O53" s="143">
        <f t="shared" si="17"/>
        <v>0</v>
      </c>
      <c r="P53" s="139"/>
      <c r="Q53" s="139"/>
      <c r="R53" s="131"/>
      <c r="S53" s="34"/>
      <c r="T53" s="26"/>
      <c r="U53" s="585"/>
      <c r="V53" s="704"/>
      <c r="W53" s="704"/>
      <c r="X53" s="585"/>
      <c r="Y53" s="586"/>
      <c r="Z53" s="29"/>
      <c r="AA53" s="42"/>
      <c r="AB53" s="29"/>
      <c r="AC53" s="29"/>
      <c r="AD53" s="29"/>
      <c r="AE53" s="29"/>
      <c r="AF53" s="29"/>
      <c r="AG53" s="144"/>
      <c r="AH53" s="145">
        <f t="shared" si="18"/>
        <v>0</v>
      </c>
      <c r="AI53" s="142"/>
      <c r="AJ53" s="131"/>
      <c r="AK53" s="131"/>
      <c r="AL53" s="34"/>
      <c r="AM53" s="26"/>
      <c r="AN53" s="585"/>
      <c r="AO53" s="704"/>
      <c r="AP53" s="704"/>
      <c r="AQ53" s="585"/>
      <c r="AR53" s="586"/>
      <c r="AS53" s="29"/>
      <c r="AT53" s="29"/>
      <c r="AU53" s="29"/>
      <c r="AV53" s="29"/>
      <c r="AW53" s="29"/>
      <c r="AX53" s="29"/>
      <c r="AY53" s="29"/>
      <c r="AZ53" s="144"/>
      <c r="BA53" s="145">
        <f t="shared" si="19"/>
        <v>0</v>
      </c>
      <c r="BB53" s="142"/>
      <c r="BC53" s="131"/>
      <c r="BD53" s="131"/>
      <c r="BE53" s="34"/>
    </row>
    <row r="54" spans="1:57" x14ac:dyDescent="0.25">
      <c r="A54" s="26"/>
      <c r="B54" s="585"/>
      <c r="C54" s="704"/>
      <c r="D54" s="586"/>
      <c r="E54" s="688"/>
      <c r="F54" s="688"/>
      <c r="G54" s="29"/>
      <c r="H54" s="29"/>
      <c r="I54" s="29"/>
      <c r="J54" s="29"/>
      <c r="K54" s="29"/>
      <c r="L54" s="29"/>
      <c r="M54" s="29"/>
      <c r="N54" s="38"/>
      <c r="O54" s="143">
        <f t="shared" si="17"/>
        <v>0</v>
      </c>
      <c r="P54" s="139"/>
      <c r="Q54" s="139"/>
      <c r="R54" s="131"/>
      <c r="S54" s="34"/>
      <c r="T54" s="26"/>
      <c r="U54" s="585"/>
      <c r="V54" s="704"/>
      <c r="W54" s="704"/>
      <c r="X54" s="585"/>
      <c r="Y54" s="586"/>
      <c r="Z54" s="29"/>
      <c r="AA54" s="42"/>
      <c r="AB54" s="29"/>
      <c r="AC54" s="29"/>
      <c r="AD54" s="29"/>
      <c r="AE54" s="29"/>
      <c r="AF54" s="29"/>
      <c r="AG54" s="144"/>
      <c r="AH54" s="145">
        <f t="shared" si="18"/>
        <v>0</v>
      </c>
      <c r="AI54" s="142"/>
      <c r="AJ54" s="131"/>
      <c r="AK54" s="131"/>
      <c r="AL54" s="34"/>
      <c r="AM54" s="26"/>
      <c r="AN54" s="585"/>
      <c r="AO54" s="704"/>
      <c r="AP54" s="704"/>
      <c r="AQ54" s="585"/>
      <c r="AR54" s="586"/>
      <c r="AS54" s="29"/>
      <c r="AT54" s="29"/>
      <c r="AU54" s="29"/>
      <c r="AV54" s="29"/>
      <c r="AW54" s="29"/>
      <c r="AX54" s="29"/>
      <c r="AY54" s="29"/>
      <c r="AZ54" s="144"/>
      <c r="BA54" s="145">
        <f t="shared" si="19"/>
        <v>0</v>
      </c>
      <c r="BB54" s="142"/>
      <c r="BC54" s="131"/>
      <c r="BD54" s="131"/>
      <c r="BE54" s="34"/>
    </row>
    <row r="55" spans="1:57" x14ac:dyDescent="0.25">
      <c r="A55" s="26"/>
      <c r="B55" s="585"/>
      <c r="C55" s="704"/>
      <c r="D55" s="586"/>
      <c r="E55" s="688"/>
      <c r="F55" s="688"/>
      <c r="G55" s="29"/>
      <c r="H55" s="29"/>
      <c r="I55" s="29"/>
      <c r="J55" s="29"/>
      <c r="K55" s="29"/>
      <c r="L55" s="29"/>
      <c r="M55" s="29"/>
      <c r="N55" s="38"/>
      <c r="O55" s="143">
        <f t="shared" si="17"/>
        <v>0</v>
      </c>
      <c r="P55" s="139"/>
      <c r="Q55" s="139"/>
      <c r="R55" s="131"/>
      <c r="S55" s="34"/>
      <c r="T55" s="26"/>
      <c r="U55" s="585"/>
      <c r="V55" s="704"/>
      <c r="W55" s="704"/>
      <c r="X55" s="585"/>
      <c r="Y55" s="586"/>
      <c r="Z55" s="29"/>
      <c r="AA55" s="42"/>
      <c r="AB55" s="29"/>
      <c r="AC55" s="29"/>
      <c r="AD55" s="29"/>
      <c r="AE55" s="29"/>
      <c r="AF55" s="29"/>
      <c r="AG55" s="144"/>
      <c r="AH55" s="145">
        <f t="shared" si="18"/>
        <v>0</v>
      </c>
      <c r="AI55" s="142"/>
      <c r="AJ55" s="131"/>
      <c r="AK55" s="131"/>
      <c r="AL55" s="34"/>
      <c r="AM55" s="26"/>
      <c r="AN55" s="585"/>
      <c r="AO55" s="704"/>
      <c r="AP55" s="704"/>
      <c r="AQ55" s="585"/>
      <c r="AR55" s="586"/>
      <c r="AS55" s="29"/>
      <c r="AT55" s="29"/>
      <c r="AU55" s="29"/>
      <c r="AV55" s="29"/>
      <c r="AW55" s="29"/>
      <c r="AX55" s="29"/>
      <c r="AY55" s="29"/>
      <c r="AZ55" s="144"/>
      <c r="BA55" s="145">
        <f t="shared" si="19"/>
        <v>0</v>
      </c>
      <c r="BB55" s="142"/>
      <c r="BC55" s="131"/>
      <c r="BD55" s="131"/>
      <c r="BE55" s="34"/>
    </row>
    <row r="56" spans="1:57" x14ac:dyDescent="0.25">
      <c r="A56" s="26"/>
      <c r="B56" s="585"/>
      <c r="C56" s="704"/>
      <c r="D56" s="586"/>
      <c r="E56" s="688"/>
      <c r="F56" s="688"/>
      <c r="G56" s="29"/>
      <c r="H56" s="29"/>
      <c r="I56" s="29"/>
      <c r="J56" s="29"/>
      <c r="K56" s="29"/>
      <c r="L56" s="29"/>
      <c r="M56" s="29"/>
      <c r="N56" s="38"/>
      <c r="O56" s="143">
        <f t="shared" si="17"/>
        <v>0</v>
      </c>
      <c r="P56" s="139"/>
      <c r="Q56" s="139"/>
      <c r="R56" s="131"/>
      <c r="S56" s="34"/>
      <c r="T56" s="26"/>
      <c r="U56" s="585"/>
      <c r="V56" s="704"/>
      <c r="W56" s="704"/>
      <c r="X56" s="585"/>
      <c r="Y56" s="586"/>
      <c r="Z56" s="29"/>
      <c r="AA56" s="42"/>
      <c r="AB56" s="29"/>
      <c r="AC56" s="29"/>
      <c r="AD56" s="29"/>
      <c r="AE56" s="29"/>
      <c r="AF56" s="29"/>
      <c r="AG56" s="144"/>
      <c r="AH56" s="145">
        <f t="shared" si="18"/>
        <v>0</v>
      </c>
      <c r="AI56" s="142"/>
      <c r="AJ56" s="131"/>
      <c r="AK56" s="131"/>
      <c r="AL56" s="34"/>
      <c r="AM56" s="26"/>
      <c r="AN56" s="585"/>
      <c r="AO56" s="704"/>
      <c r="AP56" s="704"/>
      <c r="AQ56" s="585"/>
      <c r="AR56" s="586"/>
      <c r="AS56" s="29"/>
      <c r="AT56" s="29"/>
      <c r="AU56" s="29"/>
      <c r="AV56" s="29"/>
      <c r="AW56" s="29"/>
      <c r="AX56" s="29"/>
      <c r="AY56" s="29"/>
      <c r="AZ56" s="144"/>
      <c r="BA56" s="145">
        <f t="shared" si="19"/>
        <v>0</v>
      </c>
      <c r="BB56" s="142"/>
      <c r="BC56" s="131"/>
      <c r="BD56" s="131"/>
      <c r="BE56" s="34"/>
    </row>
    <row r="57" spans="1:57" x14ac:dyDescent="0.25">
      <c r="A57" s="26"/>
      <c r="B57" s="585"/>
      <c r="C57" s="704"/>
      <c r="D57" s="586"/>
      <c r="E57" s="688"/>
      <c r="F57" s="688"/>
      <c r="G57" s="29"/>
      <c r="H57" s="29"/>
      <c r="I57" s="29"/>
      <c r="J57" s="29"/>
      <c r="K57" s="29"/>
      <c r="L57" s="29"/>
      <c r="M57" s="29"/>
      <c r="N57" s="38"/>
      <c r="O57" s="143">
        <f t="shared" si="17"/>
        <v>0</v>
      </c>
      <c r="P57" s="139"/>
      <c r="Q57" s="139"/>
      <c r="R57" s="131"/>
      <c r="S57" s="34"/>
      <c r="T57" s="26"/>
      <c r="U57" s="585"/>
      <c r="V57" s="704"/>
      <c r="W57" s="704"/>
      <c r="X57" s="585"/>
      <c r="Y57" s="586"/>
      <c r="Z57" s="29"/>
      <c r="AA57" s="42"/>
      <c r="AB57" s="29"/>
      <c r="AC57" s="29"/>
      <c r="AD57" s="29"/>
      <c r="AE57" s="29"/>
      <c r="AF57" s="29"/>
      <c r="AG57" s="144"/>
      <c r="AH57" s="145">
        <f t="shared" si="18"/>
        <v>0</v>
      </c>
      <c r="AI57" s="142"/>
      <c r="AJ57" s="131"/>
      <c r="AK57" s="131"/>
      <c r="AL57" s="34"/>
      <c r="AM57" s="26"/>
      <c r="AN57" s="585"/>
      <c r="AO57" s="704"/>
      <c r="AP57" s="704"/>
      <c r="AQ57" s="585"/>
      <c r="AR57" s="586"/>
      <c r="AS57" s="29"/>
      <c r="AT57" s="29"/>
      <c r="AU57" s="29"/>
      <c r="AV57" s="29"/>
      <c r="AW57" s="29"/>
      <c r="AX57" s="29"/>
      <c r="AY57" s="29"/>
      <c r="AZ57" s="144"/>
      <c r="BA57" s="145">
        <f t="shared" si="19"/>
        <v>0</v>
      </c>
      <c r="BB57" s="142"/>
      <c r="BC57" s="131"/>
      <c r="BD57" s="131"/>
      <c r="BE57" s="34"/>
    </row>
    <row r="58" spans="1:57" x14ac:dyDescent="0.25">
      <c r="A58" s="26"/>
      <c r="B58" s="585"/>
      <c r="C58" s="704"/>
      <c r="D58" s="586"/>
      <c r="E58" s="688"/>
      <c r="F58" s="688"/>
      <c r="G58" s="29"/>
      <c r="H58" s="29"/>
      <c r="I58" s="29"/>
      <c r="J58" s="29"/>
      <c r="K58" s="29"/>
      <c r="L58" s="29"/>
      <c r="M58" s="29"/>
      <c r="N58" s="38"/>
      <c r="O58" s="143">
        <f t="shared" si="17"/>
        <v>0</v>
      </c>
      <c r="P58" s="139"/>
      <c r="Q58" s="139"/>
      <c r="R58" s="131"/>
      <c r="S58" s="34"/>
      <c r="T58" s="26"/>
      <c r="U58" s="585"/>
      <c r="V58" s="704"/>
      <c r="W58" s="704"/>
      <c r="X58" s="585"/>
      <c r="Y58" s="586"/>
      <c r="Z58" s="29"/>
      <c r="AA58" s="42"/>
      <c r="AB58" s="29"/>
      <c r="AC58" s="29"/>
      <c r="AD58" s="29"/>
      <c r="AE58" s="29"/>
      <c r="AF58" s="29"/>
      <c r="AG58" s="144"/>
      <c r="AH58" s="145">
        <f t="shared" si="18"/>
        <v>0</v>
      </c>
      <c r="AI58" s="142"/>
      <c r="AJ58" s="131"/>
      <c r="AK58" s="131"/>
      <c r="AL58" s="34"/>
      <c r="AM58" s="26"/>
      <c r="AN58" s="585"/>
      <c r="AO58" s="704"/>
      <c r="AP58" s="704"/>
      <c r="AQ58" s="585"/>
      <c r="AR58" s="586"/>
      <c r="AS58" s="29"/>
      <c r="AT58" s="29"/>
      <c r="AU58" s="29"/>
      <c r="AV58" s="29"/>
      <c r="AW58" s="29"/>
      <c r="AX58" s="29"/>
      <c r="AY58" s="29"/>
      <c r="AZ58" s="144"/>
      <c r="BA58" s="145">
        <f t="shared" si="19"/>
        <v>0</v>
      </c>
      <c r="BB58" s="142"/>
      <c r="BC58" s="131"/>
      <c r="BD58" s="131"/>
      <c r="BE58" s="34"/>
    </row>
    <row r="59" spans="1:57" x14ac:dyDescent="0.25">
      <c r="A59" s="26"/>
      <c r="B59" s="585"/>
      <c r="C59" s="704"/>
      <c r="D59" s="586"/>
      <c r="E59" s="688"/>
      <c r="F59" s="688"/>
      <c r="G59" s="29"/>
      <c r="H59" s="29"/>
      <c r="I59" s="29"/>
      <c r="J59" s="29"/>
      <c r="K59" s="29"/>
      <c r="L59" s="29"/>
      <c r="M59" s="29"/>
      <c r="N59" s="38"/>
      <c r="O59" s="143">
        <f t="shared" si="17"/>
        <v>0</v>
      </c>
      <c r="P59" s="139"/>
      <c r="Q59" s="139"/>
      <c r="R59" s="131"/>
      <c r="S59" s="34"/>
      <c r="T59" s="26"/>
      <c r="U59" s="585"/>
      <c r="V59" s="704"/>
      <c r="W59" s="704"/>
      <c r="X59" s="585"/>
      <c r="Y59" s="586"/>
      <c r="Z59" s="29"/>
      <c r="AA59" s="42"/>
      <c r="AB59" s="29"/>
      <c r="AC59" s="29"/>
      <c r="AD59" s="29"/>
      <c r="AE59" s="29"/>
      <c r="AF59" s="29"/>
      <c r="AG59" s="144"/>
      <c r="AH59" s="145">
        <f t="shared" si="18"/>
        <v>0</v>
      </c>
      <c r="AI59" s="142"/>
      <c r="AJ59" s="131"/>
      <c r="AK59" s="131"/>
      <c r="AL59" s="34"/>
      <c r="AM59" s="26"/>
      <c r="AN59" s="585"/>
      <c r="AO59" s="704"/>
      <c r="AP59" s="704"/>
      <c r="AQ59" s="585"/>
      <c r="AR59" s="586"/>
      <c r="AS59" s="29"/>
      <c r="AT59" s="29"/>
      <c r="AU59" s="29"/>
      <c r="AV59" s="29"/>
      <c r="AW59" s="29"/>
      <c r="AX59" s="29"/>
      <c r="AY59" s="29"/>
      <c r="AZ59" s="144"/>
      <c r="BA59" s="145">
        <f t="shared" si="19"/>
        <v>0</v>
      </c>
      <c r="BB59" s="142"/>
      <c r="BC59" s="131"/>
      <c r="BD59" s="131"/>
      <c r="BE59" s="34"/>
    </row>
    <row r="60" spans="1:57" x14ac:dyDescent="0.25">
      <c r="A60" s="26"/>
      <c r="B60" s="585"/>
      <c r="C60" s="704"/>
      <c r="D60" s="586"/>
      <c r="E60" s="688"/>
      <c r="F60" s="688"/>
      <c r="G60" s="29"/>
      <c r="H60" s="29"/>
      <c r="I60" s="29"/>
      <c r="J60" s="29"/>
      <c r="K60" s="29"/>
      <c r="L60" s="29"/>
      <c r="M60" s="29"/>
      <c r="N60" s="38"/>
      <c r="O60" s="143">
        <f t="shared" si="17"/>
        <v>0</v>
      </c>
      <c r="P60" s="139"/>
      <c r="Q60" s="139"/>
      <c r="R60" s="131"/>
      <c r="S60" s="34"/>
      <c r="T60" s="26"/>
      <c r="U60" s="585"/>
      <c r="V60" s="704"/>
      <c r="W60" s="704"/>
      <c r="X60" s="585"/>
      <c r="Y60" s="586"/>
      <c r="Z60" s="29"/>
      <c r="AA60" s="42"/>
      <c r="AB60" s="29"/>
      <c r="AC60" s="29"/>
      <c r="AD60" s="29"/>
      <c r="AE60" s="29"/>
      <c r="AF60" s="29"/>
      <c r="AG60" s="144"/>
      <c r="AH60" s="145">
        <f t="shared" si="18"/>
        <v>0</v>
      </c>
      <c r="AI60" s="142"/>
      <c r="AJ60" s="131"/>
      <c r="AK60" s="131"/>
      <c r="AL60" s="34"/>
      <c r="AM60" s="26"/>
      <c r="AN60" s="585"/>
      <c r="AO60" s="704"/>
      <c r="AP60" s="704"/>
      <c r="AQ60" s="585"/>
      <c r="AR60" s="586"/>
      <c r="AS60" s="29"/>
      <c r="AT60" s="29"/>
      <c r="AU60" s="29"/>
      <c r="AV60" s="29"/>
      <c r="AW60" s="29"/>
      <c r="AX60" s="29"/>
      <c r="AY60" s="29"/>
      <c r="AZ60" s="144"/>
      <c r="BA60" s="145">
        <f t="shared" si="19"/>
        <v>0</v>
      </c>
      <c r="BB60" s="142"/>
      <c r="BC60" s="131"/>
      <c r="BD60" s="131"/>
      <c r="BE60" s="34"/>
    </row>
    <row r="61" spans="1:57" x14ac:dyDescent="0.25">
      <c r="A61" s="26"/>
      <c r="B61" s="585"/>
      <c r="C61" s="704"/>
      <c r="D61" s="586"/>
      <c r="E61" s="688"/>
      <c r="F61" s="688"/>
      <c r="G61" s="29"/>
      <c r="H61" s="29"/>
      <c r="I61" s="29"/>
      <c r="J61" s="29"/>
      <c r="K61" s="29"/>
      <c r="L61" s="29"/>
      <c r="M61" s="29"/>
      <c r="N61" s="38"/>
      <c r="O61" s="143">
        <f t="shared" si="17"/>
        <v>0</v>
      </c>
      <c r="P61" s="139"/>
      <c r="Q61" s="139"/>
      <c r="R61" s="131"/>
      <c r="S61" s="34"/>
      <c r="T61" s="26"/>
      <c r="U61" s="585"/>
      <c r="V61" s="704"/>
      <c r="W61" s="704"/>
      <c r="X61" s="585"/>
      <c r="Y61" s="586"/>
      <c r="Z61" s="29"/>
      <c r="AA61" s="42"/>
      <c r="AB61" s="29"/>
      <c r="AC61" s="29"/>
      <c r="AD61" s="29"/>
      <c r="AE61" s="29"/>
      <c r="AF61" s="29"/>
      <c r="AG61" s="144"/>
      <c r="AH61" s="145">
        <f t="shared" si="18"/>
        <v>0</v>
      </c>
      <c r="AI61" s="142"/>
      <c r="AJ61" s="131"/>
      <c r="AK61" s="131"/>
      <c r="AL61" s="34"/>
      <c r="AM61" s="26"/>
      <c r="AN61" s="585"/>
      <c r="AO61" s="704"/>
      <c r="AP61" s="704"/>
      <c r="AQ61" s="585"/>
      <c r="AR61" s="586"/>
      <c r="AS61" s="29"/>
      <c r="AT61" s="29"/>
      <c r="AU61" s="29"/>
      <c r="AV61" s="29"/>
      <c r="AW61" s="29"/>
      <c r="AX61" s="29"/>
      <c r="AY61" s="29"/>
      <c r="AZ61" s="144"/>
      <c r="BA61" s="145">
        <f t="shared" si="19"/>
        <v>0</v>
      </c>
      <c r="BB61" s="142"/>
      <c r="BC61" s="131"/>
      <c r="BD61" s="131"/>
      <c r="BE61" s="34"/>
    </row>
    <row r="62" spans="1:57" x14ac:dyDescent="0.25">
      <c r="A62" s="26"/>
      <c r="B62" s="585"/>
      <c r="C62" s="704"/>
      <c r="D62" s="586"/>
      <c r="E62" s="688"/>
      <c r="F62" s="688"/>
      <c r="G62" s="29"/>
      <c r="H62" s="29"/>
      <c r="I62" s="29"/>
      <c r="J62" s="29"/>
      <c r="K62" s="29"/>
      <c r="L62" s="29"/>
      <c r="M62" s="29"/>
      <c r="N62" s="38"/>
      <c r="O62" s="143">
        <f t="shared" si="17"/>
        <v>0</v>
      </c>
      <c r="P62" s="139"/>
      <c r="Q62" s="139"/>
      <c r="R62" s="131"/>
      <c r="S62" s="34"/>
      <c r="T62" s="26"/>
      <c r="U62" s="585"/>
      <c r="V62" s="704"/>
      <c r="W62" s="704"/>
      <c r="X62" s="585"/>
      <c r="Y62" s="586"/>
      <c r="Z62" s="29"/>
      <c r="AA62" s="42"/>
      <c r="AB62" s="29"/>
      <c r="AC62" s="29"/>
      <c r="AD62" s="29"/>
      <c r="AE62" s="29"/>
      <c r="AF62" s="29"/>
      <c r="AG62" s="144"/>
      <c r="AH62" s="145">
        <f t="shared" si="18"/>
        <v>0</v>
      </c>
      <c r="AI62" s="142"/>
      <c r="AJ62" s="131"/>
      <c r="AK62" s="131"/>
      <c r="AL62" s="34"/>
      <c r="AM62" s="26"/>
      <c r="AN62" s="585"/>
      <c r="AO62" s="704"/>
      <c r="AP62" s="704"/>
      <c r="AQ62" s="585"/>
      <c r="AR62" s="586"/>
      <c r="AS62" s="29"/>
      <c r="AT62" s="29"/>
      <c r="AU62" s="29"/>
      <c r="AV62" s="29"/>
      <c r="AW62" s="29"/>
      <c r="AX62" s="29"/>
      <c r="AY62" s="29"/>
      <c r="AZ62" s="144"/>
      <c r="BA62" s="145">
        <f t="shared" si="19"/>
        <v>0</v>
      </c>
      <c r="BB62" s="142"/>
      <c r="BC62" s="131"/>
      <c r="BD62" s="131"/>
      <c r="BE62" s="34"/>
    </row>
    <row r="63" spans="1:57" x14ac:dyDescent="0.25">
      <c r="A63" s="26"/>
      <c r="B63" s="585"/>
      <c r="C63" s="704"/>
      <c r="D63" s="586"/>
      <c r="E63" s="688"/>
      <c r="F63" s="688"/>
      <c r="G63" s="29"/>
      <c r="H63" s="29"/>
      <c r="I63" s="29"/>
      <c r="J63" s="29"/>
      <c r="K63" s="29"/>
      <c r="L63" s="29"/>
      <c r="M63" s="29"/>
      <c r="N63" s="38"/>
      <c r="O63" s="143">
        <f t="shared" si="17"/>
        <v>0</v>
      </c>
      <c r="P63" s="139"/>
      <c r="Q63" s="139"/>
      <c r="R63" s="131"/>
      <c r="S63" s="34"/>
      <c r="T63" s="26"/>
      <c r="U63" s="585"/>
      <c r="V63" s="704"/>
      <c r="W63" s="704"/>
      <c r="X63" s="585"/>
      <c r="Y63" s="586"/>
      <c r="Z63" s="29"/>
      <c r="AA63" s="42"/>
      <c r="AB63" s="29"/>
      <c r="AC63" s="29"/>
      <c r="AD63" s="29"/>
      <c r="AE63" s="29"/>
      <c r="AF63" s="29"/>
      <c r="AG63" s="144"/>
      <c r="AH63" s="145">
        <f t="shared" si="18"/>
        <v>0</v>
      </c>
      <c r="AI63" s="142"/>
      <c r="AJ63" s="131"/>
      <c r="AK63" s="131"/>
      <c r="AL63" s="34"/>
      <c r="AM63" s="26"/>
      <c r="AN63" s="585"/>
      <c r="AO63" s="704"/>
      <c r="AP63" s="704"/>
      <c r="AQ63" s="585"/>
      <c r="AR63" s="586"/>
      <c r="AS63" s="29"/>
      <c r="AT63" s="29"/>
      <c r="AU63" s="29"/>
      <c r="AV63" s="29"/>
      <c r="AW63" s="29"/>
      <c r="AX63" s="29"/>
      <c r="AY63" s="29"/>
      <c r="AZ63" s="144"/>
      <c r="BA63" s="145">
        <f t="shared" si="19"/>
        <v>0</v>
      </c>
      <c r="BB63" s="142"/>
      <c r="BC63" s="131"/>
      <c r="BD63" s="131"/>
      <c r="BE63" s="34"/>
    </row>
    <row r="64" spans="1:57" x14ac:dyDescent="0.25">
      <c r="A64" s="26"/>
      <c r="B64" s="585"/>
      <c r="C64" s="704"/>
      <c r="D64" s="586"/>
      <c r="E64" s="688"/>
      <c r="F64" s="688"/>
      <c r="G64" s="29"/>
      <c r="H64" s="29"/>
      <c r="I64" s="29"/>
      <c r="J64" s="29"/>
      <c r="K64" s="29"/>
      <c r="L64" s="29"/>
      <c r="M64" s="29"/>
      <c r="N64" s="38"/>
      <c r="O64" s="143">
        <f t="shared" si="17"/>
        <v>0</v>
      </c>
      <c r="P64" s="139"/>
      <c r="Q64" s="139"/>
      <c r="R64" s="131"/>
      <c r="S64" s="34"/>
      <c r="T64" s="26"/>
      <c r="U64" s="585"/>
      <c r="V64" s="704"/>
      <c r="W64" s="704"/>
      <c r="X64" s="585"/>
      <c r="Y64" s="586"/>
      <c r="Z64" s="29"/>
      <c r="AA64" s="42"/>
      <c r="AB64" s="29"/>
      <c r="AC64" s="29"/>
      <c r="AD64" s="29"/>
      <c r="AE64" s="29"/>
      <c r="AF64" s="29"/>
      <c r="AG64" s="144"/>
      <c r="AH64" s="145">
        <f t="shared" si="18"/>
        <v>0</v>
      </c>
      <c r="AI64" s="142"/>
      <c r="AJ64" s="131"/>
      <c r="AK64" s="131"/>
      <c r="AL64" s="34"/>
      <c r="AM64" s="26"/>
      <c r="AN64" s="585"/>
      <c r="AO64" s="704"/>
      <c r="AP64" s="704"/>
      <c r="AQ64" s="585"/>
      <c r="AR64" s="586"/>
      <c r="AS64" s="29"/>
      <c r="AT64" s="29"/>
      <c r="AU64" s="29"/>
      <c r="AV64" s="29"/>
      <c r="AW64" s="29"/>
      <c r="AX64" s="29"/>
      <c r="AY64" s="29"/>
      <c r="AZ64" s="144"/>
      <c r="BA64" s="145">
        <f t="shared" si="19"/>
        <v>0</v>
      </c>
      <c r="BB64" s="142"/>
      <c r="BC64" s="131"/>
      <c r="BD64" s="131"/>
      <c r="BE64" s="34"/>
    </row>
    <row r="65" spans="1:76" x14ac:dyDescent="0.25">
      <c r="A65" s="26"/>
      <c r="B65" s="585"/>
      <c r="C65" s="704"/>
      <c r="D65" s="586"/>
      <c r="E65" s="688"/>
      <c r="F65" s="688"/>
      <c r="G65" s="29"/>
      <c r="H65" s="29"/>
      <c r="I65" s="29"/>
      <c r="J65" s="29"/>
      <c r="K65" s="29"/>
      <c r="L65" s="29"/>
      <c r="M65" s="29"/>
      <c r="N65" s="38"/>
      <c r="O65" s="143">
        <f t="shared" si="17"/>
        <v>0</v>
      </c>
      <c r="P65" s="139"/>
      <c r="Q65" s="139"/>
      <c r="R65" s="131"/>
      <c r="S65" s="34"/>
      <c r="T65" s="26"/>
      <c r="U65" s="585"/>
      <c r="V65" s="704"/>
      <c r="W65" s="704"/>
      <c r="X65" s="585"/>
      <c r="Y65" s="586"/>
      <c r="Z65" s="29"/>
      <c r="AA65" s="42"/>
      <c r="AB65" s="29"/>
      <c r="AC65" s="29"/>
      <c r="AD65" s="29"/>
      <c r="AE65" s="29"/>
      <c r="AF65" s="29"/>
      <c r="AG65" s="144"/>
      <c r="AH65" s="145">
        <f t="shared" si="18"/>
        <v>0</v>
      </c>
      <c r="AI65" s="142"/>
      <c r="AJ65" s="131"/>
      <c r="AK65" s="131"/>
      <c r="AL65" s="34"/>
      <c r="AM65" s="26"/>
      <c r="AN65" s="585"/>
      <c r="AO65" s="704"/>
      <c r="AP65" s="704"/>
      <c r="AQ65" s="585"/>
      <c r="AR65" s="586"/>
      <c r="AS65" s="29"/>
      <c r="AT65" s="29"/>
      <c r="AU65" s="29"/>
      <c r="AV65" s="29"/>
      <c r="AW65" s="29"/>
      <c r="AX65" s="29"/>
      <c r="AY65" s="29"/>
      <c r="AZ65" s="144"/>
      <c r="BA65" s="145">
        <f t="shared" si="19"/>
        <v>0</v>
      </c>
      <c r="BB65" s="142"/>
      <c r="BC65" s="131"/>
      <c r="BD65" s="131"/>
      <c r="BE65" s="34"/>
    </row>
    <row r="66" spans="1:76" x14ac:dyDescent="0.25">
      <c r="A66" s="26"/>
      <c r="B66" s="585"/>
      <c r="C66" s="704"/>
      <c r="D66" s="586"/>
      <c r="E66" s="688"/>
      <c r="F66" s="688"/>
      <c r="G66" s="29"/>
      <c r="H66" s="29"/>
      <c r="I66" s="29"/>
      <c r="J66" s="29"/>
      <c r="K66" s="29"/>
      <c r="L66" s="29"/>
      <c r="M66" s="29"/>
      <c r="N66" s="38"/>
      <c r="O66" s="143">
        <f t="shared" si="17"/>
        <v>0</v>
      </c>
      <c r="P66" s="139"/>
      <c r="Q66" s="139"/>
      <c r="R66" s="131"/>
      <c r="S66" s="34"/>
      <c r="T66" s="26"/>
      <c r="U66" s="585"/>
      <c r="V66" s="704"/>
      <c r="W66" s="704"/>
      <c r="X66" s="585"/>
      <c r="Y66" s="586"/>
      <c r="Z66" s="29"/>
      <c r="AA66" s="42"/>
      <c r="AB66" s="29"/>
      <c r="AC66" s="29"/>
      <c r="AD66" s="29"/>
      <c r="AE66" s="29"/>
      <c r="AF66" s="29"/>
      <c r="AG66" s="144"/>
      <c r="AH66" s="145">
        <f t="shared" si="18"/>
        <v>0</v>
      </c>
      <c r="AI66" s="142"/>
      <c r="AJ66" s="131"/>
      <c r="AK66" s="131"/>
      <c r="AL66" s="34"/>
      <c r="AM66" s="26"/>
      <c r="AN66" s="585"/>
      <c r="AO66" s="704"/>
      <c r="AP66" s="704"/>
      <c r="AQ66" s="585"/>
      <c r="AR66" s="586"/>
      <c r="AS66" s="29"/>
      <c r="AT66" s="29"/>
      <c r="AU66" s="29"/>
      <c r="AV66" s="29"/>
      <c r="AW66" s="29"/>
      <c r="AX66" s="29"/>
      <c r="AY66" s="29"/>
      <c r="AZ66" s="144"/>
      <c r="BA66" s="145">
        <f t="shared" si="19"/>
        <v>0</v>
      </c>
      <c r="BB66" s="142"/>
      <c r="BC66" s="131"/>
      <c r="BD66" s="131"/>
      <c r="BE66" s="34"/>
    </row>
    <row r="67" spans="1:76" x14ac:dyDescent="0.25">
      <c r="A67" s="26"/>
      <c r="B67" s="585"/>
      <c r="C67" s="704"/>
      <c r="D67" s="586"/>
      <c r="E67" s="688"/>
      <c r="F67" s="688"/>
      <c r="G67" s="29"/>
      <c r="H67" s="29"/>
      <c r="I67" s="29"/>
      <c r="J67" s="29"/>
      <c r="K67" s="29"/>
      <c r="L67" s="29"/>
      <c r="M67" s="29"/>
      <c r="N67" s="38"/>
      <c r="O67" s="143">
        <f t="shared" si="17"/>
        <v>0</v>
      </c>
      <c r="P67" s="139"/>
      <c r="Q67" s="139"/>
      <c r="R67" s="131"/>
      <c r="S67" s="34"/>
      <c r="T67" s="26"/>
      <c r="U67" s="585"/>
      <c r="V67" s="704"/>
      <c r="W67" s="704"/>
      <c r="X67" s="585"/>
      <c r="Y67" s="586"/>
      <c r="Z67" s="29"/>
      <c r="AA67" s="42"/>
      <c r="AB67" s="29"/>
      <c r="AC67" s="29"/>
      <c r="AD67" s="29"/>
      <c r="AE67" s="29"/>
      <c r="AF67" s="29"/>
      <c r="AG67" s="144"/>
      <c r="AH67" s="145">
        <f t="shared" si="18"/>
        <v>0</v>
      </c>
      <c r="AI67" s="142"/>
      <c r="AJ67" s="131"/>
      <c r="AK67" s="131"/>
      <c r="AL67" s="34"/>
      <c r="AM67" s="26"/>
      <c r="AN67" s="585"/>
      <c r="AO67" s="704"/>
      <c r="AP67" s="704"/>
      <c r="AQ67" s="585"/>
      <c r="AR67" s="586"/>
      <c r="AS67" s="29"/>
      <c r="AT67" s="29"/>
      <c r="AU67" s="29"/>
      <c r="AV67" s="29"/>
      <c r="AW67" s="29"/>
      <c r="AX67" s="29"/>
      <c r="AY67" s="29"/>
      <c r="AZ67" s="144"/>
      <c r="BA67" s="145">
        <f t="shared" si="19"/>
        <v>0</v>
      </c>
      <c r="BB67" s="142"/>
      <c r="BC67" s="131"/>
      <c r="BD67" s="131"/>
      <c r="BE67" s="34"/>
    </row>
    <row r="68" spans="1:76" ht="15.75" thickBot="1" x14ac:dyDescent="0.3">
      <c r="A68" s="27"/>
      <c r="B68" s="879"/>
      <c r="C68" s="880"/>
      <c r="D68" s="881"/>
      <c r="E68" s="879"/>
      <c r="F68" s="881"/>
      <c r="G68" s="30"/>
      <c r="H68" s="30"/>
      <c r="I68" s="30"/>
      <c r="J68" s="30"/>
      <c r="K68" s="30"/>
      <c r="L68" s="30"/>
      <c r="M68" s="30"/>
      <c r="N68" s="39"/>
      <c r="O68" s="146">
        <f t="shared" si="17"/>
        <v>0</v>
      </c>
      <c r="P68" s="139"/>
      <c r="Q68" s="139"/>
      <c r="R68" s="131"/>
      <c r="S68" s="35"/>
      <c r="T68" s="27"/>
      <c r="U68" s="585"/>
      <c r="V68" s="704"/>
      <c r="W68" s="704"/>
      <c r="X68" s="585"/>
      <c r="Y68" s="586"/>
      <c r="Z68" s="30"/>
      <c r="AA68" s="30"/>
      <c r="AB68" s="30"/>
      <c r="AC68" s="30"/>
      <c r="AD68" s="30"/>
      <c r="AE68" s="30"/>
      <c r="AF68" s="30"/>
      <c r="AG68" s="147"/>
      <c r="AH68" s="145">
        <f t="shared" si="18"/>
        <v>0</v>
      </c>
      <c r="AI68" s="142"/>
      <c r="AJ68" s="131"/>
      <c r="AK68" s="131"/>
      <c r="AL68" s="35"/>
      <c r="AM68" s="27"/>
      <c r="AN68" s="585"/>
      <c r="AO68" s="704"/>
      <c r="AP68" s="704"/>
      <c r="AQ68" s="585"/>
      <c r="AR68" s="586"/>
      <c r="AS68" s="30"/>
      <c r="AT68" s="30"/>
      <c r="AU68" s="30"/>
      <c r="AV68" s="30"/>
      <c r="AW68" s="30"/>
      <c r="AX68" s="30"/>
      <c r="AY68" s="30"/>
      <c r="AZ68" s="144"/>
      <c r="BA68" s="145">
        <f t="shared" si="19"/>
        <v>0</v>
      </c>
      <c r="BB68" s="142"/>
      <c r="BC68" s="131"/>
      <c r="BD68" s="131"/>
      <c r="BE68" s="35"/>
    </row>
    <row r="69" spans="1:76" ht="16.5" thickTop="1" thickBot="1" x14ac:dyDescent="0.3">
      <c r="A69" s="563" t="s">
        <v>131</v>
      </c>
      <c r="B69" s="564"/>
      <c r="C69" s="564"/>
      <c r="D69" s="564"/>
      <c r="E69" s="564"/>
      <c r="F69" s="564"/>
      <c r="G69" s="564"/>
      <c r="H69" s="565"/>
      <c r="I69" s="46">
        <f>SUM(I42:I68)+SUM(AB42:AB73)+SUM(AT42:AT73)</f>
        <v>0</v>
      </c>
      <c r="J69" s="46">
        <f>SUM(J42:J68)+SUM(AC42:AC73)+SUM(AU42:AU73)</f>
        <v>0</v>
      </c>
      <c r="K69" s="46">
        <f>SUM(K42:K68)+SUM(AC42:AC73)+SUM(AU42:AU73)</f>
        <v>0</v>
      </c>
      <c r="L69" s="46">
        <f>SUM(L42:L68)+SUM(AD42:AD73)+SUM(AV42:AV73)</f>
        <v>0</v>
      </c>
      <c r="M69" s="46">
        <f>SUM(M42:M68)+SUM(AE42:AE73)+SUM(AW42:AW73)</f>
        <v>0</v>
      </c>
      <c r="N69" s="48">
        <f>SUM(O42:O68)</f>
        <v>0</v>
      </c>
      <c r="O69" s="566"/>
      <c r="P69" s="566"/>
      <c r="Q69" s="566"/>
      <c r="R69" s="566"/>
      <c r="S69" s="568"/>
      <c r="T69" s="27"/>
      <c r="U69" s="585"/>
      <c r="V69" s="704"/>
      <c r="W69" s="704"/>
      <c r="X69" s="585"/>
      <c r="Y69" s="586"/>
      <c r="Z69" s="30"/>
      <c r="AA69" s="30"/>
      <c r="AB69" s="30"/>
      <c r="AC69" s="30"/>
      <c r="AD69" s="30"/>
      <c r="AE69" s="30"/>
      <c r="AF69" s="30"/>
      <c r="AG69" s="147"/>
      <c r="AH69" s="145">
        <f t="shared" si="18"/>
        <v>0</v>
      </c>
      <c r="AI69" s="142"/>
      <c r="AJ69" s="131"/>
      <c r="AK69" s="131"/>
      <c r="AL69" s="35"/>
      <c r="AM69" s="27"/>
      <c r="AN69" s="585"/>
      <c r="AO69" s="704"/>
      <c r="AP69" s="704"/>
      <c r="AQ69" s="585"/>
      <c r="AR69" s="586"/>
      <c r="AS69" s="30"/>
      <c r="AT69" s="30"/>
      <c r="AU69" s="30"/>
      <c r="AV69" s="30"/>
      <c r="AW69" s="30"/>
      <c r="AX69" s="30"/>
      <c r="AY69" s="30"/>
      <c r="AZ69" s="144"/>
      <c r="BA69" s="145">
        <f t="shared" si="19"/>
        <v>0</v>
      </c>
      <c r="BB69" s="142"/>
      <c r="BC69" s="131"/>
      <c r="BD69" s="131"/>
      <c r="BE69" s="35"/>
    </row>
    <row r="70" spans="1:76" ht="15.75" thickBot="1" x14ac:dyDescent="0.3">
      <c r="A70" s="573" t="s">
        <v>38</v>
      </c>
      <c r="B70" s="574"/>
      <c r="C70" s="574"/>
      <c r="D70" s="574"/>
      <c r="E70" s="574"/>
      <c r="F70" s="574"/>
      <c r="G70" s="574"/>
      <c r="H70" s="574"/>
      <c r="I70" s="574"/>
      <c r="J70" s="574"/>
      <c r="K70" s="574"/>
      <c r="L70" s="574"/>
      <c r="M70" s="574"/>
      <c r="N70" s="575"/>
      <c r="O70" s="579">
        <f>SUM(P42:P68)+SUM(AI42:AI73)+SUM(AX42:AX73)</f>
        <v>0</v>
      </c>
      <c r="P70" s="560"/>
      <c r="Q70" s="560"/>
      <c r="R70" s="560"/>
      <c r="S70" s="562"/>
      <c r="T70" s="27"/>
      <c r="U70" s="585"/>
      <c r="V70" s="704"/>
      <c r="W70" s="704"/>
      <c r="X70" s="585"/>
      <c r="Y70" s="586"/>
      <c r="Z70" s="30"/>
      <c r="AA70" s="30"/>
      <c r="AB70" s="30"/>
      <c r="AC70" s="30"/>
      <c r="AD70" s="30"/>
      <c r="AE70" s="30"/>
      <c r="AF70" s="30"/>
      <c r="AG70" s="147"/>
      <c r="AH70" s="145">
        <f t="shared" si="18"/>
        <v>0</v>
      </c>
      <c r="AI70" s="142"/>
      <c r="AJ70" s="131"/>
      <c r="AK70" s="148"/>
      <c r="AL70" s="35"/>
      <c r="AM70" s="27"/>
      <c r="AN70" s="585"/>
      <c r="AO70" s="704"/>
      <c r="AP70" s="704"/>
      <c r="AQ70" s="585"/>
      <c r="AR70" s="586"/>
      <c r="AS70" s="30"/>
      <c r="AT70" s="30"/>
      <c r="AU70" s="30"/>
      <c r="AV70" s="30"/>
      <c r="AW70" s="30"/>
      <c r="AX70" s="30"/>
      <c r="AY70" s="30"/>
      <c r="AZ70" s="144"/>
      <c r="BA70" s="145">
        <f t="shared" si="19"/>
        <v>0</v>
      </c>
      <c r="BB70" s="142"/>
      <c r="BC70" s="131"/>
      <c r="BD70" s="131"/>
      <c r="BE70" s="35"/>
    </row>
    <row r="71" spans="1:76" ht="15.75" thickBot="1" x14ac:dyDescent="0.3">
      <c r="A71" s="555" t="s">
        <v>39</v>
      </c>
      <c r="B71" s="556"/>
      <c r="C71" s="556"/>
      <c r="D71" s="556"/>
      <c r="E71" s="556"/>
      <c r="F71" s="556"/>
      <c r="G71" s="556"/>
      <c r="H71" s="556"/>
      <c r="I71" s="556"/>
      <c r="J71" s="556"/>
      <c r="K71" s="556"/>
      <c r="L71" s="556"/>
      <c r="M71" s="556"/>
      <c r="N71" s="557"/>
      <c r="O71" s="558"/>
      <c r="P71" s="559">
        <f>SUM(Q42:Q68)+SUM(AJ42:AJ73)+SUM(BC42:BC73)</f>
        <v>0</v>
      </c>
      <c r="Q71" s="560"/>
      <c r="R71" s="560"/>
      <c r="S71" s="562"/>
      <c r="T71" s="27"/>
      <c r="U71" s="585"/>
      <c r="V71" s="704"/>
      <c r="W71" s="704"/>
      <c r="X71" s="585"/>
      <c r="Y71" s="586"/>
      <c r="Z71" s="30"/>
      <c r="AA71" s="30"/>
      <c r="AB71" s="30"/>
      <c r="AC71" s="30"/>
      <c r="AD71" s="30"/>
      <c r="AE71" s="30"/>
      <c r="AF71" s="30"/>
      <c r="AG71" s="147"/>
      <c r="AH71" s="145">
        <f t="shared" si="18"/>
        <v>0</v>
      </c>
      <c r="AI71" s="142"/>
      <c r="AJ71" s="142"/>
      <c r="AK71" s="131"/>
      <c r="AL71" s="35"/>
      <c r="AM71" s="27"/>
      <c r="AN71" s="585"/>
      <c r="AO71" s="704"/>
      <c r="AP71" s="704"/>
      <c r="AQ71" s="585"/>
      <c r="AR71" s="586"/>
      <c r="AS71" s="30"/>
      <c r="AT71" s="30"/>
      <c r="AU71" s="30"/>
      <c r="AV71" s="30"/>
      <c r="AW71" s="30"/>
      <c r="AX71" s="30"/>
      <c r="AY71" s="30"/>
      <c r="AZ71" s="144"/>
      <c r="BA71" s="145">
        <f t="shared" si="19"/>
        <v>0</v>
      </c>
      <c r="BB71" s="142"/>
      <c r="BC71" s="131"/>
      <c r="BD71" s="131"/>
      <c r="BE71" s="35"/>
    </row>
    <row r="72" spans="1:76" ht="15.75" thickBot="1" x14ac:dyDescent="0.3">
      <c r="A72" s="540" t="s">
        <v>56</v>
      </c>
      <c r="B72" s="540"/>
      <c r="C72" s="540"/>
      <c r="D72" s="540"/>
      <c r="E72" s="540"/>
      <c r="F72" s="540"/>
      <c r="G72" s="540"/>
      <c r="H72" s="540"/>
      <c r="I72" s="540"/>
      <c r="J72" s="540"/>
      <c r="K72" s="540"/>
      <c r="L72" s="540"/>
      <c r="M72" s="540"/>
      <c r="N72" s="540"/>
      <c r="O72" s="540"/>
      <c r="P72" s="540"/>
      <c r="Q72" s="541"/>
      <c r="R72" s="542">
        <f>SUM(R42:R68)+SUM(AK42:AK72)+SUM(BD42:BD72)</f>
        <v>0</v>
      </c>
      <c r="S72" s="543"/>
      <c r="T72" s="59"/>
      <c r="U72" s="699"/>
      <c r="V72" s="701"/>
      <c r="W72" s="701"/>
      <c r="X72" s="699"/>
      <c r="Y72" s="700"/>
      <c r="Z72" s="60"/>
      <c r="AA72" s="60"/>
      <c r="AB72" s="60"/>
      <c r="AC72" s="60"/>
      <c r="AD72" s="60"/>
      <c r="AE72" s="60"/>
      <c r="AF72" s="60"/>
      <c r="AG72" s="149"/>
      <c r="AH72" s="150">
        <f t="shared" si="18"/>
        <v>0</v>
      </c>
      <c r="AI72" s="137"/>
      <c r="AJ72" s="137"/>
      <c r="AK72" s="137"/>
      <c r="AL72" s="62"/>
      <c r="AM72" s="59"/>
      <c r="AN72" s="699"/>
      <c r="AO72" s="701"/>
      <c r="AP72" s="701"/>
      <c r="AQ72" s="699"/>
      <c r="AR72" s="700"/>
      <c r="AS72" s="60"/>
      <c r="AT72" s="60"/>
      <c r="AU72" s="60"/>
      <c r="AV72" s="60"/>
      <c r="AW72" s="60"/>
      <c r="AX72" s="60"/>
      <c r="AY72" s="60"/>
      <c r="AZ72" s="149"/>
      <c r="BA72" s="150">
        <f t="shared" si="19"/>
        <v>0</v>
      </c>
      <c r="BB72" s="137"/>
      <c r="BC72" s="137"/>
      <c r="BD72" s="137"/>
      <c r="BE72" s="62"/>
    </row>
    <row r="73" spans="1:76" ht="15.75" customHeight="1" thickBot="1" x14ac:dyDescent="0.3">
      <c r="A73" s="528" t="s">
        <v>31</v>
      </c>
      <c r="B73" s="529"/>
      <c r="C73" s="529"/>
      <c r="D73" s="529"/>
      <c r="E73" s="529"/>
      <c r="F73" s="529"/>
      <c r="G73" s="529"/>
      <c r="H73" s="529"/>
      <c r="I73" s="529"/>
      <c r="J73" s="529"/>
      <c r="K73" s="529"/>
      <c r="L73" s="529"/>
      <c r="M73" s="529"/>
      <c r="N73" s="529"/>
      <c r="O73" s="529"/>
      <c r="P73" s="529"/>
      <c r="Q73" s="529"/>
      <c r="R73" s="529"/>
      <c r="S73" s="530"/>
      <c r="T73" s="528" t="s">
        <v>31</v>
      </c>
      <c r="U73" s="529"/>
      <c r="V73" s="529"/>
      <c r="W73" s="529"/>
      <c r="X73" s="529"/>
      <c r="Y73" s="529"/>
      <c r="Z73" s="529"/>
      <c r="AA73" s="529"/>
      <c r="AB73" s="529"/>
      <c r="AC73" s="529"/>
      <c r="AD73" s="529"/>
      <c r="AE73" s="529"/>
      <c r="AF73" s="529"/>
      <c r="AG73" s="529"/>
      <c r="AH73" s="529"/>
      <c r="AI73" s="529"/>
      <c r="AJ73" s="529"/>
      <c r="AK73" s="529"/>
      <c r="AL73" s="530"/>
      <c r="AM73" s="847" t="s">
        <v>31</v>
      </c>
      <c r="AN73" s="847"/>
      <c r="AO73" s="847"/>
      <c r="AP73" s="847"/>
      <c r="AQ73" s="847"/>
      <c r="AR73" s="847"/>
      <c r="AS73" s="847"/>
      <c r="AT73" s="847"/>
      <c r="AU73" s="847"/>
      <c r="AV73" s="847"/>
      <c r="AW73" s="847"/>
      <c r="AX73" s="847"/>
      <c r="AY73" s="847"/>
      <c r="AZ73" s="847"/>
      <c r="BA73" s="847"/>
      <c r="BB73" s="847"/>
      <c r="BC73" s="847"/>
      <c r="BD73" s="847"/>
      <c r="BE73" s="847"/>
      <c r="BF73" s="847" t="s">
        <v>31</v>
      </c>
      <c r="BG73" s="847"/>
      <c r="BH73" s="847"/>
      <c r="BI73" s="847"/>
      <c r="BJ73" s="847"/>
      <c r="BK73" s="847"/>
      <c r="BL73" s="847"/>
      <c r="BM73" s="847"/>
      <c r="BN73" s="847"/>
      <c r="BO73" s="847"/>
      <c r="BP73" s="847"/>
      <c r="BQ73" s="847"/>
      <c r="BR73" s="847"/>
      <c r="BS73" s="847"/>
      <c r="BT73" s="847"/>
      <c r="BU73" s="847"/>
      <c r="BV73" s="847"/>
      <c r="BW73" s="847"/>
      <c r="BX73" s="847"/>
    </row>
    <row r="74" spans="1:76" ht="15.75" customHeight="1" thickBot="1" x14ac:dyDescent="0.3">
      <c r="A74" s="531"/>
      <c r="B74" s="532"/>
      <c r="C74" s="532"/>
      <c r="D74" s="532"/>
      <c r="E74" s="532"/>
      <c r="F74" s="532"/>
      <c r="G74" s="532"/>
      <c r="H74" s="532"/>
      <c r="I74" s="532"/>
      <c r="J74" s="532"/>
      <c r="K74" s="532"/>
      <c r="L74" s="532"/>
      <c r="M74" s="532"/>
      <c r="N74" s="532"/>
      <c r="O74" s="532"/>
      <c r="P74" s="532"/>
      <c r="Q74" s="532"/>
      <c r="R74" s="532"/>
      <c r="S74" s="533"/>
      <c r="T74" s="531"/>
      <c r="U74" s="532"/>
      <c r="V74" s="532"/>
      <c r="W74" s="532"/>
      <c r="X74" s="532"/>
      <c r="Y74" s="532"/>
      <c r="Z74" s="532"/>
      <c r="AA74" s="532"/>
      <c r="AB74" s="532"/>
      <c r="AC74" s="532"/>
      <c r="AD74" s="532"/>
      <c r="AE74" s="532"/>
      <c r="AF74" s="532"/>
      <c r="AG74" s="532"/>
      <c r="AH74" s="532"/>
      <c r="AI74" s="532"/>
      <c r="AJ74" s="532"/>
      <c r="AK74" s="532"/>
      <c r="AL74" s="533"/>
      <c r="AM74" s="847"/>
      <c r="AN74" s="847"/>
      <c r="AO74" s="847"/>
      <c r="AP74" s="847"/>
      <c r="AQ74" s="847"/>
      <c r="AR74" s="847"/>
      <c r="AS74" s="847"/>
      <c r="AT74" s="847"/>
      <c r="AU74" s="847"/>
      <c r="AV74" s="847"/>
      <c r="AW74" s="847"/>
      <c r="AX74" s="847"/>
      <c r="AY74" s="847"/>
      <c r="AZ74" s="847"/>
      <c r="BA74" s="847"/>
      <c r="BB74" s="847"/>
      <c r="BC74" s="847"/>
      <c r="BD74" s="847"/>
      <c r="BE74" s="847"/>
      <c r="BF74" s="847"/>
      <c r="BG74" s="847"/>
      <c r="BH74" s="847"/>
      <c r="BI74" s="847"/>
      <c r="BJ74" s="847"/>
      <c r="BK74" s="847"/>
      <c r="BL74" s="847"/>
      <c r="BM74" s="847"/>
      <c r="BN74" s="847"/>
      <c r="BO74" s="847"/>
      <c r="BP74" s="847"/>
      <c r="BQ74" s="847"/>
      <c r="BR74" s="847"/>
      <c r="BS74" s="847"/>
      <c r="BT74" s="847"/>
      <c r="BU74" s="847"/>
      <c r="BV74" s="847"/>
      <c r="BW74" s="847"/>
      <c r="BX74" s="847"/>
    </row>
    <row r="75" spans="1:76" ht="15.75" customHeight="1" thickBot="1" x14ac:dyDescent="0.3">
      <c r="A75" s="843" t="s">
        <v>89</v>
      </c>
      <c r="B75" s="843" t="s">
        <v>3</v>
      </c>
      <c r="C75" s="526" t="s">
        <v>41</v>
      </c>
      <c r="D75" s="844"/>
      <c r="E75" s="844"/>
      <c r="F75" s="633" t="s">
        <v>46</v>
      </c>
      <c r="G75" s="633"/>
      <c r="H75" s="502" t="s">
        <v>91</v>
      </c>
      <c r="I75" s="502"/>
      <c r="J75" s="839" t="s">
        <v>92</v>
      </c>
      <c r="K75" s="839"/>
      <c r="L75" s="840"/>
      <c r="M75" s="649" t="s">
        <v>43</v>
      </c>
      <c r="N75" s="721" t="s">
        <v>90</v>
      </c>
      <c r="O75" s="722"/>
      <c r="P75" s="524" t="s">
        <v>25</v>
      </c>
      <c r="Q75" s="524" t="s">
        <v>45</v>
      </c>
      <c r="R75" s="524" t="s">
        <v>26</v>
      </c>
      <c r="S75" s="846" t="s">
        <v>47</v>
      </c>
      <c r="T75" s="843" t="s">
        <v>89</v>
      </c>
      <c r="U75" s="843" t="s">
        <v>3</v>
      </c>
      <c r="V75" s="526" t="s">
        <v>41</v>
      </c>
      <c r="W75" s="844"/>
      <c r="X75" s="844"/>
      <c r="Y75" s="633" t="s">
        <v>46</v>
      </c>
      <c r="Z75" s="633"/>
      <c r="AA75" s="502" t="s">
        <v>91</v>
      </c>
      <c r="AB75" s="502"/>
      <c r="AC75" s="839" t="s">
        <v>92</v>
      </c>
      <c r="AD75" s="839"/>
      <c r="AE75" s="840"/>
      <c r="AF75" s="649" t="s">
        <v>43</v>
      </c>
      <c r="AG75" s="715" t="s">
        <v>90</v>
      </c>
      <c r="AH75" s="716"/>
      <c r="AI75" s="524" t="s">
        <v>25</v>
      </c>
      <c r="AJ75" s="524" t="s">
        <v>45</v>
      </c>
      <c r="AK75" s="524" t="s">
        <v>26</v>
      </c>
      <c r="AL75" s="501" t="s">
        <v>47</v>
      </c>
      <c r="AM75" s="843" t="s">
        <v>89</v>
      </c>
      <c r="AN75" s="843" t="s">
        <v>3</v>
      </c>
      <c r="AO75" s="526" t="s">
        <v>41</v>
      </c>
      <c r="AP75" s="844"/>
      <c r="AQ75" s="844"/>
      <c r="AR75" s="633" t="s">
        <v>46</v>
      </c>
      <c r="AS75" s="633"/>
      <c r="AT75" s="502" t="s">
        <v>91</v>
      </c>
      <c r="AU75" s="502"/>
      <c r="AV75" s="839" t="s">
        <v>92</v>
      </c>
      <c r="AW75" s="839"/>
      <c r="AX75" s="840"/>
      <c r="AY75" s="649" t="s">
        <v>43</v>
      </c>
      <c r="AZ75" s="715" t="s">
        <v>90</v>
      </c>
      <c r="BA75" s="716"/>
      <c r="BB75" s="524" t="s">
        <v>25</v>
      </c>
      <c r="BC75" s="524" t="s">
        <v>45</v>
      </c>
      <c r="BD75" s="524" t="s">
        <v>26</v>
      </c>
      <c r="BE75" s="501" t="s">
        <v>47</v>
      </c>
      <c r="BF75" s="843" t="s">
        <v>89</v>
      </c>
      <c r="BG75" s="843" t="s">
        <v>3</v>
      </c>
      <c r="BH75" s="526" t="s">
        <v>41</v>
      </c>
      <c r="BI75" s="844"/>
      <c r="BJ75" s="844"/>
      <c r="BK75" s="633" t="s">
        <v>46</v>
      </c>
      <c r="BL75" s="633"/>
      <c r="BM75" s="502" t="s">
        <v>91</v>
      </c>
      <c r="BN75" s="502"/>
      <c r="BO75" s="839" t="s">
        <v>92</v>
      </c>
      <c r="BP75" s="839"/>
      <c r="BQ75" s="840"/>
      <c r="BR75" s="649" t="s">
        <v>43</v>
      </c>
      <c r="BS75" s="715" t="s">
        <v>90</v>
      </c>
      <c r="BT75" s="716"/>
      <c r="BU75" s="524" t="s">
        <v>25</v>
      </c>
      <c r="BV75" s="524" t="s">
        <v>45</v>
      </c>
      <c r="BW75" s="524" t="s">
        <v>26</v>
      </c>
      <c r="BX75" s="501" t="s">
        <v>47</v>
      </c>
    </row>
    <row r="76" spans="1:76" ht="16.5" customHeight="1" thickBot="1" x14ac:dyDescent="0.3">
      <c r="A76" s="843"/>
      <c r="B76" s="843"/>
      <c r="C76" s="527"/>
      <c r="D76" s="845"/>
      <c r="E76" s="845"/>
      <c r="F76" s="635"/>
      <c r="G76" s="635"/>
      <c r="H76" s="503"/>
      <c r="I76" s="503"/>
      <c r="J76" s="841"/>
      <c r="K76" s="841"/>
      <c r="L76" s="842"/>
      <c r="M76" s="651"/>
      <c r="N76" s="723"/>
      <c r="O76" s="724"/>
      <c r="P76" s="524"/>
      <c r="Q76" s="524"/>
      <c r="R76" s="524"/>
      <c r="S76" s="846"/>
      <c r="T76" s="843"/>
      <c r="U76" s="843"/>
      <c r="V76" s="527"/>
      <c r="W76" s="845"/>
      <c r="X76" s="845"/>
      <c r="Y76" s="635"/>
      <c r="Z76" s="635"/>
      <c r="AA76" s="503"/>
      <c r="AB76" s="503"/>
      <c r="AC76" s="841"/>
      <c r="AD76" s="841"/>
      <c r="AE76" s="842"/>
      <c r="AF76" s="651"/>
      <c r="AG76" s="717"/>
      <c r="AH76" s="718"/>
      <c r="AI76" s="524"/>
      <c r="AJ76" s="524"/>
      <c r="AK76" s="524"/>
      <c r="AL76" s="501"/>
      <c r="AM76" s="843"/>
      <c r="AN76" s="843"/>
      <c r="AO76" s="527"/>
      <c r="AP76" s="845"/>
      <c r="AQ76" s="845"/>
      <c r="AR76" s="635"/>
      <c r="AS76" s="635"/>
      <c r="AT76" s="503"/>
      <c r="AU76" s="503"/>
      <c r="AV76" s="841"/>
      <c r="AW76" s="841"/>
      <c r="AX76" s="842"/>
      <c r="AY76" s="651"/>
      <c r="AZ76" s="717"/>
      <c r="BA76" s="718"/>
      <c r="BB76" s="524"/>
      <c r="BC76" s="524"/>
      <c r="BD76" s="524"/>
      <c r="BE76" s="501"/>
      <c r="BF76" s="843"/>
      <c r="BG76" s="843"/>
      <c r="BH76" s="527"/>
      <c r="BI76" s="845"/>
      <c r="BJ76" s="845"/>
      <c r="BK76" s="635"/>
      <c r="BL76" s="635"/>
      <c r="BM76" s="503"/>
      <c r="BN76" s="503"/>
      <c r="BO76" s="841"/>
      <c r="BP76" s="841"/>
      <c r="BQ76" s="842"/>
      <c r="BR76" s="651"/>
      <c r="BS76" s="717"/>
      <c r="BT76" s="718"/>
      <c r="BU76" s="524"/>
      <c r="BV76" s="524"/>
      <c r="BW76" s="524"/>
      <c r="BX76" s="501"/>
    </row>
    <row r="77" spans="1:76" ht="16.5" customHeight="1" x14ac:dyDescent="0.25">
      <c r="A77" s="24"/>
      <c r="B77" s="23"/>
      <c r="C77" s="836" t="e">
        <f>VLOOKUP(B77,'BASE DE DONNEE'!$A$4:$H$148,2,0)</f>
        <v>#N/A</v>
      </c>
      <c r="D77" s="836"/>
      <c r="E77" s="836"/>
      <c r="F77" s="833"/>
      <c r="G77" s="833"/>
      <c r="H77" s="834"/>
      <c r="I77" s="834"/>
      <c r="J77" s="835"/>
      <c r="K77" s="835"/>
      <c r="L77" s="835"/>
      <c r="M77" s="103" t="e">
        <f>VLOOKUP(B77,'BASE DE DONNEE'!$A$4:$H$148,3,0)</f>
        <v>#N/A</v>
      </c>
      <c r="N77" s="719" t="e">
        <f>(J77*M77)/100</f>
        <v>#N/A</v>
      </c>
      <c r="O77" s="720"/>
      <c r="P77" s="51" t="e">
        <f>VLOOKUP(B77,'BASE DE DONNEE'!$A$4:$H$148,6,0)*N77/100</f>
        <v>#N/A</v>
      </c>
      <c r="Q77" s="51" t="e">
        <f>VLOOKUP(B77,'BASE DE DONNEE'!$A$4:$H$148,7,0)*N77/100</f>
        <v>#N/A</v>
      </c>
      <c r="R77" s="51" t="e">
        <f>VLOOKUP(B77,'BASE DE DONNEE'!$A$4:$H$148,8,0)*N77/100</f>
        <v>#N/A</v>
      </c>
      <c r="S77" s="52" t="e">
        <f t="shared" ref="S77:S100" si="20">N77+P77+Q77+R77</f>
        <v>#N/A</v>
      </c>
      <c r="T77" s="22"/>
      <c r="U77" s="23"/>
      <c r="V77" s="836" t="e">
        <f>VLOOKUP(U77,'BASE DE DONNEE'!$A$4:$H$148,2,0)</f>
        <v>#N/A</v>
      </c>
      <c r="W77" s="836"/>
      <c r="X77" s="836"/>
      <c r="Y77" s="833"/>
      <c r="Z77" s="833"/>
      <c r="AA77" s="834"/>
      <c r="AB77" s="834"/>
      <c r="AC77" s="835"/>
      <c r="AD77" s="835"/>
      <c r="AE77" s="835"/>
      <c r="AF77" s="50" t="e">
        <f>VLOOKUP(U77,'BASE DE DONNEE'!$A$4:$H$148,3,0)</f>
        <v>#N/A</v>
      </c>
      <c r="AG77" s="837" t="e">
        <f>(AC77*AF77)/100</f>
        <v>#N/A</v>
      </c>
      <c r="AH77" s="838"/>
      <c r="AI77" s="51" t="e">
        <f>VLOOKUP(U77,'BASE DE DONNEE'!$A$4:$H$148,6,0)*AG77/100</f>
        <v>#N/A</v>
      </c>
      <c r="AJ77" s="51" t="e">
        <f>VLOOKUP(U77,'BASE DE DONNEE'!$A$4:$H$148,7,0)*AG77/100</f>
        <v>#N/A</v>
      </c>
      <c r="AK77" s="51" t="e">
        <f>VLOOKUP(U77,'BASE DE DONNEE'!$A$4:$H$148,8,0)*AG77/100</f>
        <v>#N/A</v>
      </c>
      <c r="AL77" s="52" t="e">
        <f>AG77+AI77+AJ77+AK77</f>
        <v>#N/A</v>
      </c>
      <c r="AM77" s="22"/>
      <c r="AN77" s="23"/>
      <c r="AO77" s="836" t="e">
        <f>VLOOKUP(AN77,'BASE DE DONNEE'!$A$4:$H$148,2,0)</f>
        <v>#N/A</v>
      </c>
      <c r="AP77" s="836"/>
      <c r="AQ77" s="836"/>
      <c r="AR77" s="833"/>
      <c r="AS77" s="833"/>
      <c r="AT77" s="834"/>
      <c r="AU77" s="834"/>
      <c r="AV77" s="835"/>
      <c r="AW77" s="835"/>
      <c r="AX77" s="835"/>
      <c r="AY77" s="50" t="e">
        <f>VLOOKUP(AN77,'BASE DE DONNEE'!$A$4:$H$148,3,0)</f>
        <v>#N/A</v>
      </c>
      <c r="AZ77" s="719" t="e">
        <f>(AV77*AY77)/100</f>
        <v>#N/A</v>
      </c>
      <c r="BA77" s="720"/>
      <c r="BB77" s="51" t="e">
        <f>VLOOKUP(AN77,'BASE DE DONNEE'!$A$4:$H$148,6,0)*AZ77/100</f>
        <v>#N/A</v>
      </c>
      <c r="BC77" s="51" t="e">
        <f>VLOOKUP(AN77,'BASE DE DONNEE'!$A$4:$H$148,7,0)*AZ77/100</f>
        <v>#N/A</v>
      </c>
      <c r="BD77" s="51" t="e">
        <f>VLOOKUP(AN77,'BASE DE DONNEE'!$A$4:$H$148,8,0)*AZ77/100</f>
        <v>#N/A</v>
      </c>
      <c r="BE77" s="52" t="e">
        <f>AZ77+BB77+BC77+BD77</f>
        <v>#N/A</v>
      </c>
      <c r="BF77" s="22"/>
      <c r="BG77" s="23"/>
      <c r="BH77" s="836" t="e">
        <f>VLOOKUP(BG77,'BASE DE DONNEE'!$A$4:$H$148,2,0)</f>
        <v>#N/A</v>
      </c>
      <c r="BI77" s="836"/>
      <c r="BJ77" s="836"/>
      <c r="BK77" s="833"/>
      <c r="BL77" s="833"/>
      <c r="BM77" s="834"/>
      <c r="BN77" s="834"/>
      <c r="BO77" s="835"/>
      <c r="BP77" s="835"/>
      <c r="BQ77" s="835"/>
      <c r="BR77" s="50" t="e">
        <f>VLOOKUP(BG77,'BASE DE DONNEE'!$A$4:$H$148,3,0)</f>
        <v>#N/A</v>
      </c>
      <c r="BS77" s="719" t="e">
        <f>(BO77*BR77)/100</f>
        <v>#N/A</v>
      </c>
      <c r="BT77" s="720"/>
      <c r="BU77" s="51" t="e">
        <f>VLOOKUP(BG77,'BASE DE DONNEE'!$A$4:$H$148,6,0)*BS77/100</f>
        <v>#N/A</v>
      </c>
      <c r="BV77" s="51" t="e">
        <f>VLOOKUP(BG77,'BASE DE DONNEE'!$A$4:$H$148,7,0)*BS77/100</f>
        <v>#N/A</v>
      </c>
      <c r="BW77" s="51" t="e">
        <f>VLOOKUP(BG77,'BASE DE DONNEE'!$A$4:$H$148,8,0)*BS77/100</f>
        <v>#N/A</v>
      </c>
      <c r="BX77" s="52" t="e">
        <f>BS77+BU77+BV77+BW77</f>
        <v>#N/A</v>
      </c>
    </row>
    <row r="78" spans="1:76" ht="16.5" customHeight="1" x14ac:dyDescent="0.25">
      <c r="A78" s="22"/>
      <c r="B78" s="23"/>
      <c r="C78" s="782" t="e">
        <f>VLOOKUP(B78,'BASE DE DONNEE'!$A$4:$H$148,2,0)</f>
        <v>#N/A</v>
      </c>
      <c r="D78" s="782"/>
      <c r="E78" s="782"/>
      <c r="F78" s="783"/>
      <c r="G78" s="783"/>
      <c r="H78" s="784"/>
      <c r="I78" s="784"/>
      <c r="J78" s="785"/>
      <c r="K78" s="785"/>
      <c r="L78" s="785"/>
      <c r="M78" s="50" t="e">
        <f>VLOOKUP(B78,'BASE DE DONNEE'!$A$4:$H$148,3,0)</f>
        <v>#N/A</v>
      </c>
      <c r="N78" s="713" t="e">
        <f t="shared" ref="N78:N100" si="21">(J78*M78)/100</f>
        <v>#N/A</v>
      </c>
      <c r="O78" s="714"/>
      <c r="P78" s="51" t="e">
        <f>VLOOKUP(B78,'BASE DE DONNEE'!$A$4:$H$148,6,0)*N78/100</f>
        <v>#N/A</v>
      </c>
      <c r="Q78" s="51" t="e">
        <f>VLOOKUP(B78,'BASE DE DONNEE'!$A$4:$H$148,7,0)*N78/100</f>
        <v>#N/A</v>
      </c>
      <c r="R78" s="51" t="e">
        <f>VLOOKUP(B78,'BASE DE DONNEE'!$A$4:$H$148,8,0)*N78/100</f>
        <v>#N/A</v>
      </c>
      <c r="S78" s="52" t="e">
        <f t="shared" si="20"/>
        <v>#N/A</v>
      </c>
      <c r="T78" s="22"/>
      <c r="U78" s="151"/>
      <c r="V78" s="782" t="e">
        <f>VLOOKUP(U78,'BASE DE DONNEE'!$A$4:$H$148,2,0)</f>
        <v>#N/A</v>
      </c>
      <c r="W78" s="782"/>
      <c r="X78" s="782"/>
      <c r="Y78" s="783"/>
      <c r="Z78" s="783"/>
      <c r="AA78" s="784"/>
      <c r="AB78" s="784"/>
      <c r="AC78" s="785"/>
      <c r="AD78" s="785"/>
      <c r="AE78" s="785"/>
      <c r="AF78" s="50" t="e">
        <f>VLOOKUP(U78,'BASE DE DONNEE'!$A$4:$H$148,3,0)</f>
        <v>#N/A</v>
      </c>
      <c r="AG78" s="713" t="e">
        <f t="shared" ref="AG78:AG105" si="22">(AC78*AF78)/100</f>
        <v>#N/A</v>
      </c>
      <c r="AH78" s="714"/>
      <c r="AI78" s="51" t="e">
        <f>VLOOKUP(U78,'BASE DE DONNEE'!$A$4:$H$148,6,0)*AH78/100</f>
        <v>#N/A</v>
      </c>
      <c r="AJ78" s="51" t="e">
        <f>VLOOKUP(U78,'BASE DE DONNEE'!$A$4:$H$148,7,0)*AH78/100</f>
        <v>#N/A</v>
      </c>
      <c r="AK78" s="51" t="e">
        <f>VLOOKUP(U78,'BASE DE DONNEE'!$A$4:$H$148,8,0)*AH78/100</f>
        <v>#N/A</v>
      </c>
      <c r="AL78" s="52" t="e">
        <f t="shared" ref="AL78:AL105" si="23">AH78+AI78+AJ78+AK78</f>
        <v>#N/A</v>
      </c>
      <c r="AM78" s="22"/>
      <c r="AN78" s="151"/>
      <c r="AO78" s="782" t="e">
        <f>VLOOKUP(AN78,'BASE DE DONNEE'!$A$4:$H$148,2,0)</f>
        <v>#N/A</v>
      </c>
      <c r="AP78" s="782"/>
      <c r="AQ78" s="782"/>
      <c r="AR78" s="783"/>
      <c r="AS78" s="783"/>
      <c r="AT78" s="784"/>
      <c r="AU78" s="784"/>
      <c r="AV78" s="785"/>
      <c r="AW78" s="785"/>
      <c r="AX78" s="785"/>
      <c r="AY78" s="50" t="e">
        <f>VLOOKUP(AN78,'BASE DE DONNEE'!$A$4:$H$148,3,0)</f>
        <v>#N/A</v>
      </c>
      <c r="AZ78" s="713" t="e">
        <f>(AV78*AY78)/100</f>
        <v>#N/A</v>
      </c>
      <c r="BA78" s="714"/>
      <c r="BB78" s="51" t="e">
        <f>VLOOKUP(AN78,'BASE DE DONNEE'!$A$4:$H$148,6,0)*AZ78/100</f>
        <v>#N/A</v>
      </c>
      <c r="BC78" s="51" t="e">
        <f>VLOOKUP(AN78,'BASE DE DONNEE'!$A$4:$H$148,7,0)*AZ78/100</f>
        <v>#N/A</v>
      </c>
      <c r="BD78" s="51" t="e">
        <f>VLOOKUP(AN78,'BASE DE DONNEE'!$A$4:$H$148,8,0)*AZ78/100</f>
        <v>#N/A</v>
      </c>
      <c r="BE78" s="52" t="e">
        <f>AZ78+BB78+BC78+BD78</f>
        <v>#N/A</v>
      </c>
      <c r="BF78" s="22"/>
      <c r="BG78" s="151"/>
      <c r="BH78" s="782" t="e">
        <f>VLOOKUP(BG78,'BASE DE DONNEE'!$A$4:$H$148,2,0)</f>
        <v>#N/A</v>
      </c>
      <c r="BI78" s="782"/>
      <c r="BJ78" s="782"/>
      <c r="BK78" s="783"/>
      <c r="BL78" s="783"/>
      <c r="BM78" s="784"/>
      <c r="BN78" s="784"/>
      <c r="BO78" s="785"/>
      <c r="BP78" s="785"/>
      <c r="BQ78" s="785"/>
      <c r="BR78" s="50" t="e">
        <f>VLOOKUP(BG78,'BASE DE DONNEE'!$A$4:$H$148,3,0)</f>
        <v>#N/A</v>
      </c>
      <c r="BS78" s="713" t="e">
        <f>(BO78*BR78)/100</f>
        <v>#N/A</v>
      </c>
      <c r="BT78" s="714"/>
      <c r="BU78" s="51" t="e">
        <f>VLOOKUP(BG78,'BASE DE DONNEE'!$A$4:$H$148,6,0)*BS78/100</f>
        <v>#N/A</v>
      </c>
      <c r="BV78" s="51" t="e">
        <f>VLOOKUP(BG78,'BASE DE DONNEE'!$A$4:$H$148,7,0)*BS78/100</f>
        <v>#N/A</v>
      </c>
      <c r="BW78" s="51" t="e">
        <f>VLOOKUP(BG78,'BASE DE DONNEE'!$A$4:$H$148,8,0)*BS78/100</f>
        <v>#N/A</v>
      </c>
      <c r="BX78" s="52" t="e">
        <f>BS78+BU78+BV78+BW78</f>
        <v>#N/A</v>
      </c>
    </row>
    <row r="79" spans="1:76" ht="16.5" customHeight="1" x14ac:dyDescent="0.25">
      <c r="A79" s="22"/>
      <c r="B79" s="23"/>
      <c r="C79" s="782" t="e">
        <f>VLOOKUP(B79,'BASE DE DONNEE'!$A$4:$H$148,2,0)</f>
        <v>#N/A</v>
      </c>
      <c r="D79" s="782"/>
      <c r="E79" s="782"/>
      <c r="F79" s="783"/>
      <c r="G79" s="783"/>
      <c r="H79" s="831"/>
      <c r="I79" s="831"/>
      <c r="J79" s="785"/>
      <c r="K79" s="785"/>
      <c r="L79" s="785"/>
      <c r="M79" s="50" t="e">
        <f>VLOOKUP(B79,'BASE DE DONNEE'!$A$4:$H$148,3,0)</f>
        <v>#N/A</v>
      </c>
      <c r="N79" s="713" t="e">
        <f t="shared" si="21"/>
        <v>#N/A</v>
      </c>
      <c r="O79" s="714"/>
      <c r="P79" s="51" t="e">
        <f>VLOOKUP(B79,'BASE DE DONNEE'!$A$4:$H$148,6,0)*N79/100</f>
        <v>#N/A</v>
      </c>
      <c r="Q79" s="51" t="e">
        <f>VLOOKUP(B79,'BASE DE DONNEE'!$A$4:$H$148,7,0)*N79/100</f>
        <v>#N/A</v>
      </c>
      <c r="R79" s="51" t="e">
        <f>VLOOKUP(B79,'BASE DE DONNEE'!$A$4:$H$148,8,0)*N79/100</f>
        <v>#N/A</v>
      </c>
      <c r="S79" s="52" t="e">
        <f t="shared" si="20"/>
        <v>#N/A</v>
      </c>
      <c r="T79" s="22"/>
      <c r="U79" s="152"/>
      <c r="V79" s="782" t="e">
        <f>VLOOKUP(U79,'BASE DE DONNEE'!$A$4:$H$148,2,0)</f>
        <v>#N/A</v>
      </c>
      <c r="W79" s="782"/>
      <c r="X79" s="782"/>
      <c r="Y79" s="783"/>
      <c r="Z79" s="783"/>
      <c r="AA79" s="784"/>
      <c r="AB79" s="784"/>
      <c r="AC79" s="785"/>
      <c r="AD79" s="785"/>
      <c r="AE79" s="785"/>
      <c r="AF79" s="50" t="e">
        <f>VLOOKUP(U79,'BASE DE DONNEE'!$A$4:$H$148,3,0)</f>
        <v>#N/A</v>
      </c>
      <c r="AG79" s="713" t="e">
        <f t="shared" si="22"/>
        <v>#N/A</v>
      </c>
      <c r="AH79" s="714"/>
      <c r="AI79" s="51" t="e">
        <f>VLOOKUP(U79,'BASE DE DONNEE'!$A$4:$H$148,6,0)*AH79/100</f>
        <v>#N/A</v>
      </c>
      <c r="AJ79" s="51" t="e">
        <f>VLOOKUP(U79,'BASE DE DONNEE'!$A$4:$H$148,7,0)*AH79/100</f>
        <v>#N/A</v>
      </c>
      <c r="AK79" s="51" t="e">
        <f>VLOOKUP(U79,'BASE DE DONNEE'!$A$4:$H$148,8,0)*AH79/100</f>
        <v>#N/A</v>
      </c>
      <c r="AL79" s="52" t="e">
        <f t="shared" si="23"/>
        <v>#N/A</v>
      </c>
      <c r="AM79" s="22"/>
      <c r="AN79" s="152"/>
      <c r="AO79" s="782" t="e">
        <f>VLOOKUP(AN79,'BASE DE DONNEE'!$A$4:$H$148,2,0)</f>
        <v>#N/A</v>
      </c>
      <c r="AP79" s="782"/>
      <c r="AQ79" s="782"/>
      <c r="AR79" s="783"/>
      <c r="AS79" s="783"/>
      <c r="AT79" s="784"/>
      <c r="AU79" s="784"/>
      <c r="AV79" s="785"/>
      <c r="AW79" s="785"/>
      <c r="AX79" s="785"/>
      <c r="AY79" s="50" t="e">
        <f>VLOOKUP(AN79,'BASE DE DONNEE'!$A$4:$H$148,3,0)</f>
        <v>#N/A</v>
      </c>
      <c r="AZ79" s="713" t="e">
        <f t="shared" ref="AZ79:AZ105" si="24">(AV79*AY79)/100</f>
        <v>#N/A</v>
      </c>
      <c r="BA79" s="714"/>
      <c r="BB79" s="51" t="e">
        <f>VLOOKUP(AN79,'BASE DE DONNEE'!$A$4:$H$148,6,0)*BA79/100</f>
        <v>#N/A</v>
      </c>
      <c r="BC79" s="51" t="e">
        <f>VLOOKUP(AN79,'BASE DE DONNEE'!$A$4:$H$148,7,0)*BA79/100</f>
        <v>#N/A</v>
      </c>
      <c r="BD79" s="51" t="e">
        <f>VLOOKUP(AN79,'BASE DE DONNEE'!$A$4:$H$148,8,0)*BA79/100</f>
        <v>#N/A</v>
      </c>
      <c r="BE79" s="52" t="e">
        <f t="shared" ref="BE79:BE106" si="25">BA79+BB79+BC79+BD79</f>
        <v>#N/A</v>
      </c>
      <c r="BF79" s="22"/>
      <c r="BG79" s="152"/>
      <c r="BH79" s="782" t="e">
        <f>VLOOKUP(BG79,'BASE DE DONNEE'!$A$4:$H$148,2,0)</f>
        <v>#N/A</v>
      </c>
      <c r="BI79" s="782"/>
      <c r="BJ79" s="782"/>
      <c r="BK79" s="783"/>
      <c r="BL79" s="783"/>
      <c r="BM79" s="784"/>
      <c r="BN79" s="784"/>
      <c r="BO79" s="785"/>
      <c r="BP79" s="785"/>
      <c r="BQ79" s="785"/>
      <c r="BR79" s="50" t="e">
        <f>VLOOKUP(BG79,'BASE DE DONNEE'!$A$4:$H$148,3,0)</f>
        <v>#N/A</v>
      </c>
      <c r="BS79" s="713" t="e">
        <f t="shared" ref="BS79:BS106" si="26">(BO79*BR79)/100</f>
        <v>#N/A</v>
      </c>
      <c r="BT79" s="714"/>
      <c r="BU79" s="51" t="e">
        <f>VLOOKUP(BG79,'BASE DE DONNEE'!$A$4:$H$148,6,0)*BT79/100</f>
        <v>#N/A</v>
      </c>
      <c r="BV79" s="51" t="e">
        <f>VLOOKUP(BG79,'BASE DE DONNEE'!$A$4:$H$148,7,0)*BT79/100</f>
        <v>#N/A</v>
      </c>
      <c r="BW79" s="51" t="e">
        <f>VLOOKUP(BG79,'BASE DE DONNEE'!$A$4:$H$148,8,0)*BT79/100</f>
        <v>#N/A</v>
      </c>
      <c r="BX79" s="52" t="e">
        <f t="shared" ref="BX79:BX106" si="27">BT79+BU79+BV79+BW79</f>
        <v>#N/A</v>
      </c>
    </row>
    <row r="80" spans="1:76" ht="16.5" customHeight="1" x14ac:dyDescent="0.25">
      <c r="A80" s="22"/>
      <c r="B80" s="23"/>
      <c r="C80" s="782" t="e">
        <f>VLOOKUP(B80,'BASE DE DONNEE'!$A$4:$H$148,2,0)</f>
        <v>#N/A</v>
      </c>
      <c r="D80" s="782"/>
      <c r="E80" s="782"/>
      <c r="F80" s="783"/>
      <c r="G80" s="783"/>
      <c r="H80" s="784"/>
      <c r="I80" s="784"/>
      <c r="J80" s="785"/>
      <c r="K80" s="785"/>
      <c r="L80" s="785"/>
      <c r="M80" s="50" t="e">
        <f>VLOOKUP(B80,'BASE DE DONNEE'!$A$4:$H$148,3,0)</f>
        <v>#N/A</v>
      </c>
      <c r="N80" s="713" t="e">
        <f t="shared" si="21"/>
        <v>#N/A</v>
      </c>
      <c r="O80" s="714"/>
      <c r="P80" s="51" t="e">
        <f>VLOOKUP(B80,'BASE DE DONNEE'!$A$4:$H$148,6,0)*N80/100</f>
        <v>#N/A</v>
      </c>
      <c r="Q80" s="51" t="e">
        <f>VLOOKUP(B80,'BASE DE DONNEE'!$A$4:$H$148,7,0)*N80/100</f>
        <v>#N/A</v>
      </c>
      <c r="R80" s="51" t="e">
        <f>VLOOKUP(B80,'BASE DE DONNEE'!$A$4:$H$148,8,0)*N80/100</f>
        <v>#N/A</v>
      </c>
      <c r="S80" s="52" t="e">
        <f t="shared" si="20"/>
        <v>#N/A</v>
      </c>
      <c r="T80" s="22"/>
      <c r="U80" s="152"/>
      <c r="V80" s="782" t="e">
        <f>VLOOKUP(U80,'BASE DE DONNEE'!$A$4:$H$148,2,0)</f>
        <v>#N/A</v>
      </c>
      <c r="W80" s="782"/>
      <c r="X80" s="782"/>
      <c r="Y80" s="783"/>
      <c r="Z80" s="783"/>
      <c r="AA80" s="784"/>
      <c r="AB80" s="784"/>
      <c r="AC80" s="785"/>
      <c r="AD80" s="785"/>
      <c r="AE80" s="785"/>
      <c r="AF80" s="50" t="e">
        <f>VLOOKUP(U80,'BASE DE DONNEE'!$A$4:$H$148,3,0)</f>
        <v>#N/A</v>
      </c>
      <c r="AG80" s="713" t="e">
        <f t="shared" si="22"/>
        <v>#N/A</v>
      </c>
      <c r="AH80" s="714"/>
      <c r="AI80" s="51" t="e">
        <f>VLOOKUP(U80,'BASE DE DONNEE'!$A$4:$H$148,6,0)*AH80/100</f>
        <v>#N/A</v>
      </c>
      <c r="AJ80" s="51" t="e">
        <f>VLOOKUP(U80,'BASE DE DONNEE'!$A$4:$H$148,7,0)*AH80/100</f>
        <v>#N/A</v>
      </c>
      <c r="AK80" s="51" t="e">
        <f>VLOOKUP(U80,'BASE DE DONNEE'!$A$4:$H$148,8,0)*AH80/100</f>
        <v>#N/A</v>
      </c>
      <c r="AL80" s="52" t="e">
        <f t="shared" si="23"/>
        <v>#N/A</v>
      </c>
      <c r="AM80" s="22"/>
      <c r="AN80" s="152"/>
      <c r="AO80" s="782" t="e">
        <f>VLOOKUP(AN80,'BASE DE DONNEE'!$A$4:$H$148,2,0)</f>
        <v>#N/A</v>
      </c>
      <c r="AP80" s="782"/>
      <c r="AQ80" s="782"/>
      <c r="AR80" s="783"/>
      <c r="AS80" s="783"/>
      <c r="AT80" s="784"/>
      <c r="AU80" s="784"/>
      <c r="AV80" s="785"/>
      <c r="AW80" s="785"/>
      <c r="AX80" s="785"/>
      <c r="AY80" s="50" t="e">
        <f>VLOOKUP(AN80,'BASE DE DONNEE'!$A$4:$H$148,3,0)</f>
        <v>#N/A</v>
      </c>
      <c r="AZ80" s="713" t="e">
        <f t="shared" si="24"/>
        <v>#N/A</v>
      </c>
      <c r="BA80" s="714"/>
      <c r="BB80" s="51" t="e">
        <f>VLOOKUP(AN80,'BASE DE DONNEE'!$A$4:$H$148,6,0)*BA80/100</f>
        <v>#N/A</v>
      </c>
      <c r="BC80" s="51" t="e">
        <f>VLOOKUP(AN80,'BASE DE DONNEE'!$A$4:$H$148,7,0)*BA80/100</f>
        <v>#N/A</v>
      </c>
      <c r="BD80" s="51" t="e">
        <f>VLOOKUP(AN80,'BASE DE DONNEE'!$A$4:$H$148,8,0)*BA80/100</f>
        <v>#N/A</v>
      </c>
      <c r="BE80" s="52" t="e">
        <f t="shared" si="25"/>
        <v>#N/A</v>
      </c>
      <c r="BF80" s="22"/>
      <c r="BG80" s="152"/>
      <c r="BH80" s="782" t="e">
        <f>VLOOKUP(BG80,'BASE DE DONNEE'!$A$4:$H$148,2,0)</f>
        <v>#N/A</v>
      </c>
      <c r="BI80" s="782"/>
      <c r="BJ80" s="782"/>
      <c r="BK80" s="783"/>
      <c r="BL80" s="783"/>
      <c r="BM80" s="784"/>
      <c r="BN80" s="784"/>
      <c r="BO80" s="785"/>
      <c r="BP80" s="785"/>
      <c r="BQ80" s="785"/>
      <c r="BR80" s="50" t="e">
        <f>VLOOKUP(BG80,'BASE DE DONNEE'!$A$4:$H$148,3,0)</f>
        <v>#N/A</v>
      </c>
      <c r="BS80" s="713" t="e">
        <f t="shared" si="26"/>
        <v>#N/A</v>
      </c>
      <c r="BT80" s="714"/>
      <c r="BU80" s="51" t="e">
        <f>VLOOKUP(BG80,'BASE DE DONNEE'!$A$4:$H$148,6,0)*BT80/100</f>
        <v>#N/A</v>
      </c>
      <c r="BV80" s="51" t="e">
        <f>VLOOKUP(BG80,'BASE DE DONNEE'!$A$4:$H$148,7,0)*BT80/100</f>
        <v>#N/A</v>
      </c>
      <c r="BW80" s="51" t="e">
        <f>VLOOKUP(BG80,'BASE DE DONNEE'!$A$4:$H$148,8,0)*BT80/100</f>
        <v>#N/A</v>
      </c>
      <c r="BX80" s="52" t="e">
        <f t="shared" si="27"/>
        <v>#N/A</v>
      </c>
    </row>
    <row r="81" spans="1:76" ht="16.5" customHeight="1" x14ac:dyDescent="0.25">
      <c r="A81" s="22"/>
      <c r="B81" s="23"/>
      <c r="C81" s="782" t="e">
        <f>VLOOKUP(B81,'BASE DE DONNEE'!$A$4:$H$148,2,0)</f>
        <v>#N/A</v>
      </c>
      <c r="D81" s="782"/>
      <c r="E81" s="782"/>
      <c r="F81" s="783"/>
      <c r="G81" s="783"/>
      <c r="H81" s="784"/>
      <c r="I81" s="784"/>
      <c r="J81" s="785"/>
      <c r="K81" s="785"/>
      <c r="L81" s="785"/>
      <c r="M81" s="50" t="e">
        <f>VLOOKUP(B81,'BASE DE DONNEE'!$A$4:$H$148,3,0)</f>
        <v>#N/A</v>
      </c>
      <c r="N81" s="713" t="e">
        <f t="shared" si="21"/>
        <v>#N/A</v>
      </c>
      <c r="O81" s="714"/>
      <c r="P81" s="51" t="e">
        <f>VLOOKUP(B81,'BASE DE DONNEE'!$A$4:$H$148,6,0)*N81/100</f>
        <v>#N/A</v>
      </c>
      <c r="Q81" s="51" t="e">
        <f>VLOOKUP(B81,'BASE DE DONNEE'!$A$4:$H$148,7,0)*N81/100</f>
        <v>#N/A</v>
      </c>
      <c r="R81" s="51" t="e">
        <f>VLOOKUP(B81,'BASE DE DONNEE'!$A$4:$H$148,8,0)*N81/100</f>
        <v>#N/A</v>
      </c>
      <c r="S81" s="52" t="e">
        <f t="shared" si="20"/>
        <v>#N/A</v>
      </c>
      <c r="T81" s="22"/>
      <c r="U81" s="152"/>
      <c r="V81" s="782" t="e">
        <f>VLOOKUP(U81,'BASE DE DONNEE'!$A$4:$H$148,2,0)</f>
        <v>#N/A</v>
      </c>
      <c r="W81" s="782"/>
      <c r="X81" s="782"/>
      <c r="Y81" s="783"/>
      <c r="Z81" s="783"/>
      <c r="AA81" s="784"/>
      <c r="AB81" s="784"/>
      <c r="AC81" s="785"/>
      <c r="AD81" s="785"/>
      <c r="AE81" s="785"/>
      <c r="AF81" s="50" t="e">
        <f>VLOOKUP(U81,'BASE DE DONNEE'!$A$4:$H$148,3,0)</f>
        <v>#N/A</v>
      </c>
      <c r="AG81" s="713" t="e">
        <f t="shared" si="22"/>
        <v>#N/A</v>
      </c>
      <c r="AH81" s="714"/>
      <c r="AI81" s="51" t="e">
        <f>VLOOKUP(U81,'BASE DE DONNEE'!$A$4:$H$148,6,0)*AH81/100</f>
        <v>#N/A</v>
      </c>
      <c r="AJ81" s="51" t="e">
        <f>VLOOKUP(U81,'BASE DE DONNEE'!$A$4:$H$148,7,0)*AH81/100</f>
        <v>#N/A</v>
      </c>
      <c r="AK81" s="51" t="e">
        <f>VLOOKUP(U81,'BASE DE DONNEE'!$A$4:$H$148,8,0)*AH81/100</f>
        <v>#N/A</v>
      </c>
      <c r="AL81" s="52" t="e">
        <f t="shared" si="23"/>
        <v>#N/A</v>
      </c>
      <c r="AM81" s="22"/>
      <c r="AN81" s="152"/>
      <c r="AO81" s="782" t="e">
        <f>VLOOKUP(AN81,'BASE DE DONNEE'!$A$4:$H$148,2,0)</f>
        <v>#N/A</v>
      </c>
      <c r="AP81" s="782"/>
      <c r="AQ81" s="782"/>
      <c r="AR81" s="783"/>
      <c r="AS81" s="783"/>
      <c r="AT81" s="784"/>
      <c r="AU81" s="784"/>
      <c r="AV81" s="785"/>
      <c r="AW81" s="785"/>
      <c r="AX81" s="785"/>
      <c r="AY81" s="50" t="e">
        <f>VLOOKUP(AN81,'BASE DE DONNEE'!$A$4:$H$148,3,0)</f>
        <v>#N/A</v>
      </c>
      <c r="AZ81" s="713" t="e">
        <f t="shared" si="24"/>
        <v>#N/A</v>
      </c>
      <c r="BA81" s="714"/>
      <c r="BB81" s="51" t="e">
        <f>VLOOKUP(AN81,'BASE DE DONNEE'!$A$4:$H$148,6,0)*BA81/100</f>
        <v>#N/A</v>
      </c>
      <c r="BC81" s="51" t="e">
        <f>VLOOKUP(AN81,'BASE DE DONNEE'!$A$4:$H$148,7,0)*BA81/100</f>
        <v>#N/A</v>
      </c>
      <c r="BD81" s="51" t="e">
        <f>VLOOKUP(AN81,'BASE DE DONNEE'!$A$4:$H$148,8,0)*BA81/100</f>
        <v>#N/A</v>
      </c>
      <c r="BE81" s="52" t="e">
        <f t="shared" si="25"/>
        <v>#N/A</v>
      </c>
      <c r="BF81" s="22"/>
      <c r="BG81" s="152"/>
      <c r="BH81" s="782" t="e">
        <f>VLOOKUP(BG81,'BASE DE DONNEE'!$A$4:$H$148,2,0)</f>
        <v>#N/A</v>
      </c>
      <c r="BI81" s="782"/>
      <c r="BJ81" s="782"/>
      <c r="BK81" s="783"/>
      <c r="BL81" s="783"/>
      <c r="BM81" s="784"/>
      <c r="BN81" s="784"/>
      <c r="BO81" s="785"/>
      <c r="BP81" s="785"/>
      <c r="BQ81" s="785"/>
      <c r="BR81" s="50" t="e">
        <f>VLOOKUP(BG81,'BASE DE DONNEE'!$A$4:$H$148,3,0)</f>
        <v>#N/A</v>
      </c>
      <c r="BS81" s="713" t="e">
        <f t="shared" si="26"/>
        <v>#N/A</v>
      </c>
      <c r="BT81" s="714"/>
      <c r="BU81" s="51" t="e">
        <f>VLOOKUP(BG81,'BASE DE DONNEE'!$A$4:$H$148,6,0)*BT81/100</f>
        <v>#N/A</v>
      </c>
      <c r="BV81" s="51" t="e">
        <f>VLOOKUP(BG81,'BASE DE DONNEE'!$A$4:$H$148,7,0)*BT81/100</f>
        <v>#N/A</v>
      </c>
      <c r="BW81" s="51" t="e">
        <f>VLOOKUP(BG81,'BASE DE DONNEE'!$A$4:$H$148,8,0)*BT81/100</f>
        <v>#N/A</v>
      </c>
      <c r="BX81" s="52" t="e">
        <f t="shared" si="27"/>
        <v>#N/A</v>
      </c>
    </row>
    <row r="82" spans="1:76" ht="16.5" customHeight="1" x14ac:dyDescent="0.25">
      <c r="A82" s="22"/>
      <c r="B82" s="23"/>
      <c r="C82" s="782" t="e">
        <f>VLOOKUP(B82,'BASE DE DONNEE'!$A$4:$H$148,2,0)</f>
        <v>#N/A</v>
      </c>
      <c r="D82" s="782"/>
      <c r="E82" s="782"/>
      <c r="F82" s="783"/>
      <c r="G82" s="783"/>
      <c r="H82" s="831"/>
      <c r="I82" s="831"/>
      <c r="J82" s="785"/>
      <c r="K82" s="785"/>
      <c r="L82" s="785"/>
      <c r="M82" s="50" t="e">
        <f>VLOOKUP(B82,'BASE DE DONNEE'!$A$4:$H$148,3,0)</f>
        <v>#N/A</v>
      </c>
      <c r="N82" s="713" t="e">
        <f t="shared" si="21"/>
        <v>#N/A</v>
      </c>
      <c r="O82" s="714"/>
      <c r="P82" s="51" t="e">
        <f>VLOOKUP(B82,'BASE DE DONNEE'!$A$4:$H$148,6,0)*N82/100</f>
        <v>#N/A</v>
      </c>
      <c r="Q82" s="51" t="e">
        <f>VLOOKUP(B82,'BASE DE DONNEE'!$A$4:$H$148,7,0)*N82/100</f>
        <v>#N/A</v>
      </c>
      <c r="R82" s="51" t="e">
        <f>VLOOKUP(B82,'BASE DE DONNEE'!$A$4:$H$148,8,0)*N82/100</f>
        <v>#N/A</v>
      </c>
      <c r="S82" s="52" t="e">
        <f t="shared" si="20"/>
        <v>#N/A</v>
      </c>
      <c r="T82" s="22"/>
      <c r="U82" s="152"/>
      <c r="V82" s="782" t="e">
        <f>VLOOKUP(U82,'BASE DE DONNEE'!$A$4:$H$148,2,0)</f>
        <v>#N/A</v>
      </c>
      <c r="W82" s="782"/>
      <c r="X82" s="782"/>
      <c r="Y82" s="783"/>
      <c r="Z82" s="783"/>
      <c r="AA82" s="784"/>
      <c r="AB82" s="784"/>
      <c r="AC82" s="785"/>
      <c r="AD82" s="785"/>
      <c r="AE82" s="785"/>
      <c r="AF82" s="50" t="e">
        <f>VLOOKUP(U82,'BASE DE DONNEE'!$A$4:$H$148,3,0)</f>
        <v>#N/A</v>
      </c>
      <c r="AG82" s="713" t="e">
        <f t="shared" si="22"/>
        <v>#N/A</v>
      </c>
      <c r="AH82" s="714"/>
      <c r="AI82" s="51" t="e">
        <f>VLOOKUP(U82,'BASE DE DONNEE'!$A$4:$H$148,6,0)*AH82/100</f>
        <v>#N/A</v>
      </c>
      <c r="AJ82" s="51" t="e">
        <f>VLOOKUP(U82,'BASE DE DONNEE'!$A$4:$H$148,7,0)*AH82/100</f>
        <v>#N/A</v>
      </c>
      <c r="AK82" s="51" t="e">
        <f>VLOOKUP(U82,'BASE DE DONNEE'!$A$4:$H$148,8,0)*AH82/100</f>
        <v>#N/A</v>
      </c>
      <c r="AL82" s="52" t="e">
        <f t="shared" si="23"/>
        <v>#N/A</v>
      </c>
      <c r="AM82" s="22"/>
      <c r="AN82" s="152"/>
      <c r="AO82" s="782" t="e">
        <f>VLOOKUP(AN82,'BASE DE DONNEE'!$A$4:$H$148,2,0)</f>
        <v>#N/A</v>
      </c>
      <c r="AP82" s="782"/>
      <c r="AQ82" s="782"/>
      <c r="AR82" s="783"/>
      <c r="AS82" s="783"/>
      <c r="AT82" s="784"/>
      <c r="AU82" s="784"/>
      <c r="AV82" s="785"/>
      <c r="AW82" s="785"/>
      <c r="AX82" s="785"/>
      <c r="AY82" s="50" t="e">
        <f>VLOOKUP(AN82,'BASE DE DONNEE'!$A$4:$H$148,3,0)</f>
        <v>#N/A</v>
      </c>
      <c r="AZ82" s="713" t="e">
        <f t="shared" si="24"/>
        <v>#N/A</v>
      </c>
      <c r="BA82" s="714"/>
      <c r="BB82" s="51" t="e">
        <f>VLOOKUP(AN82,'BASE DE DONNEE'!$A$4:$H$148,6,0)*BA82/100</f>
        <v>#N/A</v>
      </c>
      <c r="BC82" s="51" t="e">
        <f>VLOOKUP(AN82,'BASE DE DONNEE'!$A$4:$H$148,7,0)*BA82/100</f>
        <v>#N/A</v>
      </c>
      <c r="BD82" s="51" t="e">
        <f>VLOOKUP(AN82,'BASE DE DONNEE'!$A$4:$H$148,8,0)*BA82/100</f>
        <v>#N/A</v>
      </c>
      <c r="BE82" s="52" t="e">
        <f t="shared" si="25"/>
        <v>#N/A</v>
      </c>
      <c r="BF82" s="22"/>
      <c r="BG82" s="152"/>
      <c r="BH82" s="782" t="e">
        <f>VLOOKUP(BG82,'BASE DE DONNEE'!$A$4:$H$148,2,0)</f>
        <v>#N/A</v>
      </c>
      <c r="BI82" s="782"/>
      <c r="BJ82" s="782"/>
      <c r="BK82" s="783"/>
      <c r="BL82" s="783"/>
      <c r="BM82" s="784"/>
      <c r="BN82" s="784"/>
      <c r="BO82" s="785"/>
      <c r="BP82" s="785"/>
      <c r="BQ82" s="785"/>
      <c r="BR82" s="50" t="e">
        <f>VLOOKUP(BG82,'BASE DE DONNEE'!$A$4:$H$148,3,0)</f>
        <v>#N/A</v>
      </c>
      <c r="BS82" s="713" t="e">
        <f t="shared" si="26"/>
        <v>#N/A</v>
      </c>
      <c r="BT82" s="714"/>
      <c r="BU82" s="51" t="e">
        <f>VLOOKUP(BG82,'BASE DE DONNEE'!$A$4:$H$148,6,0)*BT82/100</f>
        <v>#N/A</v>
      </c>
      <c r="BV82" s="51" t="e">
        <f>VLOOKUP(BG82,'BASE DE DONNEE'!$A$4:$H$148,7,0)*BT82/100</f>
        <v>#N/A</v>
      </c>
      <c r="BW82" s="51" t="e">
        <f>VLOOKUP(BG82,'BASE DE DONNEE'!$A$4:$H$148,8,0)*BT82/100</f>
        <v>#N/A</v>
      </c>
      <c r="BX82" s="52" t="e">
        <f t="shared" si="27"/>
        <v>#N/A</v>
      </c>
    </row>
    <row r="83" spans="1:76" ht="16.5" customHeight="1" x14ac:dyDescent="0.25">
      <c r="A83" s="22"/>
      <c r="B83" s="23"/>
      <c r="C83" s="782" t="e">
        <f>VLOOKUP(B83,'BASE DE DONNEE'!$A$4:$H$148,2,0)</f>
        <v>#N/A</v>
      </c>
      <c r="D83" s="782"/>
      <c r="E83" s="782"/>
      <c r="F83" s="783"/>
      <c r="G83" s="783"/>
      <c r="H83" s="784"/>
      <c r="I83" s="784"/>
      <c r="J83" s="785"/>
      <c r="K83" s="785"/>
      <c r="L83" s="785"/>
      <c r="M83" s="50" t="e">
        <f>VLOOKUP(B83,'BASE DE DONNEE'!$A$4:$H$148,3,0)</f>
        <v>#N/A</v>
      </c>
      <c r="N83" s="713" t="e">
        <f t="shared" si="21"/>
        <v>#N/A</v>
      </c>
      <c r="O83" s="714"/>
      <c r="P83" s="51" t="e">
        <f>VLOOKUP(B83,'BASE DE DONNEE'!$A$4:$H$148,6,0)*N83/100</f>
        <v>#N/A</v>
      </c>
      <c r="Q83" s="51" t="e">
        <f>VLOOKUP(B83,'BASE DE DONNEE'!$A$4:$H$148,7,0)*N83/100</f>
        <v>#N/A</v>
      </c>
      <c r="R83" s="51" t="e">
        <f>VLOOKUP(B83,'BASE DE DONNEE'!$A$4:$H$148,8,0)*N83/100</f>
        <v>#N/A</v>
      </c>
      <c r="S83" s="52" t="e">
        <f t="shared" si="20"/>
        <v>#N/A</v>
      </c>
      <c r="T83" s="22"/>
      <c r="U83" s="153"/>
      <c r="V83" s="782" t="e">
        <f>VLOOKUP(U83,'BASE DE DONNEE'!$A$4:$H$148,2,0)</f>
        <v>#N/A</v>
      </c>
      <c r="W83" s="782"/>
      <c r="X83" s="782"/>
      <c r="Y83" s="783"/>
      <c r="Z83" s="783"/>
      <c r="AA83" s="784"/>
      <c r="AB83" s="784"/>
      <c r="AC83" s="785"/>
      <c r="AD83" s="785"/>
      <c r="AE83" s="785"/>
      <c r="AF83" s="50" t="e">
        <f>VLOOKUP(U83,'BASE DE DONNEE'!$A$4:$H$148,3,0)</f>
        <v>#N/A</v>
      </c>
      <c r="AG83" s="713" t="e">
        <f t="shared" si="22"/>
        <v>#N/A</v>
      </c>
      <c r="AH83" s="714"/>
      <c r="AI83" s="51" t="e">
        <f>VLOOKUP(U83,'BASE DE DONNEE'!$A$4:$H$148,6,0)*AH83/100</f>
        <v>#N/A</v>
      </c>
      <c r="AJ83" s="51" t="e">
        <f>VLOOKUP(U83,'BASE DE DONNEE'!$A$4:$H$148,7,0)*AH83/100</f>
        <v>#N/A</v>
      </c>
      <c r="AK83" s="51" t="e">
        <f>VLOOKUP(U83,'BASE DE DONNEE'!$A$4:$H$148,8,0)*AH83/100</f>
        <v>#N/A</v>
      </c>
      <c r="AL83" s="52" t="e">
        <f t="shared" si="23"/>
        <v>#N/A</v>
      </c>
      <c r="AM83" s="22"/>
      <c r="AN83" s="153"/>
      <c r="AO83" s="782" t="e">
        <f>VLOOKUP(AN83,'BASE DE DONNEE'!$A$4:$H$148,2,0)</f>
        <v>#N/A</v>
      </c>
      <c r="AP83" s="782"/>
      <c r="AQ83" s="782"/>
      <c r="AR83" s="783"/>
      <c r="AS83" s="783"/>
      <c r="AT83" s="784"/>
      <c r="AU83" s="784"/>
      <c r="AV83" s="785"/>
      <c r="AW83" s="785"/>
      <c r="AX83" s="785"/>
      <c r="AY83" s="50" t="e">
        <f>VLOOKUP(AN83,'BASE DE DONNEE'!$A$4:$H$148,3,0)</f>
        <v>#N/A</v>
      </c>
      <c r="AZ83" s="713" t="e">
        <f t="shared" si="24"/>
        <v>#N/A</v>
      </c>
      <c r="BA83" s="714"/>
      <c r="BB83" s="51" t="e">
        <f>VLOOKUP(AN83,'BASE DE DONNEE'!$A$4:$H$148,6,0)*BA83/100</f>
        <v>#N/A</v>
      </c>
      <c r="BC83" s="51" t="e">
        <f>VLOOKUP(AN83,'BASE DE DONNEE'!$A$4:$H$148,7,0)*BA83/100</f>
        <v>#N/A</v>
      </c>
      <c r="BD83" s="51" t="e">
        <f>VLOOKUP(AN83,'BASE DE DONNEE'!$A$4:$H$148,8,0)*BA83/100</f>
        <v>#N/A</v>
      </c>
      <c r="BE83" s="52" t="e">
        <f t="shared" si="25"/>
        <v>#N/A</v>
      </c>
      <c r="BF83" s="22"/>
      <c r="BG83" s="153"/>
      <c r="BH83" s="782" t="e">
        <f>VLOOKUP(BG83,'BASE DE DONNEE'!$A$4:$H$148,2,0)</f>
        <v>#N/A</v>
      </c>
      <c r="BI83" s="782"/>
      <c r="BJ83" s="782"/>
      <c r="BK83" s="783"/>
      <c r="BL83" s="783"/>
      <c r="BM83" s="784"/>
      <c r="BN83" s="784"/>
      <c r="BO83" s="785"/>
      <c r="BP83" s="785"/>
      <c r="BQ83" s="785"/>
      <c r="BR83" s="50" t="e">
        <f>VLOOKUP(BG83,'BASE DE DONNEE'!$A$4:$H$148,3,0)</f>
        <v>#N/A</v>
      </c>
      <c r="BS83" s="713" t="e">
        <f t="shared" si="26"/>
        <v>#N/A</v>
      </c>
      <c r="BT83" s="714"/>
      <c r="BU83" s="51" t="e">
        <f>VLOOKUP(BG83,'BASE DE DONNEE'!$A$4:$H$148,6,0)*BT83/100</f>
        <v>#N/A</v>
      </c>
      <c r="BV83" s="51" t="e">
        <f>VLOOKUP(BG83,'BASE DE DONNEE'!$A$4:$H$148,7,0)*BT83/100</f>
        <v>#N/A</v>
      </c>
      <c r="BW83" s="51" t="e">
        <f>VLOOKUP(BG83,'BASE DE DONNEE'!$A$4:$H$148,8,0)*BT83/100</f>
        <v>#N/A</v>
      </c>
      <c r="BX83" s="52" t="e">
        <f t="shared" si="27"/>
        <v>#N/A</v>
      </c>
    </row>
    <row r="84" spans="1:76" ht="16.5" customHeight="1" x14ac:dyDescent="0.25">
      <c r="A84" s="22"/>
      <c r="B84" s="23"/>
      <c r="C84" s="782" t="e">
        <f>VLOOKUP(B84,'BASE DE DONNEE'!$A$4:$H$148,2,0)</f>
        <v>#N/A</v>
      </c>
      <c r="D84" s="782"/>
      <c r="E84" s="782"/>
      <c r="F84" s="783"/>
      <c r="G84" s="783"/>
      <c r="H84" s="784"/>
      <c r="I84" s="784"/>
      <c r="J84" s="785"/>
      <c r="K84" s="785"/>
      <c r="L84" s="785"/>
      <c r="M84" s="50" t="e">
        <f>VLOOKUP(B84,'BASE DE DONNEE'!$A$4:$H$148,3,0)</f>
        <v>#N/A</v>
      </c>
      <c r="N84" s="713" t="e">
        <f t="shared" si="21"/>
        <v>#N/A</v>
      </c>
      <c r="O84" s="714"/>
      <c r="P84" s="51" t="e">
        <f>VLOOKUP(B84,'BASE DE DONNEE'!$A$4:$H$148,6,0)*N84/100</f>
        <v>#N/A</v>
      </c>
      <c r="Q84" s="51" t="e">
        <f>VLOOKUP(B84,'BASE DE DONNEE'!$A$4:$H$148,7,0)*N84/100</f>
        <v>#N/A</v>
      </c>
      <c r="R84" s="51" t="e">
        <f>VLOOKUP(B84,'BASE DE DONNEE'!$A$4:$H$148,8,0)*N84/100</f>
        <v>#N/A</v>
      </c>
      <c r="S84" s="52" t="e">
        <f t="shared" si="20"/>
        <v>#N/A</v>
      </c>
      <c r="T84" s="22"/>
      <c r="U84" s="153"/>
      <c r="V84" s="782" t="e">
        <f>VLOOKUP(U84,'BASE DE DONNEE'!$A$4:$H$148,2,0)</f>
        <v>#N/A</v>
      </c>
      <c r="W84" s="782"/>
      <c r="X84" s="782"/>
      <c r="Y84" s="783"/>
      <c r="Z84" s="783"/>
      <c r="AA84" s="784"/>
      <c r="AB84" s="784"/>
      <c r="AC84" s="785"/>
      <c r="AD84" s="785"/>
      <c r="AE84" s="785"/>
      <c r="AF84" s="50" t="e">
        <f>VLOOKUP(U84,'BASE DE DONNEE'!$A$4:$H$148,3,0)</f>
        <v>#N/A</v>
      </c>
      <c r="AG84" s="713" t="e">
        <f t="shared" si="22"/>
        <v>#N/A</v>
      </c>
      <c r="AH84" s="714"/>
      <c r="AI84" s="51" t="e">
        <f>VLOOKUP(U84,'BASE DE DONNEE'!$A$4:$H$148,6,0)*AH84/100</f>
        <v>#N/A</v>
      </c>
      <c r="AJ84" s="51" t="e">
        <f>VLOOKUP(U84,'BASE DE DONNEE'!$A$4:$H$148,7,0)*AH84/100</f>
        <v>#N/A</v>
      </c>
      <c r="AK84" s="51" t="e">
        <f>VLOOKUP(U84,'BASE DE DONNEE'!$A$4:$H$148,8,0)*AH84/100</f>
        <v>#N/A</v>
      </c>
      <c r="AL84" s="52" t="e">
        <f t="shared" si="23"/>
        <v>#N/A</v>
      </c>
      <c r="AM84" s="22"/>
      <c r="AN84" s="153"/>
      <c r="AO84" s="782" t="e">
        <f>VLOOKUP(AN84,'BASE DE DONNEE'!$A$4:$H$148,2,0)</f>
        <v>#N/A</v>
      </c>
      <c r="AP84" s="782"/>
      <c r="AQ84" s="782"/>
      <c r="AR84" s="783"/>
      <c r="AS84" s="783"/>
      <c r="AT84" s="784"/>
      <c r="AU84" s="784"/>
      <c r="AV84" s="785"/>
      <c r="AW84" s="785"/>
      <c r="AX84" s="785"/>
      <c r="AY84" s="50" t="e">
        <f>VLOOKUP(AN84,'BASE DE DONNEE'!$A$4:$H$148,3,0)</f>
        <v>#N/A</v>
      </c>
      <c r="AZ84" s="713" t="e">
        <f t="shared" si="24"/>
        <v>#N/A</v>
      </c>
      <c r="BA84" s="714"/>
      <c r="BB84" s="51" t="e">
        <f>VLOOKUP(AN84,'BASE DE DONNEE'!$A$4:$H$148,6,0)*BA84/100</f>
        <v>#N/A</v>
      </c>
      <c r="BC84" s="51" t="e">
        <f>VLOOKUP(AN84,'BASE DE DONNEE'!$A$4:$H$148,7,0)*BA84/100</f>
        <v>#N/A</v>
      </c>
      <c r="BD84" s="51" t="e">
        <f>VLOOKUP(AN84,'BASE DE DONNEE'!$A$4:$H$148,8,0)*BA84/100</f>
        <v>#N/A</v>
      </c>
      <c r="BE84" s="52" t="e">
        <f t="shared" si="25"/>
        <v>#N/A</v>
      </c>
      <c r="BF84" s="22"/>
      <c r="BG84" s="153"/>
      <c r="BH84" s="782" t="e">
        <f>VLOOKUP(BG84,'BASE DE DONNEE'!$A$4:$H$148,2,0)</f>
        <v>#N/A</v>
      </c>
      <c r="BI84" s="782"/>
      <c r="BJ84" s="782"/>
      <c r="BK84" s="783"/>
      <c r="BL84" s="783"/>
      <c r="BM84" s="784"/>
      <c r="BN84" s="784"/>
      <c r="BO84" s="785"/>
      <c r="BP84" s="785"/>
      <c r="BQ84" s="785"/>
      <c r="BR84" s="50" t="e">
        <f>VLOOKUP(BG84,'BASE DE DONNEE'!$A$4:$H$148,3,0)</f>
        <v>#N/A</v>
      </c>
      <c r="BS84" s="713" t="e">
        <f t="shared" si="26"/>
        <v>#N/A</v>
      </c>
      <c r="BT84" s="714"/>
      <c r="BU84" s="51" t="e">
        <f>VLOOKUP(BG84,'BASE DE DONNEE'!$A$4:$H$148,6,0)*BT84/100</f>
        <v>#N/A</v>
      </c>
      <c r="BV84" s="51" t="e">
        <f>VLOOKUP(BG84,'BASE DE DONNEE'!$A$4:$H$148,7,0)*BT84/100</f>
        <v>#N/A</v>
      </c>
      <c r="BW84" s="51" t="e">
        <f>VLOOKUP(BG84,'BASE DE DONNEE'!$A$4:$H$148,8,0)*BT84/100</f>
        <v>#N/A</v>
      </c>
      <c r="BX84" s="52" t="e">
        <f t="shared" si="27"/>
        <v>#N/A</v>
      </c>
    </row>
    <row r="85" spans="1:76" ht="17.25" customHeight="1" x14ac:dyDescent="0.25">
      <c r="A85" s="22"/>
      <c r="B85" s="23"/>
      <c r="C85" s="782" t="e">
        <f>VLOOKUP(B85,'BASE DE DONNEE'!$A$4:$H$148,2,0)</f>
        <v>#N/A</v>
      </c>
      <c r="D85" s="782"/>
      <c r="E85" s="782"/>
      <c r="F85" s="783"/>
      <c r="G85" s="783"/>
      <c r="H85" s="861"/>
      <c r="I85" s="784"/>
      <c r="J85" s="785"/>
      <c r="K85" s="785"/>
      <c r="L85" s="785"/>
      <c r="M85" s="50" t="e">
        <f>VLOOKUP(B85,'BASE DE DONNEE'!$A$4:$H$148,3,0)</f>
        <v>#N/A</v>
      </c>
      <c r="N85" s="713" t="e">
        <f t="shared" si="21"/>
        <v>#N/A</v>
      </c>
      <c r="O85" s="714"/>
      <c r="P85" s="51" t="e">
        <f>VLOOKUP(B85,'BASE DE DONNEE'!$A$4:$H$148,6,0)*N85/100</f>
        <v>#N/A</v>
      </c>
      <c r="Q85" s="51" t="e">
        <f>VLOOKUP(B85,'BASE DE DONNEE'!$A$4:$H$148,7,0)*N85/100</f>
        <v>#N/A</v>
      </c>
      <c r="R85" s="51" t="e">
        <f>VLOOKUP(B85,'BASE DE DONNEE'!$A$4:$H$148,8,0)*N85/100</f>
        <v>#N/A</v>
      </c>
      <c r="S85" s="52" t="e">
        <f t="shared" si="20"/>
        <v>#N/A</v>
      </c>
      <c r="T85" s="22"/>
      <c r="U85" s="153"/>
      <c r="V85" s="782" t="e">
        <f>VLOOKUP(U85,'BASE DE DONNEE'!$A$4:$H$148,2,0)</f>
        <v>#N/A</v>
      </c>
      <c r="W85" s="782"/>
      <c r="X85" s="782"/>
      <c r="Y85" s="783"/>
      <c r="Z85" s="783"/>
      <c r="AA85" s="784"/>
      <c r="AB85" s="784"/>
      <c r="AC85" s="785"/>
      <c r="AD85" s="785"/>
      <c r="AE85" s="785"/>
      <c r="AF85" s="50" t="e">
        <f>VLOOKUP(U85,'BASE DE DONNEE'!$A$4:$H$148,3,0)</f>
        <v>#N/A</v>
      </c>
      <c r="AG85" s="713" t="e">
        <f t="shared" si="22"/>
        <v>#N/A</v>
      </c>
      <c r="AH85" s="714"/>
      <c r="AI85" s="51" t="e">
        <f>VLOOKUP(U85,'BASE DE DONNEE'!$A$4:$H$148,6,0)*AH85/100</f>
        <v>#N/A</v>
      </c>
      <c r="AJ85" s="51" t="e">
        <f>VLOOKUP(U85,'BASE DE DONNEE'!$A$4:$H$148,7,0)*AH85/100</f>
        <v>#N/A</v>
      </c>
      <c r="AK85" s="51" t="e">
        <f>VLOOKUP(U85,'BASE DE DONNEE'!$A$4:$H$148,8,0)*AH85/100</f>
        <v>#N/A</v>
      </c>
      <c r="AL85" s="52" t="e">
        <f t="shared" si="23"/>
        <v>#N/A</v>
      </c>
      <c r="AM85" s="22"/>
      <c r="AN85" s="153"/>
      <c r="AO85" s="782" t="e">
        <f>VLOOKUP(AN85,'BASE DE DONNEE'!$A$4:$H$148,2,0)</f>
        <v>#N/A</v>
      </c>
      <c r="AP85" s="782"/>
      <c r="AQ85" s="782"/>
      <c r="AR85" s="783"/>
      <c r="AS85" s="783"/>
      <c r="AT85" s="784"/>
      <c r="AU85" s="784"/>
      <c r="AV85" s="785"/>
      <c r="AW85" s="785"/>
      <c r="AX85" s="785"/>
      <c r="AY85" s="50" t="e">
        <f>VLOOKUP(AN85,'BASE DE DONNEE'!$A$4:$H$148,3,0)</f>
        <v>#N/A</v>
      </c>
      <c r="AZ85" s="713" t="e">
        <f t="shared" si="24"/>
        <v>#N/A</v>
      </c>
      <c r="BA85" s="714"/>
      <c r="BB85" s="51" t="e">
        <f>VLOOKUP(AN85,'BASE DE DONNEE'!$A$4:$H$148,6,0)*BA85/100</f>
        <v>#N/A</v>
      </c>
      <c r="BC85" s="51" t="e">
        <f>VLOOKUP(AN85,'BASE DE DONNEE'!$A$4:$H$148,7,0)*BA85/100</f>
        <v>#N/A</v>
      </c>
      <c r="BD85" s="51" t="e">
        <f>VLOOKUP(AN85,'BASE DE DONNEE'!$A$4:$H$148,8,0)*BA85/100</f>
        <v>#N/A</v>
      </c>
      <c r="BE85" s="52" t="e">
        <f t="shared" si="25"/>
        <v>#N/A</v>
      </c>
      <c r="BF85" s="22"/>
      <c r="BG85" s="153"/>
      <c r="BH85" s="782" t="e">
        <f>VLOOKUP(BG85,'BASE DE DONNEE'!$A$4:$H$148,2,0)</f>
        <v>#N/A</v>
      </c>
      <c r="BI85" s="782"/>
      <c r="BJ85" s="782"/>
      <c r="BK85" s="783"/>
      <c r="BL85" s="783"/>
      <c r="BM85" s="784"/>
      <c r="BN85" s="784"/>
      <c r="BO85" s="785"/>
      <c r="BP85" s="785"/>
      <c r="BQ85" s="785"/>
      <c r="BR85" s="50" t="e">
        <f>VLOOKUP(BG85,'BASE DE DONNEE'!$A$4:$H$148,3,0)</f>
        <v>#N/A</v>
      </c>
      <c r="BS85" s="713" t="e">
        <f t="shared" si="26"/>
        <v>#N/A</v>
      </c>
      <c r="BT85" s="714"/>
      <c r="BU85" s="51" t="e">
        <f>VLOOKUP(BG85,'BASE DE DONNEE'!$A$4:$H$148,6,0)*BT85/100</f>
        <v>#N/A</v>
      </c>
      <c r="BV85" s="51" t="e">
        <f>VLOOKUP(BG85,'BASE DE DONNEE'!$A$4:$H$148,7,0)*BT85/100</f>
        <v>#N/A</v>
      </c>
      <c r="BW85" s="51" t="e">
        <f>VLOOKUP(BG85,'BASE DE DONNEE'!$A$4:$H$148,8,0)*BT85/100</f>
        <v>#N/A</v>
      </c>
      <c r="BX85" s="52" t="e">
        <f t="shared" si="27"/>
        <v>#N/A</v>
      </c>
    </row>
    <row r="86" spans="1:76" ht="17.25" customHeight="1" x14ac:dyDescent="0.25">
      <c r="A86" s="22"/>
      <c r="B86" s="23"/>
      <c r="C86" s="782" t="e">
        <f>VLOOKUP(B86,'BASE DE DONNEE'!$A$4:$H$148,2,0)</f>
        <v>#N/A</v>
      </c>
      <c r="D86" s="782"/>
      <c r="E86" s="782"/>
      <c r="F86" s="783"/>
      <c r="G86" s="783"/>
      <c r="H86" s="831"/>
      <c r="I86" s="831"/>
      <c r="J86" s="785"/>
      <c r="K86" s="785"/>
      <c r="L86" s="785"/>
      <c r="M86" s="50" t="e">
        <f>VLOOKUP(B86,'BASE DE DONNEE'!$A$4:$H$148,3,0)</f>
        <v>#N/A</v>
      </c>
      <c r="N86" s="713" t="e">
        <f t="shared" si="21"/>
        <v>#N/A</v>
      </c>
      <c r="O86" s="714"/>
      <c r="P86" s="51" t="e">
        <f>VLOOKUP(B86,'BASE DE DONNEE'!$A$4:$H$148,6,0)*N86/100</f>
        <v>#N/A</v>
      </c>
      <c r="Q86" s="51" t="e">
        <f>VLOOKUP(B86,'BASE DE DONNEE'!$A$4:$H$148,7,0)*N86/100</f>
        <v>#N/A</v>
      </c>
      <c r="R86" s="51" t="e">
        <f>VLOOKUP(B86,'BASE DE DONNEE'!$A$4:$H$148,8,0)*N86/100</f>
        <v>#N/A</v>
      </c>
      <c r="S86" s="52" t="e">
        <f t="shared" si="20"/>
        <v>#N/A</v>
      </c>
      <c r="T86" s="22"/>
      <c r="U86" s="153"/>
      <c r="V86" s="782" t="e">
        <f>VLOOKUP(U86,'BASE DE DONNEE'!$A$4:$H$148,2,0)</f>
        <v>#N/A</v>
      </c>
      <c r="W86" s="782"/>
      <c r="X86" s="782"/>
      <c r="Y86" s="783"/>
      <c r="Z86" s="783"/>
      <c r="AA86" s="784"/>
      <c r="AB86" s="784"/>
      <c r="AC86" s="785"/>
      <c r="AD86" s="785"/>
      <c r="AE86" s="785"/>
      <c r="AF86" s="50" t="e">
        <f>VLOOKUP(U86,'BASE DE DONNEE'!$A$4:$H$148,3,0)</f>
        <v>#N/A</v>
      </c>
      <c r="AG86" s="713" t="e">
        <f t="shared" si="22"/>
        <v>#N/A</v>
      </c>
      <c r="AH86" s="714"/>
      <c r="AI86" s="51" t="e">
        <f>VLOOKUP(U86,'BASE DE DONNEE'!$A$4:$H$148,6,0)*AH86/100</f>
        <v>#N/A</v>
      </c>
      <c r="AJ86" s="51" t="e">
        <f>VLOOKUP(U86,'BASE DE DONNEE'!$A$4:$H$148,7,0)*AH86/100</f>
        <v>#N/A</v>
      </c>
      <c r="AK86" s="51" t="e">
        <f>VLOOKUP(U86,'BASE DE DONNEE'!$A$4:$H$148,8,0)*AH86/100</f>
        <v>#N/A</v>
      </c>
      <c r="AL86" s="52" t="e">
        <f t="shared" si="23"/>
        <v>#N/A</v>
      </c>
      <c r="AM86" s="22"/>
      <c r="AN86" s="153"/>
      <c r="AO86" s="782" t="e">
        <f>VLOOKUP(AN86,'BASE DE DONNEE'!$A$4:$H$148,2,0)</f>
        <v>#N/A</v>
      </c>
      <c r="AP86" s="782"/>
      <c r="AQ86" s="782"/>
      <c r="AR86" s="783"/>
      <c r="AS86" s="783"/>
      <c r="AT86" s="784"/>
      <c r="AU86" s="784"/>
      <c r="AV86" s="785"/>
      <c r="AW86" s="785"/>
      <c r="AX86" s="785"/>
      <c r="AY86" s="50" t="e">
        <f>VLOOKUP(AN86,'BASE DE DONNEE'!$A$4:$H$148,3,0)</f>
        <v>#N/A</v>
      </c>
      <c r="AZ86" s="713" t="e">
        <f t="shared" si="24"/>
        <v>#N/A</v>
      </c>
      <c r="BA86" s="714"/>
      <c r="BB86" s="51" t="e">
        <f>VLOOKUP(AN86,'BASE DE DONNEE'!$A$4:$H$148,6,0)*BA86/100</f>
        <v>#N/A</v>
      </c>
      <c r="BC86" s="51" t="e">
        <f>VLOOKUP(AN86,'BASE DE DONNEE'!$A$4:$H$148,7,0)*BA86/100</f>
        <v>#N/A</v>
      </c>
      <c r="BD86" s="51" t="e">
        <f>VLOOKUP(AN86,'BASE DE DONNEE'!$A$4:$H$148,8,0)*BA86/100</f>
        <v>#N/A</v>
      </c>
      <c r="BE86" s="52" t="e">
        <f t="shared" si="25"/>
        <v>#N/A</v>
      </c>
      <c r="BF86" s="22"/>
      <c r="BG86" s="153"/>
      <c r="BH86" s="782" t="e">
        <f>VLOOKUP(BG86,'BASE DE DONNEE'!$A$4:$H$148,2,0)</f>
        <v>#N/A</v>
      </c>
      <c r="BI86" s="782"/>
      <c r="BJ86" s="782"/>
      <c r="BK86" s="783"/>
      <c r="BL86" s="783"/>
      <c r="BM86" s="784"/>
      <c r="BN86" s="784"/>
      <c r="BO86" s="785"/>
      <c r="BP86" s="785"/>
      <c r="BQ86" s="785"/>
      <c r="BR86" s="50" t="e">
        <f>VLOOKUP(BG86,'BASE DE DONNEE'!$A$4:$H$148,3,0)</f>
        <v>#N/A</v>
      </c>
      <c r="BS86" s="713" t="e">
        <f t="shared" si="26"/>
        <v>#N/A</v>
      </c>
      <c r="BT86" s="714"/>
      <c r="BU86" s="51" t="e">
        <f>VLOOKUP(BG86,'BASE DE DONNEE'!$A$4:$H$148,6,0)*BT86/100</f>
        <v>#N/A</v>
      </c>
      <c r="BV86" s="51" t="e">
        <f>VLOOKUP(BG86,'BASE DE DONNEE'!$A$4:$H$148,7,0)*BT86/100</f>
        <v>#N/A</v>
      </c>
      <c r="BW86" s="51" t="e">
        <f>VLOOKUP(BG86,'BASE DE DONNEE'!$A$4:$H$148,8,0)*BT86/100</f>
        <v>#N/A</v>
      </c>
      <c r="BX86" s="52" t="e">
        <f t="shared" si="27"/>
        <v>#N/A</v>
      </c>
    </row>
    <row r="87" spans="1:76" ht="17.25" customHeight="1" x14ac:dyDescent="0.25">
      <c r="A87" s="22"/>
      <c r="B87" s="23"/>
      <c r="C87" s="782" t="e">
        <f>VLOOKUP(B87,'BASE DE DONNEE'!$A$4:$H$148,2,0)</f>
        <v>#N/A</v>
      </c>
      <c r="D87" s="782"/>
      <c r="E87" s="782"/>
      <c r="F87" s="783"/>
      <c r="G87" s="783"/>
      <c r="H87" s="831"/>
      <c r="I87" s="831"/>
      <c r="J87" s="785"/>
      <c r="K87" s="785"/>
      <c r="L87" s="785"/>
      <c r="M87" s="50" t="e">
        <f>VLOOKUP(B87,'BASE DE DONNEE'!$A$4:$H$148,3,0)</f>
        <v>#N/A</v>
      </c>
      <c r="N87" s="713" t="e">
        <f t="shared" si="21"/>
        <v>#N/A</v>
      </c>
      <c r="O87" s="714"/>
      <c r="P87" s="51" t="e">
        <f>VLOOKUP(B87,'BASE DE DONNEE'!$A$4:$H$148,6,0)*N87/100</f>
        <v>#N/A</v>
      </c>
      <c r="Q87" s="51" t="e">
        <f>VLOOKUP(B87,'BASE DE DONNEE'!$A$4:$H$148,7,0)*N87/100</f>
        <v>#N/A</v>
      </c>
      <c r="R87" s="51" t="e">
        <f>VLOOKUP(B87,'BASE DE DONNEE'!$A$4:$H$148,8,0)*N87/100</f>
        <v>#N/A</v>
      </c>
      <c r="S87" s="52" t="e">
        <f t="shared" si="20"/>
        <v>#N/A</v>
      </c>
      <c r="T87" s="22"/>
      <c r="U87" s="153"/>
      <c r="V87" s="782" t="e">
        <f>VLOOKUP(U87,'BASE DE DONNEE'!$A$4:$H$148,2,0)</f>
        <v>#N/A</v>
      </c>
      <c r="W87" s="782"/>
      <c r="X87" s="782"/>
      <c r="Y87" s="783"/>
      <c r="Z87" s="783"/>
      <c r="AA87" s="784"/>
      <c r="AB87" s="784"/>
      <c r="AC87" s="785"/>
      <c r="AD87" s="785"/>
      <c r="AE87" s="785"/>
      <c r="AF87" s="50" t="e">
        <f>VLOOKUP(U87,'BASE DE DONNEE'!$A$4:$H$148,3,0)</f>
        <v>#N/A</v>
      </c>
      <c r="AG87" s="713" t="e">
        <f t="shared" si="22"/>
        <v>#N/A</v>
      </c>
      <c r="AH87" s="714"/>
      <c r="AI87" s="51" t="e">
        <f>VLOOKUP(U87,'BASE DE DONNEE'!$A$4:$H$148,6,0)*AH87/100</f>
        <v>#N/A</v>
      </c>
      <c r="AJ87" s="51" t="e">
        <f>VLOOKUP(U87,'BASE DE DONNEE'!$A$4:$H$148,7,0)*AH87/100</f>
        <v>#N/A</v>
      </c>
      <c r="AK87" s="51" t="e">
        <f>VLOOKUP(U87,'BASE DE DONNEE'!$A$4:$H$148,8,0)*AH87/100</f>
        <v>#N/A</v>
      </c>
      <c r="AL87" s="52" t="e">
        <f t="shared" si="23"/>
        <v>#N/A</v>
      </c>
      <c r="AM87" s="22"/>
      <c r="AN87" s="153"/>
      <c r="AO87" s="782" t="e">
        <f>VLOOKUP(AN87,'BASE DE DONNEE'!$A$4:$H$148,2,0)</f>
        <v>#N/A</v>
      </c>
      <c r="AP87" s="782"/>
      <c r="AQ87" s="782"/>
      <c r="AR87" s="783"/>
      <c r="AS87" s="783"/>
      <c r="AT87" s="784"/>
      <c r="AU87" s="784"/>
      <c r="AV87" s="785"/>
      <c r="AW87" s="785"/>
      <c r="AX87" s="785"/>
      <c r="AY87" s="50" t="e">
        <f>VLOOKUP(AN87,'BASE DE DONNEE'!$A$4:$H$148,3,0)</f>
        <v>#N/A</v>
      </c>
      <c r="AZ87" s="713" t="e">
        <f t="shared" si="24"/>
        <v>#N/A</v>
      </c>
      <c r="BA87" s="714"/>
      <c r="BB87" s="51" t="e">
        <f>VLOOKUP(AN87,'BASE DE DONNEE'!$A$4:$H$148,6,0)*BA87/100</f>
        <v>#N/A</v>
      </c>
      <c r="BC87" s="51" t="e">
        <f>VLOOKUP(AN87,'BASE DE DONNEE'!$A$4:$H$148,7,0)*BA87/100</f>
        <v>#N/A</v>
      </c>
      <c r="BD87" s="51" t="e">
        <f>VLOOKUP(AN87,'BASE DE DONNEE'!$A$4:$H$148,8,0)*BA87/100</f>
        <v>#N/A</v>
      </c>
      <c r="BE87" s="52" t="e">
        <f t="shared" si="25"/>
        <v>#N/A</v>
      </c>
      <c r="BF87" s="22"/>
      <c r="BG87" s="153"/>
      <c r="BH87" s="782" t="e">
        <f>VLOOKUP(BG87,'BASE DE DONNEE'!$A$4:$H$148,2,0)</f>
        <v>#N/A</v>
      </c>
      <c r="BI87" s="782"/>
      <c r="BJ87" s="782"/>
      <c r="BK87" s="783"/>
      <c r="BL87" s="783"/>
      <c r="BM87" s="784"/>
      <c r="BN87" s="784"/>
      <c r="BO87" s="785"/>
      <c r="BP87" s="785"/>
      <c r="BQ87" s="785"/>
      <c r="BR87" s="50" t="e">
        <f>VLOOKUP(BG87,'BASE DE DONNEE'!$A$4:$H$148,3,0)</f>
        <v>#N/A</v>
      </c>
      <c r="BS87" s="713" t="e">
        <f t="shared" si="26"/>
        <v>#N/A</v>
      </c>
      <c r="BT87" s="714"/>
      <c r="BU87" s="51" t="e">
        <f>VLOOKUP(BG87,'BASE DE DONNEE'!$A$4:$H$148,6,0)*BT87/100</f>
        <v>#N/A</v>
      </c>
      <c r="BV87" s="51" t="e">
        <f>VLOOKUP(BG87,'BASE DE DONNEE'!$A$4:$H$148,7,0)*BT87/100</f>
        <v>#N/A</v>
      </c>
      <c r="BW87" s="51" t="e">
        <f>VLOOKUP(BG87,'BASE DE DONNEE'!$A$4:$H$148,8,0)*BT87/100</f>
        <v>#N/A</v>
      </c>
      <c r="BX87" s="52" t="e">
        <f t="shared" si="27"/>
        <v>#N/A</v>
      </c>
    </row>
    <row r="88" spans="1:76" ht="17.25" customHeight="1" x14ac:dyDescent="0.25">
      <c r="A88" s="22"/>
      <c r="B88" s="23"/>
      <c r="C88" s="782" t="e">
        <f>VLOOKUP(B88,'BASE DE DONNEE'!$A$4:$H$148,2,0)</f>
        <v>#N/A</v>
      </c>
      <c r="D88" s="782"/>
      <c r="E88" s="782"/>
      <c r="F88" s="783"/>
      <c r="G88" s="783"/>
      <c r="H88" s="831"/>
      <c r="I88" s="831"/>
      <c r="J88" s="785"/>
      <c r="K88" s="785"/>
      <c r="L88" s="785"/>
      <c r="M88" s="50" t="e">
        <f>VLOOKUP(B88,'BASE DE DONNEE'!$A$4:$H$148,3,0)</f>
        <v>#N/A</v>
      </c>
      <c r="N88" s="713" t="e">
        <f t="shared" si="21"/>
        <v>#N/A</v>
      </c>
      <c r="O88" s="714"/>
      <c r="P88" s="51" t="e">
        <f>VLOOKUP(B88,'BASE DE DONNEE'!$A$4:$H$148,6,0)*N88/100</f>
        <v>#N/A</v>
      </c>
      <c r="Q88" s="51" t="e">
        <f>VLOOKUP(B88,'BASE DE DONNEE'!$A$4:$H$148,7,0)*N88/100</f>
        <v>#N/A</v>
      </c>
      <c r="R88" s="51" t="e">
        <f>VLOOKUP(B88,'BASE DE DONNEE'!$A$4:$H$148,8,0)*N88/100</f>
        <v>#N/A</v>
      </c>
      <c r="S88" s="52" t="e">
        <f t="shared" si="20"/>
        <v>#N/A</v>
      </c>
      <c r="T88" s="22"/>
      <c r="U88" s="153"/>
      <c r="V88" s="782" t="e">
        <f>VLOOKUP(U88,'BASE DE DONNEE'!$A$4:$H$148,2,0)</f>
        <v>#N/A</v>
      </c>
      <c r="W88" s="782"/>
      <c r="X88" s="782"/>
      <c r="Y88" s="783"/>
      <c r="Z88" s="783"/>
      <c r="AA88" s="784"/>
      <c r="AB88" s="784"/>
      <c r="AC88" s="785"/>
      <c r="AD88" s="785"/>
      <c r="AE88" s="785"/>
      <c r="AF88" s="50" t="e">
        <f>VLOOKUP(U88,'BASE DE DONNEE'!$A$4:$H$148,3,0)</f>
        <v>#N/A</v>
      </c>
      <c r="AG88" s="713" t="e">
        <f t="shared" si="22"/>
        <v>#N/A</v>
      </c>
      <c r="AH88" s="714"/>
      <c r="AI88" s="51" t="e">
        <f>VLOOKUP(U88,'BASE DE DONNEE'!$A$4:$H$148,6,0)*AH88/100</f>
        <v>#N/A</v>
      </c>
      <c r="AJ88" s="51" t="e">
        <f>VLOOKUP(U88,'BASE DE DONNEE'!$A$4:$H$148,7,0)*AH88/100</f>
        <v>#N/A</v>
      </c>
      <c r="AK88" s="51" t="e">
        <f>VLOOKUP(U88,'BASE DE DONNEE'!$A$4:$H$148,8,0)*AH88/100</f>
        <v>#N/A</v>
      </c>
      <c r="AL88" s="52" t="e">
        <f t="shared" si="23"/>
        <v>#N/A</v>
      </c>
      <c r="AM88" s="22"/>
      <c r="AN88" s="153"/>
      <c r="AO88" s="782" t="e">
        <f>VLOOKUP(AN88,'BASE DE DONNEE'!$A$4:$H$148,2,0)</f>
        <v>#N/A</v>
      </c>
      <c r="AP88" s="782"/>
      <c r="AQ88" s="782"/>
      <c r="AR88" s="783"/>
      <c r="AS88" s="783"/>
      <c r="AT88" s="784"/>
      <c r="AU88" s="784"/>
      <c r="AV88" s="785"/>
      <c r="AW88" s="785"/>
      <c r="AX88" s="785"/>
      <c r="AY88" s="50" t="e">
        <f>VLOOKUP(AN88,'BASE DE DONNEE'!$A$4:$H$148,3,0)</f>
        <v>#N/A</v>
      </c>
      <c r="AZ88" s="713" t="e">
        <f t="shared" si="24"/>
        <v>#N/A</v>
      </c>
      <c r="BA88" s="714"/>
      <c r="BB88" s="51" t="e">
        <f>VLOOKUP(AN88,'BASE DE DONNEE'!$A$4:$H$148,6,0)*BA88/100</f>
        <v>#N/A</v>
      </c>
      <c r="BC88" s="51" t="e">
        <f>VLOOKUP(AN88,'BASE DE DONNEE'!$A$4:$H$148,7,0)*BA88/100</f>
        <v>#N/A</v>
      </c>
      <c r="BD88" s="51" t="e">
        <f>VLOOKUP(AN88,'BASE DE DONNEE'!$A$4:$H$148,8,0)*BA88/100</f>
        <v>#N/A</v>
      </c>
      <c r="BE88" s="52" t="e">
        <f t="shared" si="25"/>
        <v>#N/A</v>
      </c>
      <c r="BF88" s="22"/>
      <c r="BG88" s="153"/>
      <c r="BH88" s="782" t="e">
        <f>VLOOKUP(BG88,'BASE DE DONNEE'!$A$4:$H$148,2,0)</f>
        <v>#N/A</v>
      </c>
      <c r="BI88" s="782"/>
      <c r="BJ88" s="782"/>
      <c r="BK88" s="783"/>
      <c r="BL88" s="783"/>
      <c r="BM88" s="784"/>
      <c r="BN88" s="784"/>
      <c r="BO88" s="785"/>
      <c r="BP88" s="785"/>
      <c r="BQ88" s="785"/>
      <c r="BR88" s="50" t="e">
        <f>VLOOKUP(BG88,'BASE DE DONNEE'!$A$4:$H$148,3,0)</f>
        <v>#N/A</v>
      </c>
      <c r="BS88" s="713" t="e">
        <f t="shared" si="26"/>
        <v>#N/A</v>
      </c>
      <c r="BT88" s="714"/>
      <c r="BU88" s="51" t="e">
        <f>VLOOKUP(BG88,'BASE DE DONNEE'!$A$4:$H$148,6,0)*BT88/100</f>
        <v>#N/A</v>
      </c>
      <c r="BV88" s="51" t="e">
        <f>VLOOKUP(BG88,'BASE DE DONNEE'!$A$4:$H$148,7,0)*BT88/100</f>
        <v>#N/A</v>
      </c>
      <c r="BW88" s="51" t="e">
        <f>VLOOKUP(BG88,'BASE DE DONNEE'!$A$4:$H$148,8,0)*BT88/100</f>
        <v>#N/A</v>
      </c>
      <c r="BX88" s="52" t="e">
        <f t="shared" si="27"/>
        <v>#N/A</v>
      </c>
    </row>
    <row r="89" spans="1:76" ht="17.25" customHeight="1" x14ac:dyDescent="0.25">
      <c r="A89" s="22"/>
      <c r="B89" s="23"/>
      <c r="C89" s="782" t="e">
        <f>VLOOKUP(B89,'BASE DE DONNEE'!$A$4:$H$148,2,0)</f>
        <v>#N/A</v>
      </c>
      <c r="D89" s="782"/>
      <c r="E89" s="782"/>
      <c r="F89" s="783"/>
      <c r="G89" s="783"/>
      <c r="H89" s="831"/>
      <c r="I89" s="831"/>
      <c r="J89" s="785"/>
      <c r="K89" s="785"/>
      <c r="L89" s="785"/>
      <c r="M89" s="50" t="e">
        <f>VLOOKUP(B89,'BASE DE DONNEE'!$A$4:$H$148,3,0)</f>
        <v>#N/A</v>
      </c>
      <c r="N89" s="713" t="e">
        <f t="shared" si="21"/>
        <v>#N/A</v>
      </c>
      <c r="O89" s="714"/>
      <c r="P89" s="51" t="e">
        <f>VLOOKUP(B89,'BASE DE DONNEE'!$A$4:$H$148,6,0)*N89/100</f>
        <v>#N/A</v>
      </c>
      <c r="Q89" s="51" t="e">
        <f>VLOOKUP(B89,'BASE DE DONNEE'!$A$4:$H$148,7,0)*N89/100</f>
        <v>#N/A</v>
      </c>
      <c r="R89" s="51" t="e">
        <f>VLOOKUP(B89,'BASE DE DONNEE'!$A$4:$H$148,8,0)*N89/100</f>
        <v>#N/A</v>
      </c>
      <c r="S89" s="52" t="e">
        <f t="shared" si="20"/>
        <v>#N/A</v>
      </c>
      <c r="T89" s="22"/>
      <c r="U89" s="153"/>
      <c r="V89" s="782" t="e">
        <f>VLOOKUP(U89,'BASE DE DONNEE'!$A$4:$H$148,2,0)</f>
        <v>#N/A</v>
      </c>
      <c r="W89" s="782"/>
      <c r="X89" s="782"/>
      <c r="Y89" s="783"/>
      <c r="Z89" s="783"/>
      <c r="AA89" s="784"/>
      <c r="AB89" s="784"/>
      <c r="AC89" s="785"/>
      <c r="AD89" s="785"/>
      <c r="AE89" s="785"/>
      <c r="AF89" s="50" t="e">
        <f>VLOOKUP(U89,'BASE DE DONNEE'!$A$4:$H$148,3,0)</f>
        <v>#N/A</v>
      </c>
      <c r="AG89" s="713" t="e">
        <f t="shared" si="22"/>
        <v>#N/A</v>
      </c>
      <c r="AH89" s="714"/>
      <c r="AI89" s="51" t="e">
        <f>VLOOKUP(U89,'BASE DE DONNEE'!$A$4:$H$148,6,0)*AH89/100</f>
        <v>#N/A</v>
      </c>
      <c r="AJ89" s="51" t="e">
        <f>VLOOKUP(U89,'BASE DE DONNEE'!$A$4:$H$148,7,0)*AH89/100</f>
        <v>#N/A</v>
      </c>
      <c r="AK89" s="51" t="e">
        <f>VLOOKUP(U89,'BASE DE DONNEE'!$A$4:$H$148,8,0)*AH89/100</f>
        <v>#N/A</v>
      </c>
      <c r="AL89" s="52" t="e">
        <f t="shared" si="23"/>
        <v>#N/A</v>
      </c>
      <c r="AM89" s="22"/>
      <c r="AN89" s="153"/>
      <c r="AO89" s="782" t="e">
        <f>VLOOKUP(AN89,'BASE DE DONNEE'!$A$4:$H$148,2,0)</f>
        <v>#N/A</v>
      </c>
      <c r="AP89" s="782"/>
      <c r="AQ89" s="782"/>
      <c r="AR89" s="783"/>
      <c r="AS89" s="783"/>
      <c r="AT89" s="784"/>
      <c r="AU89" s="784"/>
      <c r="AV89" s="785"/>
      <c r="AW89" s="785"/>
      <c r="AX89" s="785"/>
      <c r="AY89" s="50" t="e">
        <f>VLOOKUP(AN89,'BASE DE DONNEE'!$A$4:$H$148,3,0)</f>
        <v>#N/A</v>
      </c>
      <c r="AZ89" s="713" t="e">
        <f t="shared" si="24"/>
        <v>#N/A</v>
      </c>
      <c r="BA89" s="714"/>
      <c r="BB89" s="51" t="e">
        <f>VLOOKUP(AN89,'BASE DE DONNEE'!$A$4:$H$148,6,0)*BA89/100</f>
        <v>#N/A</v>
      </c>
      <c r="BC89" s="51" t="e">
        <f>VLOOKUP(AN89,'BASE DE DONNEE'!$A$4:$H$148,7,0)*BA89/100</f>
        <v>#N/A</v>
      </c>
      <c r="BD89" s="51" t="e">
        <f>VLOOKUP(AN89,'BASE DE DONNEE'!$A$4:$H$148,8,0)*BA89/100</f>
        <v>#N/A</v>
      </c>
      <c r="BE89" s="52" t="e">
        <f t="shared" si="25"/>
        <v>#N/A</v>
      </c>
      <c r="BF89" s="22"/>
      <c r="BG89" s="153"/>
      <c r="BH89" s="782" t="e">
        <f>VLOOKUP(BG89,'BASE DE DONNEE'!$A$4:$H$148,2,0)</f>
        <v>#N/A</v>
      </c>
      <c r="BI89" s="782"/>
      <c r="BJ89" s="782"/>
      <c r="BK89" s="783"/>
      <c r="BL89" s="783"/>
      <c r="BM89" s="784"/>
      <c r="BN89" s="784"/>
      <c r="BO89" s="785"/>
      <c r="BP89" s="785"/>
      <c r="BQ89" s="785"/>
      <c r="BR89" s="50" t="e">
        <f>VLOOKUP(BG89,'BASE DE DONNEE'!$A$4:$H$148,3,0)</f>
        <v>#N/A</v>
      </c>
      <c r="BS89" s="713" t="e">
        <f t="shared" si="26"/>
        <v>#N/A</v>
      </c>
      <c r="BT89" s="714"/>
      <c r="BU89" s="51" t="e">
        <f>VLOOKUP(BG89,'BASE DE DONNEE'!$A$4:$H$148,6,0)*BT89/100</f>
        <v>#N/A</v>
      </c>
      <c r="BV89" s="51" t="e">
        <f>VLOOKUP(BG89,'BASE DE DONNEE'!$A$4:$H$148,7,0)*BT89/100</f>
        <v>#N/A</v>
      </c>
      <c r="BW89" s="51" t="e">
        <f>VLOOKUP(BG89,'BASE DE DONNEE'!$A$4:$H$148,8,0)*BT89/100</f>
        <v>#N/A</v>
      </c>
      <c r="BX89" s="52" t="e">
        <f t="shared" si="27"/>
        <v>#N/A</v>
      </c>
    </row>
    <row r="90" spans="1:76" x14ac:dyDescent="0.25">
      <c r="A90" s="22"/>
      <c r="B90" s="23"/>
      <c r="C90" s="782" t="e">
        <f>VLOOKUP(B90,'BASE DE DONNEE'!$A$4:$H$148,2,0)</f>
        <v>#N/A</v>
      </c>
      <c r="D90" s="782"/>
      <c r="E90" s="782"/>
      <c r="F90" s="783"/>
      <c r="G90" s="783"/>
      <c r="H90" s="831"/>
      <c r="I90" s="831"/>
      <c r="J90" s="785"/>
      <c r="K90" s="785"/>
      <c r="L90" s="785"/>
      <c r="M90" s="50" t="e">
        <f>VLOOKUP(B90,'BASE DE DONNEE'!$A$4:$H$148,3,0)</f>
        <v>#N/A</v>
      </c>
      <c r="N90" s="713" t="e">
        <f t="shared" si="21"/>
        <v>#N/A</v>
      </c>
      <c r="O90" s="714"/>
      <c r="P90" s="51" t="e">
        <f>VLOOKUP(B90,'BASE DE DONNEE'!$A$4:$H$148,6,0)*N90/100</f>
        <v>#N/A</v>
      </c>
      <c r="Q90" s="51" t="e">
        <f>VLOOKUP(B90,'BASE DE DONNEE'!$A$4:$H$148,7,0)*N90/100</f>
        <v>#N/A</v>
      </c>
      <c r="R90" s="51" t="e">
        <f>VLOOKUP(B90,'BASE DE DONNEE'!$A$4:$H$148,8,0)*N90/100</f>
        <v>#N/A</v>
      </c>
      <c r="S90" s="52" t="e">
        <f t="shared" si="20"/>
        <v>#N/A</v>
      </c>
      <c r="T90" s="22"/>
      <c r="U90" s="153"/>
      <c r="V90" s="782" t="e">
        <f>VLOOKUP(U90,'BASE DE DONNEE'!$A$4:$H$148,2,0)</f>
        <v>#N/A</v>
      </c>
      <c r="W90" s="782"/>
      <c r="X90" s="782"/>
      <c r="Y90" s="783"/>
      <c r="Z90" s="783"/>
      <c r="AA90" s="784"/>
      <c r="AB90" s="784"/>
      <c r="AC90" s="785"/>
      <c r="AD90" s="785"/>
      <c r="AE90" s="785"/>
      <c r="AF90" s="50" t="e">
        <f>VLOOKUP(U90,'BASE DE DONNEE'!$A$4:$H$148,3,0)</f>
        <v>#N/A</v>
      </c>
      <c r="AG90" s="713" t="e">
        <f t="shared" si="22"/>
        <v>#N/A</v>
      </c>
      <c r="AH90" s="714"/>
      <c r="AI90" s="51" t="e">
        <f>VLOOKUP(U90,'BASE DE DONNEE'!$A$4:$H$148,6,0)*AH90/100</f>
        <v>#N/A</v>
      </c>
      <c r="AJ90" s="51" t="e">
        <f>VLOOKUP(U90,'BASE DE DONNEE'!$A$4:$H$148,7,0)*AH90/100</f>
        <v>#N/A</v>
      </c>
      <c r="AK90" s="51" t="e">
        <f>VLOOKUP(U90,'BASE DE DONNEE'!$A$4:$H$148,8,0)*AH90/100</f>
        <v>#N/A</v>
      </c>
      <c r="AL90" s="52" t="e">
        <f t="shared" si="23"/>
        <v>#N/A</v>
      </c>
      <c r="AM90" s="22"/>
      <c r="AN90" s="153"/>
      <c r="AO90" s="782" t="e">
        <f>VLOOKUP(AN90,'BASE DE DONNEE'!$A$4:$H$148,2,0)</f>
        <v>#N/A</v>
      </c>
      <c r="AP90" s="782"/>
      <c r="AQ90" s="782"/>
      <c r="AR90" s="783"/>
      <c r="AS90" s="783"/>
      <c r="AT90" s="784"/>
      <c r="AU90" s="784"/>
      <c r="AV90" s="785"/>
      <c r="AW90" s="785"/>
      <c r="AX90" s="785"/>
      <c r="AY90" s="50" t="e">
        <f>VLOOKUP(AN90,'BASE DE DONNEE'!$A$4:$H$148,3,0)</f>
        <v>#N/A</v>
      </c>
      <c r="AZ90" s="713" t="e">
        <f t="shared" si="24"/>
        <v>#N/A</v>
      </c>
      <c r="BA90" s="714"/>
      <c r="BB90" s="51" t="e">
        <f>VLOOKUP(AN90,'BASE DE DONNEE'!$A$4:$H$148,6,0)*BA90/100</f>
        <v>#N/A</v>
      </c>
      <c r="BC90" s="51" t="e">
        <f>VLOOKUP(AN90,'BASE DE DONNEE'!$A$4:$H$148,7,0)*BA90/100</f>
        <v>#N/A</v>
      </c>
      <c r="BD90" s="51" t="e">
        <f>VLOOKUP(AN90,'BASE DE DONNEE'!$A$4:$H$148,8,0)*BA90/100</f>
        <v>#N/A</v>
      </c>
      <c r="BE90" s="52" t="e">
        <f t="shared" si="25"/>
        <v>#N/A</v>
      </c>
      <c r="BF90" s="22"/>
      <c r="BG90" s="153"/>
      <c r="BH90" s="782" t="e">
        <f>VLOOKUP(BG90,'BASE DE DONNEE'!$A$4:$H$148,2,0)</f>
        <v>#N/A</v>
      </c>
      <c r="BI90" s="782"/>
      <c r="BJ90" s="782"/>
      <c r="BK90" s="783"/>
      <c r="BL90" s="783"/>
      <c r="BM90" s="784"/>
      <c r="BN90" s="784"/>
      <c r="BO90" s="785"/>
      <c r="BP90" s="785"/>
      <c r="BQ90" s="785"/>
      <c r="BR90" s="50" t="e">
        <f>VLOOKUP(BG90,'BASE DE DONNEE'!$A$4:$H$148,3,0)</f>
        <v>#N/A</v>
      </c>
      <c r="BS90" s="713" t="e">
        <f t="shared" si="26"/>
        <v>#N/A</v>
      </c>
      <c r="BT90" s="714"/>
      <c r="BU90" s="51" t="e">
        <f>VLOOKUP(BG90,'BASE DE DONNEE'!$A$4:$H$148,6,0)*BT90/100</f>
        <v>#N/A</v>
      </c>
      <c r="BV90" s="51" t="e">
        <f>VLOOKUP(BG90,'BASE DE DONNEE'!$A$4:$H$148,7,0)*BT90/100</f>
        <v>#N/A</v>
      </c>
      <c r="BW90" s="51" t="e">
        <f>VLOOKUP(BG90,'BASE DE DONNEE'!$A$4:$H$148,8,0)*BT90/100</f>
        <v>#N/A</v>
      </c>
      <c r="BX90" s="52" t="e">
        <f t="shared" si="27"/>
        <v>#N/A</v>
      </c>
    </row>
    <row r="91" spans="1:76" x14ac:dyDescent="0.25">
      <c r="A91" s="22"/>
      <c r="B91" s="23"/>
      <c r="C91" s="782" t="e">
        <f>VLOOKUP(B91,'BASE DE DONNEE'!$A$4:$H$148,2,0)</f>
        <v>#N/A</v>
      </c>
      <c r="D91" s="782"/>
      <c r="E91" s="782"/>
      <c r="F91" s="783"/>
      <c r="G91" s="783"/>
      <c r="H91" s="831"/>
      <c r="I91" s="831"/>
      <c r="J91" s="785"/>
      <c r="K91" s="785"/>
      <c r="L91" s="785"/>
      <c r="M91" s="50" t="e">
        <f>VLOOKUP(B91,'BASE DE DONNEE'!$A$4:$H$148,3,0)</f>
        <v>#N/A</v>
      </c>
      <c r="N91" s="713" t="e">
        <f t="shared" si="21"/>
        <v>#N/A</v>
      </c>
      <c r="O91" s="714"/>
      <c r="P91" s="51" t="e">
        <f>VLOOKUP(B91,'BASE DE DONNEE'!$A$4:$H$148,6,0)*N91/100</f>
        <v>#N/A</v>
      </c>
      <c r="Q91" s="51" t="e">
        <f>VLOOKUP(B91,'BASE DE DONNEE'!$A$4:$H$148,7,0)*N91/100</f>
        <v>#N/A</v>
      </c>
      <c r="R91" s="51" t="e">
        <f>VLOOKUP(B91,'BASE DE DONNEE'!$A$4:$H$148,8,0)*N91/100</f>
        <v>#N/A</v>
      </c>
      <c r="S91" s="52" t="e">
        <f t="shared" si="20"/>
        <v>#N/A</v>
      </c>
      <c r="T91" s="22"/>
      <c r="U91" s="153"/>
      <c r="V91" s="782" t="e">
        <f>VLOOKUP(U91,'BASE DE DONNEE'!$A$4:$H$148,2,0)</f>
        <v>#N/A</v>
      </c>
      <c r="W91" s="782"/>
      <c r="X91" s="782"/>
      <c r="Y91" s="783"/>
      <c r="Z91" s="783"/>
      <c r="AA91" s="784"/>
      <c r="AB91" s="784"/>
      <c r="AC91" s="785"/>
      <c r="AD91" s="785"/>
      <c r="AE91" s="785"/>
      <c r="AF91" s="50" t="e">
        <f>VLOOKUP(U91,'BASE DE DONNEE'!$A$4:$H$148,3,0)</f>
        <v>#N/A</v>
      </c>
      <c r="AG91" s="713" t="e">
        <f t="shared" si="22"/>
        <v>#N/A</v>
      </c>
      <c r="AH91" s="714"/>
      <c r="AI91" s="51" t="e">
        <f>VLOOKUP(U91,'BASE DE DONNEE'!$A$4:$H$148,6,0)*AH91/100</f>
        <v>#N/A</v>
      </c>
      <c r="AJ91" s="51" t="e">
        <f>VLOOKUP(U91,'BASE DE DONNEE'!$A$4:$H$148,7,0)*AH91/100</f>
        <v>#N/A</v>
      </c>
      <c r="AK91" s="51" t="e">
        <f>VLOOKUP(U91,'BASE DE DONNEE'!$A$4:$H$148,8,0)*AH91/100</f>
        <v>#N/A</v>
      </c>
      <c r="AL91" s="52" t="e">
        <f t="shared" si="23"/>
        <v>#N/A</v>
      </c>
      <c r="AM91" s="22"/>
      <c r="AN91" s="153"/>
      <c r="AO91" s="782" t="e">
        <f>VLOOKUP(AN91,'BASE DE DONNEE'!$A$4:$H$148,2,0)</f>
        <v>#N/A</v>
      </c>
      <c r="AP91" s="782"/>
      <c r="AQ91" s="782"/>
      <c r="AR91" s="783"/>
      <c r="AS91" s="783"/>
      <c r="AT91" s="784"/>
      <c r="AU91" s="784"/>
      <c r="AV91" s="785"/>
      <c r="AW91" s="785"/>
      <c r="AX91" s="785"/>
      <c r="AY91" s="50" t="e">
        <f>VLOOKUP(AN91,'BASE DE DONNEE'!$A$4:$H$148,3,0)</f>
        <v>#N/A</v>
      </c>
      <c r="AZ91" s="713" t="e">
        <f t="shared" si="24"/>
        <v>#N/A</v>
      </c>
      <c r="BA91" s="714"/>
      <c r="BB91" s="51" t="e">
        <f>VLOOKUP(AN91,'BASE DE DONNEE'!$A$4:$H$148,6,0)*BA91/100</f>
        <v>#N/A</v>
      </c>
      <c r="BC91" s="51" t="e">
        <f>VLOOKUP(AN91,'BASE DE DONNEE'!$A$4:$H$148,7,0)*BA91/100</f>
        <v>#N/A</v>
      </c>
      <c r="BD91" s="51" t="e">
        <f>VLOOKUP(AN91,'BASE DE DONNEE'!$A$4:$H$148,8,0)*BA91/100</f>
        <v>#N/A</v>
      </c>
      <c r="BE91" s="52" t="e">
        <f t="shared" si="25"/>
        <v>#N/A</v>
      </c>
      <c r="BF91" s="22"/>
      <c r="BG91" s="153"/>
      <c r="BH91" s="782" t="e">
        <f>VLOOKUP(BG91,'BASE DE DONNEE'!$A$4:$H$148,2,0)</f>
        <v>#N/A</v>
      </c>
      <c r="BI91" s="782"/>
      <c r="BJ91" s="782"/>
      <c r="BK91" s="783"/>
      <c r="BL91" s="783"/>
      <c r="BM91" s="784"/>
      <c r="BN91" s="784"/>
      <c r="BO91" s="785"/>
      <c r="BP91" s="785"/>
      <c r="BQ91" s="785"/>
      <c r="BR91" s="50" t="e">
        <f>VLOOKUP(BG91,'BASE DE DONNEE'!$A$4:$H$148,3,0)</f>
        <v>#N/A</v>
      </c>
      <c r="BS91" s="713" t="e">
        <f t="shared" si="26"/>
        <v>#N/A</v>
      </c>
      <c r="BT91" s="714"/>
      <c r="BU91" s="51" t="e">
        <f>VLOOKUP(BG91,'BASE DE DONNEE'!$A$4:$H$148,6,0)*BT91/100</f>
        <v>#N/A</v>
      </c>
      <c r="BV91" s="51" t="e">
        <f>VLOOKUP(BG91,'BASE DE DONNEE'!$A$4:$H$148,7,0)*BT91/100</f>
        <v>#N/A</v>
      </c>
      <c r="BW91" s="51" t="e">
        <f>VLOOKUP(BG91,'BASE DE DONNEE'!$A$4:$H$148,8,0)*BT91/100</f>
        <v>#N/A</v>
      </c>
      <c r="BX91" s="52" t="e">
        <f t="shared" si="27"/>
        <v>#N/A</v>
      </c>
    </row>
    <row r="92" spans="1:76" x14ac:dyDescent="0.25">
      <c r="A92" s="22"/>
      <c r="B92" s="23"/>
      <c r="C92" s="782" t="e">
        <f>VLOOKUP(B92,'BASE DE DONNEE'!$A$4:$H$148,2,0)</f>
        <v>#N/A</v>
      </c>
      <c r="D92" s="782"/>
      <c r="E92" s="782"/>
      <c r="F92" s="783"/>
      <c r="G92" s="783"/>
      <c r="H92" s="784"/>
      <c r="I92" s="784"/>
      <c r="J92" s="785"/>
      <c r="K92" s="785"/>
      <c r="L92" s="785"/>
      <c r="M92" s="50" t="e">
        <f>VLOOKUP(B92,'BASE DE DONNEE'!$A$4:$H$148,3,0)</f>
        <v>#N/A</v>
      </c>
      <c r="N92" s="713" t="e">
        <f t="shared" si="21"/>
        <v>#N/A</v>
      </c>
      <c r="O92" s="714"/>
      <c r="P92" s="51" t="e">
        <f>VLOOKUP(B92,'BASE DE DONNEE'!$A$4:$H$148,6,0)*N92/100</f>
        <v>#N/A</v>
      </c>
      <c r="Q92" s="51" t="e">
        <f>VLOOKUP(B92,'BASE DE DONNEE'!$A$4:$H$148,7,0)*N92/100</f>
        <v>#N/A</v>
      </c>
      <c r="R92" s="51" t="e">
        <f>VLOOKUP(B92,'BASE DE DONNEE'!$A$4:$H$148,8,0)*N92/100</f>
        <v>#N/A</v>
      </c>
      <c r="S92" s="52" t="e">
        <f t="shared" si="20"/>
        <v>#N/A</v>
      </c>
      <c r="T92" s="22"/>
      <c r="U92" s="153"/>
      <c r="V92" s="782" t="e">
        <f>VLOOKUP(U92,'BASE DE DONNEE'!$A$4:$H$148,2,0)</f>
        <v>#N/A</v>
      </c>
      <c r="W92" s="782"/>
      <c r="X92" s="782"/>
      <c r="Y92" s="783"/>
      <c r="Z92" s="783"/>
      <c r="AA92" s="784"/>
      <c r="AB92" s="784"/>
      <c r="AC92" s="785"/>
      <c r="AD92" s="785"/>
      <c r="AE92" s="785"/>
      <c r="AF92" s="50" t="e">
        <f>VLOOKUP(U92,'BASE DE DONNEE'!$A$4:$H$148,3,0)</f>
        <v>#N/A</v>
      </c>
      <c r="AG92" s="713" t="e">
        <f t="shared" si="22"/>
        <v>#N/A</v>
      </c>
      <c r="AH92" s="714"/>
      <c r="AI92" s="51" t="e">
        <f>VLOOKUP(U92,'BASE DE DONNEE'!$A$4:$H$148,6,0)*AH92/100</f>
        <v>#N/A</v>
      </c>
      <c r="AJ92" s="51" t="e">
        <f>VLOOKUP(U92,'BASE DE DONNEE'!$A$4:$H$148,7,0)*AH92/100</f>
        <v>#N/A</v>
      </c>
      <c r="AK92" s="51" t="e">
        <f>VLOOKUP(U92,'BASE DE DONNEE'!$A$4:$H$148,8,0)*AH92/100</f>
        <v>#N/A</v>
      </c>
      <c r="AL92" s="52" t="e">
        <f t="shared" si="23"/>
        <v>#N/A</v>
      </c>
      <c r="AM92" s="22"/>
      <c r="AN92" s="153"/>
      <c r="AO92" s="782" t="e">
        <f>VLOOKUP(AN92,'BASE DE DONNEE'!$A$4:$H$148,2,0)</f>
        <v>#N/A</v>
      </c>
      <c r="AP92" s="782"/>
      <c r="AQ92" s="782"/>
      <c r="AR92" s="783"/>
      <c r="AS92" s="783"/>
      <c r="AT92" s="784"/>
      <c r="AU92" s="784"/>
      <c r="AV92" s="785"/>
      <c r="AW92" s="785"/>
      <c r="AX92" s="785"/>
      <c r="AY92" s="50" t="e">
        <f>VLOOKUP(AN92,'BASE DE DONNEE'!$A$4:$H$148,3,0)</f>
        <v>#N/A</v>
      </c>
      <c r="AZ92" s="713" t="e">
        <f t="shared" si="24"/>
        <v>#N/A</v>
      </c>
      <c r="BA92" s="714"/>
      <c r="BB92" s="51" t="e">
        <f>VLOOKUP(AN92,'BASE DE DONNEE'!$A$4:$H$148,6,0)*BA92/100</f>
        <v>#N/A</v>
      </c>
      <c r="BC92" s="51" t="e">
        <f>VLOOKUP(AN92,'BASE DE DONNEE'!$A$4:$H$148,7,0)*BA92/100</f>
        <v>#N/A</v>
      </c>
      <c r="BD92" s="51" t="e">
        <f>VLOOKUP(AN92,'BASE DE DONNEE'!$A$4:$H$148,8,0)*BA92/100</f>
        <v>#N/A</v>
      </c>
      <c r="BE92" s="52" t="e">
        <f t="shared" si="25"/>
        <v>#N/A</v>
      </c>
      <c r="BF92" s="22"/>
      <c r="BG92" s="153"/>
      <c r="BH92" s="782" t="e">
        <f>VLOOKUP(BG92,'BASE DE DONNEE'!$A$4:$H$148,2,0)</f>
        <v>#N/A</v>
      </c>
      <c r="BI92" s="782"/>
      <c r="BJ92" s="782"/>
      <c r="BK92" s="783"/>
      <c r="BL92" s="783"/>
      <c r="BM92" s="784"/>
      <c r="BN92" s="784"/>
      <c r="BO92" s="785"/>
      <c r="BP92" s="785"/>
      <c r="BQ92" s="785"/>
      <c r="BR92" s="50" t="e">
        <f>VLOOKUP(BG92,'BASE DE DONNEE'!$A$4:$H$148,3,0)</f>
        <v>#N/A</v>
      </c>
      <c r="BS92" s="713" t="e">
        <f t="shared" si="26"/>
        <v>#N/A</v>
      </c>
      <c r="BT92" s="714"/>
      <c r="BU92" s="51" t="e">
        <f>VLOOKUP(BG92,'BASE DE DONNEE'!$A$4:$H$148,6,0)*BT92/100</f>
        <v>#N/A</v>
      </c>
      <c r="BV92" s="51" t="e">
        <f>VLOOKUP(BG92,'BASE DE DONNEE'!$A$4:$H$148,7,0)*BT92/100</f>
        <v>#N/A</v>
      </c>
      <c r="BW92" s="51" t="e">
        <f>VLOOKUP(BG92,'BASE DE DONNEE'!$A$4:$H$148,8,0)*BT92/100</f>
        <v>#N/A</v>
      </c>
      <c r="BX92" s="52" t="e">
        <f t="shared" si="27"/>
        <v>#N/A</v>
      </c>
    </row>
    <row r="93" spans="1:76" x14ac:dyDescent="0.25">
      <c r="A93" s="22"/>
      <c r="B93" s="23"/>
      <c r="C93" s="782" t="e">
        <f>VLOOKUP(B93,'BASE DE DONNEE'!$A$4:$H$148,2,0)</f>
        <v>#N/A</v>
      </c>
      <c r="D93" s="782"/>
      <c r="E93" s="782"/>
      <c r="F93" s="783"/>
      <c r="G93" s="783"/>
      <c r="H93" s="784"/>
      <c r="I93" s="784"/>
      <c r="J93" s="785"/>
      <c r="K93" s="785"/>
      <c r="L93" s="785"/>
      <c r="M93" s="50" t="e">
        <f>VLOOKUP(B93,'BASE DE DONNEE'!$A$4:$H$148,3,0)</f>
        <v>#N/A</v>
      </c>
      <c r="N93" s="713" t="e">
        <f t="shared" si="21"/>
        <v>#N/A</v>
      </c>
      <c r="O93" s="714"/>
      <c r="P93" s="51" t="e">
        <f>VLOOKUP(B93,'BASE DE DONNEE'!$A$4:$H$148,6,0)*N93/100</f>
        <v>#N/A</v>
      </c>
      <c r="Q93" s="51" t="e">
        <f>VLOOKUP(B93,'BASE DE DONNEE'!$A$4:$H$148,7,0)*N93/100</f>
        <v>#N/A</v>
      </c>
      <c r="R93" s="51" t="e">
        <f>VLOOKUP(B93,'BASE DE DONNEE'!$A$4:$H$148,8,0)*N93/100</f>
        <v>#N/A</v>
      </c>
      <c r="S93" s="52" t="e">
        <f t="shared" si="20"/>
        <v>#N/A</v>
      </c>
      <c r="T93" s="22"/>
      <c r="U93" s="153"/>
      <c r="V93" s="782" t="e">
        <f>VLOOKUP(U93,'BASE DE DONNEE'!$A$4:$H$148,2,0)</f>
        <v>#N/A</v>
      </c>
      <c r="W93" s="782"/>
      <c r="X93" s="782"/>
      <c r="Y93" s="783"/>
      <c r="Z93" s="783"/>
      <c r="AA93" s="784"/>
      <c r="AB93" s="784"/>
      <c r="AC93" s="785"/>
      <c r="AD93" s="785"/>
      <c r="AE93" s="785"/>
      <c r="AF93" s="50" t="e">
        <f>VLOOKUP(U93,'BASE DE DONNEE'!$A$4:$H$148,3,0)</f>
        <v>#N/A</v>
      </c>
      <c r="AG93" s="713" t="e">
        <f t="shared" si="22"/>
        <v>#N/A</v>
      </c>
      <c r="AH93" s="714"/>
      <c r="AI93" s="51" t="e">
        <f>VLOOKUP(U93,'BASE DE DONNEE'!$A$4:$H$148,6,0)*AH93/100</f>
        <v>#N/A</v>
      </c>
      <c r="AJ93" s="51" t="e">
        <f>VLOOKUP(U93,'BASE DE DONNEE'!$A$4:$H$148,7,0)*AH93/100</f>
        <v>#N/A</v>
      </c>
      <c r="AK93" s="51" t="e">
        <f>VLOOKUP(U93,'BASE DE DONNEE'!$A$4:$H$148,8,0)*AH93/100</f>
        <v>#N/A</v>
      </c>
      <c r="AL93" s="52" t="e">
        <f t="shared" si="23"/>
        <v>#N/A</v>
      </c>
      <c r="AM93" s="22"/>
      <c r="AN93" s="153"/>
      <c r="AO93" s="782" t="e">
        <f>VLOOKUP(AN93,'BASE DE DONNEE'!$A$4:$H$148,2,0)</f>
        <v>#N/A</v>
      </c>
      <c r="AP93" s="782"/>
      <c r="AQ93" s="782"/>
      <c r="AR93" s="783"/>
      <c r="AS93" s="783"/>
      <c r="AT93" s="784"/>
      <c r="AU93" s="784"/>
      <c r="AV93" s="785"/>
      <c r="AW93" s="785"/>
      <c r="AX93" s="785"/>
      <c r="AY93" s="50" t="e">
        <f>VLOOKUP(AN93,'BASE DE DONNEE'!$A$4:$H$148,3,0)</f>
        <v>#N/A</v>
      </c>
      <c r="AZ93" s="713" t="e">
        <f t="shared" si="24"/>
        <v>#N/A</v>
      </c>
      <c r="BA93" s="714"/>
      <c r="BB93" s="51" t="e">
        <f>VLOOKUP(AN93,'BASE DE DONNEE'!$A$4:$H$148,6,0)*BA93/100</f>
        <v>#N/A</v>
      </c>
      <c r="BC93" s="51" t="e">
        <f>VLOOKUP(AN93,'BASE DE DONNEE'!$A$4:$H$148,7,0)*BA93/100</f>
        <v>#N/A</v>
      </c>
      <c r="BD93" s="51" t="e">
        <f>VLOOKUP(AN93,'BASE DE DONNEE'!$A$4:$H$148,8,0)*BA93/100</f>
        <v>#N/A</v>
      </c>
      <c r="BE93" s="52" t="e">
        <f t="shared" si="25"/>
        <v>#N/A</v>
      </c>
      <c r="BF93" s="22"/>
      <c r="BG93" s="153"/>
      <c r="BH93" s="782" t="e">
        <f>VLOOKUP(BG93,'BASE DE DONNEE'!$A$4:$H$148,2,0)</f>
        <v>#N/A</v>
      </c>
      <c r="BI93" s="782"/>
      <c r="BJ93" s="782"/>
      <c r="BK93" s="783"/>
      <c r="BL93" s="783"/>
      <c r="BM93" s="784"/>
      <c r="BN93" s="784"/>
      <c r="BO93" s="785"/>
      <c r="BP93" s="785"/>
      <c r="BQ93" s="785"/>
      <c r="BR93" s="50" t="e">
        <f>VLOOKUP(BG93,'BASE DE DONNEE'!$A$4:$H$148,3,0)</f>
        <v>#N/A</v>
      </c>
      <c r="BS93" s="713" t="e">
        <f t="shared" si="26"/>
        <v>#N/A</v>
      </c>
      <c r="BT93" s="714"/>
      <c r="BU93" s="51" t="e">
        <f>VLOOKUP(BG93,'BASE DE DONNEE'!$A$4:$H$148,6,0)*BT93/100</f>
        <v>#N/A</v>
      </c>
      <c r="BV93" s="51" t="e">
        <f>VLOOKUP(BG93,'BASE DE DONNEE'!$A$4:$H$148,7,0)*BT93/100</f>
        <v>#N/A</v>
      </c>
      <c r="BW93" s="51" t="e">
        <f>VLOOKUP(BG93,'BASE DE DONNEE'!$A$4:$H$148,8,0)*BT93/100</f>
        <v>#N/A</v>
      </c>
      <c r="BX93" s="52" t="e">
        <f t="shared" si="27"/>
        <v>#N/A</v>
      </c>
    </row>
    <row r="94" spans="1:76" x14ac:dyDescent="0.25">
      <c r="A94" s="22"/>
      <c r="B94" s="23"/>
      <c r="C94" s="782" t="e">
        <f>VLOOKUP(B94,'BASE DE DONNEE'!$A$4:$H$148,2,0)</f>
        <v>#N/A</v>
      </c>
      <c r="D94" s="782"/>
      <c r="E94" s="782"/>
      <c r="F94" s="783"/>
      <c r="G94" s="783"/>
      <c r="H94" s="784"/>
      <c r="I94" s="784"/>
      <c r="J94" s="785"/>
      <c r="K94" s="785"/>
      <c r="L94" s="785"/>
      <c r="M94" s="50" t="e">
        <f>VLOOKUP(B94,'BASE DE DONNEE'!$A$4:$H$148,3,0)</f>
        <v>#N/A</v>
      </c>
      <c r="N94" s="713" t="e">
        <f t="shared" si="21"/>
        <v>#N/A</v>
      </c>
      <c r="O94" s="714"/>
      <c r="P94" s="51" t="e">
        <f>VLOOKUP(B94,'BASE DE DONNEE'!$A$4:$H$148,6,0)*N94/100</f>
        <v>#N/A</v>
      </c>
      <c r="Q94" s="51" t="e">
        <f>VLOOKUP(B94,'BASE DE DONNEE'!$A$4:$H$148,7,0)*N94/100</f>
        <v>#N/A</v>
      </c>
      <c r="R94" s="51" t="e">
        <f>VLOOKUP(B94,'BASE DE DONNEE'!$A$4:$H$148,8,0)*N94/100</f>
        <v>#N/A</v>
      </c>
      <c r="S94" s="52" t="e">
        <f t="shared" si="20"/>
        <v>#N/A</v>
      </c>
      <c r="T94" s="22"/>
      <c r="U94" s="153"/>
      <c r="V94" s="782" t="e">
        <f>VLOOKUP(U94,'BASE DE DONNEE'!$A$4:$H$148,2,0)</f>
        <v>#N/A</v>
      </c>
      <c r="W94" s="782"/>
      <c r="X94" s="782"/>
      <c r="Y94" s="783"/>
      <c r="Z94" s="783"/>
      <c r="AA94" s="784"/>
      <c r="AB94" s="784"/>
      <c r="AC94" s="785"/>
      <c r="AD94" s="785"/>
      <c r="AE94" s="785"/>
      <c r="AF94" s="50" t="e">
        <f>VLOOKUP(U94,'BASE DE DONNEE'!$A$4:$H$148,3,0)</f>
        <v>#N/A</v>
      </c>
      <c r="AG94" s="713" t="e">
        <f t="shared" si="22"/>
        <v>#N/A</v>
      </c>
      <c r="AH94" s="714"/>
      <c r="AI94" s="51" t="e">
        <f>VLOOKUP(U94,'BASE DE DONNEE'!$A$4:$H$148,6,0)*AH94/100</f>
        <v>#N/A</v>
      </c>
      <c r="AJ94" s="51" t="e">
        <f>VLOOKUP(U94,'BASE DE DONNEE'!$A$4:$H$148,7,0)*AH94/100</f>
        <v>#N/A</v>
      </c>
      <c r="AK94" s="51" t="e">
        <f>VLOOKUP(U94,'BASE DE DONNEE'!$A$4:$H$148,8,0)*AH94/100</f>
        <v>#N/A</v>
      </c>
      <c r="AL94" s="52" t="e">
        <f t="shared" si="23"/>
        <v>#N/A</v>
      </c>
      <c r="AM94" s="22"/>
      <c r="AN94" s="153"/>
      <c r="AO94" s="782" t="e">
        <f>VLOOKUP(AN94,'BASE DE DONNEE'!$A$4:$H$148,2,0)</f>
        <v>#N/A</v>
      </c>
      <c r="AP94" s="782"/>
      <c r="AQ94" s="782"/>
      <c r="AR94" s="783"/>
      <c r="AS94" s="783"/>
      <c r="AT94" s="784"/>
      <c r="AU94" s="784"/>
      <c r="AV94" s="785"/>
      <c r="AW94" s="785"/>
      <c r="AX94" s="785"/>
      <c r="AY94" s="50" t="e">
        <f>VLOOKUP(AN94,'BASE DE DONNEE'!$A$4:$H$148,3,0)</f>
        <v>#N/A</v>
      </c>
      <c r="AZ94" s="713" t="e">
        <f t="shared" si="24"/>
        <v>#N/A</v>
      </c>
      <c r="BA94" s="714"/>
      <c r="BB94" s="51" t="e">
        <f>VLOOKUP(AN94,'BASE DE DONNEE'!$A$4:$H$148,6,0)*BA94/100</f>
        <v>#N/A</v>
      </c>
      <c r="BC94" s="51" t="e">
        <f>VLOOKUP(AN94,'BASE DE DONNEE'!$A$4:$H$148,7,0)*BA94/100</f>
        <v>#N/A</v>
      </c>
      <c r="BD94" s="51" t="e">
        <f>VLOOKUP(AN94,'BASE DE DONNEE'!$A$4:$H$148,8,0)*BA94/100</f>
        <v>#N/A</v>
      </c>
      <c r="BE94" s="52" t="e">
        <f t="shared" si="25"/>
        <v>#N/A</v>
      </c>
      <c r="BF94" s="22"/>
      <c r="BG94" s="153"/>
      <c r="BH94" s="782" t="e">
        <f>VLOOKUP(BG94,'BASE DE DONNEE'!$A$4:$H$148,2,0)</f>
        <v>#N/A</v>
      </c>
      <c r="BI94" s="782"/>
      <c r="BJ94" s="782"/>
      <c r="BK94" s="783"/>
      <c r="BL94" s="783"/>
      <c r="BM94" s="784"/>
      <c r="BN94" s="784"/>
      <c r="BO94" s="785"/>
      <c r="BP94" s="785"/>
      <c r="BQ94" s="785"/>
      <c r="BR94" s="50" t="e">
        <f>VLOOKUP(BG94,'BASE DE DONNEE'!$A$4:$H$148,3,0)</f>
        <v>#N/A</v>
      </c>
      <c r="BS94" s="713" t="e">
        <f t="shared" si="26"/>
        <v>#N/A</v>
      </c>
      <c r="BT94" s="714"/>
      <c r="BU94" s="51" t="e">
        <f>VLOOKUP(BG94,'BASE DE DONNEE'!$A$4:$H$148,6,0)*BT94/100</f>
        <v>#N/A</v>
      </c>
      <c r="BV94" s="51" t="e">
        <f>VLOOKUP(BG94,'BASE DE DONNEE'!$A$4:$H$148,7,0)*BT94/100</f>
        <v>#N/A</v>
      </c>
      <c r="BW94" s="51" t="e">
        <f>VLOOKUP(BG94,'BASE DE DONNEE'!$A$4:$H$148,8,0)*BT94/100</f>
        <v>#N/A</v>
      </c>
      <c r="BX94" s="52" t="e">
        <f t="shared" si="27"/>
        <v>#N/A</v>
      </c>
    </row>
    <row r="95" spans="1:76" x14ac:dyDescent="0.25">
      <c r="A95" s="22"/>
      <c r="B95" s="23"/>
      <c r="C95" s="782" t="e">
        <f>VLOOKUP(B95,'BASE DE DONNEE'!$A$4:$H$148,2,0)</f>
        <v>#N/A</v>
      </c>
      <c r="D95" s="782"/>
      <c r="E95" s="782"/>
      <c r="F95" s="67"/>
      <c r="G95" s="68"/>
      <c r="H95" s="69"/>
      <c r="I95" s="70"/>
      <c r="J95" s="71"/>
      <c r="K95" s="72"/>
      <c r="L95" s="73"/>
      <c r="M95" s="50" t="e">
        <f>VLOOKUP(B95,'BASE DE DONNEE'!$A$4:$H$148,3,0)</f>
        <v>#N/A</v>
      </c>
      <c r="N95" s="713" t="e">
        <f t="shared" si="21"/>
        <v>#N/A</v>
      </c>
      <c r="O95" s="714"/>
      <c r="P95" s="51" t="e">
        <f>VLOOKUP(B95,'BASE DE DONNEE'!$A$4:$H$148,6,0)*N95/100</f>
        <v>#N/A</v>
      </c>
      <c r="Q95" s="51" t="e">
        <f>VLOOKUP(B95,'BASE DE DONNEE'!$A$4:$H$148,7,0)*N95/100</f>
        <v>#N/A</v>
      </c>
      <c r="R95" s="51" t="e">
        <f>VLOOKUP(B95,'BASE DE DONNEE'!$A$4:$H$148,8,0)*N95/100</f>
        <v>#N/A</v>
      </c>
      <c r="S95" s="52" t="e">
        <f t="shared" si="20"/>
        <v>#N/A</v>
      </c>
      <c r="T95" s="22"/>
      <c r="U95" s="153"/>
      <c r="V95" s="782" t="e">
        <f>VLOOKUP(U95,'BASE DE DONNEE'!$A$4:$H$148,2,0)</f>
        <v>#N/A</v>
      </c>
      <c r="W95" s="782"/>
      <c r="X95" s="782"/>
      <c r="Y95" s="67"/>
      <c r="Z95" s="68"/>
      <c r="AA95" s="69"/>
      <c r="AB95" s="70"/>
      <c r="AC95" s="71"/>
      <c r="AD95" s="72"/>
      <c r="AE95" s="73"/>
      <c r="AF95" s="50" t="e">
        <f>VLOOKUP(U95,'BASE DE DONNEE'!$A$4:$H$148,3,0)</f>
        <v>#N/A</v>
      </c>
      <c r="AG95" s="713" t="e">
        <f t="shared" si="22"/>
        <v>#N/A</v>
      </c>
      <c r="AH95" s="714"/>
      <c r="AI95" s="51" t="e">
        <f>VLOOKUP(U95,'BASE DE DONNEE'!$A$4:$H$148,6,0)*AH95/100</f>
        <v>#N/A</v>
      </c>
      <c r="AJ95" s="51" t="e">
        <f>VLOOKUP(U95,'BASE DE DONNEE'!$A$4:$H$148,7,0)*AH95/100</f>
        <v>#N/A</v>
      </c>
      <c r="AK95" s="51" t="e">
        <f>VLOOKUP(U95,'BASE DE DONNEE'!$A$4:$H$148,8,0)*AH95/100</f>
        <v>#N/A</v>
      </c>
      <c r="AL95" s="52" t="e">
        <f t="shared" si="23"/>
        <v>#N/A</v>
      </c>
      <c r="AM95" s="22"/>
      <c r="AN95" s="153"/>
      <c r="AO95" s="782" t="e">
        <f>VLOOKUP(AN95,'BASE DE DONNEE'!$A$4:$H$148,2,0)</f>
        <v>#N/A</v>
      </c>
      <c r="AP95" s="782"/>
      <c r="AQ95" s="782"/>
      <c r="AR95" s="67"/>
      <c r="AS95" s="68"/>
      <c r="AT95" s="69"/>
      <c r="AU95" s="70"/>
      <c r="AV95" s="71"/>
      <c r="AW95" s="72"/>
      <c r="AX95" s="73"/>
      <c r="AY95" s="50" t="e">
        <f>VLOOKUP(AN95,'BASE DE DONNEE'!$A$4:$H$148,3,0)</f>
        <v>#N/A</v>
      </c>
      <c r="AZ95" s="713" t="e">
        <f t="shared" si="24"/>
        <v>#N/A</v>
      </c>
      <c r="BA95" s="714"/>
      <c r="BB95" s="51" t="e">
        <f>VLOOKUP(AN95,'BASE DE DONNEE'!$A$4:$H$148,6,0)*BA95/100</f>
        <v>#N/A</v>
      </c>
      <c r="BC95" s="51" t="e">
        <f>VLOOKUP(AN95,'BASE DE DONNEE'!$A$4:$H$148,7,0)*BA95/100</f>
        <v>#N/A</v>
      </c>
      <c r="BD95" s="51" t="e">
        <f>VLOOKUP(AN95,'BASE DE DONNEE'!$A$4:$H$148,8,0)*BA95/100</f>
        <v>#N/A</v>
      </c>
      <c r="BE95" s="52" t="e">
        <f t="shared" si="25"/>
        <v>#N/A</v>
      </c>
      <c r="BF95" s="22"/>
      <c r="BG95" s="153"/>
      <c r="BH95" s="782" t="e">
        <f>VLOOKUP(BG95,'BASE DE DONNEE'!$A$4:$H$148,2,0)</f>
        <v>#N/A</v>
      </c>
      <c r="BI95" s="782"/>
      <c r="BJ95" s="782"/>
      <c r="BK95" s="67"/>
      <c r="BL95" s="68"/>
      <c r="BM95" s="69"/>
      <c r="BN95" s="70"/>
      <c r="BO95" s="71"/>
      <c r="BP95" s="72"/>
      <c r="BQ95" s="73"/>
      <c r="BR95" s="50" t="e">
        <f>VLOOKUP(BG95,'BASE DE DONNEE'!$A$4:$H$148,3,0)</f>
        <v>#N/A</v>
      </c>
      <c r="BS95" s="713" t="e">
        <f t="shared" si="26"/>
        <v>#N/A</v>
      </c>
      <c r="BT95" s="714"/>
      <c r="BU95" s="51" t="e">
        <f>VLOOKUP(BG95,'BASE DE DONNEE'!$A$4:$H$148,6,0)*BT95/100</f>
        <v>#N/A</v>
      </c>
      <c r="BV95" s="51" t="e">
        <f>VLOOKUP(BG95,'BASE DE DONNEE'!$A$4:$H$148,7,0)*BT95/100</f>
        <v>#N/A</v>
      </c>
      <c r="BW95" s="51" t="e">
        <f>VLOOKUP(BG95,'BASE DE DONNEE'!$A$4:$H$148,8,0)*BT95/100</f>
        <v>#N/A</v>
      </c>
      <c r="BX95" s="52" t="e">
        <f t="shared" si="27"/>
        <v>#N/A</v>
      </c>
    </row>
    <row r="96" spans="1:76" x14ac:dyDescent="0.25">
      <c r="A96" s="22"/>
      <c r="B96" s="23"/>
      <c r="C96" s="827" t="e">
        <f>VLOOKUP(B96,'BASE DE DONNEE'!$A$4:$H$148,2,0)</f>
        <v>#N/A</v>
      </c>
      <c r="D96" s="828"/>
      <c r="E96" s="829"/>
      <c r="F96" s="685"/>
      <c r="G96" s="686"/>
      <c r="H96" s="683"/>
      <c r="I96" s="684"/>
      <c r="J96" s="680"/>
      <c r="K96" s="681"/>
      <c r="L96" s="682"/>
      <c r="M96" s="50" t="e">
        <f>VLOOKUP(B96,'BASE DE DONNEE'!$A$4:$H$148,3,0)</f>
        <v>#N/A</v>
      </c>
      <c r="N96" s="713" t="e">
        <f t="shared" si="21"/>
        <v>#N/A</v>
      </c>
      <c r="O96" s="714"/>
      <c r="P96" s="51" t="e">
        <f>VLOOKUP(B96,'BASE DE DONNEE'!$A$4:$H$148,6,0)*N96/100</f>
        <v>#N/A</v>
      </c>
      <c r="Q96" s="51" t="e">
        <f>VLOOKUP(B96,'BASE DE DONNEE'!$A$4:$H$148,7,0)*N96/100</f>
        <v>#N/A</v>
      </c>
      <c r="R96" s="51" t="e">
        <f>VLOOKUP(B96,'BASE DE DONNEE'!$A$4:$H$148,8,0)*N96/100</f>
        <v>#N/A</v>
      </c>
      <c r="S96" s="52" t="e">
        <f t="shared" si="20"/>
        <v>#N/A</v>
      </c>
      <c r="T96" s="22"/>
      <c r="U96" s="153"/>
      <c r="V96" s="827" t="e">
        <f>VLOOKUP(U96,'BASE DE DONNEE'!$A$4:$H$148,2,0)</f>
        <v>#N/A</v>
      </c>
      <c r="W96" s="828"/>
      <c r="X96" s="829"/>
      <c r="Y96" s="685"/>
      <c r="Z96" s="686"/>
      <c r="AA96" s="683"/>
      <c r="AB96" s="684"/>
      <c r="AC96" s="680"/>
      <c r="AD96" s="681"/>
      <c r="AE96" s="682"/>
      <c r="AF96" s="50" t="e">
        <f>VLOOKUP(U96,'BASE DE DONNEE'!$A$4:$H$148,3,0)</f>
        <v>#N/A</v>
      </c>
      <c r="AG96" s="713" t="e">
        <f t="shared" si="22"/>
        <v>#N/A</v>
      </c>
      <c r="AH96" s="714"/>
      <c r="AI96" s="51" t="e">
        <f>VLOOKUP(U96,'BASE DE DONNEE'!$A$4:$H$148,6,0)*AH96/100</f>
        <v>#N/A</v>
      </c>
      <c r="AJ96" s="51" t="e">
        <f>VLOOKUP(U96,'BASE DE DONNEE'!$A$4:$H$148,7,0)*AH96/100</f>
        <v>#N/A</v>
      </c>
      <c r="AK96" s="51" t="e">
        <f>VLOOKUP(U96,'BASE DE DONNEE'!$A$4:$H$148,8,0)*AH96/100</f>
        <v>#N/A</v>
      </c>
      <c r="AL96" s="52" t="e">
        <f t="shared" si="23"/>
        <v>#N/A</v>
      </c>
      <c r="AM96" s="22"/>
      <c r="AN96" s="153"/>
      <c r="AO96" s="782" t="e">
        <f>VLOOKUP(AN96,'BASE DE DONNEE'!$A$4:$H$148,2,0)</f>
        <v>#N/A</v>
      </c>
      <c r="AP96" s="782"/>
      <c r="AQ96" s="782"/>
      <c r="AR96" s="685"/>
      <c r="AS96" s="686"/>
      <c r="AT96" s="683"/>
      <c r="AU96" s="684"/>
      <c r="AV96" s="680"/>
      <c r="AW96" s="681"/>
      <c r="AX96" s="682"/>
      <c r="AY96" s="50" t="e">
        <f>VLOOKUP(AN96,'BASE DE DONNEE'!$A$4:$H$148,3,0)</f>
        <v>#N/A</v>
      </c>
      <c r="AZ96" s="713" t="e">
        <f t="shared" si="24"/>
        <v>#N/A</v>
      </c>
      <c r="BA96" s="714"/>
      <c r="BB96" s="51" t="e">
        <f>VLOOKUP(AN96,'BASE DE DONNEE'!$A$4:$H$148,6,0)*BA96/100</f>
        <v>#N/A</v>
      </c>
      <c r="BC96" s="51" t="e">
        <f>VLOOKUP(AN96,'BASE DE DONNEE'!$A$4:$H$148,7,0)*BA96/100</f>
        <v>#N/A</v>
      </c>
      <c r="BD96" s="51" t="e">
        <f>VLOOKUP(AN96,'BASE DE DONNEE'!$A$4:$H$148,8,0)*BA96/100</f>
        <v>#N/A</v>
      </c>
      <c r="BE96" s="52" t="e">
        <f t="shared" si="25"/>
        <v>#N/A</v>
      </c>
      <c r="BF96" s="22"/>
      <c r="BG96" s="153"/>
      <c r="BH96" s="782" t="e">
        <f>VLOOKUP(BG96,'BASE DE DONNEE'!$A$4:$H$148,2,0)</f>
        <v>#N/A</v>
      </c>
      <c r="BI96" s="782"/>
      <c r="BJ96" s="782"/>
      <c r="BK96" s="685"/>
      <c r="BL96" s="686"/>
      <c r="BM96" s="683"/>
      <c r="BN96" s="684"/>
      <c r="BO96" s="680"/>
      <c r="BP96" s="681"/>
      <c r="BQ96" s="682"/>
      <c r="BR96" s="50" t="e">
        <f>VLOOKUP(BG96,'BASE DE DONNEE'!$A$4:$H$148,3,0)</f>
        <v>#N/A</v>
      </c>
      <c r="BS96" s="713" t="e">
        <f t="shared" si="26"/>
        <v>#N/A</v>
      </c>
      <c r="BT96" s="714"/>
      <c r="BU96" s="51" t="e">
        <f>VLOOKUP(BG96,'BASE DE DONNEE'!$A$4:$H$148,6,0)*BT96/100</f>
        <v>#N/A</v>
      </c>
      <c r="BV96" s="51" t="e">
        <f>VLOOKUP(BG96,'BASE DE DONNEE'!$A$4:$H$148,7,0)*BT96/100</f>
        <v>#N/A</v>
      </c>
      <c r="BW96" s="51" t="e">
        <f>VLOOKUP(BG96,'BASE DE DONNEE'!$A$4:$H$148,8,0)*BT96/100</f>
        <v>#N/A</v>
      </c>
      <c r="BX96" s="52" t="e">
        <f t="shared" si="27"/>
        <v>#N/A</v>
      </c>
    </row>
    <row r="97" spans="1:76" x14ac:dyDescent="0.25">
      <c r="A97" s="22"/>
      <c r="B97" s="23"/>
      <c r="C97" s="782" t="e">
        <f>VLOOKUP(B97,'BASE DE DONNEE'!$A$4:$H$148,2,0)</f>
        <v>#N/A</v>
      </c>
      <c r="D97" s="782"/>
      <c r="E97" s="782"/>
      <c r="F97" s="783"/>
      <c r="G97" s="783"/>
      <c r="H97" s="784"/>
      <c r="I97" s="784"/>
      <c r="J97" s="785"/>
      <c r="K97" s="785"/>
      <c r="L97" s="785"/>
      <c r="M97" s="50" t="e">
        <f>VLOOKUP(B97,'BASE DE DONNEE'!$A$4:$H$148,3,0)</f>
        <v>#N/A</v>
      </c>
      <c r="N97" s="713" t="e">
        <f t="shared" si="21"/>
        <v>#N/A</v>
      </c>
      <c r="O97" s="714"/>
      <c r="P97" s="51" t="e">
        <f>VLOOKUP(B97,'BASE DE DONNEE'!$A$4:$H$148,6,0)*N97/100</f>
        <v>#N/A</v>
      </c>
      <c r="Q97" s="51" t="e">
        <f>VLOOKUP(B97,'BASE DE DONNEE'!$A$4:$H$148,7,0)*N97/100</f>
        <v>#N/A</v>
      </c>
      <c r="R97" s="51" t="e">
        <f>VLOOKUP(B97,'BASE DE DONNEE'!$A$4:$H$148,8,0)*N97/100</f>
        <v>#N/A</v>
      </c>
      <c r="S97" s="52" t="e">
        <f t="shared" si="20"/>
        <v>#N/A</v>
      </c>
      <c r="T97" s="22"/>
      <c r="U97" s="153"/>
      <c r="V97" s="782" t="e">
        <f>VLOOKUP(U97,'BASE DE DONNEE'!$A$4:$H$148,2,0)</f>
        <v>#N/A</v>
      </c>
      <c r="W97" s="782"/>
      <c r="X97" s="782"/>
      <c r="Y97" s="783"/>
      <c r="Z97" s="783"/>
      <c r="AA97" s="784"/>
      <c r="AB97" s="784"/>
      <c r="AC97" s="785"/>
      <c r="AD97" s="785"/>
      <c r="AE97" s="785"/>
      <c r="AF97" s="50" t="e">
        <f>VLOOKUP(U97,'BASE DE DONNEE'!$A$4:$H$148,3,0)</f>
        <v>#N/A</v>
      </c>
      <c r="AG97" s="713" t="e">
        <f t="shared" si="22"/>
        <v>#N/A</v>
      </c>
      <c r="AH97" s="714"/>
      <c r="AI97" s="51" t="e">
        <f>VLOOKUP(U97,'BASE DE DONNEE'!$A$4:$H$148,6,0)*AH97/100</f>
        <v>#N/A</v>
      </c>
      <c r="AJ97" s="51" t="e">
        <f>VLOOKUP(U97,'BASE DE DONNEE'!$A$4:$H$148,7,0)*AH97/100</f>
        <v>#N/A</v>
      </c>
      <c r="AK97" s="51" t="e">
        <f>VLOOKUP(U97,'BASE DE DONNEE'!$A$4:$H$148,8,0)*AH97/100</f>
        <v>#N/A</v>
      </c>
      <c r="AL97" s="52" t="e">
        <f t="shared" si="23"/>
        <v>#N/A</v>
      </c>
      <c r="AM97" s="22"/>
      <c r="AN97" s="153"/>
      <c r="AO97" s="782" t="e">
        <f>VLOOKUP(AN97,'BASE DE DONNEE'!$A$4:$H$148,2,0)</f>
        <v>#N/A</v>
      </c>
      <c r="AP97" s="782"/>
      <c r="AQ97" s="782"/>
      <c r="AR97" s="783"/>
      <c r="AS97" s="783"/>
      <c r="AT97" s="784"/>
      <c r="AU97" s="784"/>
      <c r="AV97" s="785"/>
      <c r="AW97" s="785"/>
      <c r="AX97" s="785"/>
      <c r="AY97" s="50" t="e">
        <f>VLOOKUP(AN97,'BASE DE DONNEE'!$A$4:$H$148,3,0)</f>
        <v>#N/A</v>
      </c>
      <c r="AZ97" s="713" t="e">
        <f t="shared" si="24"/>
        <v>#N/A</v>
      </c>
      <c r="BA97" s="714"/>
      <c r="BB97" s="51" t="e">
        <f>VLOOKUP(AN97,'BASE DE DONNEE'!$A$4:$H$148,6,0)*BA97/100</f>
        <v>#N/A</v>
      </c>
      <c r="BC97" s="51" t="e">
        <f>VLOOKUP(AN97,'BASE DE DONNEE'!$A$4:$H$148,7,0)*BA97/100</f>
        <v>#N/A</v>
      </c>
      <c r="BD97" s="51" t="e">
        <f>VLOOKUP(AN97,'BASE DE DONNEE'!$A$4:$H$148,8,0)*BA97/100</f>
        <v>#N/A</v>
      </c>
      <c r="BE97" s="52" t="e">
        <f t="shared" si="25"/>
        <v>#N/A</v>
      </c>
      <c r="BF97" s="22"/>
      <c r="BG97" s="153"/>
      <c r="BH97" s="782" t="e">
        <f>VLOOKUP(BG97,'BASE DE DONNEE'!$A$4:$H$148,2,0)</f>
        <v>#N/A</v>
      </c>
      <c r="BI97" s="782"/>
      <c r="BJ97" s="782"/>
      <c r="BK97" s="783"/>
      <c r="BL97" s="783"/>
      <c r="BM97" s="784"/>
      <c r="BN97" s="784"/>
      <c r="BO97" s="785"/>
      <c r="BP97" s="785"/>
      <c r="BQ97" s="785"/>
      <c r="BR97" s="50" t="e">
        <f>VLOOKUP(BG97,'BASE DE DONNEE'!$A$4:$H$148,3,0)</f>
        <v>#N/A</v>
      </c>
      <c r="BS97" s="713" t="e">
        <f t="shared" si="26"/>
        <v>#N/A</v>
      </c>
      <c r="BT97" s="714"/>
      <c r="BU97" s="51" t="e">
        <f>VLOOKUP(BG97,'BASE DE DONNEE'!$A$4:$H$148,6,0)*BT97/100</f>
        <v>#N/A</v>
      </c>
      <c r="BV97" s="51" t="e">
        <f>VLOOKUP(BG97,'BASE DE DONNEE'!$A$4:$H$148,7,0)*BT97/100</f>
        <v>#N/A</v>
      </c>
      <c r="BW97" s="51" t="e">
        <f>VLOOKUP(BG97,'BASE DE DONNEE'!$A$4:$H$148,8,0)*BT97/100</f>
        <v>#N/A</v>
      </c>
      <c r="BX97" s="52" t="e">
        <f t="shared" si="27"/>
        <v>#N/A</v>
      </c>
    </row>
    <row r="98" spans="1:76" x14ac:dyDescent="0.25">
      <c r="A98" s="22"/>
      <c r="B98" s="23"/>
      <c r="C98" s="827" t="e">
        <f>VLOOKUP(B98,'BASE DE DONNEE'!$A$4:$H$148,2,0)</f>
        <v>#N/A</v>
      </c>
      <c r="D98" s="828"/>
      <c r="E98" s="829"/>
      <c r="F98" s="685"/>
      <c r="G98" s="686"/>
      <c r="H98" s="832"/>
      <c r="I98" s="832"/>
      <c r="J98" s="785"/>
      <c r="K98" s="785"/>
      <c r="L98" s="785"/>
      <c r="M98" s="50" t="e">
        <f>VLOOKUP(B98,'BASE DE DONNEE'!$A$4:$H$148,3,0)</f>
        <v>#N/A</v>
      </c>
      <c r="N98" s="713" t="e">
        <f t="shared" si="21"/>
        <v>#N/A</v>
      </c>
      <c r="O98" s="714"/>
      <c r="P98" s="51" t="e">
        <f>VLOOKUP(B98,'BASE DE DONNEE'!$A$4:$H$148,6,0)*N98/100</f>
        <v>#N/A</v>
      </c>
      <c r="Q98" s="51" t="e">
        <f>VLOOKUP(B98,'BASE DE DONNEE'!$A$4:$H$148,7,0)*N98/100</f>
        <v>#N/A</v>
      </c>
      <c r="R98" s="51" t="e">
        <f>VLOOKUP(B98,'BASE DE DONNEE'!$A$4:$H$148,8,0)*N98/100</f>
        <v>#N/A</v>
      </c>
      <c r="S98" s="52" t="e">
        <f t="shared" si="20"/>
        <v>#N/A</v>
      </c>
      <c r="T98" s="22"/>
      <c r="U98" s="153"/>
      <c r="V98" s="782" t="e">
        <f>VLOOKUP(U98,'BASE DE DONNEE'!$A$4:$H$148,2,0)</f>
        <v>#N/A</v>
      </c>
      <c r="W98" s="782"/>
      <c r="X98" s="782"/>
      <c r="Y98" s="783"/>
      <c r="Z98" s="783"/>
      <c r="AA98" s="784"/>
      <c r="AB98" s="784"/>
      <c r="AC98" s="785"/>
      <c r="AD98" s="785"/>
      <c r="AE98" s="785"/>
      <c r="AF98" s="50" t="e">
        <f>VLOOKUP(U98,'BASE DE DONNEE'!$A$4:$H$148,3,0)</f>
        <v>#N/A</v>
      </c>
      <c r="AG98" s="713" t="e">
        <f t="shared" si="22"/>
        <v>#N/A</v>
      </c>
      <c r="AH98" s="714"/>
      <c r="AI98" s="51" t="e">
        <f>VLOOKUP(U98,'BASE DE DONNEE'!$A$4:$H$148,6,0)*AH98/100</f>
        <v>#N/A</v>
      </c>
      <c r="AJ98" s="51" t="e">
        <f>VLOOKUP(U98,'BASE DE DONNEE'!$A$4:$H$148,7,0)*AH98/100</f>
        <v>#N/A</v>
      </c>
      <c r="AK98" s="51" t="e">
        <f>VLOOKUP(U98,'BASE DE DONNEE'!$A$4:$H$148,8,0)*AH98/100</f>
        <v>#N/A</v>
      </c>
      <c r="AL98" s="52" t="e">
        <f t="shared" si="23"/>
        <v>#N/A</v>
      </c>
      <c r="AM98" s="22"/>
      <c r="AN98" s="153"/>
      <c r="AO98" s="782" t="e">
        <f>VLOOKUP(AN98,'BASE DE DONNEE'!$A$4:$H$148,2,0)</f>
        <v>#N/A</v>
      </c>
      <c r="AP98" s="782"/>
      <c r="AQ98" s="782"/>
      <c r="AR98" s="783"/>
      <c r="AS98" s="783"/>
      <c r="AT98" s="784"/>
      <c r="AU98" s="784"/>
      <c r="AV98" s="785"/>
      <c r="AW98" s="785"/>
      <c r="AX98" s="785"/>
      <c r="AY98" s="50" t="e">
        <f>VLOOKUP(AN98,'BASE DE DONNEE'!$A$4:$H$148,3,0)</f>
        <v>#N/A</v>
      </c>
      <c r="AZ98" s="713" t="e">
        <f t="shared" si="24"/>
        <v>#N/A</v>
      </c>
      <c r="BA98" s="714"/>
      <c r="BB98" s="51" t="e">
        <f>VLOOKUP(AN98,'BASE DE DONNEE'!$A$4:$H$148,6,0)*BA98/100</f>
        <v>#N/A</v>
      </c>
      <c r="BC98" s="51" t="e">
        <f>VLOOKUP(AN98,'BASE DE DONNEE'!$A$4:$H$148,7,0)*BA98/100</f>
        <v>#N/A</v>
      </c>
      <c r="BD98" s="51" t="e">
        <f>VLOOKUP(AN98,'BASE DE DONNEE'!$A$4:$H$148,8,0)*BA98/100</f>
        <v>#N/A</v>
      </c>
      <c r="BE98" s="52" t="e">
        <f t="shared" si="25"/>
        <v>#N/A</v>
      </c>
      <c r="BF98" s="22"/>
      <c r="BG98" s="153"/>
      <c r="BH98" s="782" t="e">
        <f>VLOOKUP(BG98,'BASE DE DONNEE'!$A$4:$H$148,2,0)</f>
        <v>#N/A</v>
      </c>
      <c r="BI98" s="782"/>
      <c r="BJ98" s="782"/>
      <c r="BK98" s="783"/>
      <c r="BL98" s="783"/>
      <c r="BM98" s="784"/>
      <c r="BN98" s="784"/>
      <c r="BO98" s="785"/>
      <c r="BP98" s="785"/>
      <c r="BQ98" s="785"/>
      <c r="BR98" s="50" t="e">
        <f>VLOOKUP(BG98,'BASE DE DONNEE'!$A$4:$H$148,3,0)</f>
        <v>#N/A</v>
      </c>
      <c r="BS98" s="713" t="e">
        <f t="shared" si="26"/>
        <v>#N/A</v>
      </c>
      <c r="BT98" s="714"/>
      <c r="BU98" s="51" t="e">
        <f>VLOOKUP(BG98,'BASE DE DONNEE'!$A$4:$H$148,6,0)*BT98/100</f>
        <v>#N/A</v>
      </c>
      <c r="BV98" s="51" t="e">
        <f>VLOOKUP(BG98,'BASE DE DONNEE'!$A$4:$H$148,7,0)*BT98/100</f>
        <v>#N/A</v>
      </c>
      <c r="BW98" s="51" t="e">
        <f>VLOOKUP(BG98,'BASE DE DONNEE'!$A$4:$H$148,8,0)*BT98/100</f>
        <v>#N/A</v>
      </c>
      <c r="BX98" s="52" t="e">
        <f t="shared" si="27"/>
        <v>#N/A</v>
      </c>
    </row>
    <row r="99" spans="1:76" x14ac:dyDescent="0.25">
      <c r="A99" s="22"/>
      <c r="B99" s="23"/>
      <c r="C99" s="782" t="e">
        <f>VLOOKUP(B99,'BASE DE DONNEE'!$A$4:$H$148,2,0)</f>
        <v>#N/A</v>
      </c>
      <c r="D99" s="782"/>
      <c r="E99" s="782"/>
      <c r="F99" s="783"/>
      <c r="G99" s="783"/>
      <c r="H99" s="784"/>
      <c r="I99" s="784"/>
      <c r="J99" s="785"/>
      <c r="K99" s="785"/>
      <c r="L99" s="785"/>
      <c r="M99" s="50" t="e">
        <f>VLOOKUP(B99,'BASE DE DONNEE'!$A$4:$H$148,3,0)</f>
        <v>#N/A</v>
      </c>
      <c r="N99" s="713" t="e">
        <f t="shared" si="21"/>
        <v>#N/A</v>
      </c>
      <c r="O99" s="714"/>
      <c r="P99" s="51" t="e">
        <f>VLOOKUP(B99,'BASE DE DONNEE'!$A$4:$H$148,6,0)*N99/100</f>
        <v>#N/A</v>
      </c>
      <c r="Q99" s="51" t="e">
        <f>VLOOKUP(B99,'BASE DE DONNEE'!$A$4:$H$148,7,0)*N99/100</f>
        <v>#N/A</v>
      </c>
      <c r="R99" s="51" t="e">
        <f>VLOOKUP(B99,'BASE DE DONNEE'!$A$4:$H$148,8,0)*N99/100</f>
        <v>#N/A</v>
      </c>
      <c r="S99" s="52" t="e">
        <f t="shared" si="20"/>
        <v>#N/A</v>
      </c>
      <c r="T99" s="22"/>
      <c r="U99" s="153"/>
      <c r="V99" s="782" t="e">
        <f>VLOOKUP(U99,'BASE DE DONNEE'!$A$4:$H$148,2,0)</f>
        <v>#N/A</v>
      </c>
      <c r="W99" s="782"/>
      <c r="X99" s="782"/>
      <c r="Y99" s="783"/>
      <c r="Z99" s="783"/>
      <c r="AA99" s="784"/>
      <c r="AB99" s="784"/>
      <c r="AC99" s="785"/>
      <c r="AD99" s="785"/>
      <c r="AE99" s="785"/>
      <c r="AF99" s="50" t="e">
        <f>VLOOKUP(U99,'BASE DE DONNEE'!$A$4:$H$148,3,0)</f>
        <v>#N/A</v>
      </c>
      <c r="AG99" s="713" t="e">
        <f t="shared" si="22"/>
        <v>#N/A</v>
      </c>
      <c r="AH99" s="714"/>
      <c r="AI99" s="51" t="e">
        <f>VLOOKUP(U99,'BASE DE DONNEE'!$A$4:$H$148,6,0)*AH99/100</f>
        <v>#N/A</v>
      </c>
      <c r="AJ99" s="51" t="e">
        <f>VLOOKUP(U99,'BASE DE DONNEE'!$A$4:$H$148,7,0)*AH99/100</f>
        <v>#N/A</v>
      </c>
      <c r="AK99" s="51" t="e">
        <f>VLOOKUP(U99,'BASE DE DONNEE'!$A$4:$H$148,8,0)*AH99/100</f>
        <v>#N/A</v>
      </c>
      <c r="AL99" s="52" t="e">
        <f t="shared" si="23"/>
        <v>#N/A</v>
      </c>
      <c r="AM99" s="22"/>
      <c r="AN99" s="153"/>
      <c r="AO99" s="782" t="e">
        <f>VLOOKUP(AN99,'BASE DE DONNEE'!$A$4:$H$148,2,0)</f>
        <v>#N/A</v>
      </c>
      <c r="AP99" s="782"/>
      <c r="AQ99" s="782"/>
      <c r="AR99" s="783"/>
      <c r="AS99" s="783"/>
      <c r="AT99" s="784"/>
      <c r="AU99" s="784"/>
      <c r="AV99" s="785"/>
      <c r="AW99" s="785"/>
      <c r="AX99" s="785"/>
      <c r="AY99" s="50" t="e">
        <f>VLOOKUP(AN99,'BASE DE DONNEE'!$A$4:$H$148,3,0)</f>
        <v>#N/A</v>
      </c>
      <c r="AZ99" s="713" t="e">
        <f t="shared" si="24"/>
        <v>#N/A</v>
      </c>
      <c r="BA99" s="714"/>
      <c r="BB99" s="51" t="e">
        <f>VLOOKUP(AN99,'BASE DE DONNEE'!$A$4:$H$148,6,0)*BA99/100</f>
        <v>#N/A</v>
      </c>
      <c r="BC99" s="51" t="e">
        <f>VLOOKUP(AN99,'BASE DE DONNEE'!$A$4:$H$148,7,0)*BA99/100</f>
        <v>#N/A</v>
      </c>
      <c r="BD99" s="51" t="e">
        <f>VLOOKUP(AN99,'BASE DE DONNEE'!$A$4:$H$148,8,0)*BA99/100</f>
        <v>#N/A</v>
      </c>
      <c r="BE99" s="52" t="e">
        <f t="shared" si="25"/>
        <v>#N/A</v>
      </c>
      <c r="BF99" s="22"/>
      <c r="BG99" s="153"/>
      <c r="BH99" s="782" t="e">
        <f>VLOOKUP(BG99,'BASE DE DONNEE'!$A$4:$H$148,2,0)</f>
        <v>#N/A</v>
      </c>
      <c r="BI99" s="782"/>
      <c r="BJ99" s="782"/>
      <c r="BK99" s="783"/>
      <c r="BL99" s="783"/>
      <c r="BM99" s="784"/>
      <c r="BN99" s="784"/>
      <c r="BO99" s="785"/>
      <c r="BP99" s="785"/>
      <c r="BQ99" s="785"/>
      <c r="BR99" s="50" t="e">
        <f>VLOOKUP(BG99,'BASE DE DONNEE'!$A$4:$H$148,3,0)</f>
        <v>#N/A</v>
      </c>
      <c r="BS99" s="713" t="e">
        <f t="shared" si="26"/>
        <v>#N/A</v>
      </c>
      <c r="BT99" s="714"/>
      <c r="BU99" s="51" t="e">
        <f>VLOOKUP(BG99,'BASE DE DONNEE'!$A$4:$H$148,6,0)*BT99/100</f>
        <v>#N/A</v>
      </c>
      <c r="BV99" s="51" t="e">
        <f>VLOOKUP(BG99,'BASE DE DONNEE'!$A$4:$H$148,7,0)*BT99/100</f>
        <v>#N/A</v>
      </c>
      <c r="BW99" s="51" t="e">
        <f>VLOOKUP(BG99,'BASE DE DONNEE'!$A$4:$H$148,8,0)*BT99/100</f>
        <v>#N/A</v>
      </c>
      <c r="BX99" s="52" t="e">
        <f t="shared" si="27"/>
        <v>#N/A</v>
      </c>
    </row>
    <row r="100" spans="1:76" ht="15.75" thickBot="1" x14ac:dyDescent="0.3">
      <c r="A100" s="22"/>
      <c r="B100" s="23"/>
      <c r="C100" s="864" t="e">
        <f>VLOOKUP(B100,'BASE DE DONNEE'!$A$4:$H$148,2,0)</f>
        <v>#N/A</v>
      </c>
      <c r="D100" s="864"/>
      <c r="E100" s="864"/>
      <c r="F100" s="865"/>
      <c r="G100" s="865"/>
      <c r="H100" s="866"/>
      <c r="I100" s="866"/>
      <c r="J100" s="867"/>
      <c r="K100" s="867"/>
      <c r="L100" s="867"/>
      <c r="M100" s="50" t="e">
        <f>VLOOKUP(B100,'BASE DE DONNEE'!$A$4:$H$148,3,0)</f>
        <v>#N/A</v>
      </c>
      <c r="N100" s="725" t="e">
        <f t="shared" si="21"/>
        <v>#N/A</v>
      </c>
      <c r="O100" s="726"/>
      <c r="P100" s="51" t="e">
        <f>VLOOKUP(B100,'BASE DE DONNEE'!$A$4:$H$148,6,0)*N100/100</f>
        <v>#N/A</v>
      </c>
      <c r="Q100" s="51" t="e">
        <f>VLOOKUP(B100,'BASE DE DONNEE'!$A$4:$H$148,7,0)*N100/100</f>
        <v>#N/A</v>
      </c>
      <c r="R100" s="51" t="e">
        <f>VLOOKUP(B100,'BASE DE DONNEE'!$A$4:$H$148,8,0)*N100/100</f>
        <v>#N/A</v>
      </c>
      <c r="S100" s="52" t="e">
        <f t="shared" si="20"/>
        <v>#N/A</v>
      </c>
      <c r="T100" s="22"/>
      <c r="U100" s="153"/>
      <c r="V100" s="782" t="e">
        <f>VLOOKUP(U100,'BASE DE DONNEE'!$A$4:$H$148,2,0)</f>
        <v>#N/A</v>
      </c>
      <c r="W100" s="782"/>
      <c r="X100" s="782"/>
      <c r="Y100" s="783"/>
      <c r="Z100" s="783"/>
      <c r="AA100" s="784"/>
      <c r="AB100" s="784"/>
      <c r="AC100" s="785"/>
      <c r="AD100" s="785"/>
      <c r="AE100" s="785"/>
      <c r="AF100" s="50" t="e">
        <f>VLOOKUP(U100,'BASE DE DONNEE'!$A$4:$H$148,3,0)</f>
        <v>#N/A</v>
      </c>
      <c r="AG100" s="713" t="e">
        <f t="shared" si="22"/>
        <v>#N/A</v>
      </c>
      <c r="AH100" s="714"/>
      <c r="AI100" s="51" t="e">
        <f>VLOOKUP(U100,'BASE DE DONNEE'!$A$4:$H$148,6,0)*AH100/100</f>
        <v>#N/A</v>
      </c>
      <c r="AJ100" s="51" t="e">
        <f>VLOOKUP(U100,'BASE DE DONNEE'!$A$4:$H$148,7,0)*AH100/100</f>
        <v>#N/A</v>
      </c>
      <c r="AK100" s="51" t="e">
        <f>VLOOKUP(U100,'BASE DE DONNEE'!$A$4:$H$148,8,0)*AH100/100</f>
        <v>#N/A</v>
      </c>
      <c r="AL100" s="52" t="e">
        <f t="shared" si="23"/>
        <v>#N/A</v>
      </c>
      <c r="AM100" s="22"/>
      <c r="AN100" s="153"/>
      <c r="AO100" s="782" t="e">
        <f>VLOOKUP(AN100,'BASE DE DONNEE'!$A$4:$H$148,2,0)</f>
        <v>#N/A</v>
      </c>
      <c r="AP100" s="782"/>
      <c r="AQ100" s="782"/>
      <c r="AR100" s="783"/>
      <c r="AS100" s="783"/>
      <c r="AT100" s="784"/>
      <c r="AU100" s="784"/>
      <c r="AV100" s="785"/>
      <c r="AW100" s="785"/>
      <c r="AX100" s="785"/>
      <c r="AY100" s="50" t="e">
        <f>VLOOKUP(AN100,'BASE DE DONNEE'!$A$4:$H$148,3,0)</f>
        <v>#N/A</v>
      </c>
      <c r="AZ100" s="713" t="e">
        <f t="shared" si="24"/>
        <v>#N/A</v>
      </c>
      <c r="BA100" s="714"/>
      <c r="BB100" s="51" t="e">
        <f>VLOOKUP(AN100,'BASE DE DONNEE'!$A$4:$H$148,6,0)*BA100/100</f>
        <v>#N/A</v>
      </c>
      <c r="BC100" s="51" t="e">
        <f>VLOOKUP(AN100,'BASE DE DONNEE'!$A$4:$H$148,7,0)*BA100/100</f>
        <v>#N/A</v>
      </c>
      <c r="BD100" s="51" t="e">
        <f>VLOOKUP(AN100,'BASE DE DONNEE'!$A$4:$H$148,8,0)*BA100/100</f>
        <v>#N/A</v>
      </c>
      <c r="BE100" s="52" t="e">
        <f t="shared" si="25"/>
        <v>#N/A</v>
      </c>
      <c r="BF100" s="22"/>
      <c r="BG100" s="153"/>
      <c r="BH100" s="782" t="e">
        <f>VLOOKUP(BG100,'BASE DE DONNEE'!$A$4:$H$148,2,0)</f>
        <v>#N/A</v>
      </c>
      <c r="BI100" s="782"/>
      <c r="BJ100" s="782"/>
      <c r="BK100" s="783"/>
      <c r="BL100" s="783"/>
      <c r="BM100" s="784"/>
      <c r="BN100" s="784"/>
      <c r="BO100" s="785"/>
      <c r="BP100" s="785"/>
      <c r="BQ100" s="785"/>
      <c r="BR100" s="50" t="e">
        <f>VLOOKUP(BG100,'BASE DE DONNEE'!$A$4:$H$148,3,0)</f>
        <v>#N/A</v>
      </c>
      <c r="BS100" s="713" t="e">
        <f t="shared" si="26"/>
        <v>#N/A</v>
      </c>
      <c r="BT100" s="714"/>
      <c r="BU100" s="51" t="e">
        <f>VLOOKUP(BG100,'BASE DE DONNEE'!$A$4:$H$148,6,0)*BT100/100</f>
        <v>#N/A</v>
      </c>
      <c r="BV100" s="51" t="e">
        <f>VLOOKUP(BG100,'BASE DE DONNEE'!$A$4:$H$148,7,0)*BT100/100</f>
        <v>#N/A</v>
      </c>
      <c r="BW100" s="51" t="e">
        <f>VLOOKUP(BG100,'BASE DE DONNEE'!$A$4:$H$148,8,0)*BT100/100</f>
        <v>#N/A</v>
      </c>
      <c r="BX100" s="52" t="e">
        <f t="shared" si="27"/>
        <v>#N/A</v>
      </c>
    </row>
    <row r="101" spans="1:76" ht="16.5" thickTop="1" thickBot="1" x14ac:dyDescent="0.3">
      <c r="A101" s="821" t="s">
        <v>61</v>
      </c>
      <c r="B101" s="822"/>
      <c r="C101" s="822"/>
      <c r="D101" s="822"/>
      <c r="E101" s="822"/>
      <c r="F101" s="822"/>
      <c r="G101" s="822"/>
      <c r="H101" s="822"/>
      <c r="I101" s="823"/>
      <c r="J101" s="824">
        <f>SUM(J77:L100)+SUM(AC77:AE107)+SUM(AV77:AX107)+SUM(BO77:BQ107)</f>
        <v>0</v>
      </c>
      <c r="K101" s="825"/>
      <c r="L101" s="825"/>
      <c r="M101" s="825"/>
      <c r="N101" s="825"/>
      <c r="O101" s="825"/>
      <c r="P101" s="825"/>
      <c r="Q101" s="825"/>
      <c r="R101" s="825"/>
      <c r="S101" s="826"/>
      <c r="T101" s="22"/>
      <c r="U101" s="153"/>
      <c r="V101" s="782" t="e">
        <f>VLOOKUP(U101,'BASE DE DONNEE'!$A$4:$H$148,2,0)</f>
        <v>#N/A</v>
      </c>
      <c r="W101" s="782"/>
      <c r="X101" s="782"/>
      <c r="Y101" s="783"/>
      <c r="Z101" s="783"/>
      <c r="AA101" s="784"/>
      <c r="AB101" s="784"/>
      <c r="AC101" s="785"/>
      <c r="AD101" s="785"/>
      <c r="AE101" s="785"/>
      <c r="AF101" s="50" t="e">
        <f>VLOOKUP(U101,'BASE DE DONNEE'!$A$4:$H$148,3,0)</f>
        <v>#N/A</v>
      </c>
      <c r="AG101" s="713" t="e">
        <f t="shared" si="22"/>
        <v>#N/A</v>
      </c>
      <c r="AH101" s="714"/>
      <c r="AI101" s="51" t="e">
        <f>VLOOKUP(U101,'BASE DE DONNEE'!$A$4:$H$148,6,0)*AH101/100</f>
        <v>#N/A</v>
      </c>
      <c r="AJ101" s="51" t="e">
        <f>VLOOKUP(U101,'BASE DE DONNEE'!$A$4:$H$148,7,0)*AH101/100</f>
        <v>#N/A</v>
      </c>
      <c r="AK101" s="51" t="e">
        <f>VLOOKUP(U101,'BASE DE DONNEE'!$A$4:$H$148,8,0)*AH101/100</f>
        <v>#N/A</v>
      </c>
      <c r="AL101" s="52" t="e">
        <f t="shared" si="23"/>
        <v>#N/A</v>
      </c>
      <c r="AM101" s="22"/>
      <c r="AN101" s="153"/>
      <c r="AO101" s="782" t="e">
        <f>VLOOKUP(AN101,'BASE DE DONNEE'!$A$4:$H$148,2,0)</f>
        <v>#N/A</v>
      </c>
      <c r="AP101" s="782"/>
      <c r="AQ101" s="782"/>
      <c r="AR101" s="783"/>
      <c r="AS101" s="783"/>
      <c r="AT101" s="784"/>
      <c r="AU101" s="784"/>
      <c r="AV101" s="785"/>
      <c r="AW101" s="785"/>
      <c r="AX101" s="785"/>
      <c r="AY101" s="50" t="e">
        <f>VLOOKUP(AN101,'BASE DE DONNEE'!$A$4:$H$148,3,0)</f>
        <v>#N/A</v>
      </c>
      <c r="AZ101" s="713" t="e">
        <f t="shared" si="24"/>
        <v>#N/A</v>
      </c>
      <c r="BA101" s="714"/>
      <c r="BB101" s="51" t="e">
        <f>VLOOKUP(AN101,'BASE DE DONNEE'!$A$4:$H$148,6,0)*BA101/100</f>
        <v>#N/A</v>
      </c>
      <c r="BC101" s="51" t="e">
        <f>VLOOKUP(AN101,'BASE DE DONNEE'!$A$4:$H$148,7,0)*BA101/100</f>
        <v>#N/A</v>
      </c>
      <c r="BD101" s="51" t="e">
        <f>VLOOKUP(AN101,'BASE DE DONNEE'!$A$4:$H$148,8,0)*BA101/100</f>
        <v>#N/A</v>
      </c>
      <c r="BE101" s="52" t="e">
        <f t="shared" si="25"/>
        <v>#N/A</v>
      </c>
      <c r="BF101" s="22"/>
      <c r="BG101" s="153"/>
      <c r="BH101" s="782" t="e">
        <f>VLOOKUP(BG101,'BASE DE DONNEE'!$A$4:$H$148,2,0)</f>
        <v>#N/A</v>
      </c>
      <c r="BI101" s="782"/>
      <c r="BJ101" s="782"/>
      <c r="BK101" s="783"/>
      <c r="BL101" s="783"/>
      <c r="BM101" s="784"/>
      <c r="BN101" s="784"/>
      <c r="BO101" s="785"/>
      <c r="BP101" s="785"/>
      <c r="BQ101" s="785"/>
      <c r="BR101" s="50" t="e">
        <f>VLOOKUP(BG101,'BASE DE DONNEE'!$A$4:$H$148,3,0)</f>
        <v>#N/A</v>
      </c>
      <c r="BS101" s="713" t="e">
        <f t="shared" si="26"/>
        <v>#N/A</v>
      </c>
      <c r="BT101" s="714"/>
      <c r="BU101" s="51" t="e">
        <f>VLOOKUP(BG101,'BASE DE DONNEE'!$A$4:$H$148,6,0)*BT101/100</f>
        <v>#N/A</v>
      </c>
      <c r="BV101" s="51" t="e">
        <f>VLOOKUP(BG101,'BASE DE DONNEE'!$A$4:$H$148,7,0)*BT101/100</f>
        <v>#N/A</v>
      </c>
      <c r="BW101" s="51" t="e">
        <f>VLOOKUP(BG101,'BASE DE DONNEE'!$A$4:$H$148,8,0)*BT101/100</f>
        <v>#N/A</v>
      </c>
      <c r="BX101" s="52" t="e">
        <f t="shared" si="27"/>
        <v>#N/A</v>
      </c>
    </row>
    <row r="102" spans="1:76" ht="15.75" thickBot="1" x14ac:dyDescent="0.3">
      <c r="A102" s="854" t="s">
        <v>55</v>
      </c>
      <c r="B102" s="855"/>
      <c r="C102" s="855"/>
      <c r="D102" s="855"/>
      <c r="E102" s="855"/>
      <c r="F102" s="855"/>
      <c r="G102" s="855"/>
      <c r="H102" s="855"/>
      <c r="I102" s="855"/>
      <c r="J102" s="855"/>
      <c r="K102" s="855"/>
      <c r="L102" s="855"/>
      <c r="M102" s="855"/>
      <c r="N102" s="855"/>
      <c r="O102" s="818">
        <f>SUMIF(N77:O100,"&lt;&gt;#N/A")+SUMIF(AG77:AH107,"&lt;&gt;#N/A")+SUMIF(AZ77:BA107,"&lt;&gt;#N/A")+SUMIF(BS77:BT107,"&lt;&gt;#N/A")</f>
        <v>0</v>
      </c>
      <c r="P102" s="819"/>
      <c r="Q102" s="819"/>
      <c r="R102" s="819"/>
      <c r="S102" s="820"/>
      <c r="T102" s="22"/>
      <c r="U102" s="153"/>
      <c r="V102" s="782" t="e">
        <f>VLOOKUP(U102,'BASE DE DONNEE'!$A$4:$H$148,2,0)</f>
        <v>#N/A</v>
      </c>
      <c r="W102" s="782"/>
      <c r="X102" s="782"/>
      <c r="Y102" s="783"/>
      <c r="Z102" s="783"/>
      <c r="AA102" s="784"/>
      <c r="AB102" s="784"/>
      <c r="AC102" s="785"/>
      <c r="AD102" s="785"/>
      <c r="AE102" s="785"/>
      <c r="AF102" s="50" t="e">
        <f>VLOOKUP(U102,'BASE DE DONNEE'!$A$4:$H$148,3,0)</f>
        <v>#N/A</v>
      </c>
      <c r="AG102" s="713" t="e">
        <f t="shared" si="22"/>
        <v>#N/A</v>
      </c>
      <c r="AH102" s="714"/>
      <c r="AI102" s="51" t="e">
        <f>VLOOKUP(U102,'BASE DE DONNEE'!$A$4:$H$148,6,0)*AH102/100</f>
        <v>#N/A</v>
      </c>
      <c r="AJ102" s="51" t="e">
        <f>VLOOKUP(U102,'BASE DE DONNEE'!$A$4:$H$148,7,0)*AH102/100</f>
        <v>#N/A</v>
      </c>
      <c r="AK102" s="51" t="e">
        <f>VLOOKUP(U102,'BASE DE DONNEE'!$A$4:$H$148,8,0)*AH102/100</f>
        <v>#N/A</v>
      </c>
      <c r="AL102" s="52" t="e">
        <f t="shared" si="23"/>
        <v>#N/A</v>
      </c>
      <c r="AM102" s="22"/>
      <c r="AN102" s="153"/>
      <c r="AO102" s="782" t="e">
        <f>VLOOKUP(AN102,'BASE DE DONNEE'!$A$4:$H$148,2,0)</f>
        <v>#N/A</v>
      </c>
      <c r="AP102" s="782"/>
      <c r="AQ102" s="782"/>
      <c r="AR102" s="783"/>
      <c r="AS102" s="783"/>
      <c r="AT102" s="784"/>
      <c r="AU102" s="784"/>
      <c r="AV102" s="785"/>
      <c r="AW102" s="785"/>
      <c r="AX102" s="785"/>
      <c r="AY102" s="50" t="e">
        <f>VLOOKUP(AN102,'BASE DE DONNEE'!$A$4:$H$148,3,0)</f>
        <v>#N/A</v>
      </c>
      <c r="AZ102" s="713" t="e">
        <f t="shared" si="24"/>
        <v>#N/A</v>
      </c>
      <c r="BA102" s="714"/>
      <c r="BB102" s="51" t="e">
        <f>VLOOKUP(AN102,'BASE DE DONNEE'!$A$4:$H$148,6,0)*BA102/100</f>
        <v>#N/A</v>
      </c>
      <c r="BC102" s="51" t="e">
        <f>VLOOKUP(AN102,'BASE DE DONNEE'!$A$4:$H$148,7,0)*BA102/100</f>
        <v>#N/A</v>
      </c>
      <c r="BD102" s="51" t="e">
        <f>VLOOKUP(AN102,'BASE DE DONNEE'!$A$4:$H$148,8,0)*BA102/100</f>
        <v>#N/A</v>
      </c>
      <c r="BE102" s="52" t="e">
        <f t="shared" si="25"/>
        <v>#N/A</v>
      </c>
      <c r="BF102" s="22"/>
      <c r="BG102" s="153"/>
      <c r="BH102" s="782" t="e">
        <f>VLOOKUP(BG102,'BASE DE DONNEE'!$A$4:$H$148,2,0)</f>
        <v>#N/A</v>
      </c>
      <c r="BI102" s="782"/>
      <c r="BJ102" s="782"/>
      <c r="BK102" s="783"/>
      <c r="BL102" s="783"/>
      <c r="BM102" s="784"/>
      <c r="BN102" s="784"/>
      <c r="BO102" s="785"/>
      <c r="BP102" s="785"/>
      <c r="BQ102" s="785"/>
      <c r="BR102" s="50" t="e">
        <f>VLOOKUP(BG102,'BASE DE DONNEE'!$A$4:$H$148,3,0)</f>
        <v>#N/A</v>
      </c>
      <c r="BS102" s="713" t="e">
        <f t="shared" si="26"/>
        <v>#N/A</v>
      </c>
      <c r="BT102" s="714"/>
      <c r="BU102" s="51" t="e">
        <f>VLOOKUP(BG102,'BASE DE DONNEE'!$A$4:$H$148,6,0)*BT102/100</f>
        <v>#N/A</v>
      </c>
      <c r="BV102" s="51" t="e">
        <f>VLOOKUP(BG102,'BASE DE DONNEE'!$A$4:$H$148,7,0)*BT102/100</f>
        <v>#N/A</v>
      </c>
      <c r="BW102" s="51" t="e">
        <f>VLOOKUP(BG102,'BASE DE DONNEE'!$A$4:$H$148,8,0)*BT102/100</f>
        <v>#N/A</v>
      </c>
      <c r="BX102" s="52" t="e">
        <f t="shared" si="27"/>
        <v>#N/A</v>
      </c>
    </row>
    <row r="103" spans="1:76" ht="15.75" thickBot="1" x14ac:dyDescent="0.3">
      <c r="A103" s="854" t="s">
        <v>59</v>
      </c>
      <c r="B103" s="855"/>
      <c r="C103" s="855"/>
      <c r="D103" s="855"/>
      <c r="E103" s="855"/>
      <c r="F103" s="855"/>
      <c r="G103" s="855"/>
      <c r="H103" s="855"/>
      <c r="I103" s="855"/>
      <c r="J103" s="855"/>
      <c r="K103" s="855"/>
      <c r="L103" s="855"/>
      <c r="M103" s="855"/>
      <c r="N103" s="855"/>
      <c r="O103" s="856"/>
      <c r="P103" s="815">
        <f>SUMIF(P77:P100,"&lt;&gt;#N/A")+SUMIF(AI77:AI107,"&lt;&gt;#N/A")+SUMIF(BB77:BB107,"&lt;&gt;#N/A")+SUMIF(BU77:BU107,"&lt;&gt;#N/A")</f>
        <v>0</v>
      </c>
      <c r="Q103" s="816"/>
      <c r="R103" s="816"/>
      <c r="S103" s="817"/>
      <c r="T103" s="22"/>
      <c r="U103" s="153"/>
      <c r="V103" s="782" t="e">
        <f>VLOOKUP(U103,'BASE DE DONNEE'!$A$4:$H$148,2,0)</f>
        <v>#N/A</v>
      </c>
      <c r="W103" s="782"/>
      <c r="X103" s="782"/>
      <c r="Y103" s="783"/>
      <c r="Z103" s="783"/>
      <c r="AA103" s="784"/>
      <c r="AB103" s="784"/>
      <c r="AC103" s="785"/>
      <c r="AD103" s="785"/>
      <c r="AE103" s="785"/>
      <c r="AF103" s="50" t="e">
        <f>VLOOKUP(U103,'BASE DE DONNEE'!$A$4:$H$148,3,0)</f>
        <v>#N/A</v>
      </c>
      <c r="AG103" s="713" t="e">
        <f t="shared" si="22"/>
        <v>#N/A</v>
      </c>
      <c r="AH103" s="714"/>
      <c r="AI103" s="51" t="e">
        <f>VLOOKUP(U103,'BASE DE DONNEE'!$A$4:$H$148,6,0)*AH103/100</f>
        <v>#N/A</v>
      </c>
      <c r="AJ103" s="51" t="e">
        <f>VLOOKUP(U103,'BASE DE DONNEE'!$A$4:$H$148,7,0)*AH103/100</f>
        <v>#N/A</v>
      </c>
      <c r="AK103" s="51" t="e">
        <f>VLOOKUP(U103,'BASE DE DONNEE'!$A$4:$H$148,8,0)*AH103/100</f>
        <v>#N/A</v>
      </c>
      <c r="AL103" s="52" t="e">
        <f t="shared" si="23"/>
        <v>#N/A</v>
      </c>
      <c r="AM103" s="22"/>
      <c r="AN103" s="153"/>
      <c r="AO103" s="782" t="e">
        <f>VLOOKUP(AN103,'BASE DE DONNEE'!$A$4:$H$148,2,0)</f>
        <v>#N/A</v>
      </c>
      <c r="AP103" s="782"/>
      <c r="AQ103" s="782"/>
      <c r="AR103" s="783"/>
      <c r="AS103" s="783"/>
      <c r="AT103" s="784"/>
      <c r="AU103" s="784"/>
      <c r="AV103" s="785"/>
      <c r="AW103" s="785"/>
      <c r="AX103" s="785"/>
      <c r="AY103" s="50" t="e">
        <f>VLOOKUP(AN103,'BASE DE DONNEE'!$A$4:$H$148,3,0)</f>
        <v>#N/A</v>
      </c>
      <c r="AZ103" s="713" t="e">
        <f t="shared" si="24"/>
        <v>#N/A</v>
      </c>
      <c r="BA103" s="714"/>
      <c r="BB103" s="51" t="e">
        <f>VLOOKUP(AN103,'BASE DE DONNEE'!$A$4:$H$148,6,0)*BA103/100</f>
        <v>#N/A</v>
      </c>
      <c r="BC103" s="51" t="e">
        <f>VLOOKUP(AN103,'BASE DE DONNEE'!$A$4:$H$148,7,0)*BA103/100</f>
        <v>#N/A</v>
      </c>
      <c r="BD103" s="51" t="e">
        <f>VLOOKUP(AN103,'BASE DE DONNEE'!$A$4:$H$148,8,0)*BA103/100</f>
        <v>#N/A</v>
      </c>
      <c r="BE103" s="52" t="e">
        <f t="shared" si="25"/>
        <v>#N/A</v>
      </c>
      <c r="BF103" s="22"/>
      <c r="BG103" s="153"/>
      <c r="BH103" s="782" t="e">
        <f>VLOOKUP(BG103,'BASE DE DONNEE'!$A$4:$H$148,2,0)</f>
        <v>#N/A</v>
      </c>
      <c r="BI103" s="782"/>
      <c r="BJ103" s="782"/>
      <c r="BK103" s="783"/>
      <c r="BL103" s="783"/>
      <c r="BM103" s="784"/>
      <c r="BN103" s="784"/>
      <c r="BO103" s="785"/>
      <c r="BP103" s="785"/>
      <c r="BQ103" s="785"/>
      <c r="BR103" s="50" t="e">
        <f>VLOOKUP(BG103,'BASE DE DONNEE'!$A$4:$H$148,3,0)</f>
        <v>#N/A</v>
      </c>
      <c r="BS103" s="713" t="e">
        <f t="shared" si="26"/>
        <v>#N/A</v>
      </c>
      <c r="BT103" s="714"/>
      <c r="BU103" s="51" t="e">
        <f>VLOOKUP(BG103,'BASE DE DONNEE'!$A$4:$H$148,6,0)*BT103/100</f>
        <v>#N/A</v>
      </c>
      <c r="BV103" s="51" t="e">
        <f>VLOOKUP(BG103,'BASE DE DONNEE'!$A$4:$H$148,7,0)*BT103/100</f>
        <v>#N/A</v>
      </c>
      <c r="BW103" s="51" t="e">
        <f>VLOOKUP(BG103,'BASE DE DONNEE'!$A$4:$H$148,8,0)*BT103/100</f>
        <v>#N/A</v>
      </c>
      <c r="BX103" s="52" t="e">
        <f t="shared" si="27"/>
        <v>#N/A</v>
      </c>
    </row>
    <row r="104" spans="1:76" ht="15.75" thickBot="1" x14ac:dyDescent="0.3">
      <c r="A104" s="868" t="s">
        <v>58</v>
      </c>
      <c r="B104" s="869"/>
      <c r="C104" s="869"/>
      <c r="D104" s="869"/>
      <c r="E104" s="869"/>
      <c r="F104" s="869"/>
      <c r="G104" s="869"/>
      <c r="H104" s="869"/>
      <c r="I104" s="869"/>
      <c r="J104" s="869"/>
      <c r="K104" s="869"/>
      <c r="L104" s="869"/>
      <c r="M104" s="869"/>
      <c r="N104" s="869"/>
      <c r="O104" s="869"/>
      <c r="P104" s="575"/>
      <c r="Q104" s="800">
        <f>SUMIF(Q77:Q100,"&lt;&gt;#N/A")+SUMIF(AJ77:AJ107,"&lt;&gt;#N/A")+SUMIF(BC77:BC107,"&lt;&gt;#N/A")+SUMIF(BV77:BV107,"&lt;&gt;#N/A")</f>
        <v>0</v>
      </c>
      <c r="R104" s="801"/>
      <c r="S104" s="802"/>
      <c r="T104" s="22"/>
      <c r="U104" s="153"/>
      <c r="V104" s="782" t="e">
        <f>VLOOKUP(U104,'BASE DE DONNEE'!$A$4:$H$148,2,0)</f>
        <v>#N/A</v>
      </c>
      <c r="W104" s="782"/>
      <c r="X104" s="782"/>
      <c r="Y104" s="783"/>
      <c r="Z104" s="783"/>
      <c r="AA104" s="784"/>
      <c r="AB104" s="784"/>
      <c r="AC104" s="785"/>
      <c r="AD104" s="785"/>
      <c r="AE104" s="785"/>
      <c r="AF104" s="50" t="e">
        <f>VLOOKUP(U104,'BASE DE DONNEE'!$A$4:$H$148,3,0)</f>
        <v>#N/A</v>
      </c>
      <c r="AG104" s="713" t="e">
        <f t="shared" si="22"/>
        <v>#N/A</v>
      </c>
      <c r="AH104" s="714"/>
      <c r="AI104" s="51" t="e">
        <f>VLOOKUP(U104,'BASE DE DONNEE'!$A$4:$H$148,6,0)*AH104/100</f>
        <v>#N/A</v>
      </c>
      <c r="AJ104" s="51" t="e">
        <f>VLOOKUP(U104,'BASE DE DONNEE'!$A$4:$H$148,7,0)*AH104/100</f>
        <v>#N/A</v>
      </c>
      <c r="AK104" s="51" t="e">
        <f>VLOOKUP(U104,'BASE DE DONNEE'!$A$4:$H$148,8,0)*AH104/100</f>
        <v>#N/A</v>
      </c>
      <c r="AL104" s="52" t="e">
        <f t="shared" si="23"/>
        <v>#N/A</v>
      </c>
      <c r="AM104" s="22"/>
      <c r="AN104" s="153"/>
      <c r="AO104" s="782" t="e">
        <f>VLOOKUP(AN104,'BASE DE DONNEE'!$A$4:$H$148,2,0)</f>
        <v>#N/A</v>
      </c>
      <c r="AP104" s="782"/>
      <c r="AQ104" s="782"/>
      <c r="AR104" s="783"/>
      <c r="AS104" s="783"/>
      <c r="AT104" s="784"/>
      <c r="AU104" s="784"/>
      <c r="AV104" s="785"/>
      <c r="AW104" s="785"/>
      <c r="AX104" s="785"/>
      <c r="AY104" s="50" t="e">
        <f>VLOOKUP(AN104,'BASE DE DONNEE'!$A$4:$H$148,3,0)</f>
        <v>#N/A</v>
      </c>
      <c r="AZ104" s="713" t="e">
        <f t="shared" si="24"/>
        <v>#N/A</v>
      </c>
      <c r="BA104" s="714"/>
      <c r="BB104" s="51" t="e">
        <f>VLOOKUP(AN104,'BASE DE DONNEE'!$A$4:$H$148,6,0)*BA104/100</f>
        <v>#N/A</v>
      </c>
      <c r="BC104" s="51" t="e">
        <f>VLOOKUP(AN104,'BASE DE DONNEE'!$A$4:$H$148,7,0)*BA104/100</f>
        <v>#N/A</v>
      </c>
      <c r="BD104" s="51" t="e">
        <f>VLOOKUP(AN104,'BASE DE DONNEE'!$A$4:$H$148,8,0)*BA104/100</f>
        <v>#N/A</v>
      </c>
      <c r="BE104" s="52" t="e">
        <f t="shared" si="25"/>
        <v>#N/A</v>
      </c>
      <c r="BF104" s="22"/>
      <c r="BG104" s="153"/>
      <c r="BH104" s="782" t="e">
        <f>VLOOKUP(BG104,'BASE DE DONNEE'!$A$4:$H$148,2,0)</f>
        <v>#N/A</v>
      </c>
      <c r="BI104" s="782"/>
      <c r="BJ104" s="782"/>
      <c r="BK104" s="783"/>
      <c r="BL104" s="783"/>
      <c r="BM104" s="784"/>
      <c r="BN104" s="784"/>
      <c r="BO104" s="785"/>
      <c r="BP104" s="785"/>
      <c r="BQ104" s="785"/>
      <c r="BR104" s="50" t="e">
        <f>VLOOKUP(BG104,'BASE DE DONNEE'!$A$4:$H$148,3,0)</f>
        <v>#N/A</v>
      </c>
      <c r="BS104" s="713" t="e">
        <f t="shared" si="26"/>
        <v>#N/A</v>
      </c>
      <c r="BT104" s="714"/>
      <c r="BU104" s="51" t="e">
        <f>VLOOKUP(BG104,'BASE DE DONNEE'!$A$4:$H$148,6,0)*BT104/100</f>
        <v>#N/A</v>
      </c>
      <c r="BV104" s="51" t="e">
        <f>VLOOKUP(BG104,'BASE DE DONNEE'!$A$4:$H$148,7,0)*BT104/100</f>
        <v>#N/A</v>
      </c>
      <c r="BW104" s="51" t="e">
        <f>VLOOKUP(BG104,'BASE DE DONNEE'!$A$4:$H$148,8,0)*BT104/100</f>
        <v>#N/A</v>
      </c>
      <c r="BX104" s="52" t="e">
        <f t="shared" si="27"/>
        <v>#N/A</v>
      </c>
    </row>
    <row r="105" spans="1:76" ht="15.75" thickBot="1" x14ac:dyDescent="0.3">
      <c r="A105" s="885" t="s">
        <v>57</v>
      </c>
      <c r="B105" s="886"/>
      <c r="C105" s="886"/>
      <c r="D105" s="886"/>
      <c r="E105" s="886"/>
      <c r="F105" s="886"/>
      <c r="G105" s="886"/>
      <c r="H105" s="886"/>
      <c r="I105" s="886"/>
      <c r="J105" s="886"/>
      <c r="K105" s="886"/>
      <c r="L105" s="886"/>
      <c r="M105" s="886"/>
      <c r="N105" s="886"/>
      <c r="O105" s="886"/>
      <c r="P105" s="886"/>
      <c r="Q105" s="856"/>
      <c r="R105" s="798">
        <f>SUMIF(R77:R100,"&lt;&gt;#N/A")+SUMIF(AK77:AK107,"&lt;&gt;#N/A")+SUMIF(BD77:BD107,"&lt;&gt;#N/A")+SUMIF(BW77:BW107,"&lt;&gt;#N/A")</f>
        <v>0</v>
      </c>
      <c r="S105" s="799"/>
      <c r="T105" s="22"/>
      <c r="U105" s="153"/>
      <c r="V105" s="782" t="e">
        <f>VLOOKUP(U105,'BASE DE DONNEE'!$A$4:$H$148,2,0)</f>
        <v>#N/A</v>
      </c>
      <c r="W105" s="782"/>
      <c r="X105" s="782"/>
      <c r="Y105" s="783"/>
      <c r="Z105" s="783"/>
      <c r="AA105" s="784"/>
      <c r="AB105" s="784"/>
      <c r="AC105" s="785"/>
      <c r="AD105" s="785"/>
      <c r="AE105" s="785"/>
      <c r="AF105" s="50" t="e">
        <f>VLOOKUP(U105,'BASE DE DONNEE'!$A$4:$H$148,3,0)</f>
        <v>#N/A</v>
      </c>
      <c r="AG105" s="713" t="e">
        <f t="shared" si="22"/>
        <v>#N/A</v>
      </c>
      <c r="AH105" s="714"/>
      <c r="AI105" s="51" t="e">
        <f>VLOOKUP(U105,'BASE DE DONNEE'!$A$4:$H$148,6,0)*AH105/100</f>
        <v>#N/A</v>
      </c>
      <c r="AJ105" s="51" t="e">
        <f>VLOOKUP(U105,'BASE DE DONNEE'!$A$4:$H$148,7,0)*AH105/100</f>
        <v>#N/A</v>
      </c>
      <c r="AK105" s="51" t="e">
        <f>VLOOKUP(U105,'BASE DE DONNEE'!$A$4:$H$148,8,0)*AH105/100</f>
        <v>#N/A</v>
      </c>
      <c r="AL105" s="52" t="e">
        <f t="shared" si="23"/>
        <v>#N/A</v>
      </c>
      <c r="AM105" s="22"/>
      <c r="AN105" s="153"/>
      <c r="AO105" s="782" t="e">
        <f>VLOOKUP(AN105,'BASE DE DONNEE'!$A$4:$H$148,2,0)</f>
        <v>#N/A</v>
      </c>
      <c r="AP105" s="782"/>
      <c r="AQ105" s="782"/>
      <c r="AR105" s="783"/>
      <c r="AS105" s="783"/>
      <c r="AT105" s="784"/>
      <c r="AU105" s="784"/>
      <c r="AV105" s="785"/>
      <c r="AW105" s="785"/>
      <c r="AX105" s="785"/>
      <c r="AY105" s="50" t="e">
        <f>VLOOKUP(AN105,'BASE DE DONNEE'!$A$4:$H$148,3,0)</f>
        <v>#N/A</v>
      </c>
      <c r="AZ105" s="713" t="e">
        <f t="shared" si="24"/>
        <v>#N/A</v>
      </c>
      <c r="BA105" s="714"/>
      <c r="BB105" s="51" t="e">
        <f>VLOOKUP(AN105,'BASE DE DONNEE'!$A$4:$H$148,6,0)*BA105/100</f>
        <v>#N/A</v>
      </c>
      <c r="BC105" s="51" t="e">
        <f>VLOOKUP(AN105,'BASE DE DONNEE'!$A$4:$H$148,7,0)*BA105/100</f>
        <v>#N/A</v>
      </c>
      <c r="BD105" s="51" t="e">
        <f>VLOOKUP(AN105,'BASE DE DONNEE'!$A$4:$H$148,8,0)*BA105/100</f>
        <v>#N/A</v>
      </c>
      <c r="BE105" s="52" t="e">
        <f t="shared" si="25"/>
        <v>#N/A</v>
      </c>
      <c r="BF105" s="22"/>
      <c r="BG105" s="153"/>
      <c r="BH105" s="782" t="e">
        <f>VLOOKUP(BG105,'BASE DE DONNEE'!$A$4:$H$148,2,0)</f>
        <v>#N/A</v>
      </c>
      <c r="BI105" s="782"/>
      <c r="BJ105" s="782"/>
      <c r="BK105" s="783"/>
      <c r="BL105" s="783"/>
      <c r="BM105" s="784"/>
      <c r="BN105" s="784"/>
      <c r="BO105" s="785"/>
      <c r="BP105" s="785"/>
      <c r="BQ105" s="785"/>
      <c r="BR105" s="50" t="e">
        <f>VLOOKUP(BG105,'BASE DE DONNEE'!$A$4:$H$148,3,0)</f>
        <v>#N/A</v>
      </c>
      <c r="BS105" s="713" t="e">
        <f t="shared" si="26"/>
        <v>#N/A</v>
      </c>
      <c r="BT105" s="714"/>
      <c r="BU105" s="51" t="e">
        <f>VLOOKUP(BG105,'BASE DE DONNEE'!$A$4:$H$148,6,0)*BT105/100</f>
        <v>#N/A</v>
      </c>
      <c r="BV105" s="51" t="e">
        <f>VLOOKUP(BG105,'BASE DE DONNEE'!$A$4:$H$148,7,0)*BT105/100</f>
        <v>#N/A</v>
      </c>
      <c r="BW105" s="51" t="e">
        <f>VLOOKUP(BG105,'BASE DE DONNEE'!$A$4:$H$148,8,0)*BT105/100</f>
        <v>#N/A</v>
      </c>
      <c r="BX105" s="52" t="e">
        <f t="shared" si="27"/>
        <v>#N/A</v>
      </c>
    </row>
    <row r="106" spans="1:76" ht="15.75" thickBot="1" x14ac:dyDescent="0.3">
      <c r="A106" s="872" t="s">
        <v>56</v>
      </c>
      <c r="B106" s="873"/>
      <c r="C106" s="873"/>
      <c r="D106" s="873"/>
      <c r="E106" s="873"/>
      <c r="F106" s="873"/>
      <c r="G106" s="873"/>
      <c r="H106" s="873"/>
      <c r="I106" s="873"/>
      <c r="J106" s="873"/>
      <c r="K106" s="873"/>
      <c r="L106" s="873"/>
      <c r="M106" s="873"/>
      <c r="N106" s="873"/>
      <c r="O106" s="873"/>
      <c r="P106" s="873"/>
      <c r="Q106" s="873"/>
      <c r="R106" s="874"/>
      <c r="S106" s="53">
        <f>SUMIF(S77:S100,"&lt;&gt;#N/A")+SUMIF(AL77:AL107,"&lt;&gt;#N/A")+SUMIF(BE77:BE107,"&lt;&gt;#N/A")+SUMIF(BX77:BX107,"&lt;&gt;#N/A")</f>
        <v>0</v>
      </c>
      <c r="T106" s="22"/>
      <c r="U106" s="153"/>
      <c r="V106" s="782" t="e">
        <f>VLOOKUP(U106,'BASE DE DONNEE'!$A$4:$H$148,2,0)</f>
        <v>#N/A</v>
      </c>
      <c r="W106" s="782"/>
      <c r="X106" s="782"/>
      <c r="Y106" s="783"/>
      <c r="Z106" s="783"/>
      <c r="AA106" s="784"/>
      <c r="AB106" s="784"/>
      <c r="AC106" s="785"/>
      <c r="AD106" s="785"/>
      <c r="AE106" s="785"/>
      <c r="AF106" s="50" t="e">
        <f>VLOOKUP(U106,'BASE DE DONNEE'!$A$4:$H$148,3,0)</f>
        <v>#N/A</v>
      </c>
      <c r="AG106" s="713" t="e">
        <f>(AC106*AF106)/100</f>
        <v>#N/A</v>
      </c>
      <c r="AH106" s="714"/>
      <c r="AI106" s="51" t="e">
        <f>VLOOKUP(U106,'BASE DE DONNEE'!$A$4:$H$148,6,0)*AH106/100</f>
        <v>#N/A</v>
      </c>
      <c r="AJ106" s="51" t="e">
        <f>VLOOKUP(U106,'BASE DE DONNEE'!$A$4:$H$148,7,0)*AH106/100</f>
        <v>#N/A</v>
      </c>
      <c r="AK106" s="51" t="e">
        <f>VLOOKUP(U106,'BASE DE DONNEE'!$A$4:$H$148,8,0)*AH106/100</f>
        <v>#N/A</v>
      </c>
      <c r="AL106" s="52" t="e">
        <f>AH106+AI106+AJ106+AK106</f>
        <v>#N/A</v>
      </c>
      <c r="AM106" s="22"/>
      <c r="AN106" s="153"/>
      <c r="AO106" s="782" t="e">
        <f>VLOOKUP(AN106,'BASE DE DONNEE'!$A$4:$H$148,2,0)</f>
        <v>#N/A</v>
      </c>
      <c r="AP106" s="782"/>
      <c r="AQ106" s="782"/>
      <c r="AR106" s="783"/>
      <c r="AS106" s="783"/>
      <c r="AT106" s="784"/>
      <c r="AU106" s="784"/>
      <c r="AV106" s="785"/>
      <c r="AW106" s="785"/>
      <c r="AX106" s="785"/>
      <c r="AY106" s="50" t="e">
        <f>VLOOKUP(AN106,'BASE DE DONNEE'!$A$4:$H$148,3,0)</f>
        <v>#N/A</v>
      </c>
      <c r="AZ106" s="713" t="e">
        <f>(AV106*AY106)/100</f>
        <v>#N/A</v>
      </c>
      <c r="BA106" s="714"/>
      <c r="BB106" s="51" t="e">
        <f>VLOOKUP(AN106,'BASE DE DONNEE'!$A$4:$H$148,6,0)*BA106/100</f>
        <v>#N/A</v>
      </c>
      <c r="BC106" s="51" t="e">
        <f>VLOOKUP(AN106,'BASE DE DONNEE'!$A$4:$H$148,7,0)*BA106/100</f>
        <v>#N/A</v>
      </c>
      <c r="BD106" s="51" t="e">
        <f>VLOOKUP(AN106,'BASE DE DONNEE'!$A$4:$H$148,8,0)*BA106/100</f>
        <v>#N/A</v>
      </c>
      <c r="BE106" s="52" t="e">
        <f t="shared" si="25"/>
        <v>#N/A</v>
      </c>
      <c r="BF106" s="22"/>
      <c r="BG106" s="153"/>
      <c r="BH106" s="782" t="e">
        <f>VLOOKUP(BG106,'BASE DE DONNEE'!$A$4:$H$148,2,0)</f>
        <v>#N/A</v>
      </c>
      <c r="BI106" s="782"/>
      <c r="BJ106" s="782"/>
      <c r="BK106" s="783"/>
      <c r="BL106" s="783"/>
      <c r="BM106" s="784"/>
      <c r="BN106" s="784"/>
      <c r="BO106" s="785"/>
      <c r="BP106" s="785"/>
      <c r="BQ106" s="785"/>
      <c r="BR106" s="50" t="e">
        <f>VLOOKUP(BG106,'BASE DE DONNEE'!$A$4:$H$148,3,0)</f>
        <v>#N/A</v>
      </c>
      <c r="BS106" s="713" t="e">
        <f t="shared" si="26"/>
        <v>#N/A</v>
      </c>
      <c r="BT106" s="714"/>
      <c r="BU106" s="51" t="e">
        <f>VLOOKUP(BG106,'BASE DE DONNEE'!$A$4:$H$148,6,0)*BT106/100</f>
        <v>#N/A</v>
      </c>
      <c r="BV106" s="51" t="e">
        <f>VLOOKUP(BG106,'BASE DE DONNEE'!$A$4:$H$148,7,0)*BT106/100</f>
        <v>#N/A</v>
      </c>
      <c r="BW106" s="51" t="e">
        <f>VLOOKUP(BG106,'BASE DE DONNEE'!$A$4:$H$148,8,0)*BT106/100</f>
        <v>#N/A</v>
      </c>
      <c r="BX106" s="52" t="e">
        <f t="shared" si="27"/>
        <v>#N/A</v>
      </c>
    </row>
    <row r="107" spans="1:76" ht="15.75" thickBot="1" x14ac:dyDescent="0.3">
      <c r="T107" s="882"/>
      <c r="U107" s="883"/>
      <c r="V107" s="883"/>
      <c r="W107" s="883"/>
      <c r="X107" s="883"/>
      <c r="Y107" s="883"/>
      <c r="Z107" s="883"/>
      <c r="AA107" s="883"/>
      <c r="AB107" s="883"/>
      <c r="AC107" s="883"/>
      <c r="AD107" s="883"/>
      <c r="AE107" s="883"/>
      <c r="AF107" s="883"/>
      <c r="AG107" s="883"/>
      <c r="AH107" s="883"/>
      <c r="AI107" s="883"/>
      <c r="AJ107" s="883"/>
      <c r="AK107" s="883"/>
      <c r="AL107" s="884"/>
      <c r="AM107" s="882"/>
      <c r="AN107" s="883"/>
      <c r="AO107" s="883"/>
      <c r="AP107" s="883"/>
      <c r="AQ107" s="883"/>
      <c r="AR107" s="883"/>
      <c r="AS107" s="883"/>
      <c r="AT107" s="883"/>
      <c r="AU107" s="883"/>
      <c r="AV107" s="883"/>
      <c r="AW107" s="883"/>
      <c r="AX107" s="883"/>
      <c r="AY107" s="883"/>
      <c r="AZ107" s="883"/>
      <c r="BA107" s="883"/>
      <c r="BB107" s="883"/>
      <c r="BC107" s="883"/>
      <c r="BD107" s="883"/>
      <c r="BE107" s="884"/>
      <c r="BF107" s="882"/>
      <c r="BG107" s="883"/>
      <c r="BH107" s="883"/>
      <c r="BI107" s="883"/>
      <c r="BJ107" s="883"/>
      <c r="BK107" s="883"/>
      <c r="BL107" s="883"/>
      <c r="BM107" s="883"/>
      <c r="BN107" s="883"/>
      <c r="BO107" s="883"/>
      <c r="BP107" s="883"/>
      <c r="BQ107" s="883"/>
      <c r="BR107" s="883"/>
      <c r="BS107" s="883"/>
      <c r="BT107" s="883"/>
      <c r="BU107" s="883"/>
      <c r="BV107" s="883"/>
      <c r="BW107" s="883"/>
      <c r="BX107" s="884"/>
    </row>
    <row r="108" spans="1:76" ht="15" customHeight="1" x14ac:dyDescent="0.25">
      <c r="A108" s="528" t="s">
        <v>32</v>
      </c>
      <c r="B108" s="529"/>
      <c r="C108" s="529"/>
      <c r="D108" s="529"/>
      <c r="E108" s="529"/>
      <c r="F108" s="529"/>
      <c r="G108" s="529"/>
      <c r="H108" s="529"/>
      <c r="I108" s="529"/>
      <c r="J108" s="529"/>
      <c r="K108" s="529"/>
      <c r="L108" s="529"/>
      <c r="M108" s="529"/>
      <c r="N108" s="529"/>
      <c r="O108" s="529"/>
      <c r="P108" s="529"/>
      <c r="Q108" s="529"/>
      <c r="R108" s="529"/>
      <c r="S108" s="530"/>
      <c r="T108" s="528" t="s">
        <v>32</v>
      </c>
      <c r="U108" s="529"/>
      <c r="V108" s="529"/>
      <c r="W108" s="529"/>
      <c r="X108" s="529"/>
      <c r="Y108" s="529"/>
      <c r="Z108" s="529"/>
      <c r="AA108" s="529"/>
      <c r="AB108" s="529"/>
      <c r="AC108" s="529"/>
      <c r="AD108" s="529"/>
      <c r="AE108" s="529"/>
      <c r="AF108" s="529"/>
      <c r="AG108" s="529"/>
      <c r="AH108" s="529"/>
      <c r="AI108" s="529"/>
      <c r="AJ108" s="529"/>
      <c r="AK108" s="529"/>
      <c r="AL108" s="530"/>
      <c r="AM108" s="528" t="s">
        <v>32</v>
      </c>
      <c r="AN108" s="529"/>
      <c r="AO108" s="529"/>
      <c r="AP108" s="529"/>
      <c r="AQ108" s="529"/>
      <c r="AR108" s="529"/>
      <c r="AS108" s="529"/>
      <c r="AT108" s="529"/>
      <c r="AU108" s="529"/>
      <c r="AV108" s="529"/>
      <c r="AW108" s="529"/>
      <c r="AX108" s="529"/>
      <c r="AY108" s="529"/>
      <c r="AZ108" s="529"/>
      <c r="BA108" s="529"/>
      <c r="BB108" s="529"/>
      <c r="BC108" s="529"/>
      <c r="BD108" s="529"/>
      <c r="BE108" s="530"/>
    </row>
    <row r="109" spans="1:76" ht="15" customHeight="1" thickBot="1" x14ac:dyDescent="0.3">
      <c r="A109" s="531"/>
      <c r="B109" s="532"/>
      <c r="C109" s="532"/>
      <c r="D109" s="532"/>
      <c r="E109" s="532"/>
      <c r="F109" s="532"/>
      <c r="G109" s="532"/>
      <c r="H109" s="532"/>
      <c r="I109" s="532"/>
      <c r="J109" s="532"/>
      <c r="K109" s="532"/>
      <c r="L109" s="532"/>
      <c r="M109" s="532"/>
      <c r="N109" s="532"/>
      <c r="O109" s="532"/>
      <c r="P109" s="532"/>
      <c r="Q109" s="532"/>
      <c r="R109" s="532"/>
      <c r="S109" s="533"/>
      <c r="T109" s="531"/>
      <c r="U109" s="532"/>
      <c r="V109" s="532"/>
      <c r="W109" s="532"/>
      <c r="X109" s="532"/>
      <c r="Y109" s="532"/>
      <c r="Z109" s="532"/>
      <c r="AA109" s="532"/>
      <c r="AB109" s="532"/>
      <c r="AC109" s="532"/>
      <c r="AD109" s="532"/>
      <c r="AE109" s="532"/>
      <c r="AF109" s="532"/>
      <c r="AG109" s="532"/>
      <c r="AH109" s="532"/>
      <c r="AI109" s="532"/>
      <c r="AJ109" s="532"/>
      <c r="AK109" s="532"/>
      <c r="AL109" s="533"/>
      <c r="AM109" s="531"/>
      <c r="AN109" s="532"/>
      <c r="AO109" s="532"/>
      <c r="AP109" s="532"/>
      <c r="AQ109" s="532"/>
      <c r="AR109" s="532"/>
      <c r="AS109" s="532"/>
      <c r="AT109" s="532"/>
      <c r="AU109" s="532"/>
      <c r="AV109" s="532"/>
      <c r="AW109" s="532"/>
      <c r="AX109" s="532"/>
      <c r="AY109" s="532"/>
      <c r="AZ109" s="532"/>
      <c r="BA109" s="532"/>
      <c r="BB109" s="532"/>
      <c r="BC109" s="532"/>
      <c r="BD109" s="532"/>
      <c r="BE109" s="533"/>
    </row>
    <row r="110" spans="1:76" ht="16.5" customHeight="1" thickBot="1" x14ac:dyDescent="0.3">
      <c r="A110" s="534" t="s">
        <v>41</v>
      </c>
      <c r="B110" s="667"/>
      <c r="C110" s="501" t="s">
        <v>14</v>
      </c>
      <c r="D110" s="501"/>
      <c r="E110" s="501"/>
      <c r="F110" s="501" t="s">
        <v>42</v>
      </c>
      <c r="G110" s="501"/>
      <c r="H110" s="803" t="s">
        <v>46</v>
      </c>
      <c r="I110" s="804"/>
      <c r="J110" s="805"/>
      <c r="K110" s="809" t="s">
        <v>62</v>
      </c>
      <c r="L110" s="810"/>
      <c r="M110" s="811"/>
      <c r="N110" s="526" t="s">
        <v>44</v>
      </c>
      <c r="O110" s="786"/>
      <c r="P110" s="524" t="s">
        <v>25</v>
      </c>
      <c r="Q110" s="524" t="s">
        <v>45</v>
      </c>
      <c r="R110" s="524" t="s">
        <v>26</v>
      </c>
      <c r="S110" s="846" t="s">
        <v>47</v>
      </c>
      <c r="T110" s="534" t="s">
        <v>41</v>
      </c>
      <c r="U110" s="667"/>
      <c r="V110" s="501" t="s">
        <v>14</v>
      </c>
      <c r="W110" s="501"/>
      <c r="X110" s="501"/>
      <c r="Y110" s="501" t="s">
        <v>42</v>
      </c>
      <c r="Z110" s="501"/>
      <c r="AA110" s="803" t="s">
        <v>46</v>
      </c>
      <c r="AB110" s="804"/>
      <c r="AC110" s="805"/>
      <c r="AD110" s="809" t="s">
        <v>62</v>
      </c>
      <c r="AE110" s="810"/>
      <c r="AF110" s="811"/>
      <c r="AG110" s="154"/>
      <c r="AH110" s="524" t="s">
        <v>44</v>
      </c>
      <c r="AI110" s="524" t="s">
        <v>25</v>
      </c>
      <c r="AJ110" s="524" t="s">
        <v>45</v>
      </c>
      <c r="AK110" s="524" t="s">
        <v>26</v>
      </c>
      <c r="AL110" s="501" t="s">
        <v>47</v>
      </c>
      <c r="AM110" s="534" t="s">
        <v>41</v>
      </c>
      <c r="AN110" s="667"/>
      <c r="AO110" s="501" t="s">
        <v>14</v>
      </c>
      <c r="AP110" s="501"/>
      <c r="AQ110" s="501"/>
      <c r="AR110" s="501" t="s">
        <v>42</v>
      </c>
      <c r="AS110" s="501"/>
      <c r="AT110" s="803" t="s">
        <v>46</v>
      </c>
      <c r="AU110" s="804"/>
      <c r="AV110" s="805"/>
      <c r="AW110" s="809" t="s">
        <v>62</v>
      </c>
      <c r="AX110" s="810"/>
      <c r="AY110" s="811"/>
      <c r="AZ110" s="526" t="s">
        <v>44</v>
      </c>
      <c r="BA110" s="786"/>
      <c r="BB110" s="524" t="s">
        <v>25</v>
      </c>
      <c r="BC110" s="524" t="s">
        <v>45</v>
      </c>
      <c r="BD110" s="524" t="s">
        <v>26</v>
      </c>
      <c r="BE110" s="501" t="s">
        <v>47</v>
      </c>
    </row>
    <row r="111" spans="1:76" ht="15.75" customHeight="1" thickBot="1" x14ac:dyDescent="0.3">
      <c r="A111" s="535"/>
      <c r="B111" s="669"/>
      <c r="C111" s="501"/>
      <c r="D111" s="501"/>
      <c r="E111" s="501"/>
      <c r="F111" s="501"/>
      <c r="G111" s="501"/>
      <c r="H111" s="806"/>
      <c r="I111" s="807"/>
      <c r="J111" s="808"/>
      <c r="K111" s="812"/>
      <c r="L111" s="813"/>
      <c r="M111" s="814"/>
      <c r="N111" s="527"/>
      <c r="O111" s="787"/>
      <c r="P111" s="524"/>
      <c r="Q111" s="524"/>
      <c r="R111" s="524"/>
      <c r="S111" s="846"/>
      <c r="T111" s="535"/>
      <c r="U111" s="669"/>
      <c r="V111" s="501"/>
      <c r="W111" s="501"/>
      <c r="X111" s="501"/>
      <c r="Y111" s="501"/>
      <c r="Z111" s="501"/>
      <c r="AA111" s="806"/>
      <c r="AB111" s="807"/>
      <c r="AC111" s="808"/>
      <c r="AD111" s="812"/>
      <c r="AE111" s="813"/>
      <c r="AF111" s="814"/>
      <c r="AG111" s="155"/>
      <c r="AH111" s="524"/>
      <c r="AI111" s="524"/>
      <c r="AJ111" s="524"/>
      <c r="AK111" s="524"/>
      <c r="AL111" s="501"/>
      <c r="AM111" s="535"/>
      <c r="AN111" s="669"/>
      <c r="AO111" s="501"/>
      <c r="AP111" s="501"/>
      <c r="AQ111" s="501"/>
      <c r="AR111" s="501"/>
      <c r="AS111" s="501"/>
      <c r="AT111" s="806"/>
      <c r="AU111" s="807"/>
      <c r="AV111" s="808"/>
      <c r="AW111" s="812"/>
      <c r="AX111" s="813"/>
      <c r="AY111" s="814"/>
      <c r="AZ111" s="527"/>
      <c r="BA111" s="787"/>
      <c r="BB111" s="524"/>
      <c r="BC111" s="524"/>
      <c r="BD111" s="524"/>
      <c r="BE111" s="501"/>
    </row>
    <row r="112" spans="1:76" ht="15.75" thickBot="1" x14ac:dyDescent="0.3">
      <c r="A112" s="796"/>
      <c r="B112" s="797"/>
      <c r="C112" s="788"/>
      <c r="D112" s="789"/>
      <c r="E112" s="790"/>
      <c r="F112" s="791"/>
      <c r="G112" s="792"/>
      <c r="H112" s="793"/>
      <c r="I112" s="794"/>
      <c r="J112" s="795"/>
      <c r="K112" s="793"/>
      <c r="L112" s="794"/>
      <c r="M112" s="795"/>
      <c r="N112" s="793"/>
      <c r="O112" s="795"/>
      <c r="P112" s="156"/>
      <c r="Q112" s="156"/>
      <c r="R112" s="156"/>
      <c r="S112" s="157"/>
      <c r="T112" s="796"/>
      <c r="U112" s="797"/>
      <c r="V112" s="788"/>
      <c r="W112" s="789"/>
      <c r="X112" s="790"/>
      <c r="Y112" s="791"/>
      <c r="Z112" s="792"/>
      <c r="AA112" s="793"/>
      <c r="AB112" s="794"/>
      <c r="AC112" s="795"/>
      <c r="AD112" s="793"/>
      <c r="AE112" s="794"/>
      <c r="AF112" s="795"/>
      <c r="AG112" s="158"/>
      <c r="AH112" s="156">
        <f>Y112/2</f>
        <v>0</v>
      </c>
      <c r="AI112" s="156"/>
      <c r="AJ112" s="156"/>
      <c r="AK112" s="156"/>
      <c r="AL112" s="157"/>
      <c r="AM112" s="796"/>
      <c r="AN112" s="797"/>
      <c r="AO112" s="788"/>
      <c r="AP112" s="789"/>
      <c r="AQ112" s="790"/>
      <c r="AR112" s="791"/>
      <c r="AS112" s="792"/>
      <c r="AT112" s="793"/>
      <c r="AU112" s="794"/>
      <c r="AV112" s="795"/>
      <c r="AW112" s="793"/>
      <c r="AX112" s="794"/>
      <c r="AY112" s="795"/>
      <c r="AZ112" s="793">
        <f>AR112/2</f>
        <v>0</v>
      </c>
      <c r="BA112" s="795"/>
      <c r="BB112" s="156"/>
      <c r="BC112" s="156"/>
      <c r="BD112" s="156"/>
      <c r="BE112" s="157"/>
    </row>
    <row r="113" spans="1:57" x14ac:dyDescent="0.25">
      <c r="A113" s="778"/>
      <c r="B113" s="779"/>
      <c r="C113" s="685"/>
      <c r="D113" s="780"/>
      <c r="E113" s="686"/>
      <c r="F113" s="683"/>
      <c r="G113" s="684"/>
      <c r="H113" s="683"/>
      <c r="I113" s="781"/>
      <c r="J113" s="684"/>
      <c r="K113" s="683"/>
      <c r="L113" s="781"/>
      <c r="M113" s="684"/>
      <c r="N113" s="683"/>
      <c r="O113" s="684"/>
      <c r="P113" s="66"/>
      <c r="Q113" s="66"/>
      <c r="R113" s="66"/>
      <c r="S113" s="159"/>
      <c r="T113" s="778"/>
      <c r="U113" s="779"/>
      <c r="V113" s="685"/>
      <c r="W113" s="780"/>
      <c r="X113" s="686"/>
      <c r="Y113" s="683"/>
      <c r="Z113" s="684"/>
      <c r="AA113" s="683"/>
      <c r="AB113" s="781"/>
      <c r="AC113" s="684"/>
      <c r="AD113" s="683"/>
      <c r="AE113" s="781"/>
      <c r="AF113" s="684"/>
      <c r="AG113" s="70"/>
      <c r="AH113" s="66"/>
      <c r="AI113" s="66"/>
      <c r="AJ113" s="66"/>
      <c r="AK113" s="66"/>
      <c r="AL113" s="159"/>
      <c r="AM113" s="778"/>
      <c r="AN113" s="779"/>
      <c r="AO113" s="685"/>
      <c r="AP113" s="780"/>
      <c r="AQ113" s="686"/>
      <c r="AR113" s="683"/>
      <c r="AS113" s="684"/>
      <c r="AT113" s="683"/>
      <c r="AU113" s="781"/>
      <c r="AV113" s="684"/>
      <c r="AW113" s="683"/>
      <c r="AX113" s="781"/>
      <c r="AY113" s="684"/>
      <c r="AZ113" s="793">
        <f t="shared" ref="AZ113:AZ137" si="28">AR113/2</f>
        <v>0</v>
      </c>
      <c r="BA113" s="795"/>
      <c r="BB113" s="66"/>
      <c r="BC113" s="66"/>
      <c r="BD113" s="66"/>
      <c r="BE113" s="159"/>
    </row>
    <row r="114" spans="1:57" x14ac:dyDescent="0.25">
      <c r="A114" s="778"/>
      <c r="B114" s="779"/>
      <c r="C114" s="685"/>
      <c r="D114" s="780"/>
      <c r="E114" s="686"/>
      <c r="F114" s="683"/>
      <c r="G114" s="684"/>
      <c r="H114" s="683"/>
      <c r="I114" s="781"/>
      <c r="J114" s="684"/>
      <c r="K114" s="683"/>
      <c r="L114" s="781"/>
      <c r="M114" s="684"/>
      <c r="N114" s="683"/>
      <c r="O114" s="684"/>
      <c r="P114" s="66"/>
      <c r="Q114" s="66"/>
      <c r="R114" s="66"/>
      <c r="S114" s="159"/>
      <c r="T114" s="778"/>
      <c r="U114" s="779"/>
      <c r="V114" s="685"/>
      <c r="W114" s="780"/>
      <c r="X114" s="686"/>
      <c r="Y114" s="683"/>
      <c r="Z114" s="684"/>
      <c r="AA114" s="683"/>
      <c r="AB114" s="781"/>
      <c r="AC114" s="684"/>
      <c r="AD114" s="683"/>
      <c r="AE114" s="781"/>
      <c r="AF114" s="684"/>
      <c r="AG114" s="70"/>
      <c r="AH114" s="66"/>
      <c r="AI114" s="66"/>
      <c r="AJ114" s="66"/>
      <c r="AK114" s="66"/>
      <c r="AL114" s="159"/>
      <c r="AM114" s="778"/>
      <c r="AN114" s="779"/>
      <c r="AO114" s="685"/>
      <c r="AP114" s="780"/>
      <c r="AQ114" s="686"/>
      <c r="AR114" s="683"/>
      <c r="AS114" s="684"/>
      <c r="AT114" s="683"/>
      <c r="AU114" s="781"/>
      <c r="AV114" s="684"/>
      <c r="AW114" s="683"/>
      <c r="AX114" s="781"/>
      <c r="AY114" s="684"/>
      <c r="AZ114" s="683">
        <f t="shared" si="28"/>
        <v>0</v>
      </c>
      <c r="BA114" s="684"/>
      <c r="BB114" s="66"/>
      <c r="BC114" s="66"/>
      <c r="BD114" s="66"/>
      <c r="BE114" s="159"/>
    </row>
    <row r="115" spans="1:57" x14ac:dyDescent="0.25">
      <c r="A115" s="778"/>
      <c r="B115" s="779"/>
      <c r="C115" s="685"/>
      <c r="D115" s="780"/>
      <c r="E115" s="686"/>
      <c r="F115" s="683"/>
      <c r="G115" s="684"/>
      <c r="H115" s="683"/>
      <c r="I115" s="781"/>
      <c r="J115" s="684"/>
      <c r="K115" s="683"/>
      <c r="L115" s="781"/>
      <c r="M115" s="684"/>
      <c r="N115" s="683"/>
      <c r="O115" s="684"/>
      <c r="P115" s="66"/>
      <c r="Q115" s="66"/>
      <c r="R115" s="66"/>
      <c r="S115" s="159"/>
      <c r="T115" s="778"/>
      <c r="U115" s="779"/>
      <c r="V115" s="685"/>
      <c r="W115" s="780"/>
      <c r="X115" s="686"/>
      <c r="Y115" s="683"/>
      <c r="Z115" s="684"/>
      <c r="AA115" s="683"/>
      <c r="AB115" s="781"/>
      <c r="AC115" s="684"/>
      <c r="AD115" s="683"/>
      <c r="AE115" s="781"/>
      <c r="AF115" s="684"/>
      <c r="AG115" s="70"/>
      <c r="AH115" s="66"/>
      <c r="AI115" s="66"/>
      <c r="AJ115" s="66"/>
      <c r="AK115" s="66"/>
      <c r="AL115" s="159"/>
      <c r="AM115" s="778"/>
      <c r="AN115" s="779"/>
      <c r="AO115" s="685"/>
      <c r="AP115" s="780"/>
      <c r="AQ115" s="686"/>
      <c r="AR115" s="683"/>
      <c r="AS115" s="684"/>
      <c r="AT115" s="683"/>
      <c r="AU115" s="781"/>
      <c r="AV115" s="684"/>
      <c r="AW115" s="683"/>
      <c r="AX115" s="781"/>
      <c r="AY115" s="684"/>
      <c r="AZ115" s="683">
        <f t="shared" si="28"/>
        <v>0</v>
      </c>
      <c r="BA115" s="684"/>
      <c r="BB115" s="66"/>
      <c r="BC115" s="66"/>
      <c r="BD115" s="66"/>
      <c r="BE115" s="159"/>
    </row>
    <row r="116" spans="1:57" x14ac:dyDescent="0.25">
      <c r="A116" s="778"/>
      <c r="B116" s="779"/>
      <c r="C116" s="685"/>
      <c r="D116" s="780"/>
      <c r="E116" s="686"/>
      <c r="F116" s="683"/>
      <c r="G116" s="684"/>
      <c r="H116" s="683"/>
      <c r="I116" s="781"/>
      <c r="J116" s="684"/>
      <c r="K116" s="683"/>
      <c r="L116" s="781"/>
      <c r="M116" s="684"/>
      <c r="N116" s="683"/>
      <c r="O116" s="684"/>
      <c r="P116" s="66"/>
      <c r="Q116" s="66"/>
      <c r="R116" s="66"/>
      <c r="S116" s="159"/>
      <c r="T116" s="778"/>
      <c r="U116" s="779"/>
      <c r="V116" s="685"/>
      <c r="W116" s="780"/>
      <c r="X116" s="686"/>
      <c r="Y116" s="683"/>
      <c r="Z116" s="684"/>
      <c r="AA116" s="683"/>
      <c r="AB116" s="781"/>
      <c r="AC116" s="684"/>
      <c r="AD116" s="683"/>
      <c r="AE116" s="781"/>
      <c r="AF116" s="684"/>
      <c r="AG116" s="70"/>
      <c r="AH116" s="66"/>
      <c r="AI116" s="66"/>
      <c r="AJ116" s="66"/>
      <c r="AK116" s="66"/>
      <c r="AL116" s="159"/>
      <c r="AM116" s="778"/>
      <c r="AN116" s="779"/>
      <c r="AO116" s="685"/>
      <c r="AP116" s="780"/>
      <c r="AQ116" s="686"/>
      <c r="AR116" s="683"/>
      <c r="AS116" s="684"/>
      <c r="AT116" s="683"/>
      <c r="AU116" s="781"/>
      <c r="AV116" s="684"/>
      <c r="AW116" s="683"/>
      <c r="AX116" s="781"/>
      <c r="AY116" s="684"/>
      <c r="AZ116" s="683">
        <f t="shared" si="28"/>
        <v>0</v>
      </c>
      <c r="BA116" s="684"/>
      <c r="BB116" s="66"/>
      <c r="BC116" s="66"/>
      <c r="BD116" s="66"/>
      <c r="BE116" s="159"/>
    </row>
    <row r="117" spans="1:57" x14ac:dyDescent="0.25">
      <c r="A117" s="778"/>
      <c r="B117" s="779"/>
      <c r="C117" s="685"/>
      <c r="D117" s="780"/>
      <c r="E117" s="686"/>
      <c r="F117" s="683"/>
      <c r="G117" s="684"/>
      <c r="H117" s="683"/>
      <c r="I117" s="781"/>
      <c r="J117" s="684"/>
      <c r="K117" s="683"/>
      <c r="L117" s="781"/>
      <c r="M117" s="684"/>
      <c r="N117" s="683"/>
      <c r="O117" s="684"/>
      <c r="P117" s="66"/>
      <c r="Q117" s="66"/>
      <c r="R117" s="66"/>
      <c r="S117" s="159"/>
      <c r="T117" s="778"/>
      <c r="U117" s="779"/>
      <c r="V117" s="685"/>
      <c r="W117" s="780"/>
      <c r="X117" s="686"/>
      <c r="Y117" s="683"/>
      <c r="Z117" s="684"/>
      <c r="AA117" s="683"/>
      <c r="AB117" s="781"/>
      <c r="AC117" s="684"/>
      <c r="AD117" s="683"/>
      <c r="AE117" s="781"/>
      <c r="AF117" s="684"/>
      <c r="AG117" s="70"/>
      <c r="AH117" s="66"/>
      <c r="AI117" s="66"/>
      <c r="AJ117" s="66"/>
      <c r="AK117" s="66"/>
      <c r="AL117" s="159"/>
      <c r="AM117" s="778"/>
      <c r="AN117" s="779"/>
      <c r="AO117" s="685"/>
      <c r="AP117" s="780"/>
      <c r="AQ117" s="686"/>
      <c r="AR117" s="683"/>
      <c r="AS117" s="684"/>
      <c r="AT117" s="683"/>
      <c r="AU117" s="781"/>
      <c r="AV117" s="684"/>
      <c r="AW117" s="683"/>
      <c r="AX117" s="781"/>
      <c r="AY117" s="684"/>
      <c r="AZ117" s="683">
        <f t="shared" si="28"/>
        <v>0</v>
      </c>
      <c r="BA117" s="684"/>
      <c r="BB117" s="66"/>
      <c r="BC117" s="66"/>
      <c r="BD117" s="66"/>
      <c r="BE117" s="159"/>
    </row>
    <row r="118" spans="1:57" x14ac:dyDescent="0.25">
      <c r="A118" s="778"/>
      <c r="B118" s="779"/>
      <c r="C118" s="685"/>
      <c r="D118" s="780"/>
      <c r="E118" s="686"/>
      <c r="F118" s="683"/>
      <c r="G118" s="684"/>
      <c r="H118" s="683"/>
      <c r="I118" s="781"/>
      <c r="J118" s="684"/>
      <c r="K118" s="683"/>
      <c r="L118" s="781"/>
      <c r="M118" s="684"/>
      <c r="N118" s="683"/>
      <c r="O118" s="684"/>
      <c r="P118" s="29"/>
      <c r="Q118" s="29"/>
      <c r="R118" s="29"/>
      <c r="S118" s="34"/>
      <c r="T118" s="778"/>
      <c r="U118" s="779"/>
      <c r="V118" s="685"/>
      <c r="W118" s="780"/>
      <c r="X118" s="686"/>
      <c r="Y118" s="683"/>
      <c r="Z118" s="684"/>
      <c r="AA118" s="683"/>
      <c r="AB118" s="781"/>
      <c r="AC118" s="684"/>
      <c r="AD118" s="683"/>
      <c r="AE118" s="781"/>
      <c r="AF118" s="684"/>
      <c r="AG118" s="70"/>
      <c r="AH118" s="29"/>
      <c r="AI118" s="29"/>
      <c r="AJ118" s="29"/>
      <c r="AK118" s="29"/>
      <c r="AL118" s="34"/>
      <c r="AM118" s="778"/>
      <c r="AN118" s="779"/>
      <c r="AO118" s="685"/>
      <c r="AP118" s="780"/>
      <c r="AQ118" s="686"/>
      <c r="AR118" s="683"/>
      <c r="AS118" s="684"/>
      <c r="AT118" s="683"/>
      <c r="AU118" s="781"/>
      <c r="AV118" s="684"/>
      <c r="AW118" s="683"/>
      <c r="AX118" s="781"/>
      <c r="AY118" s="684"/>
      <c r="AZ118" s="683">
        <f t="shared" si="28"/>
        <v>0</v>
      </c>
      <c r="BA118" s="684"/>
      <c r="BB118" s="29"/>
      <c r="BC118" s="29"/>
      <c r="BD118" s="29"/>
      <c r="BE118" s="34"/>
    </row>
    <row r="119" spans="1:57" x14ac:dyDescent="0.25">
      <c r="A119" s="778"/>
      <c r="B119" s="779"/>
      <c r="C119" s="685"/>
      <c r="D119" s="780"/>
      <c r="E119" s="686"/>
      <c r="F119" s="683"/>
      <c r="G119" s="684"/>
      <c r="H119" s="683"/>
      <c r="I119" s="781"/>
      <c r="J119" s="684"/>
      <c r="K119" s="683"/>
      <c r="L119" s="781"/>
      <c r="M119" s="684"/>
      <c r="N119" s="683"/>
      <c r="O119" s="684"/>
      <c r="P119" s="29"/>
      <c r="Q119" s="29"/>
      <c r="R119" s="29"/>
      <c r="S119" s="34"/>
      <c r="T119" s="778"/>
      <c r="U119" s="779"/>
      <c r="V119" s="685"/>
      <c r="W119" s="780"/>
      <c r="X119" s="686"/>
      <c r="Y119" s="683"/>
      <c r="Z119" s="684"/>
      <c r="AA119" s="683"/>
      <c r="AB119" s="781"/>
      <c r="AC119" s="684"/>
      <c r="AD119" s="683"/>
      <c r="AE119" s="781"/>
      <c r="AF119" s="684"/>
      <c r="AG119" s="70"/>
      <c r="AH119" s="29"/>
      <c r="AI119" s="29"/>
      <c r="AJ119" s="29"/>
      <c r="AK119" s="29"/>
      <c r="AL119" s="34"/>
      <c r="AM119" s="778"/>
      <c r="AN119" s="779"/>
      <c r="AO119" s="685"/>
      <c r="AP119" s="780"/>
      <c r="AQ119" s="686"/>
      <c r="AR119" s="683"/>
      <c r="AS119" s="684"/>
      <c r="AT119" s="683"/>
      <c r="AU119" s="781"/>
      <c r="AV119" s="684"/>
      <c r="AW119" s="683"/>
      <c r="AX119" s="781"/>
      <c r="AY119" s="684"/>
      <c r="AZ119" s="683">
        <f t="shared" si="28"/>
        <v>0</v>
      </c>
      <c r="BA119" s="684"/>
      <c r="BB119" s="29"/>
      <c r="BC119" s="29"/>
      <c r="BD119" s="29"/>
      <c r="BE119" s="34"/>
    </row>
    <row r="120" spans="1:57" x14ac:dyDescent="0.25">
      <c r="A120" s="160"/>
      <c r="B120" s="161"/>
      <c r="C120" s="67"/>
      <c r="D120" s="162"/>
      <c r="E120" s="68"/>
      <c r="F120" s="69"/>
      <c r="G120" s="70"/>
      <c r="H120" s="69"/>
      <c r="I120" s="163"/>
      <c r="J120" s="70"/>
      <c r="K120" s="69"/>
      <c r="L120" s="163"/>
      <c r="M120" s="70"/>
      <c r="N120" s="683"/>
      <c r="O120" s="684"/>
      <c r="P120" s="29"/>
      <c r="Q120" s="29"/>
      <c r="R120" s="29"/>
      <c r="S120" s="34"/>
      <c r="T120" s="160"/>
      <c r="U120" s="161"/>
      <c r="V120" s="67"/>
      <c r="W120" s="162"/>
      <c r="X120" s="68"/>
      <c r="Y120" s="69"/>
      <c r="Z120" s="70"/>
      <c r="AA120" s="69"/>
      <c r="AB120" s="163"/>
      <c r="AC120" s="70"/>
      <c r="AD120" s="69"/>
      <c r="AE120" s="163"/>
      <c r="AF120" s="70"/>
      <c r="AG120" s="70"/>
      <c r="AH120" s="29"/>
      <c r="AI120" s="29"/>
      <c r="AJ120" s="29"/>
      <c r="AK120" s="29"/>
      <c r="AL120" s="34"/>
      <c r="AM120" s="160"/>
      <c r="AN120" s="161"/>
      <c r="AO120" s="67"/>
      <c r="AP120" s="162"/>
      <c r="AQ120" s="68"/>
      <c r="AR120" s="69"/>
      <c r="AS120" s="70"/>
      <c r="AT120" s="69"/>
      <c r="AU120" s="163"/>
      <c r="AV120" s="70"/>
      <c r="AW120" s="69"/>
      <c r="AX120" s="163"/>
      <c r="AY120" s="70"/>
      <c r="AZ120" s="683">
        <f t="shared" si="28"/>
        <v>0</v>
      </c>
      <c r="BA120" s="684"/>
      <c r="BB120" s="29"/>
      <c r="BC120" s="29"/>
      <c r="BD120" s="29"/>
      <c r="BE120" s="34"/>
    </row>
    <row r="121" spans="1:57" x14ac:dyDescent="0.25">
      <c r="A121" s="160"/>
      <c r="B121" s="161"/>
      <c r="C121" s="67"/>
      <c r="D121" s="162"/>
      <c r="E121" s="68"/>
      <c r="F121" s="69"/>
      <c r="G121" s="70"/>
      <c r="H121" s="69"/>
      <c r="I121" s="163"/>
      <c r="J121" s="70"/>
      <c r="K121" s="69"/>
      <c r="L121" s="163"/>
      <c r="M121" s="70"/>
      <c r="N121" s="683"/>
      <c r="O121" s="684"/>
      <c r="P121" s="29"/>
      <c r="Q121" s="29"/>
      <c r="R121" s="29"/>
      <c r="S121" s="34"/>
      <c r="T121" s="160"/>
      <c r="U121" s="161"/>
      <c r="V121" s="67"/>
      <c r="W121" s="162"/>
      <c r="X121" s="68"/>
      <c r="Y121" s="69"/>
      <c r="Z121" s="70"/>
      <c r="AA121" s="69"/>
      <c r="AB121" s="163"/>
      <c r="AC121" s="70"/>
      <c r="AD121" s="69"/>
      <c r="AE121" s="163"/>
      <c r="AF121" s="70"/>
      <c r="AG121" s="70"/>
      <c r="AH121" s="29"/>
      <c r="AI121" s="29"/>
      <c r="AJ121" s="29"/>
      <c r="AK121" s="29"/>
      <c r="AL121" s="34"/>
      <c r="AM121" s="160"/>
      <c r="AN121" s="161"/>
      <c r="AO121" s="67"/>
      <c r="AP121" s="162"/>
      <c r="AQ121" s="68"/>
      <c r="AR121" s="69"/>
      <c r="AS121" s="70"/>
      <c r="AT121" s="69"/>
      <c r="AU121" s="163"/>
      <c r="AV121" s="70"/>
      <c r="AW121" s="69"/>
      <c r="AX121" s="163"/>
      <c r="AY121" s="70"/>
      <c r="AZ121" s="683">
        <f t="shared" si="28"/>
        <v>0</v>
      </c>
      <c r="BA121" s="684"/>
      <c r="BB121" s="29"/>
      <c r="BC121" s="29"/>
      <c r="BD121" s="29"/>
      <c r="BE121" s="34"/>
    </row>
    <row r="122" spans="1:57" x14ac:dyDescent="0.25">
      <c r="A122" s="778"/>
      <c r="B122" s="779"/>
      <c r="C122" s="685"/>
      <c r="D122" s="780"/>
      <c r="E122" s="686"/>
      <c r="F122" s="683"/>
      <c r="G122" s="684"/>
      <c r="H122" s="683"/>
      <c r="I122" s="781"/>
      <c r="J122" s="684"/>
      <c r="K122" s="683"/>
      <c r="L122" s="781"/>
      <c r="M122" s="684"/>
      <c r="N122" s="683"/>
      <c r="O122" s="684"/>
      <c r="P122" s="29"/>
      <c r="Q122" s="29"/>
      <c r="R122" s="29"/>
      <c r="S122" s="34"/>
      <c r="T122" s="778"/>
      <c r="U122" s="779"/>
      <c r="V122" s="685"/>
      <c r="W122" s="780"/>
      <c r="X122" s="686"/>
      <c r="Y122" s="683"/>
      <c r="Z122" s="684"/>
      <c r="AA122" s="683"/>
      <c r="AB122" s="781"/>
      <c r="AC122" s="684"/>
      <c r="AD122" s="683"/>
      <c r="AE122" s="781"/>
      <c r="AF122" s="684"/>
      <c r="AG122" s="70"/>
      <c r="AH122" s="29"/>
      <c r="AI122" s="29"/>
      <c r="AJ122" s="29"/>
      <c r="AK122" s="29"/>
      <c r="AL122" s="34"/>
      <c r="AM122" s="778"/>
      <c r="AN122" s="779"/>
      <c r="AO122" s="685"/>
      <c r="AP122" s="780"/>
      <c r="AQ122" s="686"/>
      <c r="AR122" s="683"/>
      <c r="AS122" s="684"/>
      <c r="AT122" s="683"/>
      <c r="AU122" s="781"/>
      <c r="AV122" s="684"/>
      <c r="AW122" s="683"/>
      <c r="AX122" s="781"/>
      <c r="AY122" s="684"/>
      <c r="AZ122" s="683">
        <f t="shared" si="28"/>
        <v>0</v>
      </c>
      <c r="BA122" s="684"/>
      <c r="BB122" s="29"/>
      <c r="BC122" s="29"/>
      <c r="BD122" s="29"/>
      <c r="BE122" s="34"/>
    </row>
    <row r="123" spans="1:57" x14ac:dyDescent="0.25">
      <c r="A123" s="778"/>
      <c r="B123" s="779"/>
      <c r="C123" s="685"/>
      <c r="D123" s="780"/>
      <c r="E123" s="686"/>
      <c r="F123" s="683"/>
      <c r="G123" s="684"/>
      <c r="H123" s="683"/>
      <c r="I123" s="781"/>
      <c r="J123" s="684"/>
      <c r="K123" s="683"/>
      <c r="L123" s="781"/>
      <c r="M123" s="684"/>
      <c r="N123" s="683"/>
      <c r="O123" s="684"/>
      <c r="P123" s="29"/>
      <c r="Q123" s="29"/>
      <c r="R123" s="29"/>
      <c r="S123" s="34"/>
      <c r="T123" s="778"/>
      <c r="U123" s="779"/>
      <c r="V123" s="685"/>
      <c r="W123" s="780"/>
      <c r="X123" s="686"/>
      <c r="Y123" s="683"/>
      <c r="Z123" s="684"/>
      <c r="AA123" s="683"/>
      <c r="AB123" s="781"/>
      <c r="AC123" s="684"/>
      <c r="AD123" s="683"/>
      <c r="AE123" s="781"/>
      <c r="AF123" s="684"/>
      <c r="AG123" s="70"/>
      <c r="AH123" s="29"/>
      <c r="AI123" s="29"/>
      <c r="AJ123" s="29"/>
      <c r="AK123" s="29"/>
      <c r="AL123" s="34"/>
      <c r="AM123" s="778"/>
      <c r="AN123" s="779"/>
      <c r="AO123" s="685"/>
      <c r="AP123" s="780"/>
      <c r="AQ123" s="686"/>
      <c r="AR123" s="683"/>
      <c r="AS123" s="684"/>
      <c r="AT123" s="683"/>
      <c r="AU123" s="781"/>
      <c r="AV123" s="684"/>
      <c r="AW123" s="683"/>
      <c r="AX123" s="781"/>
      <c r="AY123" s="684"/>
      <c r="AZ123" s="683">
        <f t="shared" si="28"/>
        <v>0</v>
      </c>
      <c r="BA123" s="684"/>
      <c r="BB123" s="29"/>
      <c r="BC123" s="29"/>
      <c r="BD123" s="29"/>
      <c r="BE123" s="34"/>
    </row>
    <row r="124" spans="1:57" x14ac:dyDescent="0.25">
      <c r="A124" s="778"/>
      <c r="B124" s="779"/>
      <c r="C124" s="685"/>
      <c r="D124" s="780"/>
      <c r="E124" s="686"/>
      <c r="F124" s="683"/>
      <c r="G124" s="684"/>
      <c r="H124" s="683"/>
      <c r="I124" s="781"/>
      <c r="J124" s="684"/>
      <c r="K124" s="683"/>
      <c r="L124" s="781"/>
      <c r="M124" s="684"/>
      <c r="N124" s="683"/>
      <c r="O124" s="684"/>
      <c r="P124" s="29"/>
      <c r="Q124" s="29"/>
      <c r="R124" s="29"/>
      <c r="S124" s="34"/>
      <c r="T124" s="778"/>
      <c r="U124" s="779"/>
      <c r="V124" s="685"/>
      <c r="W124" s="780"/>
      <c r="X124" s="686"/>
      <c r="Y124" s="683"/>
      <c r="Z124" s="684"/>
      <c r="AA124" s="683"/>
      <c r="AB124" s="781"/>
      <c r="AC124" s="684"/>
      <c r="AD124" s="683"/>
      <c r="AE124" s="781"/>
      <c r="AF124" s="684"/>
      <c r="AG124" s="70"/>
      <c r="AH124" s="29"/>
      <c r="AI124" s="29"/>
      <c r="AJ124" s="29"/>
      <c r="AK124" s="29"/>
      <c r="AL124" s="34"/>
      <c r="AM124" s="778"/>
      <c r="AN124" s="779"/>
      <c r="AO124" s="685"/>
      <c r="AP124" s="780"/>
      <c r="AQ124" s="686"/>
      <c r="AR124" s="683"/>
      <c r="AS124" s="684"/>
      <c r="AT124" s="683"/>
      <c r="AU124" s="781"/>
      <c r="AV124" s="684"/>
      <c r="AW124" s="683"/>
      <c r="AX124" s="781"/>
      <c r="AY124" s="684"/>
      <c r="AZ124" s="683">
        <f t="shared" si="28"/>
        <v>0</v>
      </c>
      <c r="BA124" s="684"/>
      <c r="BB124" s="29"/>
      <c r="BC124" s="29"/>
      <c r="BD124" s="29"/>
      <c r="BE124" s="34"/>
    </row>
    <row r="125" spans="1:57" x14ac:dyDescent="0.25">
      <c r="A125" s="778"/>
      <c r="B125" s="779"/>
      <c r="C125" s="67"/>
      <c r="D125" s="162"/>
      <c r="E125" s="68"/>
      <c r="F125" s="69"/>
      <c r="G125" s="70"/>
      <c r="H125" s="683"/>
      <c r="I125" s="781"/>
      <c r="J125" s="684"/>
      <c r="K125" s="69"/>
      <c r="L125" s="163"/>
      <c r="M125" s="70"/>
      <c r="N125" s="683"/>
      <c r="O125" s="684"/>
      <c r="P125" s="29"/>
      <c r="Q125" s="29"/>
      <c r="R125" s="29"/>
      <c r="S125" s="34"/>
      <c r="T125" s="778"/>
      <c r="U125" s="779"/>
      <c r="V125" s="67"/>
      <c r="W125" s="162"/>
      <c r="X125" s="68"/>
      <c r="Y125" s="69"/>
      <c r="Z125" s="70"/>
      <c r="AA125" s="683"/>
      <c r="AB125" s="781"/>
      <c r="AC125" s="684"/>
      <c r="AD125" s="69"/>
      <c r="AE125" s="163"/>
      <c r="AF125" s="70"/>
      <c r="AG125" s="70"/>
      <c r="AH125" s="29"/>
      <c r="AI125" s="29"/>
      <c r="AJ125" s="29"/>
      <c r="AK125" s="29"/>
      <c r="AL125" s="34"/>
      <c r="AM125" s="778"/>
      <c r="AN125" s="779"/>
      <c r="AO125" s="67"/>
      <c r="AP125" s="162"/>
      <c r="AQ125" s="68"/>
      <c r="AR125" s="69"/>
      <c r="AS125" s="70"/>
      <c r="AT125" s="683"/>
      <c r="AU125" s="781"/>
      <c r="AV125" s="684"/>
      <c r="AW125" s="69"/>
      <c r="AX125" s="163"/>
      <c r="AY125" s="70"/>
      <c r="AZ125" s="683">
        <f t="shared" si="28"/>
        <v>0</v>
      </c>
      <c r="BA125" s="684"/>
      <c r="BB125" s="29"/>
      <c r="BC125" s="29"/>
      <c r="BD125" s="29"/>
      <c r="BE125" s="34"/>
    </row>
    <row r="126" spans="1:57" x14ac:dyDescent="0.25">
      <c r="A126" s="778"/>
      <c r="B126" s="779"/>
      <c r="C126" s="685"/>
      <c r="D126" s="780"/>
      <c r="E126" s="686"/>
      <c r="F126" s="683"/>
      <c r="G126" s="684"/>
      <c r="H126" s="683"/>
      <c r="I126" s="781"/>
      <c r="J126" s="684"/>
      <c r="K126" s="683"/>
      <c r="L126" s="781"/>
      <c r="M126" s="684"/>
      <c r="N126" s="683"/>
      <c r="O126" s="684"/>
      <c r="P126" s="29"/>
      <c r="Q126" s="29"/>
      <c r="R126" s="29"/>
      <c r="S126" s="34"/>
      <c r="T126" s="778"/>
      <c r="U126" s="779"/>
      <c r="V126" s="685"/>
      <c r="W126" s="780"/>
      <c r="X126" s="686"/>
      <c r="Y126" s="683"/>
      <c r="Z126" s="684"/>
      <c r="AA126" s="683"/>
      <c r="AB126" s="781"/>
      <c r="AC126" s="684"/>
      <c r="AD126" s="683"/>
      <c r="AE126" s="781"/>
      <c r="AF126" s="684"/>
      <c r="AG126" s="70"/>
      <c r="AH126" s="29"/>
      <c r="AI126" s="29"/>
      <c r="AJ126" s="29"/>
      <c r="AK126" s="29"/>
      <c r="AL126" s="34"/>
      <c r="AM126" s="778"/>
      <c r="AN126" s="779"/>
      <c r="AO126" s="685"/>
      <c r="AP126" s="780"/>
      <c r="AQ126" s="686"/>
      <c r="AR126" s="683"/>
      <c r="AS126" s="684"/>
      <c r="AT126" s="683"/>
      <c r="AU126" s="781"/>
      <c r="AV126" s="684"/>
      <c r="AW126" s="683"/>
      <c r="AX126" s="781"/>
      <c r="AY126" s="684"/>
      <c r="AZ126" s="683">
        <f t="shared" si="28"/>
        <v>0</v>
      </c>
      <c r="BA126" s="684"/>
      <c r="BB126" s="29"/>
      <c r="BC126" s="29"/>
      <c r="BD126" s="29"/>
      <c r="BE126" s="34"/>
    </row>
    <row r="127" spans="1:57" x14ac:dyDescent="0.25">
      <c r="A127" s="778"/>
      <c r="B127" s="779"/>
      <c r="C127" s="685"/>
      <c r="D127" s="780"/>
      <c r="E127" s="686"/>
      <c r="F127" s="683"/>
      <c r="G127" s="684"/>
      <c r="H127" s="683"/>
      <c r="I127" s="781"/>
      <c r="J127" s="684"/>
      <c r="K127" s="683"/>
      <c r="L127" s="781"/>
      <c r="M127" s="684"/>
      <c r="N127" s="683"/>
      <c r="O127" s="684"/>
      <c r="P127" s="29"/>
      <c r="Q127" s="29"/>
      <c r="R127" s="29"/>
      <c r="S127" s="34"/>
      <c r="T127" s="778"/>
      <c r="U127" s="779"/>
      <c r="V127" s="685"/>
      <c r="W127" s="780"/>
      <c r="X127" s="686"/>
      <c r="Y127" s="683"/>
      <c r="Z127" s="684"/>
      <c r="AA127" s="683"/>
      <c r="AB127" s="781"/>
      <c r="AC127" s="684"/>
      <c r="AD127" s="683"/>
      <c r="AE127" s="781"/>
      <c r="AF127" s="684"/>
      <c r="AG127" s="70"/>
      <c r="AH127" s="29"/>
      <c r="AI127" s="29"/>
      <c r="AJ127" s="29"/>
      <c r="AK127" s="29"/>
      <c r="AL127" s="34"/>
      <c r="AM127" s="778"/>
      <c r="AN127" s="779"/>
      <c r="AO127" s="685"/>
      <c r="AP127" s="780"/>
      <c r="AQ127" s="686"/>
      <c r="AR127" s="683"/>
      <c r="AS127" s="684"/>
      <c r="AT127" s="683"/>
      <c r="AU127" s="781"/>
      <c r="AV127" s="684"/>
      <c r="AW127" s="683"/>
      <c r="AX127" s="781"/>
      <c r="AY127" s="684"/>
      <c r="AZ127" s="683">
        <f t="shared" si="28"/>
        <v>0</v>
      </c>
      <c r="BA127" s="684"/>
      <c r="BB127" s="29"/>
      <c r="BC127" s="29"/>
      <c r="BD127" s="29"/>
      <c r="BE127" s="34"/>
    </row>
    <row r="128" spans="1:57" x14ac:dyDescent="0.25">
      <c r="A128" s="778"/>
      <c r="B128" s="779"/>
      <c r="C128" s="685"/>
      <c r="D128" s="780"/>
      <c r="E128" s="686"/>
      <c r="F128" s="683"/>
      <c r="G128" s="684"/>
      <c r="H128" s="683"/>
      <c r="I128" s="781"/>
      <c r="J128" s="684"/>
      <c r="K128" s="683"/>
      <c r="L128" s="781"/>
      <c r="M128" s="684"/>
      <c r="N128" s="683"/>
      <c r="O128" s="684"/>
      <c r="P128" s="29"/>
      <c r="Q128" s="29"/>
      <c r="R128" s="29"/>
      <c r="S128" s="34"/>
      <c r="T128" s="778"/>
      <c r="U128" s="779"/>
      <c r="V128" s="685"/>
      <c r="W128" s="780"/>
      <c r="X128" s="686"/>
      <c r="Y128" s="683"/>
      <c r="Z128" s="684"/>
      <c r="AA128" s="683"/>
      <c r="AB128" s="781"/>
      <c r="AC128" s="684"/>
      <c r="AD128" s="683"/>
      <c r="AE128" s="781"/>
      <c r="AF128" s="684"/>
      <c r="AG128" s="70"/>
      <c r="AH128" s="29"/>
      <c r="AI128" s="29"/>
      <c r="AJ128" s="29"/>
      <c r="AK128" s="29"/>
      <c r="AL128" s="34"/>
      <c r="AM128" s="778"/>
      <c r="AN128" s="779"/>
      <c r="AO128" s="685"/>
      <c r="AP128" s="780"/>
      <c r="AQ128" s="686"/>
      <c r="AR128" s="683"/>
      <c r="AS128" s="684"/>
      <c r="AT128" s="683"/>
      <c r="AU128" s="781"/>
      <c r="AV128" s="684"/>
      <c r="AW128" s="683"/>
      <c r="AX128" s="781"/>
      <c r="AY128" s="684"/>
      <c r="AZ128" s="683">
        <f t="shared" si="28"/>
        <v>0</v>
      </c>
      <c r="BA128" s="684"/>
      <c r="BB128" s="29"/>
      <c r="BC128" s="29"/>
      <c r="BD128" s="29"/>
      <c r="BE128" s="34"/>
    </row>
    <row r="129" spans="1:57" x14ac:dyDescent="0.25">
      <c r="A129" s="778"/>
      <c r="B129" s="779"/>
      <c r="C129" s="685"/>
      <c r="D129" s="780"/>
      <c r="E129" s="686"/>
      <c r="F129" s="683"/>
      <c r="G129" s="684"/>
      <c r="H129" s="683"/>
      <c r="I129" s="781"/>
      <c r="J129" s="684"/>
      <c r="K129" s="683"/>
      <c r="L129" s="781"/>
      <c r="M129" s="684"/>
      <c r="N129" s="683"/>
      <c r="O129" s="684"/>
      <c r="P129" s="29"/>
      <c r="Q129" s="29"/>
      <c r="R129" s="29"/>
      <c r="S129" s="34"/>
      <c r="T129" s="778"/>
      <c r="U129" s="779"/>
      <c r="V129" s="685"/>
      <c r="W129" s="780"/>
      <c r="X129" s="686"/>
      <c r="Y129" s="683"/>
      <c r="Z129" s="684"/>
      <c r="AA129" s="683"/>
      <c r="AB129" s="781"/>
      <c r="AC129" s="684"/>
      <c r="AD129" s="683"/>
      <c r="AE129" s="781"/>
      <c r="AF129" s="684"/>
      <c r="AG129" s="70"/>
      <c r="AH129" s="29"/>
      <c r="AI129" s="29"/>
      <c r="AJ129" s="29"/>
      <c r="AK129" s="29"/>
      <c r="AL129" s="34"/>
      <c r="AM129" s="778"/>
      <c r="AN129" s="779"/>
      <c r="AO129" s="685"/>
      <c r="AP129" s="780"/>
      <c r="AQ129" s="686"/>
      <c r="AR129" s="683"/>
      <c r="AS129" s="684"/>
      <c r="AT129" s="683"/>
      <c r="AU129" s="781"/>
      <c r="AV129" s="684"/>
      <c r="AW129" s="683"/>
      <c r="AX129" s="781"/>
      <c r="AY129" s="684"/>
      <c r="AZ129" s="683">
        <f t="shared" si="28"/>
        <v>0</v>
      </c>
      <c r="BA129" s="684"/>
      <c r="BB129" s="29"/>
      <c r="BC129" s="29"/>
      <c r="BD129" s="29"/>
      <c r="BE129" s="34"/>
    </row>
    <row r="130" spans="1:57" x14ac:dyDescent="0.25">
      <c r="A130" s="160"/>
      <c r="B130" s="161"/>
      <c r="C130" s="67"/>
      <c r="D130" s="162"/>
      <c r="E130" s="68"/>
      <c r="F130" s="69"/>
      <c r="G130" s="70"/>
      <c r="H130" s="69"/>
      <c r="I130" s="163"/>
      <c r="J130" s="70"/>
      <c r="K130" s="69"/>
      <c r="L130" s="163"/>
      <c r="M130" s="70"/>
      <c r="N130" s="683"/>
      <c r="O130" s="684"/>
      <c r="P130" s="29"/>
      <c r="Q130" s="29"/>
      <c r="R130" s="29"/>
      <c r="S130" s="34"/>
      <c r="T130" s="160"/>
      <c r="U130" s="161"/>
      <c r="V130" s="67"/>
      <c r="W130" s="162"/>
      <c r="X130" s="68"/>
      <c r="Y130" s="69"/>
      <c r="Z130" s="70"/>
      <c r="AA130" s="69"/>
      <c r="AB130" s="163"/>
      <c r="AC130" s="70"/>
      <c r="AD130" s="69"/>
      <c r="AE130" s="163"/>
      <c r="AF130" s="70"/>
      <c r="AG130" s="70"/>
      <c r="AH130" s="29"/>
      <c r="AI130" s="29"/>
      <c r="AJ130" s="29"/>
      <c r="AK130" s="29"/>
      <c r="AL130" s="34"/>
      <c r="AM130" s="160"/>
      <c r="AN130" s="161"/>
      <c r="AO130" s="67"/>
      <c r="AP130" s="162"/>
      <c r="AQ130" s="68"/>
      <c r="AR130" s="69"/>
      <c r="AS130" s="70"/>
      <c r="AT130" s="69"/>
      <c r="AU130" s="163"/>
      <c r="AV130" s="70"/>
      <c r="AW130" s="69"/>
      <c r="AX130" s="163"/>
      <c r="AY130" s="70"/>
      <c r="AZ130" s="683">
        <f t="shared" si="28"/>
        <v>0</v>
      </c>
      <c r="BA130" s="684"/>
      <c r="BB130" s="29"/>
      <c r="BC130" s="29"/>
      <c r="BD130" s="29"/>
      <c r="BE130" s="34"/>
    </row>
    <row r="131" spans="1:57" x14ac:dyDescent="0.25">
      <c r="A131" s="778"/>
      <c r="B131" s="779"/>
      <c r="C131" s="67"/>
      <c r="D131" s="162"/>
      <c r="E131" s="68"/>
      <c r="F131" s="69"/>
      <c r="G131" s="70"/>
      <c r="H131" s="683"/>
      <c r="I131" s="781"/>
      <c r="J131" s="684"/>
      <c r="K131" s="683"/>
      <c r="L131" s="781"/>
      <c r="M131" s="684"/>
      <c r="N131" s="683"/>
      <c r="O131" s="684"/>
      <c r="P131" s="29"/>
      <c r="Q131" s="29"/>
      <c r="R131" s="29"/>
      <c r="S131" s="34"/>
      <c r="T131" s="778"/>
      <c r="U131" s="779"/>
      <c r="V131" s="67"/>
      <c r="W131" s="162"/>
      <c r="X131" s="68"/>
      <c r="Y131" s="69"/>
      <c r="Z131" s="70"/>
      <c r="AA131" s="683"/>
      <c r="AB131" s="781"/>
      <c r="AC131" s="684"/>
      <c r="AD131" s="683"/>
      <c r="AE131" s="781"/>
      <c r="AF131" s="684"/>
      <c r="AG131" s="70"/>
      <c r="AH131" s="29"/>
      <c r="AI131" s="29"/>
      <c r="AJ131" s="29"/>
      <c r="AK131" s="29"/>
      <c r="AL131" s="34"/>
      <c r="AM131" s="778"/>
      <c r="AN131" s="779"/>
      <c r="AO131" s="67"/>
      <c r="AP131" s="162"/>
      <c r="AQ131" s="68"/>
      <c r="AR131" s="69"/>
      <c r="AS131" s="70"/>
      <c r="AT131" s="683"/>
      <c r="AU131" s="781"/>
      <c r="AV131" s="684"/>
      <c r="AW131" s="683"/>
      <c r="AX131" s="781"/>
      <c r="AY131" s="684"/>
      <c r="AZ131" s="683">
        <f t="shared" si="28"/>
        <v>0</v>
      </c>
      <c r="BA131" s="684"/>
      <c r="BB131" s="29"/>
      <c r="BC131" s="29"/>
      <c r="BD131" s="29"/>
      <c r="BE131" s="34"/>
    </row>
    <row r="132" spans="1:57" x14ac:dyDescent="0.25">
      <c r="A132" s="778"/>
      <c r="B132" s="779"/>
      <c r="C132" s="685"/>
      <c r="D132" s="780"/>
      <c r="E132" s="686"/>
      <c r="F132" s="683"/>
      <c r="G132" s="684"/>
      <c r="H132" s="683"/>
      <c r="I132" s="781"/>
      <c r="J132" s="684"/>
      <c r="K132" s="683"/>
      <c r="L132" s="781"/>
      <c r="M132" s="684"/>
      <c r="N132" s="683"/>
      <c r="O132" s="684"/>
      <c r="P132" s="29"/>
      <c r="Q132" s="29"/>
      <c r="R132" s="29"/>
      <c r="S132" s="34"/>
      <c r="T132" s="778"/>
      <c r="U132" s="779"/>
      <c r="V132" s="685"/>
      <c r="W132" s="780"/>
      <c r="X132" s="686"/>
      <c r="Y132" s="683"/>
      <c r="Z132" s="684"/>
      <c r="AA132" s="683"/>
      <c r="AB132" s="781"/>
      <c r="AC132" s="684"/>
      <c r="AD132" s="683"/>
      <c r="AE132" s="781"/>
      <c r="AF132" s="684"/>
      <c r="AG132" s="70"/>
      <c r="AH132" s="29"/>
      <c r="AI132" s="29"/>
      <c r="AJ132" s="29"/>
      <c r="AK132" s="29"/>
      <c r="AL132" s="34"/>
      <c r="AM132" s="778"/>
      <c r="AN132" s="779"/>
      <c r="AO132" s="685"/>
      <c r="AP132" s="780"/>
      <c r="AQ132" s="686"/>
      <c r="AR132" s="683"/>
      <c r="AS132" s="684"/>
      <c r="AT132" s="683"/>
      <c r="AU132" s="781"/>
      <c r="AV132" s="684"/>
      <c r="AW132" s="683"/>
      <c r="AX132" s="781"/>
      <c r="AY132" s="684"/>
      <c r="AZ132" s="683">
        <f t="shared" si="28"/>
        <v>0</v>
      </c>
      <c r="BA132" s="684"/>
      <c r="BB132" s="29"/>
      <c r="BC132" s="29"/>
      <c r="BD132" s="29"/>
      <c r="BE132" s="34"/>
    </row>
    <row r="133" spans="1:57" x14ac:dyDescent="0.25">
      <c r="A133" s="778"/>
      <c r="B133" s="779"/>
      <c r="C133" s="685"/>
      <c r="D133" s="780"/>
      <c r="E133" s="686"/>
      <c r="F133" s="683"/>
      <c r="G133" s="684"/>
      <c r="H133" s="683"/>
      <c r="I133" s="781"/>
      <c r="J133" s="684"/>
      <c r="K133" s="683"/>
      <c r="L133" s="781"/>
      <c r="M133" s="684"/>
      <c r="N133" s="683"/>
      <c r="O133" s="684"/>
      <c r="P133" s="29"/>
      <c r="Q133" s="29"/>
      <c r="R133" s="29"/>
      <c r="S133" s="34"/>
      <c r="T133" s="778"/>
      <c r="U133" s="779"/>
      <c r="V133" s="685"/>
      <c r="W133" s="780"/>
      <c r="X133" s="686"/>
      <c r="Y133" s="683"/>
      <c r="Z133" s="684"/>
      <c r="AA133" s="683"/>
      <c r="AB133" s="781"/>
      <c r="AC133" s="684"/>
      <c r="AD133" s="683"/>
      <c r="AE133" s="781"/>
      <c r="AF133" s="684"/>
      <c r="AG133" s="70"/>
      <c r="AH133" s="29"/>
      <c r="AI133" s="29"/>
      <c r="AJ133" s="29"/>
      <c r="AK133" s="29"/>
      <c r="AL133" s="34"/>
      <c r="AM133" s="778"/>
      <c r="AN133" s="779"/>
      <c r="AO133" s="685"/>
      <c r="AP133" s="780"/>
      <c r="AQ133" s="686"/>
      <c r="AR133" s="683"/>
      <c r="AS133" s="684"/>
      <c r="AT133" s="683"/>
      <c r="AU133" s="781"/>
      <c r="AV133" s="684"/>
      <c r="AW133" s="683"/>
      <c r="AX133" s="781"/>
      <c r="AY133" s="684"/>
      <c r="AZ133" s="683">
        <f t="shared" si="28"/>
        <v>0</v>
      </c>
      <c r="BA133" s="684"/>
      <c r="BB133" s="29"/>
      <c r="BC133" s="29"/>
      <c r="BD133" s="29"/>
      <c r="BE133" s="34"/>
    </row>
    <row r="134" spans="1:57" x14ac:dyDescent="0.25">
      <c r="A134" s="778"/>
      <c r="B134" s="779"/>
      <c r="C134" s="685"/>
      <c r="D134" s="780"/>
      <c r="E134" s="686"/>
      <c r="F134" s="683"/>
      <c r="G134" s="684"/>
      <c r="H134" s="683"/>
      <c r="I134" s="781"/>
      <c r="J134" s="684"/>
      <c r="K134" s="683"/>
      <c r="L134" s="781"/>
      <c r="M134" s="684"/>
      <c r="N134" s="683"/>
      <c r="O134" s="684"/>
      <c r="P134" s="29"/>
      <c r="Q134" s="29"/>
      <c r="R134" s="29"/>
      <c r="S134" s="34"/>
      <c r="T134" s="778"/>
      <c r="U134" s="779"/>
      <c r="V134" s="685"/>
      <c r="W134" s="780"/>
      <c r="X134" s="686"/>
      <c r="Y134" s="683"/>
      <c r="Z134" s="684"/>
      <c r="AA134" s="683"/>
      <c r="AB134" s="781"/>
      <c r="AC134" s="684"/>
      <c r="AD134" s="683"/>
      <c r="AE134" s="781"/>
      <c r="AF134" s="684"/>
      <c r="AG134" s="70"/>
      <c r="AH134" s="29"/>
      <c r="AI134" s="29"/>
      <c r="AJ134" s="29"/>
      <c r="AK134" s="29"/>
      <c r="AL134" s="34"/>
      <c r="AM134" s="778"/>
      <c r="AN134" s="779"/>
      <c r="AO134" s="685"/>
      <c r="AP134" s="780"/>
      <c r="AQ134" s="686"/>
      <c r="AR134" s="683"/>
      <c r="AS134" s="684"/>
      <c r="AT134" s="683"/>
      <c r="AU134" s="781"/>
      <c r="AV134" s="684"/>
      <c r="AW134" s="683"/>
      <c r="AX134" s="781"/>
      <c r="AY134" s="684"/>
      <c r="AZ134" s="683">
        <f t="shared" si="28"/>
        <v>0</v>
      </c>
      <c r="BA134" s="684"/>
      <c r="BB134" s="29"/>
      <c r="BC134" s="29"/>
      <c r="BD134" s="29"/>
      <c r="BE134" s="34"/>
    </row>
    <row r="135" spans="1:57" x14ac:dyDescent="0.25">
      <c r="A135" s="778"/>
      <c r="B135" s="779"/>
      <c r="C135" s="685"/>
      <c r="D135" s="780"/>
      <c r="E135" s="686"/>
      <c r="F135" s="683"/>
      <c r="G135" s="684"/>
      <c r="H135" s="683"/>
      <c r="I135" s="781"/>
      <c r="J135" s="684"/>
      <c r="K135" s="683"/>
      <c r="L135" s="781"/>
      <c r="M135" s="684"/>
      <c r="N135" s="683"/>
      <c r="O135" s="684"/>
      <c r="P135" s="29"/>
      <c r="Q135" s="29"/>
      <c r="R135" s="29"/>
      <c r="S135" s="34"/>
      <c r="T135" s="778"/>
      <c r="U135" s="779"/>
      <c r="V135" s="685"/>
      <c r="W135" s="780"/>
      <c r="X135" s="686"/>
      <c r="Y135" s="683"/>
      <c r="Z135" s="684"/>
      <c r="AA135" s="683"/>
      <c r="AB135" s="781"/>
      <c r="AC135" s="684"/>
      <c r="AD135" s="683"/>
      <c r="AE135" s="781"/>
      <c r="AF135" s="684"/>
      <c r="AG135" s="70"/>
      <c r="AH135" s="29"/>
      <c r="AI135" s="29"/>
      <c r="AJ135" s="29"/>
      <c r="AK135" s="29"/>
      <c r="AL135" s="34"/>
      <c r="AM135" s="778"/>
      <c r="AN135" s="779"/>
      <c r="AO135" s="685"/>
      <c r="AP135" s="780"/>
      <c r="AQ135" s="686"/>
      <c r="AR135" s="683"/>
      <c r="AS135" s="684"/>
      <c r="AT135" s="683"/>
      <c r="AU135" s="781"/>
      <c r="AV135" s="684"/>
      <c r="AW135" s="683"/>
      <c r="AX135" s="781"/>
      <c r="AY135" s="684"/>
      <c r="AZ135" s="683">
        <f t="shared" si="28"/>
        <v>0</v>
      </c>
      <c r="BA135" s="684"/>
      <c r="BB135" s="29"/>
      <c r="BC135" s="29"/>
      <c r="BD135" s="29"/>
      <c r="BE135" s="34"/>
    </row>
    <row r="136" spans="1:57" x14ac:dyDescent="0.25">
      <c r="A136" s="778"/>
      <c r="B136" s="779"/>
      <c r="C136" s="685"/>
      <c r="D136" s="780"/>
      <c r="E136" s="686"/>
      <c r="F136" s="683"/>
      <c r="G136" s="684"/>
      <c r="H136" s="683"/>
      <c r="I136" s="781"/>
      <c r="J136" s="684"/>
      <c r="K136" s="683"/>
      <c r="L136" s="781"/>
      <c r="M136" s="684"/>
      <c r="N136" s="683"/>
      <c r="O136" s="684"/>
      <c r="P136" s="29"/>
      <c r="Q136" s="29"/>
      <c r="R136" s="29"/>
      <c r="S136" s="34"/>
      <c r="T136" s="778"/>
      <c r="U136" s="779"/>
      <c r="V136" s="685"/>
      <c r="W136" s="780"/>
      <c r="X136" s="686"/>
      <c r="Y136" s="683"/>
      <c r="Z136" s="684"/>
      <c r="AA136" s="683"/>
      <c r="AB136" s="781"/>
      <c r="AC136" s="684"/>
      <c r="AD136" s="683"/>
      <c r="AE136" s="781"/>
      <c r="AF136" s="684"/>
      <c r="AG136" s="70"/>
      <c r="AH136" s="29"/>
      <c r="AI136" s="29"/>
      <c r="AJ136" s="29"/>
      <c r="AK136" s="29"/>
      <c r="AL136" s="34"/>
      <c r="AM136" s="778"/>
      <c r="AN136" s="779"/>
      <c r="AO136" s="685"/>
      <c r="AP136" s="780"/>
      <c r="AQ136" s="686"/>
      <c r="AR136" s="683"/>
      <c r="AS136" s="684"/>
      <c r="AT136" s="683"/>
      <c r="AU136" s="781"/>
      <c r="AV136" s="684"/>
      <c r="AW136" s="683"/>
      <c r="AX136" s="781"/>
      <c r="AY136" s="684"/>
      <c r="AZ136" s="683">
        <f t="shared" si="28"/>
        <v>0</v>
      </c>
      <c r="BA136" s="684"/>
      <c r="BB136" s="29"/>
      <c r="BC136" s="29"/>
      <c r="BD136" s="29"/>
      <c r="BE136" s="34"/>
    </row>
    <row r="137" spans="1:57" ht="15.75" thickBot="1" x14ac:dyDescent="0.3">
      <c r="A137" s="888"/>
      <c r="B137" s="881"/>
      <c r="C137" s="889"/>
      <c r="D137" s="890"/>
      <c r="E137" s="891"/>
      <c r="F137" s="892"/>
      <c r="G137" s="893"/>
      <c r="H137" s="894"/>
      <c r="I137" s="895"/>
      <c r="J137" s="896"/>
      <c r="K137" s="894"/>
      <c r="L137" s="895"/>
      <c r="M137" s="896"/>
      <c r="N137" s="683"/>
      <c r="O137" s="684"/>
      <c r="P137" s="30"/>
      <c r="Q137" s="30"/>
      <c r="R137" s="30"/>
      <c r="S137" s="35"/>
      <c r="T137" s="888"/>
      <c r="U137" s="881"/>
      <c r="V137" s="889"/>
      <c r="W137" s="890"/>
      <c r="X137" s="891"/>
      <c r="Y137" s="892"/>
      <c r="Z137" s="893"/>
      <c r="AA137" s="894"/>
      <c r="AB137" s="895"/>
      <c r="AC137" s="896"/>
      <c r="AD137" s="894"/>
      <c r="AE137" s="895"/>
      <c r="AF137" s="896"/>
      <c r="AG137" s="164"/>
      <c r="AH137" s="30"/>
      <c r="AI137" s="30"/>
      <c r="AJ137" s="30"/>
      <c r="AK137" s="30"/>
      <c r="AL137" s="35"/>
      <c r="AM137" s="888"/>
      <c r="AN137" s="881"/>
      <c r="AO137" s="889"/>
      <c r="AP137" s="890"/>
      <c r="AQ137" s="891"/>
      <c r="AR137" s="892"/>
      <c r="AS137" s="893"/>
      <c r="AT137" s="894"/>
      <c r="AU137" s="895"/>
      <c r="AV137" s="896"/>
      <c r="AW137" s="894"/>
      <c r="AX137" s="895"/>
      <c r="AY137" s="896"/>
      <c r="AZ137" s="894">
        <f t="shared" si="28"/>
        <v>0</v>
      </c>
      <c r="BA137" s="896"/>
      <c r="BB137" s="30"/>
      <c r="BC137" s="30"/>
      <c r="BD137" s="30"/>
      <c r="BE137" s="35"/>
    </row>
    <row r="138" spans="1:57" ht="16.5" thickTop="1" thickBot="1" x14ac:dyDescent="0.3">
      <c r="A138" s="499" t="s">
        <v>61</v>
      </c>
      <c r="B138" s="500"/>
      <c r="C138" s="500"/>
      <c r="D138" s="500"/>
      <c r="E138" s="500"/>
      <c r="F138" s="500"/>
      <c r="G138" s="500"/>
      <c r="H138" s="500"/>
      <c r="I138" s="500"/>
      <c r="J138" s="769"/>
      <c r="K138" s="519"/>
      <c r="L138" s="520"/>
      <c r="M138" s="520"/>
      <c r="N138" s="520"/>
      <c r="O138" s="520"/>
      <c r="P138" s="520"/>
      <c r="Q138" s="520"/>
      <c r="R138" s="520"/>
      <c r="S138" s="521"/>
      <c r="T138" s="862" t="s">
        <v>61</v>
      </c>
      <c r="U138" s="863"/>
      <c r="V138" s="863"/>
      <c r="W138" s="863"/>
      <c r="X138" s="863"/>
      <c r="Y138" s="863"/>
      <c r="Z138" s="863"/>
      <c r="AA138" s="863"/>
      <c r="AB138" s="863"/>
      <c r="AC138" s="165"/>
      <c r="AD138" s="519"/>
      <c r="AE138" s="520"/>
      <c r="AF138" s="520"/>
      <c r="AG138" s="520"/>
      <c r="AH138" s="520"/>
      <c r="AI138" s="520"/>
      <c r="AJ138" s="520"/>
      <c r="AK138" s="520"/>
      <c r="AL138" s="521"/>
      <c r="AM138" s="499" t="s">
        <v>61</v>
      </c>
      <c r="AN138" s="500"/>
      <c r="AO138" s="500"/>
      <c r="AP138" s="500"/>
      <c r="AQ138" s="500"/>
      <c r="AR138" s="500"/>
      <c r="AS138" s="500"/>
      <c r="AT138" s="500"/>
      <c r="AU138" s="500"/>
      <c r="AV138" s="769"/>
      <c r="AW138" s="519"/>
      <c r="AX138" s="520"/>
      <c r="AY138" s="520"/>
      <c r="AZ138" s="520"/>
      <c r="BA138" s="520"/>
      <c r="BB138" s="520"/>
      <c r="BC138" s="520"/>
      <c r="BD138" s="520"/>
      <c r="BE138" s="521"/>
    </row>
    <row r="139" spans="1:57" ht="15.75" thickBot="1" x14ac:dyDescent="0.3">
      <c r="A139" s="522" t="s">
        <v>60</v>
      </c>
      <c r="B139" s="523"/>
      <c r="C139" s="523"/>
      <c r="D139" s="523"/>
      <c r="E139" s="523"/>
      <c r="F139" s="523"/>
      <c r="G139" s="523"/>
      <c r="H139" s="523"/>
      <c r="I139" s="523"/>
      <c r="J139" s="523"/>
      <c r="K139" s="523"/>
      <c r="L139" s="523"/>
      <c r="M139" s="523"/>
      <c r="N139" s="516"/>
      <c r="O139" s="508"/>
      <c r="P139" s="509"/>
      <c r="Q139" s="509"/>
      <c r="R139" s="509"/>
      <c r="S139" s="510"/>
      <c r="T139" s="514" t="s">
        <v>60</v>
      </c>
      <c r="U139" s="515"/>
      <c r="V139" s="515"/>
      <c r="W139" s="515"/>
      <c r="X139" s="515"/>
      <c r="Y139" s="515"/>
      <c r="Z139" s="515"/>
      <c r="AA139" s="515"/>
      <c r="AB139" s="515"/>
      <c r="AC139" s="515"/>
      <c r="AD139" s="515"/>
      <c r="AE139" s="523"/>
      <c r="AF139" s="523"/>
      <c r="AG139" s="166"/>
      <c r="AH139" s="508"/>
      <c r="AI139" s="509"/>
      <c r="AJ139" s="509"/>
      <c r="AK139" s="509"/>
      <c r="AL139" s="510"/>
      <c r="AM139" s="522" t="s">
        <v>60</v>
      </c>
      <c r="AN139" s="523"/>
      <c r="AO139" s="523"/>
      <c r="AP139" s="523"/>
      <c r="AQ139" s="523"/>
      <c r="AR139" s="523"/>
      <c r="AS139" s="523"/>
      <c r="AT139" s="523"/>
      <c r="AU139" s="523"/>
      <c r="AV139" s="523"/>
      <c r="AW139" s="523"/>
      <c r="AX139" s="523"/>
      <c r="AY139" s="523"/>
      <c r="AZ139" s="516"/>
      <c r="BA139" s="508"/>
      <c r="BB139" s="509"/>
      <c r="BC139" s="509"/>
      <c r="BD139" s="509"/>
      <c r="BE139" s="510"/>
    </row>
    <row r="140" spans="1:57" ht="15.75" thickBot="1" x14ac:dyDescent="0.3">
      <c r="A140" s="506" t="s">
        <v>59</v>
      </c>
      <c r="B140" s="507"/>
      <c r="C140" s="507"/>
      <c r="D140" s="507"/>
      <c r="E140" s="507"/>
      <c r="F140" s="507"/>
      <c r="G140" s="507"/>
      <c r="H140" s="507"/>
      <c r="I140" s="507"/>
      <c r="J140" s="507"/>
      <c r="K140" s="507"/>
      <c r="L140" s="507"/>
      <c r="M140" s="507"/>
      <c r="N140" s="507"/>
      <c r="O140" s="770"/>
      <c r="P140" s="508"/>
      <c r="Q140" s="509"/>
      <c r="R140" s="509"/>
      <c r="S140" s="510"/>
      <c r="T140" s="511" t="s">
        <v>59</v>
      </c>
      <c r="U140" s="512"/>
      <c r="V140" s="512"/>
      <c r="W140" s="512"/>
      <c r="X140" s="512"/>
      <c r="Y140" s="512"/>
      <c r="Z140" s="512"/>
      <c r="AA140" s="512"/>
      <c r="AB140" s="512"/>
      <c r="AC140" s="512"/>
      <c r="AD140" s="512"/>
      <c r="AE140" s="512"/>
      <c r="AF140" s="512"/>
      <c r="AG140" s="507"/>
      <c r="AH140" s="770"/>
      <c r="AI140" s="508"/>
      <c r="AJ140" s="509"/>
      <c r="AK140" s="509"/>
      <c r="AL140" s="510"/>
      <c r="AM140" s="506" t="s">
        <v>59</v>
      </c>
      <c r="AN140" s="507"/>
      <c r="AO140" s="507"/>
      <c r="AP140" s="507"/>
      <c r="AQ140" s="507"/>
      <c r="AR140" s="507"/>
      <c r="AS140" s="507"/>
      <c r="AT140" s="507"/>
      <c r="AU140" s="507"/>
      <c r="AV140" s="507"/>
      <c r="AW140" s="507"/>
      <c r="AX140" s="507"/>
      <c r="AY140" s="507"/>
      <c r="AZ140" s="507"/>
      <c r="BA140" s="770"/>
      <c r="BB140" s="508"/>
      <c r="BC140" s="509"/>
      <c r="BD140" s="509"/>
      <c r="BE140" s="510"/>
    </row>
    <row r="141" spans="1:57" ht="15.75" thickBot="1" x14ac:dyDescent="0.3">
      <c r="A141" s="511" t="s">
        <v>58</v>
      </c>
      <c r="B141" s="512"/>
      <c r="C141" s="512"/>
      <c r="D141" s="512"/>
      <c r="E141" s="512"/>
      <c r="F141" s="512"/>
      <c r="G141" s="512"/>
      <c r="H141" s="512"/>
      <c r="I141" s="512"/>
      <c r="J141" s="512"/>
      <c r="K141" s="512"/>
      <c r="L141" s="512"/>
      <c r="M141" s="512"/>
      <c r="N141" s="512"/>
      <c r="O141" s="512"/>
      <c r="P141" s="513"/>
      <c r="Q141" s="508"/>
      <c r="R141" s="509"/>
      <c r="S141" s="510"/>
      <c r="T141" s="511" t="s">
        <v>58</v>
      </c>
      <c r="U141" s="512"/>
      <c r="V141" s="512"/>
      <c r="W141" s="512"/>
      <c r="X141" s="512"/>
      <c r="Y141" s="512"/>
      <c r="Z141" s="512"/>
      <c r="AA141" s="512"/>
      <c r="AB141" s="512"/>
      <c r="AC141" s="512"/>
      <c r="AD141" s="512"/>
      <c r="AE141" s="512"/>
      <c r="AF141" s="512"/>
      <c r="AG141" s="512"/>
      <c r="AH141" s="512"/>
      <c r="AI141" s="513"/>
      <c r="AJ141" s="508"/>
      <c r="AK141" s="509"/>
      <c r="AL141" s="510"/>
      <c r="AM141" s="511" t="s">
        <v>58</v>
      </c>
      <c r="AN141" s="512"/>
      <c r="AO141" s="512"/>
      <c r="AP141" s="512"/>
      <c r="AQ141" s="512"/>
      <c r="AR141" s="512"/>
      <c r="AS141" s="512"/>
      <c r="AT141" s="512"/>
      <c r="AU141" s="512"/>
      <c r="AV141" s="512"/>
      <c r="AW141" s="512"/>
      <c r="AX141" s="512"/>
      <c r="AY141" s="512"/>
      <c r="AZ141" s="512"/>
      <c r="BA141" s="512"/>
      <c r="BB141" s="513"/>
      <c r="BC141" s="508"/>
      <c r="BD141" s="509"/>
      <c r="BE141" s="510"/>
    </row>
    <row r="142" spans="1:57" ht="15.75" thickBot="1" x14ac:dyDescent="0.3">
      <c r="A142" s="514" t="s">
        <v>57</v>
      </c>
      <c r="B142" s="515"/>
      <c r="C142" s="515"/>
      <c r="D142" s="515"/>
      <c r="E142" s="515"/>
      <c r="F142" s="515"/>
      <c r="G142" s="515"/>
      <c r="H142" s="515"/>
      <c r="I142" s="515"/>
      <c r="J142" s="515"/>
      <c r="K142" s="515"/>
      <c r="L142" s="515"/>
      <c r="M142" s="515"/>
      <c r="N142" s="515"/>
      <c r="O142" s="515"/>
      <c r="P142" s="515"/>
      <c r="Q142" s="516"/>
      <c r="R142" s="517"/>
      <c r="S142" s="518"/>
      <c r="T142" s="514" t="s">
        <v>57</v>
      </c>
      <c r="U142" s="515"/>
      <c r="V142" s="515"/>
      <c r="W142" s="515"/>
      <c r="X142" s="515"/>
      <c r="Y142" s="515"/>
      <c r="Z142" s="515"/>
      <c r="AA142" s="515"/>
      <c r="AB142" s="515"/>
      <c r="AC142" s="515"/>
      <c r="AD142" s="515"/>
      <c r="AE142" s="515"/>
      <c r="AF142" s="515"/>
      <c r="AG142" s="515"/>
      <c r="AH142" s="515"/>
      <c r="AI142" s="515"/>
      <c r="AJ142" s="516"/>
      <c r="AK142" s="517"/>
      <c r="AL142" s="518"/>
      <c r="AM142" s="514" t="s">
        <v>57</v>
      </c>
      <c r="AN142" s="515"/>
      <c r="AO142" s="515"/>
      <c r="AP142" s="515"/>
      <c r="AQ142" s="515"/>
      <c r="AR142" s="515"/>
      <c r="AS142" s="515"/>
      <c r="AT142" s="515"/>
      <c r="AU142" s="515"/>
      <c r="AV142" s="515"/>
      <c r="AW142" s="515"/>
      <c r="AX142" s="515"/>
      <c r="AY142" s="515"/>
      <c r="AZ142" s="515"/>
      <c r="BA142" s="515"/>
      <c r="BB142" s="515"/>
      <c r="BC142" s="516"/>
      <c r="BD142" s="517"/>
      <c r="BE142" s="518"/>
    </row>
    <row r="143" spans="1:57" ht="15.75" thickBot="1" x14ac:dyDescent="0.3">
      <c r="A143" s="504" t="s">
        <v>56</v>
      </c>
      <c r="B143" s="505"/>
      <c r="C143" s="505"/>
      <c r="D143" s="505"/>
      <c r="E143" s="505"/>
      <c r="F143" s="505"/>
      <c r="G143" s="505"/>
      <c r="H143" s="505"/>
      <c r="I143" s="505"/>
      <c r="J143" s="505"/>
      <c r="K143" s="505"/>
      <c r="L143" s="505"/>
      <c r="M143" s="505"/>
      <c r="N143" s="505"/>
      <c r="O143" s="505"/>
      <c r="P143" s="505"/>
      <c r="Q143" s="505"/>
      <c r="R143" s="505"/>
      <c r="S143" s="167"/>
      <c r="T143" s="504" t="s">
        <v>56</v>
      </c>
      <c r="U143" s="505"/>
      <c r="V143" s="505"/>
      <c r="W143" s="505"/>
      <c r="X143" s="505"/>
      <c r="Y143" s="505"/>
      <c r="Z143" s="505"/>
      <c r="AA143" s="505"/>
      <c r="AB143" s="505"/>
      <c r="AC143" s="505"/>
      <c r="AD143" s="505"/>
      <c r="AE143" s="505"/>
      <c r="AF143" s="505"/>
      <c r="AG143" s="505"/>
      <c r="AH143" s="505"/>
      <c r="AI143" s="505"/>
      <c r="AJ143" s="505"/>
      <c r="AK143" s="505"/>
      <c r="AL143" s="167"/>
      <c r="AM143" s="506" t="s">
        <v>56</v>
      </c>
      <c r="AN143" s="507"/>
      <c r="AO143" s="507"/>
      <c r="AP143" s="507"/>
      <c r="AQ143" s="507"/>
      <c r="AR143" s="507"/>
      <c r="AS143" s="507"/>
      <c r="AT143" s="507"/>
      <c r="AU143" s="507"/>
      <c r="AV143" s="507"/>
      <c r="AW143" s="507"/>
      <c r="AX143" s="507"/>
      <c r="AY143" s="507"/>
      <c r="AZ143" s="507"/>
      <c r="BA143" s="507"/>
      <c r="BB143" s="507"/>
      <c r="BC143" s="507"/>
      <c r="BD143" s="507"/>
      <c r="BE143" s="168"/>
    </row>
    <row r="144" spans="1:57" ht="15" customHeight="1" x14ac:dyDescent="0.25">
      <c r="A144" s="529" t="s">
        <v>30</v>
      </c>
      <c r="B144" s="529"/>
      <c r="C144" s="529"/>
      <c r="D144" s="529"/>
      <c r="E144" s="529"/>
      <c r="F144" s="529"/>
      <c r="G144" s="529"/>
      <c r="H144" s="529"/>
      <c r="I144" s="529"/>
      <c r="J144" s="529"/>
      <c r="K144" s="529"/>
      <c r="L144" s="529"/>
      <c r="M144" s="529"/>
      <c r="N144" s="529"/>
      <c r="O144" s="529"/>
      <c r="P144" s="529"/>
      <c r="Q144" s="529"/>
      <c r="R144" s="529"/>
      <c r="S144" s="529"/>
      <c r="T144" s="529" t="s">
        <v>30</v>
      </c>
      <c r="U144" s="529"/>
      <c r="V144" s="529"/>
      <c r="W144" s="529"/>
      <c r="X144" s="529"/>
      <c r="Y144" s="529"/>
      <c r="Z144" s="529"/>
      <c r="AA144" s="529"/>
      <c r="AB144" s="529"/>
      <c r="AC144" s="529"/>
      <c r="AD144" s="529"/>
      <c r="AE144" s="529"/>
      <c r="AF144" s="529"/>
      <c r="AG144" s="529"/>
      <c r="AH144" s="529"/>
      <c r="AI144" s="529"/>
      <c r="AJ144" s="529"/>
      <c r="AK144" s="529"/>
      <c r="AL144" s="529"/>
      <c r="AM144" s="659"/>
      <c r="AN144" s="659"/>
      <c r="AO144" s="659"/>
      <c r="AP144" s="659"/>
      <c r="AQ144" s="659"/>
      <c r="AR144" s="659"/>
      <c r="AS144" s="659"/>
      <c r="AT144" s="659"/>
      <c r="AU144" s="659"/>
      <c r="AV144" s="659"/>
      <c r="AW144" s="659"/>
      <c r="AX144" s="659"/>
      <c r="AY144" s="659"/>
      <c r="AZ144" s="659"/>
      <c r="BA144" s="659"/>
      <c r="BB144" s="659"/>
      <c r="BC144" s="659"/>
      <c r="BD144" s="659"/>
      <c r="BE144" s="659"/>
    </row>
    <row r="145" spans="1:57" ht="15" customHeight="1" x14ac:dyDescent="0.25">
      <c r="A145" s="597"/>
      <c r="B145" s="597"/>
      <c r="C145" s="597"/>
      <c r="D145" s="597"/>
      <c r="E145" s="597"/>
      <c r="F145" s="597"/>
      <c r="G145" s="597"/>
      <c r="H145" s="597"/>
      <c r="I145" s="597"/>
      <c r="J145" s="597"/>
      <c r="K145" s="597"/>
      <c r="L145" s="597"/>
      <c r="M145" s="597"/>
      <c r="N145" s="597"/>
      <c r="O145" s="597"/>
      <c r="P145" s="597"/>
      <c r="Q145" s="597"/>
      <c r="R145" s="597"/>
      <c r="S145" s="597"/>
      <c r="T145" s="597"/>
      <c r="U145" s="597"/>
      <c r="V145" s="597"/>
      <c r="W145" s="597"/>
      <c r="X145" s="597"/>
      <c r="Y145" s="597"/>
      <c r="Z145" s="597"/>
      <c r="AA145" s="597"/>
      <c r="AB145" s="597"/>
      <c r="AC145" s="597"/>
      <c r="AD145" s="597"/>
      <c r="AE145" s="597"/>
      <c r="AF145" s="597"/>
      <c r="AG145" s="597"/>
      <c r="AH145" s="597"/>
      <c r="AI145" s="597"/>
      <c r="AJ145" s="597"/>
      <c r="AK145" s="597"/>
      <c r="AL145" s="597"/>
      <c r="AM145" s="659"/>
      <c r="AN145" s="659"/>
      <c r="AO145" s="659"/>
      <c r="AP145" s="659"/>
      <c r="AQ145" s="659"/>
      <c r="AR145" s="659"/>
      <c r="AS145" s="659"/>
      <c r="AT145" s="659"/>
      <c r="AU145" s="659"/>
      <c r="AV145" s="659"/>
      <c r="AW145" s="659"/>
      <c r="AX145" s="659"/>
      <c r="AY145" s="659"/>
      <c r="AZ145" s="659"/>
      <c r="BA145" s="659"/>
      <c r="BB145" s="659"/>
      <c r="BC145" s="659"/>
      <c r="BD145" s="659"/>
      <c r="BE145" s="659"/>
    </row>
    <row r="146" spans="1:57" ht="21.75" thickBot="1" x14ac:dyDescent="0.3">
      <c r="A146" s="169" t="s">
        <v>4</v>
      </c>
      <c r="B146" s="169"/>
      <c r="C146" s="169"/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915"/>
      <c r="Q146" s="915"/>
      <c r="R146" s="169"/>
      <c r="S146" s="169"/>
      <c r="T146" s="777" t="s">
        <v>4</v>
      </c>
      <c r="U146" s="777"/>
      <c r="V146" s="777"/>
      <c r="W146" s="777"/>
      <c r="X146" s="777"/>
      <c r="Y146" s="777"/>
      <c r="Z146" s="777"/>
      <c r="AA146" s="777"/>
      <c r="AB146" s="777"/>
      <c r="AC146" s="777"/>
      <c r="AD146" s="777"/>
      <c r="AE146" s="777"/>
      <c r="AF146" s="777"/>
      <c r="AG146" s="777"/>
      <c r="AH146" s="777"/>
      <c r="AI146" s="777"/>
      <c r="AJ146" s="777"/>
      <c r="AK146" s="777"/>
      <c r="AL146" s="777"/>
      <c r="AM146" s="887"/>
      <c r="AN146" s="887"/>
      <c r="AO146" s="887"/>
      <c r="AP146" s="887"/>
      <c r="AQ146" s="887"/>
      <c r="AR146" s="887"/>
      <c r="AS146" s="887"/>
      <c r="AT146" s="887"/>
      <c r="AU146" s="887"/>
      <c r="AV146" s="887"/>
      <c r="AW146" s="887"/>
      <c r="AX146" s="887"/>
      <c r="AY146" s="887"/>
      <c r="AZ146" s="887"/>
      <c r="BA146" s="887"/>
      <c r="BB146" s="887"/>
      <c r="BC146" s="887"/>
      <c r="BD146" s="887"/>
      <c r="BE146" s="887"/>
    </row>
    <row r="147" spans="1:57" ht="21" customHeight="1" thickBot="1" x14ac:dyDescent="0.3">
      <c r="A147" s="672" t="s">
        <v>5</v>
      </c>
      <c r="B147" s="675"/>
      <c r="C147" s="916" t="s">
        <v>142</v>
      </c>
      <c r="D147" s="916"/>
      <c r="E147" s="916"/>
      <c r="F147" s="916"/>
      <c r="G147" s="916"/>
      <c r="H147" s="917"/>
      <c r="I147" s="918" t="s">
        <v>12</v>
      </c>
      <c r="J147" s="916"/>
      <c r="K147" s="916"/>
      <c r="L147" s="916"/>
      <c r="M147" s="916"/>
      <c r="N147" s="916"/>
      <c r="O147" s="916"/>
      <c r="P147" s="774" t="s">
        <v>92</v>
      </c>
      <c r="Q147" s="664" t="s">
        <v>63</v>
      </c>
      <c r="T147" s="672" t="s">
        <v>5</v>
      </c>
      <c r="U147" s="675"/>
      <c r="V147" s="916" t="s">
        <v>142</v>
      </c>
      <c r="W147" s="916"/>
      <c r="X147" s="916"/>
      <c r="Y147" s="916"/>
      <c r="Z147" s="916"/>
      <c r="AA147" s="917"/>
      <c r="AB147" s="919" t="s">
        <v>12</v>
      </c>
      <c r="AC147" s="916"/>
      <c r="AD147" s="916"/>
      <c r="AE147" s="916"/>
      <c r="AF147" s="916"/>
      <c r="AG147" s="916"/>
      <c r="AH147" s="916"/>
      <c r="AI147" s="774" t="s">
        <v>92</v>
      </c>
      <c r="AJ147" s="664" t="s">
        <v>63</v>
      </c>
      <c r="AM147" s="676"/>
      <c r="AN147" s="676"/>
      <c r="AO147" s="676"/>
      <c r="AP147" s="676"/>
      <c r="AQ147" s="676"/>
      <c r="AR147" s="676"/>
      <c r="AS147" s="776"/>
      <c r="AT147" s="776"/>
      <c r="AU147" s="641"/>
      <c r="AV147" s="641"/>
      <c r="AW147" s="641"/>
      <c r="AX147" s="641"/>
      <c r="AY147" s="641"/>
      <c r="AZ147" s="170"/>
      <c r="BA147" s="776"/>
      <c r="BB147" s="641"/>
      <c r="BC147" s="776"/>
      <c r="BD147" s="171"/>
      <c r="BE147" s="171"/>
    </row>
    <row r="148" spans="1:57" ht="15.75" customHeight="1" thickBot="1" x14ac:dyDescent="0.3">
      <c r="A148" s="674"/>
      <c r="B148" s="773"/>
      <c r="C148" s="172">
        <v>10</v>
      </c>
      <c r="D148" s="172">
        <v>25</v>
      </c>
      <c r="E148" s="172">
        <v>50</v>
      </c>
      <c r="F148" s="173">
        <v>75</v>
      </c>
      <c r="G148" s="174">
        <v>1</v>
      </c>
      <c r="H148" s="175">
        <v>5</v>
      </c>
      <c r="I148" s="176">
        <v>10</v>
      </c>
      <c r="J148" s="177">
        <v>25</v>
      </c>
      <c r="K148" s="177">
        <v>50</v>
      </c>
      <c r="L148" s="177">
        <v>75</v>
      </c>
      <c r="M148" s="920">
        <v>1</v>
      </c>
      <c r="N148" s="920"/>
      <c r="O148" s="178">
        <v>5</v>
      </c>
      <c r="P148" s="775"/>
      <c r="Q148" s="666"/>
      <c r="T148" s="674"/>
      <c r="U148" s="773"/>
      <c r="V148" s="172">
        <v>10</v>
      </c>
      <c r="W148" s="172">
        <v>25</v>
      </c>
      <c r="X148" s="172">
        <v>50</v>
      </c>
      <c r="Y148" s="173">
        <v>75</v>
      </c>
      <c r="Z148" s="174">
        <v>1</v>
      </c>
      <c r="AA148" s="175">
        <v>5</v>
      </c>
      <c r="AB148" s="179">
        <v>10</v>
      </c>
      <c r="AC148" s="180">
        <v>25</v>
      </c>
      <c r="AD148" s="177">
        <v>50</v>
      </c>
      <c r="AE148" s="177">
        <v>75</v>
      </c>
      <c r="AF148" s="920">
        <v>1</v>
      </c>
      <c r="AG148" s="920"/>
      <c r="AH148" s="178">
        <v>5</v>
      </c>
      <c r="AI148" s="775"/>
      <c r="AJ148" s="666"/>
      <c r="AM148" s="676"/>
      <c r="AN148" s="676"/>
      <c r="AO148" s="181"/>
      <c r="AP148" s="181"/>
      <c r="AQ148" s="181"/>
      <c r="AR148" s="182"/>
      <c r="AS148" s="776"/>
      <c r="AT148" s="776"/>
      <c r="AU148" s="183"/>
      <c r="AV148" s="183"/>
      <c r="AW148" s="183"/>
      <c r="AX148" s="183"/>
      <c r="AY148" s="184"/>
      <c r="AZ148" s="184"/>
      <c r="BA148" s="776"/>
      <c r="BB148" s="641"/>
      <c r="BC148" s="776"/>
      <c r="BD148" s="171"/>
      <c r="BE148" s="171"/>
    </row>
    <row r="149" spans="1:57" ht="15.75" x14ac:dyDescent="0.25">
      <c r="A149" s="771" t="s">
        <v>7</v>
      </c>
      <c r="B149" s="772"/>
      <c r="C149" s="104">
        <f>IFERROR((VLOOKUP(A149,$C$6:$M$32,7,0)),0)+IFERROR((VLOOKUP(A149,$V$6:$AF$36,7,0)),0)+IFERROR((VLOOKUP(A149,$AO$6:$AY$36,7,0)),0)+IFERROR((VLOOKUP(A149,$BH$6:$BS$36,7,0)),0)</f>
        <v>0</v>
      </c>
      <c r="D149" s="104">
        <f>IFERROR((VLOOKUP(A149,$C$6:$M$32,8,0)),0)+IFERROR((VLOOKUP(A149,$V$6:$AF$36,8,0)),0)+IFERROR((VLOOKUP(A149,$AO$6:$AY$36,8,0)),0)+IFERROR((VLOOKUP(A149,$BH$6:$BS$36,8,0)),0)</f>
        <v>0</v>
      </c>
      <c r="E149" s="104">
        <f>IFERROR((VLOOKUP(A149,$C$6:$M$32,9,0)),0)+IFERROR((VLOOKUP(A149,$V$6:$AF$36,9,0)),0)+IFERROR((VLOOKUP(A149,$AO$6:$AY$36,9,0)),0)+IFERROR((VLOOKUP(A149,$BH$6:$BS$36,9,0)),0)</f>
        <v>0</v>
      </c>
      <c r="F149" s="104">
        <f>IFERROR((VLOOKUP(A149,$C$6:$M$32,10,0)),0)+IFERROR((VLOOKUP(A149,$V$6:$AF$36,10,0)),0)+IFERROR((VLOOKUP(A149,$AO$6:$AY$36,10,0)),0)+IFERROR((VLOOKUP(A149,$BH$6:$BS$36,10,0)),0)</f>
        <v>0</v>
      </c>
      <c r="G149" s="54">
        <f>IFERROR((VLOOKUP(A149,$C$6:$M$32,11,0)),0)+IFERROR((VLOOKUP(A149,$V$6:$AF$36,11,0)),0)+IFERROR((VLOOKUP(A149,$AO$6:$AY$36,11,0)),0)+IFERROR((VLOOKUP(A149,$BH$6:$BS$36,11,0)),0)</f>
        <v>0</v>
      </c>
      <c r="H149" s="75">
        <f>IFERROR((VLOOKUP(A149,$C$6:$N$32,12,0)),0)+IFERROR((VLOOKUP(A149,$V$6:$AG$36,12,0)),0)+IFERROR((VLOOKUP(A149,$AO$6:$AZ$36,12,0)),0)+IFERROR((VLOOKUP(A149,$BH$6:$BS$36,12,0)),0)</f>
        <v>0</v>
      </c>
      <c r="I149" s="186"/>
      <c r="J149" s="185"/>
      <c r="K149" s="185"/>
      <c r="L149" s="185"/>
      <c r="M149" s="705"/>
      <c r="N149" s="706"/>
      <c r="O149" s="28"/>
      <c r="P149" s="105">
        <f>IFERROR((VLOOKUP(A149,$C$6:$S$32,14,0)),0)+IFERROR((VLOOKUP(A149,$V$6:$AL$36,14,0)),0)+IFERROR((VLOOKUP(A149,$AO$6:$BE$36,14,0)),0)+IFERROR((VLOOKUP(A149,$BH$6:$BW$36,14,0)),0)</f>
        <v>0</v>
      </c>
      <c r="Q149" s="106">
        <f>IFERROR((VLOOKUP(A149,$C$6:$S$32,16,0)),0)+IFERROR((VLOOKUP(A149,$V$6:$AL$36,16,0)),0)+IFERROR((VLOOKUP(A149,$AO$6:$BE$36,16,0)),0)+IFERROR((VLOOKUP(A149,$BH$6:$BW$36,16,0)),0)</f>
        <v>0</v>
      </c>
      <c r="T149" s="771" t="s">
        <v>7</v>
      </c>
      <c r="U149" s="772"/>
      <c r="V149" s="104">
        <f>IFERROR((VLOOKUP(T149,$C$6:$M$32,7,0)),0)+IFERROR((VLOOKUP(T149,$V$6:$AF$36,7,0)),0)+IFERROR((VLOOKUP(T149,$AO$6:$AY$36,7,0)),0)+IFERROR((VLOOKUP(A149,$BH$6:$BS$36,7,0)),0)</f>
        <v>0</v>
      </c>
      <c r="W149" s="104">
        <f>IFERROR((VLOOKUP(T149,$C$6:$M$32,8,0)),0)+IFERROR((VLOOKUP(T149,$V$6:$AF$36,8,0)),0)+IFERROR((VLOOKUP(T149,$AO$6:$AY$36,8,0)),0)+IFERROR((VLOOKUP(A149,$BH$6:$BS$36,8,0)),0)</f>
        <v>0</v>
      </c>
      <c r="X149" s="104">
        <f>IFERROR((VLOOKUP(T149,$C$6:$M$32,9,0)),0)+IFERROR((VLOOKUP(T149,$V$6:$AF$36,9,0)),0)+IFERROR((VLOOKUP(T149,$AO$6:$AY$36,9,0)),0)+IFERROR((VLOOKUP(A149,$BH$6:$BS$36,9,0)),0)</f>
        <v>0</v>
      </c>
      <c r="Y149" s="104">
        <f>IFERROR((VLOOKUP(T149,$C$6:$M$32,10,0)),0)+IFERROR((VLOOKUP(T149,$V$6:$AF$36,10,0)),0)+IFERROR((VLOOKUP(T149,$AO$6:$AY$36,10,0)),0)+IFERROR((VLOOKUP(A149,$BH$6:$BS$36,10,0)),0)</f>
        <v>0</v>
      </c>
      <c r="Z149" s="54">
        <f>IFERROR((VLOOKUP(T149,$C$6:$M$32,11,0)),0)+IFERROR((VLOOKUP(T149,$V$6:$AF$36,11,0)),0)+IFERROR((VLOOKUP(T149,$AO$6:$AY$36,11,0)),0)+IFERROR((VLOOKUP(A149,$BH$6:$BS$36,11,0)),0)</f>
        <v>0</v>
      </c>
      <c r="AA149" s="75">
        <f>IFERROR((VLOOKUP(T149,$C$6:$N$32,12,0)),0)+IFERROR((VLOOKUP(T149,$V$6:$AG$36,12,0)),0)+IFERROR((VLOOKUP(T149,$AO$6:$AZ$36,12,0)),0)+IFERROR((VLOOKUP(T149,$BH$6:$BS$36,12,0)),0)</f>
        <v>0</v>
      </c>
      <c r="AB149" s="187"/>
      <c r="AC149" s="188"/>
      <c r="AD149" s="185"/>
      <c r="AE149" s="185"/>
      <c r="AF149" s="705"/>
      <c r="AG149" s="706"/>
      <c r="AH149" s="28"/>
      <c r="AI149" s="105">
        <f>IFERROR((VLOOKUP(T149,$C$6:$S$32,14,0)),0)+IFERROR((VLOOKUP(T149,$V$6:$AL$36,14,0)),0)+IFERROR((VLOOKUP(T149,$AO$6:$BE$36,14,0)),0)+IFERROR((VLOOKUP(T149,$BH$6:$BW$36,14,0)),0)</f>
        <v>0</v>
      </c>
      <c r="AJ149" s="106">
        <f>IFERROR((VLOOKUP(T149,$C$6:$S$32,16,0)),0)+IFERROR((VLOOKUP(T149,$V$6:$AL$36,16,0)),0)+IFERROR((VLOOKUP(T149,$AO$6:$BE$36,16,0)),0)+IFERROR((VLOOKUP(T149,$BH$6:$BW$36,16,0)),0)</f>
        <v>0</v>
      </c>
      <c r="AM149" s="768"/>
      <c r="AN149" s="768"/>
      <c r="AO149" s="181"/>
      <c r="AP149" s="181"/>
      <c r="AQ149" s="181"/>
      <c r="AR149" s="182"/>
      <c r="AS149" s="182"/>
      <c r="AT149" s="182"/>
      <c r="AU149" s="182"/>
      <c r="AV149" s="182"/>
      <c r="AW149" s="182"/>
      <c r="AX149" s="182"/>
      <c r="AY149" s="171"/>
      <c r="AZ149" s="171"/>
      <c r="BA149" s="171"/>
      <c r="BB149" s="171"/>
      <c r="BC149" s="171"/>
      <c r="BD149" s="171"/>
      <c r="BE149" s="171"/>
    </row>
    <row r="150" spans="1:57" ht="15.75" x14ac:dyDescent="0.25">
      <c r="A150" s="766" t="s">
        <v>147</v>
      </c>
      <c r="B150" s="767"/>
      <c r="C150" s="107">
        <f t="shared" ref="C150:C168" si="29">IFERROR((VLOOKUP(A150,$C$6:$M$32,7,0)),0)+IFERROR((VLOOKUP(A150,$V$6:$AF$36,7,0)),0)+IFERROR((VLOOKUP(A150,$AO$6:$AY$36,7,0)),0)+IFERROR((VLOOKUP(A150,$BH$6:$BS$36,7,0)),0)</f>
        <v>0</v>
      </c>
      <c r="D150" s="107">
        <f t="shared" ref="D150:D168" si="30">IFERROR((VLOOKUP(A150,$C$6:$M$32,8,0)),0)+IFERROR((VLOOKUP(A150,$V$6:$AF$36,8,0)),0)+IFERROR((VLOOKUP(A150,$AO$6:$AY$36,8,0)),0)+IFERROR((VLOOKUP(A150,$BH$6:$BS$36,8,0)),0)</f>
        <v>0</v>
      </c>
      <c r="E150" s="107">
        <f t="shared" ref="E150:E168" si="31">IFERROR((VLOOKUP(A150,$C$6:$M$32,9,0)),0)+IFERROR((VLOOKUP(A150,$V$6:$AF$36,9,0)),0)+IFERROR((VLOOKUP(A150,$AO$6:$AY$36,9,0)),0)+IFERROR((VLOOKUP(A150,$BH$6:$BS$36,9,0)),0)</f>
        <v>0</v>
      </c>
      <c r="F150" s="107">
        <f t="shared" ref="F150:F168" si="32">IFERROR((VLOOKUP(A150,$C$6:$M$32,10,0)),0)+IFERROR((VLOOKUP(A150,$V$6:$AF$36,10,0)),0)+IFERROR((VLOOKUP(A150,$AO$6:$AY$36,10,0)),0)+IFERROR((VLOOKUP(A150,$BH$6:$BS$36,10,0)),0)</f>
        <v>0</v>
      </c>
      <c r="G150" s="55">
        <f t="shared" ref="G150:G168" si="33">IFERROR((VLOOKUP(A150,$C$6:$M$32,11,0)),0)+IFERROR((VLOOKUP(A150,$V$6:$AF$36,11,0)),0)+IFERROR((VLOOKUP(A150,$AO$6:$AY$36,11,0)),0)+IFERROR((VLOOKUP(A150,$BH$6:$BS$36,11,0)),0)</f>
        <v>0</v>
      </c>
      <c r="H150" s="74">
        <f t="shared" ref="H150:H168" si="34">IFERROR((VLOOKUP(A150,$C$6:$N$32,12,0)),0)+IFERROR((VLOOKUP(A150,$V$6:$AG$36,12,0)),0)+IFERROR((VLOOKUP(A150,$AO$6:$AZ$36,12,0)),0)+IFERROR((VLOOKUP(A150,$BH$6:$BS$36,12,0)),0)</f>
        <v>0</v>
      </c>
      <c r="I150" s="190"/>
      <c r="J150" s="189"/>
      <c r="K150" s="189"/>
      <c r="L150" s="189"/>
      <c r="M150" s="585"/>
      <c r="N150" s="586"/>
      <c r="O150" s="29"/>
      <c r="P150" s="108">
        <f t="shared" ref="P150:P168" si="35">IFERROR((VLOOKUP(A150,$C$6:$S$32,14,0)),0)+IFERROR((VLOOKUP(A150,$V$6:$AL$36,14,0)),0)+IFERROR((VLOOKUP(A150,$AO$6:$BE$36,14,0)),0)</f>
        <v>0</v>
      </c>
      <c r="Q150" s="109">
        <f t="shared" ref="Q150:Q168" si="36">IFERROR((VLOOKUP(A150,$C$6:$S$32,16,0)),0)+IFERROR((VLOOKUP(A150,$V$6:$AL$36,16,0)),0)+IFERROR((VLOOKUP(A150,$AO$6:$BE$36,16,0)),0)</f>
        <v>0</v>
      </c>
      <c r="T150" s="766" t="s">
        <v>147</v>
      </c>
      <c r="U150" s="767"/>
      <c r="V150" s="107">
        <f t="shared" ref="V150:V168" si="37">IFERROR((VLOOKUP(T150,$C$6:$M$32,7,0)),0)+IFERROR((VLOOKUP(T150,$V$6:$AF$36,7,0)),0)+IFERROR((VLOOKUP(T150,$AO$6:$AY$36,7,0)),0)+IFERROR((VLOOKUP(A150,$BH$6:$BS$36,7,0)),0)</f>
        <v>0</v>
      </c>
      <c r="W150" s="107">
        <f t="shared" ref="W150:W168" si="38">IFERROR((VLOOKUP(T150,$C$6:$M$32,8,0)),0)+IFERROR((VLOOKUP(T150,$V$6:$AF$36,8,0)),0)+IFERROR((VLOOKUP(T150,$AO$6:$AY$36,8,0)),0)+IFERROR((VLOOKUP(A150,$BH$6:$BS$36,8,0)),0)</f>
        <v>0</v>
      </c>
      <c r="X150" s="107">
        <f t="shared" ref="X150:X168" si="39">IFERROR((VLOOKUP(T150,$C$6:$M$32,9,0)),0)+IFERROR((VLOOKUP(T150,$V$6:$AF$36,9,0)),0)+IFERROR((VLOOKUP(T150,$AO$6:$AY$36,9,0)),0)+IFERROR((VLOOKUP(A150,$BH$6:$BS$36,9,0)),0)</f>
        <v>0</v>
      </c>
      <c r="Y150" s="107">
        <f t="shared" ref="Y150:Y168" si="40">IFERROR((VLOOKUP(T150,$C$6:$M$32,10,0)),0)+IFERROR((VLOOKUP(T150,$V$6:$AF$36,10,0)),0)+IFERROR((VLOOKUP(T150,$AO$6:$AY$36,10,0)),0)+IFERROR((VLOOKUP(A150,$BH$6:$BS$36,10,0)),0)</f>
        <v>0</v>
      </c>
      <c r="Z150" s="55">
        <f t="shared" ref="Z150:Z168" si="41">IFERROR((VLOOKUP(T150,$C$6:$M$32,11,0)),0)+IFERROR((VLOOKUP(T150,$V$6:$AF$36,11,0)),0)+IFERROR((VLOOKUP(T150,$AO$6:$AY$36,11,0)),0)+IFERROR((VLOOKUP(A150,$BH$6:$BS$36,11,0)),0)</f>
        <v>0</v>
      </c>
      <c r="AA150" s="74">
        <f t="shared" ref="AA150:AA168" si="42">IFERROR((VLOOKUP(T150,$C$6:$N$32,12,0)),0)+IFERROR((VLOOKUP(T150,$V$6:$AG$36,12,0)),0)+IFERROR((VLOOKUP(T150,$AO$6:$AZ$36,12,0)),0)+IFERROR((VLOOKUP(T150,$BH$6:$BS$36,12,0)),0)</f>
        <v>0</v>
      </c>
      <c r="AB150" s="191"/>
      <c r="AC150" s="192"/>
      <c r="AD150" s="189"/>
      <c r="AE150" s="189"/>
      <c r="AF150" s="585"/>
      <c r="AG150" s="586"/>
      <c r="AH150" s="29"/>
      <c r="AI150" s="108">
        <f t="shared" ref="AI150:AI168" si="43">IFERROR((VLOOKUP(T150,$C$6:$S$32,14,0)),0)+IFERROR((VLOOKUP(T150,$V$6:$AL$36,14,0)),0)+IFERROR((VLOOKUP(T150,$AO$6:$BE$36,14,0)),0)</f>
        <v>0</v>
      </c>
      <c r="AJ150" s="109">
        <f t="shared" ref="AJ150:AJ168" si="44">IFERROR((VLOOKUP(T150,$C$6:$S$32,16,0)),0)+IFERROR((VLOOKUP(T150,$V$6:$AL$36,16,0)),0)+IFERROR((VLOOKUP(T150,$AO$6:$BE$36,16,0)),0)</f>
        <v>0</v>
      </c>
      <c r="AM150" s="768"/>
      <c r="AN150" s="768"/>
      <c r="AO150" s="181"/>
      <c r="AP150" s="181"/>
      <c r="AQ150" s="181"/>
      <c r="AR150" s="182"/>
      <c r="AS150" s="182"/>
      <c r="AT150" s="182"/>
      <c r="AU150" s="182"/>
      <c r="AV150" s="182"/>
      <c r="AW150" s="182"/>
      <c r="AX150" s="182"/>
      <c r="AY150" s="171"/>
      <c r="AZ150" s="171"/>
      <c r="BA150" s="171"/>
      <c r="BB150" s="171"/>
      <c r="BC150" s="171"/>
      <c r="BD150" s="171"/>
      <c r="BE150" s="171"/>
    </row>
    <row r="151" spans="1:57" ht="15.75" x14ac:dyDescent="0.25">
      <c r="A151" s="766" t="s">
        <v>8</v>
      </c>
      <c r="B151" s="767"/>
      <c r="C151" s="107">
        <f t="shared" si="29"/>
        <v>0</v>
      </c>
      <c r="D151" s="107">
        <f t="shared" si="30"/>
        <v>0</v>
      </c>
      <c r="E151" s="107">
        <f t="shared" si="31"/>
        <v>0</v>
      </c>
      <c r="F151" s="107">
        <f t="shared" si="32"/>
        <v>0</v>
      </c>
      <c r="G151" s="55">
        <f t="shared" si="33"/>
        <v>0</v>
      </c>
      <c r="H151" s="74">
        <f t="shared" si="34"/>
        <v>0</v>
      </c>
      <c r="I151" s="190"/>
      <c r="J151" s="189"/>
      <c r="K151" s="189"/>
      <c r="L151" s="189"/>
      <c r="M151" s="585"/>
      <c r="N151" s="586"/>
      <c r="O151" s="29"/>
      <c r="P151" s="108">
        <f t="shared" si="35"/>
        <v>0</v>
      </c>
      <c r="Q151" s="109">
        <f t="shared" si="36"/>
        <v>0</v>
      </c>
      <c r="T151" s="766" t="s">
        <v>8</v>
      </c>
      <c r="U151" s="767"/>
      <c r="V151" s="107">
        <f t="shared" si="37"/>
        <v>0</v>
      </c>
      <c r="W151" s="107">
        <f t="shared" si="38"/>
        <v>0</v>
      </c>
      <c r="X151" s="107">
        <f t="shared" si="39"/>
        <v>0</v>
      </c>
      <c r="Y151" s="107">
        <f t="shared" si="40"/>
        <v>0</v>
      </c>
      <c r="Z151" s="55">
        <f t="shared" si="41"/>
        <v>0</v>
      </c>
      <c r="AA151" s="74">
        <f t="shared" si="42"/>
        <v>0</v>
      </c>
      <c r="AB151" s="191"/>
      <c r="AC151" s="189"/>
      <c r="AD151" s="189"/>
      <c r="AE151" s="189"/>
      <c r="AF151" s="585"/>
      <c r="AG151" s="586"/>
      <c r="AH151" s="29"/>
      <c r="AI151" s="108">
        <f t="shared" si="43"/>
        <v>0</v>
      </c>
      <c r="AJ151" s="109">
        <f t="shared" si="44"/>
        <v>0</v>
      </c>
      <c r="AM151" s="768"/>
      <c r="AN151" s="768"/>
      <c r="AO151" s="181"/>
      <c r="AP151" s="181"/>
      <c r="AQ151" s="181"/>
      <c r="AR151" s="182"/>
      <c r="AS151" s="182"/>
      <c r="AT151" s="182"/>
      <c r="AU151" s="182"/>
      <c r="AV151" s="182"/>
      <c r="AW151" s="182"/>
      <c r="AX151" s="182"/>
      <c r="AY151" s="171"/>
      <c r="AZ151" s="171"/>
      <c r="BA151" s="171"/>
      <c r="BB151" s="171"/>
      <c r="BC151" s="171"/>
      <c r="BD151" s="171"/>
      <c r="BE151" s="171"/>
    </row>
    <row r="152" spans="1:57" ht="15.75" x14ac:dyDescent="0.25">
      <c r="A152" s="766" t="s">
        <v>9</v>
      </c>
      <c r="B152" s="767"/>
      <c r="C152" s="107">
        <f t="shared" si="29"/>
        <v>0</v>
      </c>
      <c r="D152" s="107">
        <f t="shared" si="30"/>
        <v>0</v>
      </c>
      <c r="E152" s="107">
        <f t="shared" si="31"/>
        <v>0</v>
      </c>
      <c r="F152" s="107">
        <f t="shared" si="32"/>
        <v>0</v>
      </c>
      <c r="G152" s="55">
        <f t="shared" si="33"/>
        <v>0</v>
      </c>
      <c r="H152" s="74">
        <f t="shared" si="34"/>
        <v>0</v>
      </c>
      <c r="I152" s="190"/>
      <c r="J152" s="189"/>
      <c r="K152" s="189"/>
      <c r="L152" s="189"/>
      <c r="M152" s="585"/>
      <c r="N152" s="586"/>
      <c r="O152" s="29"/>
      <c r="P152" s="108">
        <f t="shared" si="35"/>
        <v>0</v>
      </c>
      <c r="Q152" s="109">
        <f t="shared" si="36"/>
        <v>0</v>
      </c>
      <c r="T152" s="766" t="s">
        <v>9</v>
      </c>
      <c r="U152" s="767"/>
      <c r="V152" s="107">
        <f t="shared" si="37"/>
        <v>0</v>
      </c>
      <c r="W152" s="107">
        <f t="shared" si="38"/>
        <v>0</v>
      </c>
      <c r="X152" s="107">
        <f t="shared" si="39"/>
        <v>0</v>
      </c>
      <c r="Y152" s="107">
        <f t="shared" si="40"/>
        <v>0</v>
      </c>
      <c r="Z152" s="55">
        <f t="shared" si="41"/>
        <v>0</v>
      </c>
      <c r="AA152" s="74">
        <f t="shared" si="42"/>
        <v>0</v>
      </c>
      <c r="AB152" s="191"/>
      <c r="AC152" s="189"/>
      <c r="AD152" s="189"/>
      <c r="AE152" s="189"/>
      <c r="AF152" s="585"/>
      <c r="AG152" s="586"/>
      <c r="AH152" s="29"/>
      <c r="AI152" s="108">
        <f t="shared" si="43"/>
        <v>0</v>
      </c>
      <c r="AJ152" s="109">
        <f t="shared" si="44"/>
        <v>0</v>
      </c>
      <c r="AM152" s="768"/>
      <c r="AN152" s="768"/>
      <c r="AO152" s="181"/>
      <c r="AP152" s="181"/>
      <c r="AQ152" s="181"/>
      <c r="AR152" s="182"/>
      <c r="AS152" s="182"/>
      <c r="AT152" s="182"/>
      <c r="AU152" s="182"/>
      <c r="AV152" s="182"/>
      <c r="AW152" s="182"/>
      <c r="AX152" s="182"/>
      <c r="AY152" s="171"/>
      <c r="AZ152" s="171"/>
      <c r="BA152" s="171"/>
      <c r="BB152" s="171"/>
      <c r="BC152" s="171"/>
      <c r="BD152" s="171"/>
      <c r="BE152" s="171"/>
    </row>
    <row r="153" spans="1:57" ht="15.75" x14ac:dyDescent="0.25">
      <c r="A153" s="766" t="s">
        <v>10</v>
      </c>
      <c r="B153" s="767"/>
      <c r="C153" s="107">
        <f t="shared" si="29"/>
        <v>0</v>
      </c>
      <c r="D153" s="107">
        <f t="shared" si="30"/>
        <v>0</v>
      </c>
      <c r="E153" s="107">
        <f t="shared" si="31"/>
        <v>0</v>
      </c>
      <c r="F153" s="107">
        <f t="shared" si="32"/>
        <v>0</v>
      </c>
      <c r="G153" s="55">
        <f t="shared" si="33"/>
        <v>0</v>
      </c>
      <c r="H153" s="74">
        <f t="shared" si="34"/>
        <v>0</v>
      </c>
      <c r="I153" s="190"/>
      <c r="J153" s="189"/>
      <c r="K153" s="189"/>
      <c r="L153" s="189"/>
      <c r="M153" s="585"/>
      <c r="N153" s="586"/>
      <c r="O153" s="29"/>
      <c r="P153" s="108">
        <f t="shared" si="35"/>
        <v>0</v>
      </c>
      <c r="Q153" s="109">
        <f t="shared" si="36"/>
        <v>0</v>
      </c>
      <c r="T153" s="766" t="s">
        <v>10</v>
      </c>
      <c r="U153" s="767"/>
      <c r="V153" s="107">
        <f t="shared" si="37"/>
        <v>0</v>
      </c>
      <c r="W153" s="107">
        <f t="shared" si="38"/>
        <v>0</v>
      </c>
      <c r="X153" s="107">
        <f t="shared" si="39"/>
        <v>0</v>
      </c>
      <c r="Y153" s="107">
        <f t="shared" si="40"/>
        <v>0</v>
      </c>
      <c r="Z153" s="55">
        <f t="shared" si="41"/>
        <v>0</v>
      </c>
      <c r="AA153" s="74">
        <f t="shared" si="42"/>
        <v>0</v>
      </c>
      <c r="AB153" s="191"/>
      <c r="AC153" s="189"/>
      <c r="AD153" s="189"/>
      <c r="AE153" s="189"/>
      <c r="AF153" s="585"/>
      <c r="AG153" s="586"/>
      <c r="AH153" s="29"/>
      <c r="AI153" s="108">
        <f t="shared" si="43"/>
        <v>0</v>
      </c>
      <c r="AJ153" s="109">
        <f t="shared" si="44"/>
        <v>0</v>
      </c>
      <c r="AM153" s="768"/>
      <c r="AN153" s="768"/>
      <c r="AO153" s="181"/>
      <c r="AP153" s="181"/>
      <c r="AQ153" s="181"/>
      <c r="AR153" s="182"/>
      <c r="AS153" s="182"/>
      <c r="AT153" s="182"/>
      <c r="AU153" s="182"/>
      <c r="AV153" s="182"/>
      <c r="AW153" s="182"/>
      <c r="AX153" s="182"/>
      <c r="AY153" s="171"/>
      <c r="AZ153" s="171"/>
      <c r="BA153" s="171"/>
      <c r="BB153" s="171"/>
      <c r="BC153" s="171"/>
      <c r="BD153" s="171"/>
      <c r="BE153" s="171"/>
    </row>
    <row r="154" spans="1:57" ht="15.75" x14ac:dyDescent="0.25">
      <c r="A154" s="766" t="s">
        <v>148</v>
      </c>
      <c r="B154" s="767"/>
      <c r="C154" s="107">
        <f t="shared" si="29"/>
        <v>0</v>
      </c>
      <c r="D154" s="107">
        <f t="shared" si="30"/>
        <v>0</v>
      </c>
      <c r="E154" s="107">
        <f t="shared" si="31"/>
        <v>0</v>
      </c>
      <c r="F154" s="107">
        <f t="shared" si="32"/>
        <v>0</v>
      </c>
      <c r="G154" s="55">
        <f t="shared" si="33"/>
        <v>0</v>
      </c>
      <c r="H154" s="74">
        <f t="shared" si="34"/>
        <v>0</v>
      </c>
      <c r="I154" s="190"/>
      <c r="J154" s="189"/>
      <c r="K154" s="189"/>
      <c r="L154" s="189"/>
      <c r="M154" s="585"/>
      <c r="N154" s="586"/>
      <c r="O154" s="29"/>
      <c r="P154" s="108">
        <f t="shared" si="35"/>
        <v>0</v>
      </c>
      <c r="Q154" s="109">
        <f t="shared" si="36"/>
        <v>0</v>
      </c>
      <c r="T154" s="766" t="s">
        <v>148</v>
      </c>
      <c r="U154" s="767"/>
      <c r="V154" s="107">
        <f t="shared" si="37"/>
        <v>0</v>
      </c>
      <c r="W154" s="107">
        <f t="shared" si="38"/>
        <v>0</v>
      </c>
      <c r="X154" s="107">
        <f t="shared" si="39"/>
        <v>0</v>
      </c>
      <c r="Y154" s="107">
        <f t="shared" si="40"/>
        <v>0</v>
      </c>
      <c r="Z154" s="55">
        <f t="shared" si="41"/>
        <v>0</v>
      </c>
      <c r="AA154" s="74">
        <f t="shared" si="42"/>
        <v>0</v>
      </c>
      <c r="AB154" s="191"/>
      <c r="AC154" s="189"/>
      <c r="AD154" s="189"/>
      <c r="AE154" s="189"/>
      <c r="AF154" s="585"/>
      <c r="AG154" s="586"/>
      <c r="AH154" s="29"/>
      <c r="AI154" s="108">
        <f t="shared" si="43"/>
        <v>0</v>
      </c>
      <c r="AJ154" s="109">
        <f t="shared" si="44"/>
        <v>0</v>
      </c>
      <c r="AM154" s="768"/>
      <c r="AN154" s="768"/>
      <c r="AO154" s="181"/>
      <c r="AP154" s="181"/>
      <c r="AQ154" s="181"/>
      <c r="AR154" s="182"/>
      <c r="AS154" s="182"/>
      <c r="AT154" s="182"/>
      <c r="AU154" s="182"/>
      <c r="AV154" s="182"/>
      <c r="AW154" s="182"/>
      <c r="AX154" s="182"/>
      <c r="AY154" s="171"/>
      <c r="AZ154" s="171"/>
      <c r="BA154" s="171"/>
      <c r="BB154" s="171"/>
      <c r="BC154" s="171"/>
      <c r="BD154" s="171"/>
      <c r="BE154" s="171"/>
    </row>
    <row r="155" spans="1:57" ht="15.75" x14ac:dyDescent="0.25">
      <c r="A155" s="766" t="s">
        <v>29</v>
      </c>
      <c r="B155" s="767"/>
      <c r="C155" s="107">
        <f t="shared" si="29"/>
        <v>0</v>
      </c>
      <c r="D155" s="107">
        <f t="shared" si="30"/>
        <v>0</v>
      </c>
      <c r="E155" s="107">
        <f t="shared" si="31"/>
        <v>0</v>
      </c>
      <c r="F155" s="107">
        <f t="shared" si="32"/>
        <v>0</v>
      </c>
      <c r="G155" s="55">
        <f t="shared" si="33"/>
        <v>0</v>
      </c>
      <c r="H155" s="74">
        <f t="shared" si="34"/>
        <v>0</v>
      </c>
      <c r="I155" s="190"/>
      <c r="J155" s="189"/>
      <c r="K155" s="189"/>
      <c r="L155" s="189"/>
      <c r="M155" s="585"/>
      <c r="N155" s="586"/>
      <c r="O155" s="29"/>
      <c r="P155" s="108">
        <f t="shared" si="35"/>
        <v>0</v>
      </c>
      <c r="Q155" s="109">
        <f t="shared" si="36"/>
        <v>0</v>
      </c>
      <c r="T155" s="766" t="s">
        <v>29</v>
      </c>
      <c r="U155" s="767"/>
      <c r="V155" s="107">
        <f t="shared" si="37"/>
        <v>0</v>
      </c>
      <c r="W155" s="107">
        <f t="shared" si="38"/>
        <v>0</v>
      </c>
      <c r="X155" s="107">
        <f t="shared" si="39"/>
        <v>0</v>
      </c>
      <c r="Y155" s="107">
        <f t="shared" si="40"/>
        <v>0</v>
      </c>
      <c r="Z155" s="55">
        <f t="shared" si="41"/>
        <v>0</v>
      </c>
      <c r="AA155" s="74">
        <f t="shared" si="42"/>
        <v>0</v>
      </c>
      <c r="AB155" s="191"/>
      <c r="AC155" s="189"/>
      <c r="AD155" s="189"/>
      <c r="AE155" s="189"/>
      <c r="AF155" s="585"/>
      <c r="AG155" s="586"/>
      <c r="AH155" s="29"/>
      <c r="AI155" s="108">
        <f t="shared" si="43"/>
        <v>0</v>
      </c>
      <c r="AJ155" s="109">
        <f t="shared" si="44"/>
        <v>0</v>
      </c>
      <c r="AM155" s="768"/>
      <c r="AN155" s="768"/>
      <c r="AO155" s="181"/>
      <c r="AP155" s="181"/>
      <c r="AQ155" s="181"/>
      <c r="AR155" s="182"/>
      <c r="AS155" s="182"/>
      <c r="AT155" s="182"/>
      <c r="AU155" s="182"/>
      <c r="AV155" s="182"/>
      <c r="AW155" s="182"/>
      <c r="AX155" s="182"/>
      <c r="AY155" s="171"/>
      <c r="AZ155" s="171"/>
      <c r="BA155" s="171"/>
      <c r="BB155" s="171"/>
      <c r="BC155" s="171"/>
      <c r="BD155" s="171"/>
      <c r="BE155" s="171"/>
    </row>
    <row r="156" spans="1:57" ht="15.75" x14ac:dyDescent="0.25">
      <c r="A156" s="766" t="s">
        <v>149</v>
      </c>
      <c r="B156" s="767"/>
      <c r="C156" s="107">
        <f t="shared" si="29"/>
        <v>0</v>
      </c>
      <c r="D156" s="107">
        <f t="shared" si="30"/>
        <v>0</v>
      </c>
      <c r="E156" s="107">
        <f t="shared" si="31"/>
        <v>0</v>
      </c>
      <c r="F156" s="107">
        <f t="shared" si="32"/>
        <v>0</v>
      </c>
      <c r="G156" s="55">
        <f t="shared" si="33"/>
        <v>0</v>
      </c>
      <c r="H156" s="74">
        <f t="shared" si="34"/>
        <v>0</v>
      </c>
      <c r="I156" s="190"/>
      <c r="J156" s="189"/>
      <c r="K156" s="189"/>
      <c r="L156" s="189"/>
      <c r="M156" s="585"/>
      <c r="N156" s="586"/>
      <c r="O156" s="29"/>
      <c r="P156" s="108">
        <f t="shared" si="35"/>
        <v>0</v>
      </c>
      <c r="Q156" s="109">
        <f t="shared" si="36"/>
        <v>0</v>
      </c>
      <c r="T156" s="766" t="s">
        <v>149</v>
      </c>
      <c r="U156" s="767"/>
      <c r="V156" s="107">
        <f t="shared" si="37"/>
        <v>0</v>
      </c>
      <c r="W156" s="107">
        <f t="shared" si="38"/>
        <v>0</v>
      </c>
      <c r="X156" s="107">
        <f t="shared" si="39"/>
        <v>0</v>
      </c>
      <c r="Y156" s="107">
        <f t="shared" si="40"/>
        <v>0</v>
      </c>
      <c r="Z156" s="55">
        <f t="shared" si="41"/>
        <v>0</v>
      </c>
      <c r="AA156" s="74">
        <f t="shared" si="42"/>
        <v>0</v>
      </c>
      <c r="AB156" s="191"/>
      <c r="AC156" s="189"/>
      <c r="AD156" s="189"/>
      <c r="AE156" s="189"/>
      <c r="AF156" s="585"/>
      <c r="AG156" s="586"/>
      <c r="AH156" s="29"/>
      <c r="AI156" s="108">
        <f t="shared" si="43"/>
        <v>0</v>
      </c>
      <c r="AJ156" s="109">
        <f t="shared" si="44"/>
        <v>0</v>
      </c>
      <c r="AM156" s="768"/>
      <c r="AN156" s="768"/>
      <c r="AO156" s="181"/>
      <c r="AP156" s="181"/>
      <c r="AQ156" s="181"/>
      <c r="AR156" s="182"/>
      <c r="AS156" s="182"/>
      <c r="AT156" s="182"/>
      <c r="AU156" s="182"/>
      <c r="AV156" s="182"/>
      <c r="AW156" s="182"/>
      <c r="AX156" s="182"/>
      <c r="AY156" s="171"/>
      <c r="AZ156" s="171"/>
      <c r="BA156" s="171"/>
      <c r="BB156" s="171"/>
      <c r="BC156" s="171"/>
      <c r="BD156" s="171"/>
      <c r="BE156" s="171"/>
    </row>
    <row r="157" spans="1:57" ht="15.75" x14ac:dyDescent="0.25">
      <c r="A157" s="766" t="s">
        <v>11</v>
      </c>
      <c r="B157" s="767"/>
      <c r="C157" s="107">
        <f t="shared" si="29"/>
        <v>0</v>
      </c>
      <c r="D157" s="107">
        <f t="shared" si="30"/>
        <v>0</v>
      </c>
      <c r="E157" s="107">
        <f t="shared" si="31"/>
        <v>0</v>
      </c>
      <c r="F157" s="107">
        <f t="shared" si="32"/>
        <v>0</v>
      </c>
      <c r="G157" s="55">
        <f t="shared" si="33"/>
        <v>0</v>
      </c>
      <c r="H157" s="74">
        <f t="shared" si="34"/>
        <v>0</v>
      </c>
      <c r="I157" s="190"/>
      <c r="J157" s="189"/>
      <c r="K157" s="189"/>
      <c r="L157" s="189"/>
      <c r="M157" s="585"/>
      <c r="N157" s="586"/>
      <c r="O157" s="29"/>
      <c r="P157" s="108">
        <f t="shared" si="35"/>
        <v>0</v>
      </c>
      <c r="Q157" s="109">
        <f t="shared" si="36"/>
        <v>0</v>
      </c>
      <c r="T157" s="766" t="s">
        <v>11</v>
      </c>
      <c r="U157" s="767"/>
      <c r="V157" s="107">
        <f t="shared" si="37"/>
        <v>0</v>
      </c>
      <c r="W157" s="107">
        <f t="shared" si="38"/>
        <v>0</v>
      </c>
      <c r="X157" s="107">
        <f t="shared" si="39"/>
        <v>0</v>
      </c>
      <c r="Y157" s="107">
        <f t="shared" si="40"/>
        <v>0</v>
      </c>
      <c r="Z157" s="55">
        <f t="shared" si="41"/>
        <v>0</v>
      </c>
      <c r="AA157" s="74">
        <f t="shared" si="42"/>
        <v>0</v>
      </c>
      <c r="AB157" s="191"/>
      <c r="AC157" s="189"/>
      <c r="AD157" s="189"/>
      <c r="AE157" s="189"/>
      <c r="AF157" s="585"/>
      <c r="AG157" s="586"/>
      <c r="AH157" s="29"/>
      <c r="AI157" s="108">
        <f t="shared" si="43"/>
        <v>0</v>
      </c>
      <c r="AJ157" s="109">
        <f t="shared" si="44"/>
        <v>0</v>
      </c>
      <c r="AM157" s="768"/>
      <c r="AN157" s="768"/>
      <c r="AO157" s="181"/>
      <c r="AP157" s="181"/>
      <c r="AQ157" s="181"/>
      <c r="AR157" s="182"/>
      <c r="AS157" s="182"/>
      <c r="AT157" s="182"/>
      <c r="AU157" s="182"/>
      <c r="AV157" s="182"/>
      <c r="AW157" s="182"/>
      <c r="AX157" s="182"/>
      <c r="AY157" s="171"/>
      <c r="AZ157" s="171"/>
      <c r="BA157" s="171"/>
      <c r="BB157" s="171"/>
      <c r="BC157" s="171"/>
      <c r="BD157" s="171"/>
      <c r="BE157" s="171"/>
    </row>
    <row r="158" spans="1:57" ht="15.75" x14ac:dyDescent="0.25">
      <c r="A158" s="766"/>
      <c r="B158" s="767"/>
      <c r="C158" s="107">
        <f t="shared" si="29"/>
        <v>0</v>
      </c>
      <c r="D158" s="107">
        <f t="shared" si="30"/>
        <v>0</v>
      </c>
      <c r="E158" s="107">
        <f t="shared" si="31"/>
        <v>0</v>
      </c>
      <c r="F158" s="107">
        <f t="shared" si="32"/>
        <v>0</v>
      </c>
      <c r="G158" s="55">
        <f t="shared" si="33"/>
        <v>0</v>
      </c>
      <c r="H158" s="74">
        <f t="shared" si="34"/>
        <v>0</v>
      </c>
      <c r="I158" s="190"/>
      <c r="J158" s="189"/>
      <c r="K158" s="189"/>
      <c r="L158" s="189"/>
      <c r="M158" s="585"/>
      <c r="N158" s="586"/>
      <c r="O158" s="29"/>
      <c r="P158" s="108">
        <f t="shared" si="35"/>
        <v>0</v>
      </c>
      <c r="Q158" s="109">
        <f t="shared" si="36"/>
        <v>0</v>
      </c>
      <c r="T158" s="766"/>
      <c r="U158" s="767"/>
      <c r="V158" s="107">
        <f t="shared" si="37"/>
        <v>0</v>
      </c>
      <c r="W158" s="107">
        <f t="shared" si="38"/>
        <v>0</v>
      </c>
      <c r="X158" s="107">
        <f t="shared" si="39"/>
        <v>0</v>
      </c>
      <c r="Y158" s="107">
        <f t="shared" si="40"/>
        <v>0</v>
      </c>
      <c r="Z158" s="55">
        <f t="shared" si="41"/>
        <v>0</v>
      </c>
      <c r="AA158" s="74">
        <f t="shared" si="42"/>
        <v>0</v>
      </c>
      <c r="AB158" s="191"/>
      <c r="AC158" s="189"/>
      <c r="AD158" s="189"/>
      <c r="AE158" s="189"/>
      <c r="AF158" s="585"/>
      <c r="AG158" s="586"/>
      <c r="AH158" s="29"/>
      <c r="AI158" s="108">
        <f t="shared" si="43"/>
        <v>0</v>
      </c>
      <c r="AJ158" s="109">
        <f t="shared" si="44"/>
        <v>0</v>
      </c>
      <c r="AM158" s="768"/>
      <c r="AN158" s="768"/>
      <c r="AO158" s="181"/>
      <c r="AP158" s="181"/>
      <c r="AQ158" s="181"/>
      <c r="AR158" s="182"/>
      <c r="AS158" s="182"/>
      <c r="AT158" s="182"/>
      <c r="AU158" s="182"/>
      <c r="AV158" s="182"/>
      <c r="AW158" s="182"/>
      <c r="AX158" s="182"/>
      <c r="AY158" s="171"/>
      <c r="AZ158" s="171"/>
      <c r="BA158" s="171"/>
      <c r="BB158" s="171"/>
      <c r="BC158" s="171"/>
      <c r="BD158" s="171"/>
      <c r="BE158" s="171"/>
    </row>
    <row r="159" spans="1:57" ht="15.75" x14ac:dyDescent="0.25">
      <c r="A159" s="760"/>
      <c r="B159" s="761"/>
      <c r="C159" s="107">
        <f t="shared" si="29"/>
        <v>0</v>
      </c>
      <c r="D159" s="107">
        <f t="shared" si="30"/>
        <v>0</v>
      </c>
      <c r="E159" s="107">
        <f t="shared" si="31"/>
        <v>0</v>
      </c>
      <c r="F159" s="107">
        <f t="shared" si="32"/>
        <v>0</v>
      </c>
      <c r="G159" s="55">
        <f t="shared" si="33"/>
        <v>0</v>
      </c>
      <c r="H159" s="74">
        <f t="shared" si="34"/>
        <v>0</v>
      </c>
      <c r="I159" s="190"/>
      <c r="J159" s="189"/>
      <c r="K159" s="189"/>
      <c r="L159" s="189"/>
      <c r="M159" s="585"/>
      <c r="N159" s="586"/>
      <c r="O159" s="29"/>
      <c r="P159" s="108">
        <f t="shared" si="35"/>
        <v>0</v>
      </c>
      <c r="Q159" s="109">
        <f t="shared" si="36"/>
        <v>0</v>
      </c>
      <c r="T159" s="760"/>
      <c r="U159" s="761"/>
      <c r="V159" s="107">
        <f t="shared" si="37"/>
        <v>0</v>
      </c>
      <c r="W159" s="107">
        <f t="shared" si="38"/>
        <v>0</v>
      </c>
      <c r="X159" s="107">
        <f t="shared" si="39"/>
        <v>0</v>
      </c>
      <c r="Y159" s="107">
        <f t="shared" si="40"/>
        <v>0</v>
      </c>
      <c r="Z159" s="55">
        <f t="shared" si="41"/>
        <v>0</v>
      </c>
      <c r="AA159" s="74">
        <f t="shared" si="42"/>
        <v>0</v>
      </c>
      <c r="AB159" s="191"/>
      <c r="AC159" s="189"/>
      <c r="AD159" s="189"/>
      <c r="AE159" s="189"/>
      <c r="AF159" s="585"/>
      <c r="AG159" s="586"/>
      <c r="AH159" s="29"/>
      <c r="AI159" s="108">
        <f t="shared" si="43"/>
        <v>0</v>
      </c>
      <c r="AJ159" s="109">
        <f t="shared" si="44"/>
        <v>0</v>
      </c>
      <c r="AM159" s="170"/>
      <c r="AN159" s="181"/>
      <c r="AO159" s="181"/>
      <c r="AP159" s="181"/>
      <c r="AQ159" s="181"/>
      <c r="AR159" s="182"/>
      <c r="AS159" s="182"/>
      <c r="AT159" s="182"/>
      <c r="AU159" s="182"/>
      <c r="AV159" s="182"/>
      <c r="AW159" s="182"/>
      <c r="AX159" s="182"/>
      <c r="AY159" s="171"/>
      <c r="AZ159" s="171"/>
      <c r="BA159" s="171"/>
      <c r="BB159" s="171"/>
      <c r="BC159" s="171"/>
      <c r="BD159" s="171"/>
      <c r="BE159" s="171"/>
    </row>
    <row r="160" spans="1:57" ht="15.75" x14ac:dyDescent="0.25">
      <c r="A160" s="760"/>
      <c r="B160" s="761"/>
      <c r="C160" s="107">
        <f t="shared" si="29"/>
        <v>0</v>
      </c>
      <c r="D160" s="107">
        <f t="shared" si="30"/>
        <v>0</v>
      </c>
      <c r="E160" s="107">
        <f t="shared" si="31"/>
        <v>0</v>
      </c>
      <c r="F160" s="107">
        <f t="shared" si="32"/>
        <v>0</v>
      </c>
      <c r="G160" s="55">
        <f t="shared" si="33"/>
        <v>0</v>
      </c>
      <c r="H160" s="74">
        <f t="shared" si="34"/>
        <v>0</v>
      </c>
      <c r="I160" s="190"/>
      <c r="J160" s="189"/>
      <c r="K160" s="189"/>
      <c r="L160" s="189"/>
      <c r="M160" s="585"/>
      <c r="N160" s="586"/>
      <c r="O160" s="29"/>
      <c r="P160" s="108">
        <f t="shared" si="35"/>
        <v>0</v>
      </c>
      <c r="Q160" s="109">
        <f t="shared" si="36"/>
        <v>0</v>
      </c>
      <c r="T160" s="760"/>
      <c r="U160" s="761"/>
      <c r="V160" s="107">
        <f t="shared" si="37"/>
        <v>0</v>
      </c>
      <c r="W160" s="107">
        <f t="shared" si="38"/>
        <v>0</v>
      </c>
      <c r="X160" s="107">
        <f t="shared" si="39"/>
        <v>0</v>
      </c>
      <c r="Y160" s="107">
        <f t="shared" si="40"/>
        <v>0</v>
      </c>
      <c r="Z160" s="55">
        <f t="shared" si="41"/>
        <v>0</v>
      </c>
      <c r="AA160" s="74">
        <f t="shared" si="42"/>
        <v>0</v>
      </c>
      <c r="AB160" s="191"/>
      <c r="AC160" s="189"/>
      <c r="AD160" s="189"/>
      <c r="AE160" s="189"/>
      <c r="AF160" s="585"/>
      <c r="AG160" s="586"/>
      <c r="AH160" s="29"/>
      <c r="AI160" s="108">
        <f t="shared" si="43"/>
        <v>0</v>
      </c>
      <c r="AJ160" s="109">
        <f t="shared" si="44"/>
        <v>0</v>
      </c>
      <c r="AM160" s="171"/>
      <c r="AN160" s="181"/>
      <c r="AO160" s="181"/>
      <c r="AP160" s="181"/>
      <c r="AQ160" s="181"/>
      <c r="AR160" s="182"/>
      <c r="AS160" s="182"/>
      <c r="AT160" s="182"/>
      <c r="AU160" s="182"/>
      <c r="AV160" s="182"/>
      <c r="AW160" s="182"/>
      <c r="AX160" s="182"/>
      <c r="AY160" s="171"/>
      <c r="AZ160" s="171"/>
      <c r="BA160" s="171"/>
      <c r="BB160" s="171"/>
      <c r="BC160" s="171"/>
      <c r="BD160" s="171"/>
      <c r="BE160" s="171"/>
    </row>
    <row r="161" spans="1:57" ht="21" x14ac:dyDescent="0.35">
      <c r="A161" s="760"/>
      <c r="B161" s="761"/>
      <c r="C161" s="107">
        <f t="shared" si="29"/>
        <v>0</v>
      </c>
      <c r="D161" s="107">
        <f t="shared" si="30"/>
        <v>0</v>
      </c>
      <c r="E161" s="107">
        <f t="shared" si="31"/>
        <v>0</v>
      </c>
      <c r="F161" s="107">
        <f t="shared" si="32"/>
        <v>0</v>
      </c>
      <c r="G161" s="55">
        <f t="shared" si="33"/>
        <v>0</v>
      </c>
      <c r="H161" s="74">
        <f t="shared" si="34"/>
        <v>0</v>
      </c>
      <c r="I161" s="190"/>
      <c r="J161" s="189"/>
      <c r="K161" s="189"/>
      <c r="L161" s="189"/>
      <c r="M161" s="585"/>
      <c r="N161" s="586"/>
      <c r="O161" s="29"/>
      <c r="P161" s="108">
        <f t="shared" si="35"/>
        <v>0</v>
      </c>
      <c r="Q161" s="109">
        <f t="shared" si="36"/>
        <v>0</v>
      </c>
      <c r="T161" s="760"/>
      <c r="U161" s="761"/>
      <c r="V161" s="107">
        <f t="shared" si="37"/>
        <v>0</v>
      </c>
      <c r="W161" s="107">
        <f t="shared" si="38"/>
        <v>0</v>
      </c>
      <c r="X161" s="107">
        <f t="shared" si="39"/>
        <v>0</v>
      </c>
      <c r="Y161" s="107">
        <f t="shared" si="40"/>
        <v>0</v>
      </c>
      <c r="Z161" s="55">
        <f t="shared" si="41"/>
        <v>0</v>
      </c>
      <c r="AA161" s="74">
        <f t="shared" si="42"/>
        <v>0</v>
      </c>
      <c r="AB161" s="191"/>
      <c r="AC161" s="189"/>
      <c r="AD161" s="189"/>
      <c r="AE161" s="189"/>
      <c r="AF161" s="585"/>
      <c r="AG161" s="586"/>
      <c r="AH161" s="29"/>
      <c r="AI161" s="108">
        <f t="shared" si="43"/>
        <v>0</v>
      </c>
      <c r="AJ161" s="109">
        <f t="shared" si="44"/>
        <v>0</v>
      </c>
      <c r="AM161" s="193"/>
      <c r="AN161" s="194"/>
      <c r="AO161" s="194"/>
      <c r="AP161" s="194"/>
      <c r="AQ161" s="194"/>
      <c r="AR161" s="195"/>
      <c r="AS161" s="195"/>
      <c r="AT161" s="195"/>
      <c r="AU161" s="195"/>
      <c r="AV161" s="195"/>
      <c r="AW161" s="195"/>
      <c r="AX161" s="195"/>
      <c r="AY161" s="171"/>
      <c r="AZ161" s="171"/>
      <c r="BA161" s="171"/>
      <c r="BB161" s="171"/>
      <c r="BC161" s="171"/>
      <c r="BD161" s="171"/>
      <c r="BE161" s="171"/>
    </row>
    <row r="162" spans="1:57" ht="15.75" x14ac:dyDescent="0.25">
      <c r="A162" s="760"/>
      <c r="B162" s="761"/>
      <c r="C162" s="107">
        <f t="shared" si="29"/>
        <v>0</v>
      </c>
      <c r="D162" s="107">
        <f t="shared" si="30"/>
        <v>0</v>
      </c>
      <c r="E162" s="107">
        <f t="shared" si="31"/>
        <v>0</v>
      </c>
      <c r="F162" s="107">
        <f t="shared" si="32"/>
        <v>0</v>
      </c>
      <c r="G162" s="55">
        <f t="shared" si="33"/>
        <v>0</v>
      </c>
      <c r="H162" s="74">
        <f t="shared" si="34"/>
        <v>0</v>
      </c>
      <c r="I162" s="190"/>
      <c r="J162" s="189"/>
      <c r="K162" s="189"/>
      <c r="L162" s="189"/>
      <c r="M162" s="585"/>
      <c r="N162" s="586"/>
      <c r="O162" s="29"/>
      <c r="P162" s="108">
        <f t="shared" si="35"/>
        <v>0</v>
      </c>
      <c r="Q162" s="109">
        <f t="shared" si="36"/>
        <v>0</v>
      </c>
      <c r="T162" s="760"/>
      <c r="U162" s="761"/>
      <c r="V162" s="107">
        <f t="shared" si="37"/>
        <v>0</v>
      </c>
      <c r="W162" s="107">
        <f t="shared" si="38"/>
        <v>0</v>
      </c>
      <c r="X162" s="107">
        <f t="shared" si="39"/>
        <v>0</v>
      </c>
      <c r="Y162" s="107">
        <f t="shared" si="40"/>
        <v>0</v>
      </c>
      <c r="Z162" s="55">
        <f t="shared" si="41"/>
        <v>0</v>
      </c>
      <c r="AA162" s="74">
        <f t="shared" si="42"/>
        <v>0</v>
      </c>
      <c r="AB162" s="191"/>
      <c r="AC162" s="189"/>
      <c r="AD162" s="189"/>
      <c r="AE162" s="189"/>
      <c r="AF162" s="585"/>
      <c r="AG162" s="586"/>
      <c r="AH162" s="29"/>
      <c r="AI162" s="108">
        <f t="shared" si="43"/>
        <v>0</v>
      </c>
      <c r="AJ162" s="109">
        <f t="shared" si="44"/>
        <v>0</v>
      </c>
      <c r="AM162" s="171"/>
      <c r="AN162" s="181"/>
      <c r="AO162" s="181"/>
      <c r="AP162" s="181"/>
      <c r="AQ162" s="181"/>
      <c r="AR162" s="182"/>
      <c r="AS162" s="182"/>
      <c r="AT162" s="182"/>
      <c r="AU162" s="182"/>
      <c r="AV162" s="182"/>
      <c r="AW162" s="182"/>
      <c r="AX162" s="182"/>
      <c r="AY162" s="171"/>
      <c r="AZ162" s="171"/>
      <c r="BA162" s="171"/>
      <c r="BB162" s="171"/>
      <c r="BC162" s="171"/>
      <c r="BD162" s="171"/>
      <c r="BE162" s="171"/>
    </row>
    <row r="163" spans="1:57" ht="21" x14ac:dyDescent="0.25">
      <c r="A163" s="760"/>
      <c r="B163" s="761"/>
      <c r="C163" s="107">
        <f t="shared" si="29"/>
        <v>0</v>
      </c>
      <c r="D163" s="107">
        <f t="shared" si="30"/>
        <v>0</v>
      </c>
      <c r="E163" s="107">
        <f t="shared" si="31"/>
        <v>0</v>
      </c>
      <c r="F163" s="107">
        <f t="shared" si="32"/>
        <v>0</v>
      </c>
      <c r="G163" s="55">
        <f t="shared" si="33"/>
        <v>0</v>
      </c>
      <c r="H163" s="74">
        <f t="shared" si="34"/>
        <v>0</v>
      </c>
      <c r="I163" s="190"/>
      <c r="J163" s="189"/>
      <c r="K163" s="189"/>
      <c r="L163" s="189"/>
      <c r="M163" s="585"/>
      <c r="N163" s="586"/>
      <c r="O163" s="29"/>
      <c r="P163" s="108">
        <f t="shared" si="35"/>
        <v>0</v>
      </c>
      <c r="Q163" s="109">
        <f t="shared" si="36"/>
        <v>0</v>
      </c>
      <c r="T163" s="760"/>
      <c r="U163" s="761"/>
      <c r="V163" s="107">
        <f t="shared" si="37"/>
        <v>0</v>
      </c>
      <c r="W163" s="107">
        <f t="shared" si="38"/>
        <v>0</v>
      </c>
      <c r="X163" s="107">
        <f t="shared" si="39"/>
        <v>0</v>
      </c>
      <c r="Y163" s="107">
        <f t="shared" si="40"/>
        <v>0</v>
      </c>
      <c r="Z163" s="55">
        <f t="shared" si="41"/>
        <v>0</v>
      </c>
      <c r="AA163" s="74">
        <f t="shared" si="42"/>
        <v>0</v>
      </c>
      <c r="AB163" s="191"/>
      <c r="AC163" s="189"/>
      <c r="AD163" s="189"/>
      <c r="AE163" s="189"/>
      <c r="AF163" s="585"/>
      <c r="AG163" s="586"/>
      <c r="AH163" s="29"/>
      <c r="AI163" s="108">
        <f t="shared" si="43"/>
        <v>0</v>
      </c>
      <c r="AJ163" s="109">
        <f t="shared" si="44"/>
        <v>0</v>
      </c>
      <c r="AM163" s="195"/>
      <c r="AN163" s="194"/>
      <c r="AO163" s="194"/>
      <c r="AP163" s="194"/>
      <c r="AQ163" s="194"/>
      <c r="AR163" s="195"/>
      <c r="AS163" s="195"/>
      <c r="AT163" s="195"/>
      <c r="AU163" s="195"/>
      <c r="AV163" s="195"/>
      <c r="AW163" s="195"/>
      <c r="AX163" s="195"/>
      <c r="AY163" s="171"/>
      <c r="AZ163" s="171"/>
      <c r="BA163" s="171"/>
      <c r="BB163" s="171"/>
      <c r="BC163" s="171"/>
      <c r="BD163" s="171"/>
      <c r="BE163" s="171"/>
    </row>
    <row r="164" spans="1:57" ht="15.75" x14ac:dyDescent="0.25">
      <c r="A164" s="760"/>
      <c r="B164" s="761"/>
      <c r="C164" s="107">
        <f t="shared" si="29"/>
        <v>0</v>
      </c>
      <c r="D164" s="107">
        <f t="shared" si="30"/>
        <v>0</v>
      </c>
      <c r="E164" s="107">
        <f t="shared" si="31"/>
        <v>0</v>
      </c>
      <c r="F164" s="107">
        <f t="shared" si="32"/>
        <v>0</v>
      </c>
      <c r="G164" s="55">
        <f t="shared" si="33"/>
        <v>0</v>
      </c>
      <c r="H164" s="74">
        <f t="shared" si="34"/>
        <v>0</v>
      </c>
      <c r="I164" s="190"/>
      <c r="J164" s="189"/>
      <c r="K164" s="189"/>
      <c r="L164" s="189"/>
      <c r="M164" s="585"/>
      <c r="N164" s="586"/>
      <c r="O164" s="29"/>
      <c r="P164" s="108">
        <f t="shared" si="35"/>
        <v>0</v>
      </c>
      <c r="Q164" s="109">
        <f t="shared" si="36"/>
        <v>0</v>
      </c>
      <c r="T164" s="760"/>
      <c r="U164" s="761"/>
      <c r="V164" s="107">
        <f t="shared" si="37"/>
        <v>0</v>
      </c>
      <c r="W164" s="107">
        <f t="shared" si="38"/>
        <v>0</v>
      </c>
      <c r="X164" s="107">
        <f t="shared" si="39"/>
        <v>0</v>
      </c>
      <c r="Y164" s="107">
        <f t="shared" si="40"/>
        <v>0</v>
      </c>
      <c r="Z164" s="55">
        <f t="shared" si="41"/>
        <v>0</v>
      </c>
      <c r="AA164" s="74">
        <f t="shared" si="42"/>
        <v>0</v>
      </c>
      <c r="AB164" s="191"/>
      <c r="AC164" s="189"/>
      <c r="AD164" s="189"/>
      <c r="AE164" s="189"/>
      <c r="AF164" s="585"/>
      <c r="AG164" s="586"/>
      <c r="AH164" s="29"/>
      <c r="AI164" s="108">
        <f t="shared" si="43"/>
        <v>0</v>
      </c>
      <c r="AJ164" s="109">
        <f t="shared" si="44"/>
        <v>0</v>
      </c>
      <c r="AM164" s="196"/>
      <c r="AN164" s="181"/>
      <c r="AO164" s="181"/>
      <c r="AP164" s="181"/>
      <c r="AQ164" s="181"/>
      <c r="AR164" s="182"/>
      <c r="AS164" s="182"/>
      <c r="AT164" s="182"/>
      <c r="AU164" s="182"/>
      <c r="AV164" s="182"/>
      <c r="AW164" s="182"/>
      <c r="AX164" s="182"/>
      <c r="AY164" s="171"/>
      <c r="AZ164" s="171"/>
      <c r="BA164" s="171"/>
      <c r="BB164" s="171"/>
      <c r="BC164" s="171"/>
      <c r="BD164" s="171"/>
      <c r="BE164" s="171"/>
    </row>
    <row r="165" spans="1:57" ht="15.75" x14ac:dyDescent="0.25">
      <c r="A165" s="760"/>
      <c r="B165" s="761"/>
      <c r="C165" s="107">
        <f t="shared" si="29"/>
        <v>0</v>
      </c>
      <c r="D165" s="107">
        <f t="shared" si="30"/>
        <v>0</v>
      </c>
      <c r="E165" s="107">
        <f t="shared" si="31"/>
        <v>0</v>
      </c>
      <c r="F165" s="107">
        <f t="shared" si="32"/>
        <v>0</v>
      </c>
      <c r="G165" s="55">
        <f t="shared" si="33"/>
        <v>0</v>
      </c>
      <c r="H165" s="74">
        <f t="shared" si="34"/>
        <v>0</v>
      </c>
      <c r="I165" s="190"/>
      <c r="J165" s="189"/>
      <c r="K165" s="189"/>
      <c r="L165" s="189"/>
      <c r="M165" s="585"/>
      <c r="N165" s="586"/>
      <c r="O165" s="29"/>
      <c r="P165" s="108">
        <f t="shared" si="35"/>
        <v>0</v>
      </c>
      <c r="Q165" s="109">
        <f t="shared" si="36"/>
        <v>0</v>
      </c>
      <c r="T165" s="760"/>
      <c r="U165" s="761"/>
      <c r="V165" s="107">
        <f t="shared" si="37"/>
        <v>0</v>
      </c>
      <c r="W165" s="107">
        <f t="shared" si="38"/>
        <v>0</v>
      </c>
      <c r="X165" s="107">
        <f t="shared" si="39"/>
        <v>0</v>
      </c>
      <c r="Y165" s="107">
        <f t="shared" si="40"/>
        <v>0</v>
      </c>
      <c r="Z165" s="55">
        <f t="shared" si="41"/>
        <v>0</v>
      </c>
      <c r="AA165" s="74">
        <f t="shared" si="42"/>
        <v>0</v>
      </c>
      <c r="AB165" s="191"/>
      <c r="AC165" s="189"/>
      <c r="AD165" s="189"/>
      <c r="AE165" s="189"/>
      <c r="AF165" s="585"/>
      <c r="AG165" s="586"/>
      <c r="AH165" s="29"/>
      <c r="AI165" s="108">
        <f t="shared" si="43"/>
        <v>0</v>
      </c>
      <c r="AJ165" s="109">
        <f t="shared" si="44"/>
        <v>0</v>
      </c>
      <c r="AM165" s="196"/>
      <c r="AN165" s="181"/>
      <c r="AO165" s="181"/>
      <c r="AP165" s="181"/>
      <c r="AQ165" s="181"/>
      <c r="AR165" s="182"/>
      <c r="AS165" s="182"/>
      <c r="AT165" s="182"/>
      <c r="AU165" s="182"/>
      <c r="AV165" s="182"/>
      <c r="AW165" s="182"/>
      <c r="AX165" s="182"/>
      <c r="AY165" s="171"/>
      <c r="AZ165" s="171"/>
      <c r="BA165" s="171"/>
      <c r="BB165" s="171"/>
      <c r="BC165" s="171"/>
      <c r="BD165" s="171"/>
      <c r="BE165" s="171"/>
    </row>
    <row r="166" spans="1:57" ht="15.75" x14ac:dyDescent="0.25">
      <c r="A166" s="760"/>
      <c r="B166" s="761"/>
      <c r="C166" s="107">
        <f t="shared" si="29"/>
        <v>0</v>
      </c>
      <c r="D166" s="107">
        <f t="shared" si="30"/>
        <v>0</v>
      </c>
      <c r="E166" s="107">
        <f t="shared" si="31"/>
        <v>0</v>
      </c>
      <c r="F166" s="107">
        <f t="shared" si="32"/>
        <v>0</v>
      </c>
      <c r="G166" s="55">
        <f t="shared" si="33"/>
        <v>0</v>
      </c>
      <c r="H166" s="74">
        <f t="shared" si="34"/>
        <v>0</v>
      </c>
      <c r="I166" s="190"/>
      <c r="J166" s="189"/>
      <c r="K166" s="189"/>
      <c r="L166" s="189"/>
      <c r="M166" s="585"/>
      <c r="N166" s="586"/>
      <c r="O166" s="29"/>
      <c r="P166" s="108">
        <f t="shared" si="35"/>
        <v>0</v>
      </c>
      <c r="Q166" s="109">
        <f t="shared" si="36"/>
        <v>0</v>
      </c>
      <c r="T166" s="760"/>
      <c r="U166" s="761"/>
      <c r="V166" s="107">
        <f t="shared" si="37"/>
        <v>0</v>
      </c>
      <c r="W166" s="107">
        <f t="shared" si="38"/>
        <v>0</v>
      </c>
      <c r="X166" s="107">
        <f t="shared" si="39"/>
        <v>0</v>
      </c>
      <c r="Y166" s="107">
        <f t="shared" si="40"/>
        <v>0</v>
      </c>
      <c r="Z166" s="55">
        <f t="shared" si="41"/>
        <v>0</v>
      </c>
      <c r="AA166" s="74">
        <f t="shared" si="42"/>
        <v>0</v>
      </c>
      <c r="AB166" s="191"/>
      <c r="AC166" s="189"/>
      <c r="AD166" s="189"/>
      <c r="AE166" s="189"/>
      <c r="AF166" s="585"/>
      <c r="AG166" s="586"/>
      <c r="AH166" s="29"/>
      <c r="AI166" s="108">
        <f t="shared" si="43"/>
        <v>0</v>
      </c>
      <c r="AJ166" s="109">
        <f t="shared" si="44"/>
        <v>0</v>
      </c>
      <c r="AM166" s="196"/>
      <c r="AN166" s="181"/>
      <c r="AO166" s="181"/>
      <c r="AP166" s="181"/>
      <c r="AQ166" s="181"/>
      <c r="AR166" s="182"/>
      <c r="AS166" s="182"/>
      <c r="AT166" s="182"/>
      <c r="AU166" s="182"/>
      <c r="AV166" s="182"/>
      <c r="AW166" s="182"/>
      <c r="AX166" s="182"/>
      <c r="AY166" s="171"/>
      <c r="AZ166" s="171"/>
      <c r="BA166" s="171"/>
      <c r="BB166" s="171"/>
      <c r="BC166" s="171"/>
      <c r="BD166" s="171"/>
      <c r="BE166" s="171"/>
    </row>
    <row r="167" spans="1:57" ht="15.75" x14ac:dyDescent="0.25">
      <c r="A167" s="760"/>
      <c r="B167" s="761"/>
      <c r="C167" s="107">
        <f t="shared" si="29"/>
        <v>0</v>
      </c>
      <c r="D167" s="107">
        <f t="shared" si="30"/>
        <v>0</v>
      </c>
      <c r="E167" s="107">
        <f t="shared" si="31"/>
        <v>0</v>
      </c>
      <c r="F167" s="107">
        <f t="shared" si="32"/>
        <v>0</v>
      </c>
      <c r="G167" s="55">
        <f t="shared" si="33"/>
        <v>0</v>
      </c>
      <c r="H167" s="74">
        <f t="shared" si="34"/>
        <v>0</v>
      </c>
      <c r="I167" s="190"/>
      <c r="J167" s="189"/>
      <c r="K167" s="189"/>
      <c r="L167" s="189"/>
      <c r="M167" s="585"/>
      <c r="N167" s="586"/>
      <c r="O167" s="29"/>
      <c r="P167" s="108">
        <f t="shared" si="35"/>
        <v>0</v>
      </c>
      <c r="Q167" s="109">
        <f t="shared" si="36"/>
        <v>0</v>
      </c>
      <c r="T167" s="760"/>
      <c r="U167" s="761"/>
      <c r="V167" s="107">
        <f t="shared" si="37"/>
        <v>0</v>
      </c>
      <c r="W167" s="107">
        <f t="shared" si="38"/>
        <v>0</v>
      </c>
      <c r="X167" s="107">
        <f t="shared" si="39"/>
        <v>0</v>
      </c>
      <c r="Y167" s="107">
        <f t="shared" si="40"/>
        <v>0</v>
      </c>
      <c r="Z167" s="55">
        <f t="shared" si="41"/>
        <v>0</v>
      </c>
      <c r="AA167" s="74">
        <f t="shared" si="42"/>
        <v>0</v>
      </c>
      <c r="AB167" s="191"/>
      <c r="AC167" s="189"/>
      <c r="AD167" s="189"/>
      <c r="AE167" s="189"/>
      <c r="AF167" s="585"/>
      <c r="AG167" s="586"/>
      <c r="AH167" s="29"/>
      <c r="AI167" s="108">
        <f t="shared" si="43"/>
        <v>0</v>
      </c>
      <c r="AJ167" s="109">
        <f t="shared" si="44"/>
        <v>0</v>
      </c>
      <c r="AM167" s="196"/>
      <c r="AN167" s="181"/>
      <c r="AO167" s="181"/>
      <c r="AP167" s="181"/>
      <c r="AQ167" s="181"/>
      <c r="AR167" s="182"/>
      <c r="AS167" s="182"/>
      <c r="AT167" s="182"/>
      <c r="AU167" s="182"/>
      <c r="AV167" s="182"/>
      <c r="AW167" s="182"/>
      <c r="AX167" s="182"/>
      <c r="AY167" s="171"/>
      <c r="AZ167" s="171"/>
      <c r="BA167" s="171"/>
      <c r="BB167" s="171"/>
      <c r="BC167" s="171"/>
      <c r="BD167" s="171"/>
      <c r="BE167" s="171"/>
    </row>
    <row r="168" spans="1:57" ht="16.5" thickBot="1" x14ac:dyDescent="0.3">
      <c r="A168" s="764"/>
      <c r="B168" s="765"/>
      <c r="C168" s="110">
        <f t="shared" si="29"/>
        <v>0</v>
      </c>
      <c r="D168" s="110">
        <f t="shared" si="30"/>
        <v>0</v>
      </c>
      <c r="E168" s="110">
        <f t="shared" si="31"/>
        <v>0</v>
      </c>
      <c r="F168" s="110">
        <f t="shared" si="32"/>
        <v>0</v>
      </c>
      <c r="G168" s="111">
        <f t="shared" si="33"/>
        <v>0</v>
      </c>
      <c r="H168" s="112">
        <f t="shared" si="34"/>
        <v>0</v>
      </c>
      <c r="I168" s="197"/>
      <c r="J168" s="198"/>
      <c r="K168" s="198"/>
      <c r="L168" s="198"/>
      <c r="M168" s="699"/>
      <c r="N168" s="700"/>
      <c r="O168" s="30"/>
      <c r="P168" s="113">
        <f t="shared" si="35"/>
        <v>0</v>
      </c>
      <c r="Q168" s="114">
        <f t="shared" si="36"/>
        <v>0</v>
      </c>
      <c r="T168" s="762"/>
      <c r="U168" s="763"/>
      <c r="V168" s="115">
        <f t="shared" si="37"/>
        <v>0</v>
      </c>
      <c r="W168" s="115">
        <f t="shared" si="38"/>
        <v>0</v>
      </c>
      <c r="X168" s="115">
        <f t="shared" si="39"/>
        <v>0</v>
      </c>
      <c r="Y168" s="115">
        <f t="shared" si="40"/>
        <v>0</v>
      </c>
      <c r="Z168" s="116">
        <f t="shared" si="41"/>
        <v>0</v>
      </c>
      <c r="AA168" s="117">
        <f t="shared" si="42"/>
        <v>0</v>
      </c>
      <c r="AB168" s="200"/>
      <c r="AC168" s="199"/>
      <c r="AD168" s="199"/>
      <c r="AE168" s="199"/>
      <c r="AF168" s="699"/>
      <c r="AG168" s="700"/>
      <c r="AH168" s="60"/>
      <c r="AI168" s="118">
        <f t="shared" si="43"/>
        <v>0</v>
      </c>
      <c r="AJ168" s="119">
        <f t="shared" si="44"/>
        <v>0</v>
      </c>
      <c r="AM168" s="196"/>
      <c r="AN168" s="181"/>
      <c r="AO168" s="181"/>
      <c r="AP168" s="181"/>
      <c r="AQ168" s="181"/>
      <c r="AR168" s="182"/>
      <c r="AS168" s="182"/>
      <c r="AT168" s="182"/>
      <c r="AU168" s="182"/>
      <c r="AV168" s="182"/>
      <c r="AW168" s="182"/>
      <c r="AX168" s="182"/>
      <c r="AY168" s="171"/>
      <c r="AZ168" s="171"/>
      <c r="BA168" s="171"/>
      <c r="BB168" s="171"/>
      <c r="BC168" s="171"/>
      <c r="BD168" s="171"/>
      <c r="BE168" s="171"/>
    </row>
    <row r="169" spans="1:57" ht="17.25" customHeight="1" thickTop="1" thickBot="1" x14ac:dyDescent="0.3">
      <c r="A169" s="750" t="s">
        <v>87</v>
      </c>
      <c r="B169" s="750"/>
      <c r="C169" s="752">
        <f t="shared" ref="C169:H169" si="45">SUMIF(C149:C168,"&lt;&gt;#N/A")+SUMIF(V149:V172,"&lt;&gt;#N/A")</f>
        <v>0</v>
      </c>
      <c r="D169" s="752">
        <f t="shared" si="45"/>
        <v>0</v>
      </c>
      <c r="E169" s="752">
        <f t="shared" si="45"/>
        <v>0</v>
      </c>
      <c r="F169" s="752">
        <f t="shared" si="45"/>
        <v>0</v>
      </c>
      <c r="G169" s="752">
        <f t="shared" si="45"/>
        <v>0</v>
      </c>
      <c r="H169" s="921">
        <f t="shared" si="45"/>
        <v>0</v>
      </c>
      <c r="I169" s="923">
        <f>SUM(I149:I168)+SUM(AB149:AB168)</f>
        <v>0</v>
      </c>
      <c r="J169" s="754">
        <f>SUM(J149:J168)+SUM(AC149:AC168)</f>
        <v>0</v>
      </c>
      <c r="K169" s="754">
        <f>SUM(K149:K168)+SUM(AD149:AD168)</f>
        <v>0</v>
      </c>
      <c r="L169" s="754">
        <f>SUM(L149:L168)+SUM(AE149:AE168)</f>
        <v>0</v>
      </c>
      <c r="M169" s="925">
        <f>SUM(M149:N168)+SUM(AF149:AG168)</f>
        <v>0</v>
      </c>
      <c r="N169" s="926"/>
      <c r="O169" s="754">
        <f>SUM(O149:O168)+SUM(AH149:AH168)</f>
        <v>0</v>
      </c>
      <c r="P169" s="929">
        <f>SUMIF(P149:P168,"&lt;&gt;#N/A")+SUMIF(Z149:Z172,"&lt;&gt;#N/A")</f>
        <v>0</v>
      </c>
      <c r="Q169" s="929">
        <f>SUMIF(H149:I168,"&lt;&gt;#N/A")+SUMIF(AA149:AB172,"&lt;&gt;#N/A")</f>
        <v>0</v>
      </c>
      <c r="T169" s="776"/>
      <c r="U169" s="776"/>
      <c r="V169" s="930"/>
      <c r="W169" s="930"/>
      <c r="X169" s="930"/>
      <c r="Y169" s="930"/>
      <c r="Z169" s="931"/>
      <c r="AA169" s="931"/>
      <c r="AB169" s="201"/>
      <c r="AC169" s="932"/>
      <c r="AD169" s="932"/>
      <c r="AE169" s="932"/>
      <c r="AF169" s="932"/>
      <c r="AG169" s="932"/>
      <c r="AH169" s="931"/>
      <c r="AI169" s="933"/>
      <c r="AJ169" s="933"/>
      <c r="AK169" s="171"/>
      <c r="AM169" s="196"/>
      <c r="AN169" s="181"/>
      <c r="AO169" s="181"/>
      <c r="AP169" s="181"/>
      <c r="AQ169" s="181"/>
      <c r="AR169" s="182"/>
      <c r="AS169" s="182"/>
      <c r="AT169" s="182"/>
      <c r="AU169" s="182"/>
      <c r="AV169" s="182"/>
      <c r="AW169" s="182"/>
      <c r="AX169" s="182"/>
      <c r="AY169" s="171"/>
      <c r="AZ169" s="171"/>
      <c r="BA169" s="171"/>
      <c r="BB169" s="171"/>
      <c r="BC169" s="171"/>
      <c r="BD169" s="171"/>
      <c r="BE169" s="171"/>
    </row>
    <row r="170" spans="1:57" ht="16.5" thickBot="1" x14ac:dyDescent="0.3">
      <c r="A170" s="751"/>
      <c r="B170" s="751"/>
      <c r="C170" s="753"/>
      <c r="D170" s="753"/>
      <c r="E170" s="753"/>
      <c r="F170" s="753"/>
      <c r="G170" s="753"/>
      <c r="H170" s="922"/>
      <c r="I170" s="924"/>
      <c r="J170" s="755"/>
      <c r="K170" s="755"/>
      <c r="L170" s="755"/>
      <c r="M170" s="927"/>
      <c r="N170" s="928"/>
      <c r="O170" s="755"/>
      <c r="P170" s="671"/>
      <c r="Q170" s="671"/>
      <c r="T170" s="776"/>
      <c r="U170" s="776"/>
      <c r="V170" s="930"/>
      <c r="W170" s="930"/>
      <c r="X170" s="930"/>
      <c r="Y170" s="930"/>
      <c r="Z170" s="931"/>
      <c r="AA170" s="931"/>
      <c r="AB170" s="201"/>
      <c r="AC170" s="932"/>
      <c r="AD170" s="932"/>
      <c r="AE170" s="932"/>
      <c r="AF170" s="932"/>
      <c r="AG170" s="932"/>
      <c r="AH170" s="931"/>
      <c r="AI170" s="932"/>
      <c r="AJ170" s="933"/>
      <c r="AK170" s="171"/>
      <c r="AM170" s="196"/>
      <c r="AN170" s="181"/>
      <c r="AO170" s="181"/>
      <c r="AP170" s="181"/>
      <c r="AQ170" s="181"/>
      <c r="AR170" s="182"/>
      <c r="AS170" s="182"/>
      <c r="AT170" s="182"/>
      <c r="AU170" s="182"/>
      <c r="AV170" s="182"/>
      <c r="AW170" s="182"/>
      <c r="AX170" s="182"/>
      <c r="AY170" s="171"/>
      <c r="AZ170" s="171"/>
      <c r="BA170" s="171"/>
      <c r="BB170" s="171"/>
      <c r="BC170" s="171"/>
      <c r="BD170" s="171"/>
      <c r="BE170" s="171"/>
    </row>
    <row r="171" spans="1:57" ht="16.5" thickBot="1" x14ac:dyDescent="0.3">
      <c r="A171" s="843" t="s">
        <v>88</v>
      </c>
      <c r="B171" s="843"/>
      <c r="C171" s="843"/>
      <c r="D171" s="843"/>
      <c r="E171" s="843"/>
      <c r="F171" s="843"/>
      <c r="G171" s="870">
        <f>Q169</f>
        <v>0</v>
      </c>
      <c r="H171" s="870"/>
      <c r="I171" s="870"/>
      <c r="J171" s="870"/>
      <c r="K171" s="870"/>
      <c r="L171" s="870"/>
      <c r="M171" s="870"/>
      <c r="N171" s="202"/>
      <c r="T171" s="641"/>
      <c r="U171" s="641"/>
      <c r="V171" s="641"/>
      <c r="W171" s="641"/>
      <c r="X171" s="641"/>
      <c r="Y171" s="641"/>
      <c r="Z171" s="934"/>
      <c r="AA171" s="934"/>
      <c r="AB171" s="934"/>
      <c r="AC171" s="934"/>
      <c r="AD171" s="934"/>
      <c r="AE171" s="934"/>
      <c r="AF171" s="934"/>
      <c r="AG171" s="202"/>
      <c r="AH171" s="171"/>
      <c r="AI171" s="171"/>
      <c r="AJ171" s="171"/>
      <c r="AK171" s="171"/>
      <c r="AM171" s="170"/>
      <c r="AN171" s="181"/>
      <c r="AO171" s="181"/>
      <c r="AP171" s="181"/>
      <c r="AQ171" s="181"/>
      <c r="AR171" s="182"/>
      <c r="AS171" s="182"/>
      <c r="AT171" s="182"/>
      <c r="AU171" s="182"/>
      <c r="AV171" s="182"/>
      <c r="AW171" s="182"/>
      <c r="AX171" s="182"/>
      <c r="AY171" s="171"/>
      <c r="AZ171" s="171"/>
      <c r="BA171" s="171"/>
      <c r="BB171" s="171"/>
      <c r="BC171" s="171"/>
      <c r="BD171" s="171"/>
      <c r="BE171" s="171"/>
    </row>
    <row r="172" spans="1:57" ht="15.75" customHeight="1" thickBot="1" x14ac:dyDescent="0.3">
      <c r="A172" s="843"/>
      <c r="B172" s="843"/>
      <c r="C172" s="843"/>
      <c r="D172" s="843"/>
      <c r="E172" s="843"/>
      <c r="F172" s="843"/>
      <c r="G172" s="871"/>
      <c r="H172" s="871"/>
      <c r="I172" s="871"/>
      <c r="J172" s="871"/>
      <c r="K172" s="871"/>
      <c r="L172" s="871"/>
      <c r="M172" s="871"/>
      <c r="N172" s="202"/>
      <c r="T172" s="641"/>
      <c r="U172" s="641"/>
      <c r="V172" s="641"/>
      <c r="W172" s="641"/>
      <c r="X172" s="641"/>
      <c r="Y172" s="641"/>
      <c r="Z172" s="934"/>
      <c r="AA172" s="934"/>
      <c r="AB172" s="934"/>
      <c r="AC172" s="934"/>
      <c r="AD172" s="934"/>
      <c r="AE172" s="934"/>
      <c r="AF172" s="934"/>
      <c r="AG172" s="202"/>
      <c r="AH172" s="171"/>
      <c r="AI172" s="171"/>
      <c r="AJ172" s="171"/>
      <c r="AK172" s="171"/>
      <c r="AM172" s="171"/>
      <c r="AN172" s="171"/>
      <c r="AO172" s="171"/>
      <c r="AP172" s="171"/>
      <c r="AQ172" s="171"/>
      <c r="AR172" s="171"/>
      <c r="AS172" s="171"/>
      <c r="AT172" s="171"/>
      <c r="AU172" s="171"/>
      <c r="AV172" s="171"/>
      <c r="AW172" s="171"/>
      <c r="AX172" s="171"/>
      <c r="AY172" s="171"/>
      <c r="AZ172" s="171"/>
      <c r="BA172" s="171"/>
      <c r="BB172" s="171"/>
      <c r="BC172" s="171"/>
      <c r="BD172" s="171"/>
      <c r="BE172" s="171"/>
    </row>
    <row r="174" spans="1:57" ht="15.75" customHeight="1" x14ac:dyDescent="0.25">
      <c r="A174" s="170"/>
      <c r="B174" s="170"/>
      <c r="C174" s="170"/>
      <c r="D174" s="170"/>
      <c r="E174" s="170"/>
      <c r="F174" s="170"/>
      <c r="G174" s="202"/>
      <c r="H174" s="202"/>
      <c r="I174" s="202"/>
      <c r="J174" s="202"/>
      <c r="K174" s="202"/>
      <c r="L174" s="202"/>
      <c r="M174" s="202"/>
      <c r="N174" s="202"/>
      <c r="T174" s="170"/>
      <c r="U174" s="170"/>
      <c r="V174" s="170"/>
      <c r="W174" s="170"/>
      <c r="X174" s="170"/>
      <c r="Y174" s="170"/>
      <c r="Z174" s="202"/>
      <c r="AA174" s="202"/>
      <c r="AB174" s="202"/>
      <c r="AC174" s="202"/>
      <c r="AD174" s="202"/>
      <c r="AE174" s="202"/>
      <c r="AF174" s="202"/>
      <c r="AG174" s="202"/>
      <c r="AH174" s="171"/>
      <c r="AI174" s="171"/>
      <c r="AJ174" s="171"/>
      <c r="AK174" s="171"/>
      <c r="AM174" s="171"/>
      <c r="AN174" s="171"/>
      <c r="AO174" s="171"/>
      <c r="AP174" s="171"/>
      <c r="AQ174" s="171"/>
      <c r="AR174" s="171"/>
      <c r="AS174" s="171"/>
      <c r="AT174" s="171"/>
      <c r="AU174" s="171"/>
      <c r="AV174" s="171"/>
      <c r="AW174" s="171"/>
      <c r="AX174" s="171"/>
      <c r="AY174" s="171"/>
      <c r="AZ174" s="171"/>
      <c r="BA174" s="171"/>
      <c r="BB174" s="171"/>
      <c r="BC174" s="171"/>
      <c r="BD174" s="171"/>
      <c r="BE174" s="171"/>
    </row>
    <row r="175" spans="1:57" ht="15.75" customHeight="1" x14ac:dyDescent="0.25">
      <c r="A175" s="170"/>
      <c r="B175" s="170"/>
      <c r="C175" s="170"/>
      <c r="D175" s="170"/>
      <c r="E175" s="170"/>
      <c r="F175" s="170"/>
      <c r="G175" s="202"/>
      <c r="H175" s="202"/>
      <c r="I175" s="202"/>
      <c r="J175" s="202"/>
      <c r="K175" s="202"/>
      <c r="L175" s="202"/>
      <c r="M175" s="202"/>
      <c r="N175" s="202"/>
      <c r="T175" s="170"/>
      <c r="U175" s="170"/>
      <c r="V175" s="170"/>
      <c r="W175" s="170"/>
      <c r="X175" s="170"/>
      <c r="Y175" s="170"/>
      <c r="Z175" s="202"/>
      <c r="AA175" s="202"/>
      <c r="AB175" s="202"/>
      <c r="AC175" s="202"/>
      <c r="AD175" s="202"/>
      <c r="AE175" s="202"/>
      <c r="AF175" s="202"/>
      <c r="AG175" s="202"/>
      <c r="AH175" s="171"/>
      <c r="AI175" s="171"/>
      <c r="AJ175" s="171"/>
      <c r="AK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  <c r="AW175" s="171"/>
      <c r="AX175" s="171"/>
      <c r="AY175" s="171"/>
      <c r="AZ175" s="171"/>
      <c r="BA175" s="171"/>
      <c r="BB175" s="171"/>
      <c r="BC175" s="171"/>
      <c r="BD175" s="171"/>
      <c r="BE175" s="171"/>
    </row>
    <row r="176" spans="1:57" x14ac:dyDescent="0.25">
      <c r="A176" s="589" t="s">
        <v>33</v>
      </c>
      <c r="B176" s="589"/>
      <c r="C176" s="589"/>
      <c r="D176" s="589"/>
      <c r="E176" s="589"/>
      <c r="F176" s="589"/>
      <c r="G176" s="589"/>
      <c r="H176" s="589"/>
      <c r="I176" s="589"/>
      <c r="J176" s="589"/>
      <c r="K176" s="589"/>
      <c r="L176" s="589"/>
      <c r="M176" s="589"/>
      <c r="N176" s="589"/>
      <c r="O176" s="589"/>
      <c r="P176" s="589"/>
      <c r="Q176" s="589"/>
      <c r="R176" s="589"/>
      <c r="S176" s="589"/>
      <c r="T176" s="589"/>
      <c r="U176" s="589"/>
      <c r="AM176" s="171"/>
      <c r="AN176" s="171"/>
      <c r="AO176" s="171"/>
      <c r="AP176" s="171"/>
      <c r="AQ176" s="171"/>
      <c r="AR176" s="171"/>
      <c r="AS176" s="171"/>
      <c r="AT176" s="171"/>
      <c r="AU176" s="171"/>
      <c r="AV176" s="171"/>
      <c r="AW176" s="171"/>
      <c r="AX176" s="171"/>
      <c r="AY176" s="171"/>
      <c r="AZ176" s="171"/>
      <c r="BA176" s="171"/>
      <c r="BB176" s="171"/>
      <c r="BC176" s="171"/>
      <c r="BD176" s="171"/>
      <c r="BE176" s="171"/>
    </row>
    <row r="177" spans="1:55" x14ac:dyDescent="0.25">
      <c r="A177" s="589"/>
      <c r="B177" s="589"/>
      <c r="C177" s="589"/>
      <c r="D177" s="589"/>
      <c r="E177" s="589"/>
      <c r="F177" s="589"/>
      <c r="G177" s="589"/>
      <c r="H177" s="589"/>
      <c r="I177" s="589"/>
      <c r="J177" s="589"/>
      <c r="K177" s="589"/>
      <c r="L177" s="589"/>
      <c r="M177" s="589"/>
      <c r="N177" s="589"/>
      <c r="O177" s="589"/>
      <c r="P177" s="589"/>
      <c r="Q177" s="589"/>
      <c r="R177" s="589"/>
      <c r="S177" s="589"/>
      <c r="T177" s="589"/>
      <c r="U177" s="589"/>
    </row>
    <row r="178" spans="1:55" ht="21.75" thickBot="1" x14ac:dyDescent="0.4">
      <c r="A178" s="203"/>
      <c r="B178" s="204" t="s">
        <v>66</v>
      </c>
      <c r="C178" s="204"/>
      <c r="D178" s="204"/>
      <c r="E178" s="204"/>
      <c r="F178" s="203"/>
      <c r="G178" s="203"/>
      <c r="H178" s="203"/>
      <c r="I178" s="203"/>
      <c r="J178" s="203"/>
      <c r="K178" s="203"/>
      <c r="L178" s="203"/>
      <c r="M178" s="205"/>
      <c r="N178" s="205"/>
      <c r="O178" s="203"/>
      <c r="P178" s="203"/>
      <c r="T178" s="203"/>
      <c r="U178" s="204" t="s">
        <v>66</v>
      </c>
      <c r="V178" s="204"/>
      <c r="W178" s="204"/>
      <c r="X178" s="204"/>
      <c r="Y178" s="203"/>
      <c r="Z178" s="203"/>
      <c r="AA178" s="203"/>
      <c r="AB178" s="203"/>
      <c r="AC178" s="203"/>
      <c r="AD178" s="203"/>
      <c r="AE178" s="203"/>
      <c r="AF178" s="205"/>
      <c r="AG178" s="205"/>
      <c r="AH178" s="203"/>
      <c r="AI178" s="203"/>
      <c r="AM178" s="203"/>
      <c r="AN178" s="204" t="s">
        <v>66</v>
      </c>
      <c r="AO178" s="204"/>
      <c r="AP178" s="204"/>
      <c r="AQ178" s="204"/>
      <c r="AR178" s="203"/>
      <c r="AS178" s="203"/>
      <c r="AT178" s="203"/>
      <c r="AU178" s="203"/>
      <c r="AV178" s="203"/>
      <c r="AW178" s="203"/>
      <c r="AX178" s="203"/>
      <c r="AY178" s="205"/>
      <c r="AZ178" s="205"/>
      <c r="BA178" s="203"/>
      <c r="BB178" s="203"/>
    </row>
    <row r="179" spans="1:55" ht="15" customHeight="1" x14ac:dyDescent="0.25">
      <c r="A179" s="590" t="s">
        <v>14</v>
      </c>
      <c r="B179" s="747"/>
      <c r="C179" s="590" t="s">
        <v>6</v>
      </c>
      <c r="D179" s="749"/>
      <c r="E179" s="747"/>
      <c r="F179" s="590" t="s">
        <v>65</v>
      </c>
      <c r="G179" s="747"/>
      <c r="H179" s="590" t="s">
        <v>64</v>
      </c>
      <c r="I179" s="747"/>
      <c r="J179" s="206"/>
      <c r="K179" s="601"/>
      <c r="L179" s="607"/>
      <c r="M179" s="601" t="s">
        <v>12</v>
      </c>
      <c r="N179" s="607"/>
      <c r="O179" s="608"/>
      <c r="P179" s="607" t="s">
        <v>36</v>
      </c>
      <c r="Q179" s="608"/>
      <c r="T179" s="590" t="s">
        <v>14</v>
      </c>
      <c r="U179" s="747"/>
      <c r="V179" s="590" t="s">
        <v>6</v>
      </c>
      <c r="W179" s="749"/>
      <c r="X179" s="747"/>
      <c r="Y179" s="590" t="s">
        <v>65</v>
      </c>
      <c r="Z179" s="747"/>
      <c r="AA179" s="590" t="s">
        <v>64</v>
      </c>
      <c r="AB179" s="749"/>
      <c r="AC179" s="207"/>
      <c r="AD179" s="601"/>
      <c r="AE179" s="607"/>
      <c r="AF179" s="601" t="s">
        <v>12</v>
      </c>
      <c r="AG179" s="607"/>
      <c r="AH179" s="608"/>
      <c r="AI179" s="607" t="s">
        <v>36</v>
      </c>
      <c r="AJ179" s="608"/>
      <c r="AM179" s="590" t="s">
        <v>14</v>
      </c>
      <c r="AN179" s="747"/>
      <c r="AO179" s="590" t="s">
        <v>6</v>
      </c>
      <c r="AP179" s="749"/>
      <c r="AQ179" s="747"/>
      <c r="AR179" s="590" t="s">
        <v>65</v>
      </c>
      <c r="AS179" s="747"/>
      <c r="AT179" s="590" t="s">
        <v>64</v>
      </c>
      <c r="AU179" s="749"/>
      <c r="AV179" s="206"/>
      <c r="AW179" s="601"/>
      <c r="AX179" s="607"/>
      <c r="AY179" s="601" t="s">
        <v>12</v>
      </c>
      <c r="AZ179" s="607"/>
      <c r="BA179" s="608"/>
      <c r="BB179" s="607" t="s">
        <v>36</v>
      </c>
      <c r="BC179" s="608"/>
    </row>
    <row r="180" spans="1:55" ht="15.75" thickBot="1" x14ac:dyDescent="0.3">
      <c r="A180" s="591"/>
      <c r="B180" s="748"/>
      <c r="C180" s="591"/>
      <c r="D180" s="736"/>
      <c r="E180" s="748"/>
      <c r="F180" s="591"/>
      <c r="G180" s="748"/>
      <c r="H180" s="591"/>
      <c r="I180" s="748"/>
      <c r="J180" s="206"/>
      <c r="K180" s="603"/>
      <c r="L180" s="609"/>
      <c r="M180" s="603"/>
      <c r="N180" s="609"/>
      <c r="O180" s="610"/>
      <c r="P180" s="609"/>
      <c r="Q180" s="610"/>
      <c r="T180" s="591"/>
      <c r="U180" s="748"/>
      <c r="V180" s="591"/>
      <c r="W180" s="736"/>
      <c r="X180" s="748"/>
      <c r="Y180" s="591"/>
      <c r="Z180" s="748"/>
      <c r="AA180" s="591"/>
      <c r="AB180" s="736"/>
      <c r="AC180" s="207"/>
      <c r="AD180" s="603"/>
      <c r="AE180" s="609"/>
      <c r="AF180" s="603"/>
      <c r="AG180" s="609"/>
      <c r="AH180" s="610"/>
      <c r="AI180" s="609"/>
      <c r="AJ180" s="610"/>
      <c r="AM180" s="591"/>
      <c r="AN180" s="748"/>
      <c r="AO180" s="591"/>
      <c r="AP180" s="736"/>
      <c r="AQ180" s="748"/>
      <c r="AR180" s="591"/>
      <c r="AS180" s="748"/>
      <c r="AT180" s="591"/>
      <c r="AU180" s="736"/>
      <c r="AV180" s="206"/>
      <c r="AW180" s="603"/>
      <c r="AX180" s="609"/>
      <c r="AY180" s="603"/>
      <c r="AZ180" s="609"/>
      <c r="BA180" s="610"/>
      <c r="BB180" s="609"/>
      <c r="BC180" s="610"/>
    </row>
    <row r="181" spans="1:55" x14ac:dyDescent="0.25">
      <c r="A181" s="585" t="s">
        <v>15</v>
      </c>
      <c r="B181" s="586"/>
      <c r="C181" s="585">
        <v>520</v>
      </c>
      <c r="D181" s="704"/>
      <c r="E181" s="586"/>
      <c r="F181" s="737">
        <v>69</v>
      </c>
      <c r="G181" s="738"/>
      <c r="H181" s="739">
        <f t="shared" ref="H181:H188" si="46">F181*C181</f>
        <v>35880</v>
      </c>
      <c r="I181" s="740"/>
      <c r="J181" s="208"/>
      <c r="M181" s="741"/>
      <c r="N181" s="741"/>
      <c r="O181" s="741"/>
      <c r="T181" s="585" t="s">
        <v>15</v>
      </c>
      <c r="U181" s="586"/>
      <c r="V181" s="585"/>
      <c r="W181" s="704"/>
      <c r="X181" s="586"/>
      <c r="Y181" s="737">
        <v>69</v>
      </c>
      <c r="Z181" s="738"/>
      <c r="AA181" s="737">
        <f t="shared" ref="AA181:AA189" si="47">Y181*V181</f>
        <v>0</v>
      </c>
      <c r="AB181" s="738"/>
      <c r="AC181" s="209"/>
      <c r="AF181" s="756"/>
      <c r="AG181" s="757"/>
      <c r="AH181" s="758"/>
      <c r="AI181" s="705"/>
      <c r="AJ181" s="759"/>
      <c r="AM181" s="585" t="s">
        <v>15</v>
      </c>
      <c r="AN181" s="586"/>
      <c r="AO181" s="585"/>
      <c r="AP181" s="704"/>
      <c r="AQ181" s="586"/>
      <c r="AR181" s="737">
        <v>69</v>
      </c>
      <c r="AS181" s="738"/>
      <c r="AT181" s="737">
        <f t="shared" ref="AT181:AT189" si="48">AR181*AO181</f>
        <v>0</v>
      </c>
      <c r="AU181" s="738"/>
      <c r="AV181" s="208"/>
      <c r="AY181" s="741"/>
      <c r="AZ181" s="741"/>
      <c r="BA181" s="741"/>
    </row>
    <row r="182" spans="1:55" x14ac:dyDescent="0.25">
      <c r="A182" s="585" t="s">
        <v>139</v>
      </c>
      <c r="B182" s="586"/>
      <c r="C182" s="585">
        <v>0</v>
      </c>
      <c r="D182" s="704"/>
      <c r="E182" s="586"/>
      <c r="F182" s="737">
        <v>184</v>
      </c>
      <c r="G182" s="738"/>
      <c r="H182" s="739">
        <f t="shared" si="46"/>
        <v>0</v>
      </c>
      <c r="I182" s="740"/>
      <c r="J182" s="208"/>
      <c r="M182" s="741"/>
      <c r="N182" s="741"/>
      <c r="O182" s="741"/>
      <c r="T182" s="585" t="s">
        <v>16</v>
      </c>
      <c r="U182" s="586"/>
      <c r="V182" s="585"/>
      <c r="W182" s="704"/>
      <c r="X182" s="586"/>
      <c r="Y182" s="737">
        <v>34</v>
      </c>
      <c r="Z182" s="738"/>
      <c r="AA182" s="737">
        <f t="shared" si="47"/>
        <v>0</v>
      </c>
      <c r="AB182" s="738"/>
      <c r="AC182" s="209"/>
      <c r="AF182" s="744"/>
      <c r="AG182" s="745"/>
      <c r="AH182" s="588"/>
      <c r="AI182" s="585"/>
      <c r="AJ182" s="746"/>
      <c r="AM182" s="585" t="s">
        <v>16</v>
      </c>
      <c r="AN182" s="586"/>
      <c r="AO182" s="585"/>
      <c r="AP182" s="704"/>
      <c r="AQ182" s="586"/>
      <c r="AR182" s="737">
        <v>34</v>
      </c>
      <c r="AS182" s="738"/>
      <c r="AT182" s="737">
        <f t="shared" si="48"/>
        <v>0</v>
      </c>
      <c r="AU182" s="738"/>
      <c r="AV182" s="208"/>
      <c r="AY182" s="741"/>
      <c r="AZ182" s="741"/>
      <c r="BA182" s="741"/>
    </row>
    <row r="183" spans="1:55" x14ac:dyDescent="0.25">
      <c r="A183" s="585" t="s">
        <v>16</v>
      </c>
      <c r="B183" s="586"/>
      <c r="C183" s="585">
        <v>125</v>
      </c>
      <c r="D183" s="704"/>
      <c r="E183" s="586"/>
      <c r="F183" s="737">
        <v>34</v>
      </c>
      <c r="G183" s="738"/>
      <c r="H183" s="739">
        <f t="shared" si="46"/>
        <v>4250</v>
      </c>
      <c r="I183" s="740"/>
      <c r="J183" s="208"/>
      <c r="M183" s="249"/>
      <c r="N183" s="249"/>
      <c r="O183" s="249"/>
      <c r="T183" s="240"/>
      <c r="U183" s="241"/>
      <c r="V183" s="240"/>
      <c r="W183" s="242"/>
      <c r="X183" s="241"/>
      <c r="Y183" s="244"/>
      <c r="Z183" s="245"/>
      <c r="AA183" s="244"/>
      <c r="AB183" s="245"/>
      <c r="AC183" s="209"/>
      <c r="AF183" s="251"/>
      <c r="AG183" s="252"/>
      <c r="AH183" s="253"/>
      <c r="AI183" s="240"/>
      <c r="AJ183" s="254"/>
      <c r="AM183" s="63"/>
      <c r="AN183" s="65"/>
      <c r="AO183" s="63"/>
      <c r="AP183" s="64"/>
      <c r="AQ183" s="65"/>
      <c r="AR183" s="211"/>
      <c r="AS183" s="212"/>
      <c r="AT183" s="211"/>
      <c r="AU183" s="212"/>
      <c r="AV183" s="208"/>
      <c r="AY183" s="210"/>
      <c r="AZ183" s="210"/>
      <c r="BA183" s="210"/>
    </row>
    <row r="184" spans="1:55" x14ac:dyDescent="0.25">
      <c r="A184" s="585" t="s">
        <v>17</v>
      </c>
      <c r="B184" s="586"/>
      <c r="C184" s="585">
        <v>100</v>
      </c>
      <c r="D184" s="704"/>
      <c r="E184" s="586"/>
      <c r="F184" s="737">
        <v>39</v>
      </c>
      <c r="G184" s="738"/>
      <c r="H184" s="739">
        <f t="shared" si="46"/>
        <v>3900</v>
      </c>
      <c r="I184" s="740"/>
      <c r="J184" s="208"/>
      <c r="M184" s="249"/>
      <c r="N184" s="249"/>
      <c r="O184" s="249"/>
      <c r="T184" s="240"/>
      <c r="U184" s="241"/>
      <c r="V184" s="240"/>
      <c r="W184" s="242"/>
      <c r="X184" s="241"/>
      <c r="Y184" s="244"/>
      <c r="Z184" s="245"/>
      <c r="AA184" s="244"/>
      <c r="AB184" s="245"/>
      <c r="AC184" s="209"/>
      <c r="AF184" s="251"/>
      <c r="AG184" s="252"/>
      <c r="AH184" s="253"/>
      <c r="AI184" s="240"/>
      <c r="AJ184" s="254"/>
      <c r="AM184" s="63"/>
      <c r="AN184" s="65"/>
      <c r="AO184" s="63"/>
      <c r="AP184" s="64"/>
      <c r="AQ184" s="65"/>
      <c r="AR184" s="211"/>
      <c r="AS184" s="212"/>
      <c r="AT184" s="211"/>
      <c r="AU184" s="212"/>
      <c r="AV184" s="208"/>
      <c r="AY184" s="210"/>
      <c r="AZ184" s="210"/>
      <c r="BA184" s="210"/>
    </row>
    <row r="185" spans="1:55" x14ac:dyDescent="0.25">
      <c r="A185" s="585" t="s">
        <v>140</v>
      </c>
      <c r="B185" s="586"/>
      <c r="C185" s="585"/>
      <c r="D185" s="704"/>
      <c r="E185" s="586"/>
      <c r="F185" s="737"/>
      <c r="G185" s="738"/>
      <c r="H185" s="739">
        <f t="shared" si="46"/>
        <v>0</v>
      </c>
      <c r="I185" s="740"/>
      <c r="J185" s="208"/>
      <c r="M185" s="249"/>
      <c r="N185" s="249"/>
      <c r="O185" s="249"/>
      <c r="T185" s="240"/>
      <c r="U185" s="241"/>
      <c r="V185" s="240"/>
      <c r="W185" s="242"/>
      <c r="X185" s="241"/>
      <c r="Y185" s="244"/>
      <c r="Z185" s="245"/>
      <c r="AA185" s="244"/>
      <c r="AB185" s="245"/>
      <c r="AC185" s="209"/>
      <c r="AF185" s="251"/>
      <c r="AG185" s="252"/>
      <c r="AH185" s="253"/>
      <c r="AI185" s="240"/>
      <c r="AJ185" s="254"/>
      <c r="AM185" s="63"/>
      <c r="AN185" s="65"/>
      <c r="AO185" s="63"/>
      <c r="AP185" s="64"/>
      <c r="AQ185" s="65"/>
      <c r="AR185" s="211"/>
      <c r="AS185" s="212"/>
      <c r="AT185" s="211"/>
      <c r="AU185" s="212"/>
      <c r="AV185" s="208"/>
      <c r="AY185" s="210"/>
      <c r="AZ185" s="210"/>
      <c r="BA185" s="210"/>
    </row>
    <row r="186" spans="1:55" x14ac:dyDescent="0.25">
      <c r="A186" s="585" t="s">
        <v>141</v>
      </c>
      <c r="B186" s="586"/>
      <c r="C186" s="585"/>
      <c r="D186" s="704"/>
      <c r="E186" s="586"/>
      <c r="F186" s="585"/>
      <c r="G186" s="586"/>
      <c r="H186" s="739">
        <f t="shared" si="46"/>
        <v>0</v>
      </c>
      <c r="I186" s="740"/>
      <c r="J186" s="208"/>
      <c r="M186" s="741"/>
      <c r="N186" s="741"/>
      <c r="O186" s="741"/>
      <c r="T186" s="585" t="s">
        <v>17</v>
      </c>
      <c r="U186" s="586"/>
      <c r="V186" s="585"/>
      <c r="W186" s="704"/>
      <c r="X186" s="586"/>
      <c r="Y186" s="737">
        <v>39</v>
      </c>
      <c r="Z186" s="738"/>
      <c r="AA186" s="737">
        <f t="shared" si="47"/>
        <v>0</v>
      </c>
      <c r="AB186" s="738"/>
      <c r="AC186" s="209"/>
      <c r="AF186" s="744"/>
      <c r="AG186" s="745"/>
      <c r="AH186" s="588"/>
      <c r="AI186" s="585"/>
      <c r="AJ186" s="746"/>
      <c r="AM186" s="585" t="s">
        <v>17</v>
      </c>
      <c r="AN186" s="586"/>
      <c r="AO186" s="585"/>
      <c r="AP186" s="704"/>
      <c r="AQ186" s="586"/>
      <c r="AR186" s="737">
        <v>39</v>
      </c>
      <c r="AS186" s="738"/>
      <c r="AT186" s="737">
        <f t="shared" si="48"/>
        <v>0</v>
      </c>
      <c r="AU186" s="738"/>
      <c r="AV186" s="208"/>
      <c r="AY186" s="741"/>
      <c r="AZ186" s="741"/>
      <c r="BA186" s="741"/>
    </row>
    <row r="187" spans="1:55" x14ac:dyDescent="0.25">
      <c r="A187" s="585" t="s">
        <v>18</v>
      </c>
      <c r="B187" s="586"/>
      <c r="C187" s="585">
        <v>400</v>
      </c>
      <c r="D187" s="704"/>
      <c r="E187" s="586"/>
      <c r="F187" s="737">
        <v>4.016</v>
      </c>
      <c r="G187" s="738"/>
      <c r="H187" s="739">
        <f t="shared" si="46"/>
        <v>1606.4</v>
      </c>
      <c r="I187" s="740"/>
      <c r="J187" s="208"/>
      <c r="M187" s="741"/>
      <c r="N187" s="741"/>
      <c r="O187" s="741"/>
      <c r="T187" s="585" t="s">
        <v>18</v>
      </c>
      <c r="U187" s="586"/>
      <c r="V187" s="585"/>
      <c r="W187" s="704"/>
      <c r="X187" s="586"/>
      <c r="Y187" s="737">
        <v>4.016</v>
      </c>
      <c r="Z187" s="738"/>
      <c r="AA187" s="737">
        <f t="shared" si="47"/>
        <v>0</v>
      </c>
      <c r="AB187" s="738"/>
      <c r="AC187" s="209"/>
      <c r="AF187" s="744"/>
      <c r="AG187" s="745"/>
      <c r="AH187" s="588"/>
      <c r="AI187" s="585"/>
      <c r="AJ187" s="746"/>
      <c r="AM187" s="585" t="s">
        <v>18</v>
      </c>
      <c r="AN187" s="586"/>
      <c r="AO187" s="585"/>
      <c r="AP187" s="704"/>
      <c r="AQ187" s="586"/>
      <c r="AR187" s="737">
        <v>4.016</v>
      </c>
      <c r="AS187" s="738"/>
      <c r="AT187" s="737">
        <f t="shared" si="48"/>
        <v>0</v>
      </c>
      <c r="AU187" s="738"/>
      <c r="AV187" s="208"/>
      <c r="AY187" s="741"/>
      <c r="AZ187" s="741"/>
      <c r="BA187" s="741"/>
    </row>
    <row r="188" spans="1:55" x14ac:dyDescent="0.25">
      <c r="A188" s="585" t="s">
        <v>19</v>
      </c>
      <c r="B188" s="586"/>
      <c r="C188" s="585">
        <v>3</v>
      </c>
      <c r="D188" s="704"/>
      <c r="E188" s="586"/>
      <c r="F188" s="737">
        <v>215</v>
      </c>
      <c r="G188" s="738"/>
      <c r="H188" s="739">
        <f t="shared" si="46"/>
        <v>645</v>
      </c>
      <c r="I188" s="740"/>
      <c r="J188" s="208"/>
      <c r="M188" s="741"/>
      <c r="N188" s="741"/>
      <c r="O188" s="741"/>
      <c r="T188" s="585" t="s">
        <v>19</v>
      </c>
      <c r="U188" s="586"/>
      <c r="V188" s="585"/>
      <c r="W188" s="704"/>
      <c r="X188" s="586"/>
      <c r="Y188" s="737">
        <v>215</v>
      </c>
      <c r="Z188" s="738"/>
      <c r="AA188" s="737">
        <f t="shared" si="47"/>
        <v>0</v>
      </c>
      <c r="AB188" s="738"/>
      <c r="AC188" s="209"/>
      <c r="AF188" s="744"/>
      <c r="AG188" s="745"/>
      <c r="AH188" s="588"/>
      <c r="AI188" s="585"/>
      <c r="AJ188" s="746"/>
      <c r="AM188" s="585" t="s">
        <v>19</v>
      </c>
      <c r="AN188" s="586"/>
      <c r="AO188" s="585"/>
      <c r="AP188" s="704"/>
      <c r="AQ188" s="586"/>
      <c r="AR188" s="737">
        <v>215</v>
      </c>
      <c r="AS188" s="738"/>
      <c r="AT188" s="737">
        <f t="shared" si="48"/>
        <v>0</v>
      </c>
      <c r="AU188" s="738"/>
      <c r="AV188" s="208"/>
      <c r="AY188" s="741"/>
      <c r="AZ188" s="741"/>
      <c r="BA188" s="741"/>
    </row>
    <row r="189" spans="1:55" ht="15.75" thickBot="1" x14ac:dyDescent="0.3">
      <c r="A189" s="585" t="s">
        <v>138</v>
      </c>
      <c r="B189" s="586"/>
      <c r="C189" s="585"/>
      <c r="D189" s="704"/>
      <c r="E189" s="586"/>
      <c r="F189" s="737"/>
      <c r="G189" s="738"/>
      <c r="H189" s="739">
        <f>SUM(H181:I188)</f>
        <v>46281.4</v>
      </c>
      <c r="I189" s="740"/>
      <c r="J189" s="208"/>
      <c r="M189" s="741"/>
      <c r="N189" s="741"/>
      <c r="O189" s="741"/>
      <c r="T189" s="585"/>
      <c r="U189" s="586"/>
      <c r="V189" s="585"/>
      <c r="W189" s="704"/>
      <c r="X189" s="586"/>
      <c r="Y189" s="585"/>
      <c r="Z189" s="586"/>
      <c r="AA189" s="737">
        <f t="shared" si="47"/>
        <v>0</v>
      </c>
      <c r="AB189" s="738"/>
      <c r="AC189" s="209"/>
      <c r="AF189" s="897"/>
      <c r="AG189" s="898"/>
      <c r="AH189" s="899"/>
      <c r="AI189" s="699"/>
      <c r="AJ189" s="900"/>
      <c r="AM189" s="585"/>
      <c r="AN189" s="586"/>
      <c r="AO189" s="585"/>
      <c r="AP189" s="704"/>
      <c r="AQ189" s="586"/>
      <c r="AR189" s="585"/>
      <c r="AS189" s="586"/>
      <c r="AT189" s="737">
        <f t="shared" si="48"/>
        <v>0</v>
      </c>
      <c r="AU189" s="738"/>
      <c r="AV189" s="208"/>
      <c r="AY189" s="741"/>
      <c r="AZ189" s="741"/>
      <c r="BA189" s="741"/>
    </row>
    <row r="190" spans="1:55" x14ac:dyDescent="0.25">
      <c r="M190" s="213"/>
      <c r="N190" s="213"/>
      <c r="AF190" s="213"/>
      <c r="AG190" s="213"/>
      <c r="AY190" s="213"/>
      <c r="AZ190" s="213"/>
    </row>
    <row r="191" spans="1:55" x14ac:dyDescent="0.25">
      <c r="M191" s="213"/>
      <c r="N191" s="213"/>
      <c r="AF191" s="213"/>
      <c r="AG191" s="213"/>
      <c r="AY191" s="213"/>
      <c r="AZ191" s="213"/>
    </row>
    <row r="192" spans="1:55" x14ac:dyDescent="0.25">
      <c r="M192" s="213"/>
      <c r="N192" s="213"/>
      <c r="AF192" s="213"/>
      <c r="AG192" s="213"/>
      <c r="AY192" s="213"/>
      <c r="AZ192" s="213"/>
    </row>
    <row r="193" spans="1:54" x14ac:dyDescent="0.25">
      <c r="M193" s="213"/>
      <c r="N193" s="213"/>
      <c r="AF193" s="213"/>
      <c r="AG193" s="213"/>
      <c r="AY193" s="213"/>
      <c r="AZ193" s="213"/>
    </row>
    <row r="194" spans="1:54" ht="21" x14ac:dyDescent="0.35">
      <c r="A194" s="203"/>
      <c r="B194" s="204" t="s">
        <v>20</v>
      </c>
      <c r="C194" s="204"/>
      <c r="D194" s="204"/>
      <c r="E194" s="204"/>
      <c r="F194" s="203"/>
      <c r="G194" s="203"/>
      <c r="H194" s="203"/>
      <c r="I194" s="901" t="s">
        <v>142</v>
      </c>
      <c r="J194" s="901"/>
      <c r="K194" s="901"/>
      <c r="L194" s="203"/>
      <c r="M194" s="205"/>
      <c r="N194" s="205"/>
      <c r="O194" s="203"/>
      <c r="P194" s="203"/>
      <c r="T194" s="203"/>
      <c r="U194" s="204" t="s">
        <v>20</v>
      </c>
      <c r="V194" s="204"/>
      <c r="W194" s="204"/>
      <c r="X194" s="204"/>
      <c r="Y194" s="203"/>
      <c r="Z194" s="203"/>
      <c r="AA194" s="203"/>
      <c r="AB194" s="203"/>
      <c r="AC194" s="203"/>
      <c r="AD194" s="203"/>
      <c r="AE194" s="203"/>
      <c r="AF194" s="205"/>
      <c r="AG194" s="205"/>
      <c r="AH194" s="203" t="s">
        <v>13</v>
      </c>
      <c r="AI194" s="203"/>
      <c r="AM194" s="203"/>
      <c r="AN194" s="204" t="s">
        <v>20</v>
      </c>
      <c r="AO194" s="204"/>
      <c r="AP194" s="204"/>
      <c r="AQ194" s="204"/>
      <c r="AR194" s="203"/>
      <c r="AS194" s="203"/>
      <c r="AT194" s="203"/>
      <c r="AU194" s="203"/>
      <c r="AV194" s="203"/>
      <c r="AW194" s="203"/>
      <c r="AX194" s="203"/>
      <c r="AY194" s="205"/>
      <c r="AZ194" s="205"/>
      <c r="BA194" s="203" t="s">
        <v>13</v>
      </c>
      <c r="BB194" s="203"/>
    </row>
    <row r="195" spans="1:54" x14ac:dyDescent="0.25">
      <c r="A195" s="29" t="s">
        <v>14</v>
      </c>
      <c r="B195" s="29" t="s">
        <v>6</v>
      </c>
      <c r="C195" s="29"/>
      <c r="D195" s="29"/>
      <c r="E195" s="29"/>
      <c r="F195" s="29" t="s">
        <v>27</v>
      </c>
      <c r="G195" s="144"/>
      <c r="H195" s="144"/>
      <c r="I195" s="144"/>
      <c r="J195" s="144"/>
      <c r="K195" s="144"/>
      <c r="L195" s="585" t="s">
        <v>21</v>
      </c>
      <c r="M195" s="704"/>
      <c r="N195" s="586"/>
      <c r="O195" s="742" t="s">
        <v>143</v>
      </c>
      <c r="P195" s="743"/>
      <c r="Q195" s="214" t="s">
        <v>144</v>
      </c>
      <c r="R195" s="189" t="s">
        <v>23</v>
      </c>
      <c r="T195" s="29" t="s">
        <v>14</v>
      </c>
      <c r="U195" s="29" t="s">
        <v>6</v>
      </c>
      <c r="V195" s="29"/>
      <c r="W195" s="29"/>
      <c r="X195" s="29"/>
      <c r="Y195" s="29" t="s">
        <v>27</v>
      </c>
      <c r="Z195" s="144"/>
      <c r="AA195" s="144"/>
      <c r="AB195" s="144"/>
      <c r="AC195" s="144"/>
      <c r="AD195" s="144"/>
      <c r="AE195" s="144"/>
      <c r="AF195" s="144" t="s">
        <v>21</v>
      </c>
      <c r="AG195" s="144"/>
      <c r="AH195" s="215" t="s">
        <v>22</v>
      </c>
      <c r="AI195" s="189" t="s">
        <v>23</v>
      </c>
      <c r="AM195" s="29" t="s">
        <v>14</v>
      </c>
      <c r="AN195" s="29" t="s">
        <v>6</v>
      </c>
      <c r="AO195" s="29"/>
      <c r="AP195" s="29"/>
      <c r="AQ195" s="29"/>
      <c r="AR195" s="29" t="s">
        <v>27</v>
      </c>
      <c r="AS195" s="144"/>
      <c r="AT195" s="144"/>
      <c r="AU195" s="144"/>
      <c r="AV195" s="144"/>
      <c r="AW195" s="144"/>
      <c r="AX195" s="144"/>
      <c r="AY195" s="144" t="s">
        <v>21</v>
      </c>
      <c r="AZ195" s="144"/>
      <c r="BA195" s="215" t="s">
        <v>22</v>
      </c>
      <c r="BB195" s="189" t="s">
        <v>23</v>
      </c>
    </row>
    <row r="196" spans="1:54" x14ac:dyDescent="0.25">
      <c r="A196" s="29">
        <v>0.1</v>
      </c>
      <c r="B196" s="44">
        <f>I241</f>
        <v>0</v>
      </c>
      <c r="C196" s="44"/>
      <c r="D196" s="29"/>
      <c r="E196" s="29"/>
      <c r="F196" s="585"/>
      <c r="G196" s="704"/>
      <c r="H196" s="586"/>
      <c r="I196" s="56">
        <f>I33</f>
        <v>0</v>
      </c>
      <c r="J196" s="29"/>
      <c r="K196" s="29"/>
      <c r="L196" s="585">
        <v>800</v>
      </c>
      <c r="M196" s="704"/>
      <c r="N196" s="586"/>
      <c r="O196" s="733">
        <f t="shared" ref="O196:O201" si="49">SUM(B196*L196)</f>
        <v>0</v>
      </c>
      <c r="P196" s="734"/>
      <c r="Q196" s="44">
        <f t="shared" ref="Q196:Q201" si="50">L196*I196</f>
        <v>0</v>
      </c>
      <c r="R196" s="44">
        <f t="shared" ref="R196:R201" si="51">SUM(A196*B196)</f>
        <v>0</v>
      </c>
      <c r="T196" s="29">
        <v>0.25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>
        <v>1000</v>
      </c>
      <c r="AG196" s="29"/>
      <c r="AH196" s="216">
        <f>SUM(U196*AF196)</f>
        <v>0</v>
      </c>
      <c r="AI196" s="29">
        <f>SUM(T196*U196)</f>
        <v>0</v>
      </c>
      <c r="AM196" s="29">
        <v>0.25</v>
      </c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>
        <v>1000</v>
      </c>
      <c r="AZ196" s="29"/>
      <c r="BA196" s="216">
        <f>SUM(AN196*AY196)</f>
        <v>0</v>
      </c>
      <c r="BB196" s="29">
        <f>SUM(AM196*AN196)</f>
        <v>0</v>
      </c>
    </row>
    <row r="197" spans="1:54" x14ac:dyDescent="0.25">
      <c r="A197" s="29">
        <v>0.25</v>
      </c>
      <c r="B197" s="44">
        <f>J242</f>
        <v>70</v>
      </c>
      <c r="C197" s="29"/>
      <c r="D197" s="29"/>
      <c r="E197" s="29"/>
      <c r="F197" s="585"/>
      <c r="G197" s="704"/>
      <c r="H197" s="586"/>
      <c r="I197" s="56">
        <f>J33</f>
        <v>0</v>
      </c>
      <c r="J197" s="29"/>
      <c r="K197" s="29"/>
      <c r="L197" s="585">
        <v>1000</v>
      </c>
      <c r="M197" s="704"/>
      <c r="N197" s="586"/>
      <c r="O197" s="733">
        <f t="shared" si="49"/>
        <v>70000</v>
      </c>
      <c r="P197" s="734"/>
      <c r="Q197" s="44">
        <f t="shared" si="50"/>
        <v>0</v>
      </c>
      <c r="R197" s="44">
        <f t="shared" si="51"/>
        <v>17.5</v>
      </c>
      <c r="T197" s="29">
        <v>0.33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>
        <v>1300</v>
      </c>
      <c r="AG197" s="29"/>
      <c r="AH197" s="216">
        <f>SUM(U197*AF197)</f>
        <v>0</v>
      </c>
      <c r="AI197" s="29">
        <f>SUM(T197*U197)</f>
        <v>0</v>
      </c>
      <c r="AM197" s="29">
        <v>0.33</v>
      </c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>
        <v>1300</v>
      </c>
      <c r="AZ197" s="29"/>
      <c r="BA197" s="216">
        <f>SUM(AN197*AY197)</f>
        <v>0</v>
      </c>
      <c r="BB197" s="29">
        <f>SUM(AM197*AN197)</f>
        <v>0</v>
      </c>
    </row>
    <row r="198" spans="1:54" x14ac:dyDescent="0.25">
      <c r="A198" s="29">
        <v>0.5</v>
      </c>
      <c r="B198" s="44">
        <f>K243</f>
        <v>12</v>
      </c>
      <c r="C198" s="29"/>
      <c r="D198" s="29"/>
      <c r="E198" s="29"/>
      <c r="F198" s="585"/>
      <c r="G198" s="704"/>
      <c r="H198" s="586"/>
      <c r="I198" s="56">
        <f>K33</f>
        <v>0</v>
      </c>
      <c r="J198" s="29"/>
      <c r="K198" s="29"/>
      <c r="L198" s="585">
        <v>2000</v>
      </c>
      <c r="M198" s="704"/>
      <c r="N198" s="586"/>
      <c r="O198" s="733">
        <f t="shared" si="49"/>
        <v>24000</v>
      </c>
      <c r="P198" s="734"/>
      <c r="Q198" s="44">
        <f t="shared" si="50"/>
        <v>0</v>
      </c>
      <c r="R198" s="44">
        <f t="shared" si="51"/>
        <v>6</v>
      </c>
      <c r="T198" s="29">
        <v>0.5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>
        <v>2000</v>
      </c>
      <c r="AG198" s="29"/>
      <c r="AH198" s="216">
        <f>SUM(U198*AF198)</f>
        <v>0</v>
      </c>
      <c r="AI198" s="29">
        <f>SUM(T198*U198)</f>
        <v>0</v>
      </c>
      <c r="AM198" s="29">
        <v>0.5</v>
      </c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>
        <v>2000</v>
      </c>
      <c r="AZ198" s="29"/>
      <c r="BA198" s="216">
        <f>SUM(AN198*AY198)</f>
        <v>0</v>
      </c>
      <c r="BB198" s="29">
        <f>SUM(AM198*AN198)</f>
        <v>0</v>
      </c>
    </row>
    <row r="199" spans="1:54" x14ac:dyDescent="0.25">
      <c r="A199" s="29">
        <v>0.75</v>
      </c>
      <c r="B199" s="44">
        <f>L244</f>
        <v>11</v>
      </c>
      <c r="C199" s="29"/>
      <c r="D199" s="29"/>
      <c r="E199" s="29"/>
      <c r="F199" s="585"/>
      <c r="G199" s="704"/>
      <c r="H199" s="586"/>
      <c r="I199" s="56">
        <f>L33</f>
        <v>0</v>
      </c>
      <c r="J199" s="29"/>
      <c r="K199" s="29"/>
      <c r="L199" s="585">
        <v>3000</v>
      </c>
      <c r="M199" s="704"/>
      <c r="N199" s="586"/>
      <c r="O199" s="733">
        <f t="shared" si="49"/>
        <v>33000</v>
      </c>
      <c r="P199" s="734"/>
      <c r="Q199" s="44">
        <f t="shared" si="50"/>
        <v>0</v>
      </c>
      <c r="R199" s="44">
        <f t="shared" si="51"/>
        <v>8.25</v>
      </c>
      <c r="T199" s="29">
        <v>0.75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>
        <v>3000</v>
      </c>
      <c r="AG199" s="29"/>
      <c r="AH199" s="216">
        <f>SUM(U199*AF199)</f>
        <v>0</v>
      </c>
      <c r="AI199" s="29">
        <f>SUM(T199*U199)</f>
        <v>0</v>
      </c>
      <c r="AM199" s="29">
        <v>0.75</v>
      </c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>
        <v>3000</v>
      </c>
      <c r="AZ199" s="29"/>
      <c r="BA199" s="216">
        <f>SUM(AN199*AY199)</f>
        <v>0</v>
      </c>
      <c r="BB199" s="29">
        <f>SUM(AM199*AN199)</f>
        <v>0</v>
      </c>
    </row>
    <row r="200" spans="1:54" x14ac:dyDescent="0.25">
      <c r="A200" s="29">
        <v>1</v>
      </c>
      <c r="B200" s="44">
        <f>M245</f>
        <v>0</v>
      </c>
      <c r="C200" s="29"/>
      <c r="D200" s="29"/>
      <c r="E200" s="29"/>
      <c r="F200" s="585"/>
      <c r="G200" s="704"/>
      <c r="H200" s="586"/>
      <c r="I200" s="56">
        <f>M33</f>
        <v>0</v>
      </c>
      <c r="J200" s="29"/>
      <c r="K200" s="29"/>
      <c r="L200" s="585">
        <v>3500</v>
      </c>
      <c r="M200" s="704"/>
      <c r="N200" s="586"/>
      <c r="O200" s="733">
        <f t="shared" si="49"/>
        <v>0</v>
      </c>
      <c r="P200" s="734"/>
      <c r="Q200" s="44">
        <f t="shared" si="50"/>
        <v>0</v>
      </c>
      <c r="R200" s="44">
        <f t="shared" si="51"/>
        <v>0</v>
      </c>
      <c r="T200" s="29">
        <v>1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>
        <v>3500</v>
      </c>
      <c r="AG200" s="29"/>
      <c r="AH200" s="216">
        <f>SUM(U200*AF200)</f>
        <v>0</v>
      </c>
      <c r="AI200" s="29">
        <f>SUM(T200*U200)</f>
        <v>0</v>
      </c>
      <c r="AM200" s="29">
        <v>1</v>
      </c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>
        <v>3500</v>
      </c>
      <c r="AZ200" s="29"/>
      <c r="BA200" s="216">
        <f>SUM(AN200*AY200)</f>
        <v>0</v>
      </c>
      <c r="BB200" s="29">
        <f>SUM(AM200*AN200)</f>
        <v>0</v>
      </c>
    </row>
    <row r="201" spans="1:54" x14ac:dyDescent="0.25">
      <c r="A201" s="29">
        <v>5</v>
      </c>
      <c r="B201" s="44">
        <f>N246</f>
        <v>0</v>
      </c>
      <c r="C201" s="29"/>
      <c r="D201" s="29"/>
      <c r="E201" s="29"/>
      <c r="F201" s="585"/>
      <c r="G201" s="704"/>
      <c r="H201" s="586"/>
      <c r="I201" s="56">
        <f>M34</f>
        <v>0</v>
      </c>
      <c r="J201" s="29"/>
      <c r="K201" s="29"/>
      <c r="L201" s="585"/>
      <c r="M201" s="704"/>
      <c r="N201" s="586"/>
      <c r="O201" s="733">
        <f t="shared" si="49"/>
        <v>0</v>
      </c>
      <c r="P201" s="734"/>
      <c r="Q201" s="44">
        <f t="shared" si="50"/>
        <v>0</v>
      </c>
      <c r="R201" s="44">
        <f t="shared" si="51"/>
        <v>0</v>
      </c>
      <c r="T201" s="171"/>
      <c r="U201" s="171"/>
      <c r="V201" s="171"/>
      <c r="W201" s="171"/>
      <c r="X201" s="171"/>
      <c r="Y201" s="29"/>
      <c r="Z201" s="171"/>
      <c r="AA201" s="171"/>
      <c r="AB201" s="171"/>
      <c r="AC201" s="171"/>
      <c r="AD201" s="171"/>
      <c r="AE201" s="171"/>
      <c r="AF201" s="171"/>
      <c r="AG201" s="171"/>
      <c r="AH201" s="216"/>
      <c r="AI201" s="29"/>
      <c r="AR201" s="217">
        <f>SUM(AR196:AR200)</f>
        <v>0</v>
      </c>
      <c r="AS201" s="213"/>
      <c r="AT201" s="213"/>
      <c r="AU201" s="213"/>
      <c r="AV201" s="213"/>
      <c r="AW201" s="213"/>
      <c r="AX201" s="213"/>
      <c r="BA201" s="216">
        <f>SUM(BA196:BA200)</f>
        <v>0</v>
      </c>
      <c r="BB201" s="29">
        <f>SUM(BB196:BB200)</f>
        <v>0</v>
      </c>
    </row>
    <row r="202" spans="1:54" x14ac:dyDescent="0.25">
      <c r="A202" s="587" t="s">
        <v>138</v>
      </c>
      <c r="B202" s="587"/>
      <c r="C202" s="587"/>
      <c r="D202" s="587"/>
      <c r="E202" s="703"/>
      <c r="F202" s="588">
        <f>SUM(F196:F200)</f>
        <v>0</v>
      </c>
      <c r="G202" s="588"/>
      <c r="H202" s="588"/>
      <c r="I202" s="57">
        <f>SUM(I196:I201)</f>
        <v>0</v>
      </c>
      <c r="J202" s="217"/>
      <c r="K202" s="217"/>
      <c r="L202" s="588"/>
      <c r="M202" s="588"/>
      <c r="N202" s="588"/>
      <c r="O202" s="902">
        <f>SUM(O196:P201)</f>
        <v>127000</v>
      </c>
      <c r="P202" s="902"/>
      <c r="Q202" s="44">
        <f>SUM(Q196:Q201)</f>
        <v>0</v>
      </c>
      <c r="R202" s="44">
        <f>SUM(R196:R201)</f>
        <v>31.75</v>
      </c>
      <c r="Y202" s="217">
        <f>SUM(Y196:Y200)</f>
        <v>0</v>
      </c>
      <c r="Z202" s="213"/>
      <c r="AA202" s="213"/>
      <c r="AB202" s="213"/>
      <c r="AC202" s="213"/>
      <c r="AD202" s="213"/>
      <c r="AE202" s="213"/>
      <c r="AH202" s="216">
        <f>SUM(AH196:AH200)</f>
        <v>0</v>
      </c>
      <c r="AI202" s="29">
        <f>SUM(AI196:AI200)</f>
        <v>0</v>
      </c>
    </row>
    <row r="203" spans="1:54" x14ac:dyDescent="0.25">
      <c r="AY203" s="213"/>
      <c r="AZ203" s="213"/>
    </row>
    <row r="204" spans="1:54" x14ac:dyDescent="0.25">
      <c r="M204" s="213"/>
      <c r="N204" s="213"/>
      <c r="AF204" s="213"/>
      <c r="AG204" s="213"/>
      <c r="AY204" s="40" t="s">
        <v>28</v>
      </c>
      <c r="BB204" s="213"/>
    </row>
    <row r="205" spans="1:54" x14ac:dyDescent="0.25">
      <c r="P205" s="213"/>
      <c r="AF205" s="40" t="s">
        <v>28</v>
      </c>
      <c r="AI205" s="213"/>
    </row>
    <row r="214" spans="1:56" x14ac:dyDescent="0.25">
      <c r="A214" s="597" t="s">
        <v>72</v>
      </c>
      <c r="B214" s="597"/>
      <c r="C214" s="597"/>
      <c r="D214" s="597"/>
      <c r="E214" s="597"/>
      <c r="F214" s="597"/>
      <c r="G214" s="597"/>
      <c r="H214" s="597"/>
      <c r="I214" s="597"/>
      <c r="J214" s="597"/>
      <c r="K214" s="597"/>
      <c r="L214" s="597"/>
      <c r="M214" s="597"/>
      <c r="N214" s="597"/>
      <c r="O214" s="597"/>
      <c r="P214" s="597"/>
      <c r="Q214" s="597"/>
      <c r="R214" s="597"/>
      <c r="S214" s="597"/>
      <c r="T214" s="597" t="s">
        <v>72</v>
      </c>
      <c r="U214" s="597"/>
      <c r="V214" s="597"/>
      <c r="W214" s="597"/>
      <c r="X214" s="597"/>
      <c r="Y214" s="597"/>
      <c r="Z214" s="597"/>
      <c r="AA214" s="597"/>
      <c r="AB214" s="597"/>
      <c r="AC214" s="597"/>
      <c r="AD214" s="597"/>
      <c r="AE214" s="597"/>
      <c r="AF214" s="597"/>
      <c r="AG214" s="597"/>
      <c r="AH214" s="597"/>
      <c r="AI214" s="597"/>
      <c r="AJ214" s="597"/>
      <c r="AK214" s="597"/>
      <c r="AL214" s="597"/>
    </row>
    <row r="215" spans="1:56" ht="15" customHeight="1" thickBot="1" x14ac:dyDescent="0.3">
      <c r="A215" s="597"/>
      <c r="B215" s="597"/>
      <c r="C215" s="597"/>
      <c r="D215" s="597"/>
      <c r="E215" s="597"/>
      <c r="F215" s="597"/>
      <c r="G215" s="597"/>
      <c r="H215" s="597"/>
      <c r="I215" s="597"/>
      <c r="J215" s="597"/>
      <c r="K215" s="597"/>
      <c r="L215" s="597"/>
      <c r="M215" s="597"/>
      <c r="N215" s="597"/>
      <c r="O215" s="597"/>
      <c r="P215" s="597"/>
      <c r="Q215" s="597"/>
      <c r="R215" s="597"/>
      <c r="S215" s="597"/>
      <c r="T215" s="597"/>
      <c r="U215" s="597"/>
      <c r="V215" s="597"/>
      <c r="W215" s="597"/>
      <c r="X215" s="597"/>
      <c r="Y215" s="597"/>
      <c r="Z215" s="597"/>
      <c r="AA215" s="597"/>
      <c r="AB215" s="597"/>
      <c r="AC215" s="597"/>
      <c r="AD215" s="597"/>
      <c r="AE215" s="597"/>
      <c r="AF215" s="597"/>
      <c r="AG215" s="597"/>
      <c r="AH215" s="597"/>
      <c r="AI215" s="597"/>
      <c r="AJ215" s="597"/>
      <c r="AK215" s="597"/>
      <c r="AL215" s="597"/>
    </row>
    <row r="216" spans="1:56" ht="15.75" customHeight="1" x14ac:dyDescent="0.25">
      <c r="A216" s="598" t="s">
        <v>0</v>
      </c>
      <c r="B216" s="604" t="s">
        <v>74</v>
      </c>
      <c r="C216" s="604"/>
      <c r="D216" s="604" t="s">
        <v>73</v>
      </c>
      <c r="E216" s="604"/>
      <c r="F216" s="604"/>
      <c r="G216" s="604" t="s">
        <v>75</v>
      </c>
      <c r="H216" s="604"/>
      <c r="I216" s="601" t="s">
        <v>76</v>
      </c>
      <c r="J216" s="607"/>
      <c r="K216" s="607"/>
      <c r="L216" s="607"/>
      <c r="M216" s="607"/>
      <c r="N216" s="607"/>
      <c r="O216" s="604" t="s">
        <v>77</v>
      </c>
      <c r="P216" s="604"/>
      <c r="Q216" s="598" t="s">
        <v>78</v>
      </c>
      <c r="R216" s="598"/>
      <c r="T216" s="598" t="s">
        <v>0</v>
      </c>
      <c r="U216" s="604" t="s">
        <v>74</v>
      </c>
      <c r="V216" s="604"/>
      <c r="W216" s="604" t="s">
        <v>73</v>
      </c>
      <c r="X216" s="604"/>
      <c r="Y216" s="604"/>
      <c r="Z216" s="604" t="s">
        <v>75</v>
      </c>
      <c r="AA216" s="604"/>
      <c r="AB216" s="601" t="s">
        <v>76</v>
      </c>
      <c r="AC216" s="607"/>
      <c r="AD216" s="607"/>
      <c r="AE216" s="607"/>
      <c r="AF216" s="607"/>
      <c r="AG216" s="607"/>
      <c r="AH216" s="604" t="s">
        <v>77</v>
      </c>
      <c r="AI216" s="604"/>
      <c r="AJ216" s="598" t="s">
        <v>78</v>
      </c>
      <c r="AK216" s="598"/>
    </row>
    <row r="217" spans="1:56" ht="15" customHeight="1" x14ac:dyDescent="0.25">
      <c r="A217" s="599"/>
      <c r="B217" s="605"/>
      <c r="C217" s="605"/>
      <c r="D217" s="605"/>
      <c r="E217" s="605"/>
      <c r="F217" s="605"/>
      <c r="G217" s="605"/>
      <c r="H217" s="605"/>
      <c r="I217" s="735"/>
      <c r="J217" s="736"/>
      <c r="K217" s="736"/>
      <c r="L217" s="736"/>
      <c r="M217" s="736"/>
      <c r="N217" s="736"/>
      <c r="O217" s="605"/>
      <c r="P217" s="605"/>
      <c r="Q217" s="599"/>
      <c r="R217" s="599"/>
      <c r="T217" s="599"/>
      <c r="U217" s="605"/>
      <c r="V217" s="605"/>
      <c r="W217" s="605"/>
      <c r="X217" s="605"/>
      <c r="Y217" s="605"/>
      <c r="Z217" s="605"/>
      <c r="AA217" s="605"/>
      <c r="AB217" s="735"/>
      <c r="AC217" s="736"/>
      <c r="AD217" s="736"/>
      <c r="AE217" s="736"/>
      <c r="AF217" s="736"/>
      <c r="AG217" s="736"/>
      <c r="AH217" s="605"/>
      <c r="AI217" s="605"/>
      <c r="AJ217" s="599"/>
      <c r="AK217" s="599"/>
    </row>
    <row r="218" spans="1:56" ht="15.75" thickBot="1" x14ac:dyDescent="0.3">
      <c r="A218" s="600"/>
      <c r="B218" s="606"/>
      <c r="C218" s="606"/>
      <c r="D218" s="606"/>
      <c r="E218" s="606"/>
      <c r="F218" s="606"/>
      <c r="G218" s="606"/>
      <c r="H218" s="606"/>
      <c r="I218" s="218">
        <v>10</v>
      </c>
      <c r="J218" s="218">
        <v>25</v>
      </c>
      <c r="K218" s="218">
        <v>50</v>
      </c>
      <c r="L218" s="218">
        <v>75</v>
      </c>
      <c r="M218" s="218">
        <v>1</v>
      </c>
      <c r="N218" s="250">
        <v>5</v>
      </c>
      <c r="O218" s="606"/>
      <c r="P218" s="606"/>
      <c r="Q218" s="600"/>
      <c r="R218" s="600"/>
      <c r="T218" s="600"/>
      <c r="U218" s="606"/>
      <c r="V218" s="606"/>
      <c r="W218" s="606"/>
      <c r="X218" s="606"/>
      <c r="Y218" s="606"/>
      <c r="Z218" s="606"/>
      <c r="AA218" s="606"/>
      <c r="AB218" s="218">
        <v>10</v>
      </c>
      <c r="AC218" s="218">
        <v>25</v>
      </c>
      <c r="AD218" s="218">
        <v>50</v>
      </c>
      <c r="AE218" s="218">
        <v>75</v>
      </c>
      <c r="AF218" s="218">
        <v>1</v>
      </c>
      <c r="AG218" s="250">
        <v>5</v>
      </c>
      <c r="AH218" s="606"/>
      <c r="AI218" s="606"/>
      <c r="AJ218" s="600"/>
      <c r="AK218" s="600"/>
    </row>
    <row r="219" spans="1:56" x14ac:dyDescent="0.25">
      <c r="A219" s="25"/>
      <c r="B219" s="705"/>
      <c r="C219" s="706"/>
      <c r="D219" s="707"/>
      <c r="E219" s="708"/>
      <c r="F219" s="709"/>
      <c r="G219" s="705"/>
      <c r="H219" s="706"/>
      <c r="I219" s="28"/>
      <c r="J219" s="28">
        <v>70</v>
      </c>
      <c r="K219" s="28">
        <v>12</v>
      </c>
      <c r="L219" s="28">
        <v>11</v>
      </c>
      <c r="M219" s="28"/>
      <c r="N219" s="28"/>
      <c r="O219" s="710">
        <f>(I219*0.1)+(J219*0.25)+(K219*0.5)+(L219*0.75)+(M219*1)+(N219*5)</f>
        <v>31.75</v>
      </c>
      <c r="P219" s="710"/>
      <c r="Q219" s="711"/>
      <c r="R219" s="712"/>
      <c r="T219" s="25"/>
      <c r="U219" s="705"/>
      <c r="V219" s="706"/>
      <c r="W219" s="707"/>
      <c r="X219" s="708"/>
      <c r="Y219" s="709"/>
      <c r="Z219" s="705"/>
      <c r="AA219" s="706"/>
      <c r="AB219" s="28"/>
      <c r="AC219" s="28"/>
      <c r="AD219" s="28"/>
      <c r="AE219" s="28"/>
      <c r="AF219" s="28"/>
      <c r="AG219" s="28"/>
      <c r="AH219" s="710">
        <f>(AB219*0.1)+(AC219*0.25)+(AD219*0.5)+(AE219*0.75)+(AF219*1)+(AG219*5)</f>
        <v>0</v>
      </c>
      <c r="AI219" s="710"/>
      <c r="AJ219" s="711"/>
      <c r="AK219" s="712"/>
    </row>
    <row r="220" spans="1:56" x14ac:dyDescent="0.25">
      <c r="A220" s="26"/>
      <c r="B220" s="585"/>
      <c r="C220" s="586"/>
      <c r="D220" s="585"/>
      <c r="E220" s="704"/>
      <c r="F220" s="586"/>
      <c r="G220" s="585"/>
      <c r="H220" s="586"/>
      <c r="I220" s="29"/>
      <c r="J220" s="29"/>
      <c r="K220" s="29"/>
      <c r="L220" s="29"/>
      <c r="M220" s="29"/>
      <c r="N220" s="29"/>
      <c r="O220" s="687">
        <f t="shared" ref="O220:O237" si="52">(I220*0.1)+(J220*0.25)+(K220*0.5)+(L220*0.75)+(M220*1)+(N220*5)</f>
        <v>0</v>
      </c>
      <c r="P220" s="687"/>
      <c r="Q220" s="688"/>
      <c r="R220" s="689"/>
      <c r="T220" s="26"/>
      <c r="U220" s="585"/>
      <c r="V220" s="586"/>
      <c r="W220" s="585"/>
      <c r="X220" s="704"/>
      <c r="Y220" s="586"/>
      <c r="Z220" s="585"/>
      <c r="AA220" s="586"/>
      <c r="AB220" s="29"/>
      <c r="AC220" s="29"/>
      <c r="AD220" s="29"/>
      <c r="AE220" s="29"/>
      <c r="AF220" s="29"/>
      <c r="AG220" s="29"/>
      <c r="AH220" s="687">
        <f t="shared" ref="AH220:AH247" si="53">(AB220*0.1)+(AC220*0.25)+(AD220*0.5)+(AE220*0.75)+(AF220*1)+(AG220*5)</f>
        <v>0</v>
      </c>
      <c r="AI220" s="687"/>
      <c r="AJ220" s="688"/>
      <c r="AK220" s="689"/>
    </row>
    <row r="221" spans="1:56" x14ac:dyDescent="0.25">
      <c r="A221" s="26"/>
      <c r="B221" s="585"/>
      <c r="C221" s="586"/>
      <c r="D221" s="585"/>
      <c r="E221" s="704"/>
      <c r="F221" s="586"/>
      <c r="G221" s="585"/>
      <c r="H221" s="586"/>
      <c r="I221" s="29"/>
      <c r="J221" s="29"/>
      <c r="K221" s="29"/>
      <c r="L221" s="29"/>
      <c r="M221" s="29"/>
      <c r="N221" s="29"/>
      <c r="O221" s="687">
        <f t="shared" si="52"/>
        <v>0</v>
      </c>
      <c r="P221" s="687"/>
      <c r="Q221" s="688"/>
      <c r="R221" s="689"/>
      <c r="T221" s="26"/>
      <c r="U221" s="585"/>
      <c r="V221" s="586"/>
      <c r="W221" s="585"/>
      <c r="X221" s="704"/>
      <c r="Y221" s="586"/>
      <c r="Z221" s="585"/>
      <c r="AA221" s="586"/>
      <c r="AB221" s="29"/>
      <c r="AC221" s="29"/>
      <c r="AD221" s="29"/>
      <c r="AE221" s="29"/>
      <c r="AF221" s="29"/>
      <c r="AG221" s="29"/>
      <c r="AH221" s="687">
        <f t="shared" si="53"/>
        <v>0</v>
      </c>
      <c r="AI221" s="687"/>
      <c r="AJ221" s="688"/>
      <c r="AK221" s="689"/>
    </row>
    <row r="222" spans="1:56" x14ac:dyDescent="0.25">
      <c r="A222" s="26"/>
      <c r="B222" s="585"/>
      <c r="C222" s="586"/>
      <c r="D222" s="585"/>
      <c r="E222" s="704"/>
      <c r="F222" s="586"/>
      <c r="G222" s="585"/>
      <c r="H222" s="586"/>
      <c r="I222" s="29"/>
      <c r="J222" s="29"/>
      <c r="K222" s="29"/>
      <c r="L222" s="29"/>
      <c r="M222" s="29"/>
      <c r="N222" s="29"/>
      <c r="O222" s="687">
        <f t="shared" si="52"/>
        <v>0</v>
      </c>
      <c r="P222" s="687"/>
      <c r="Q222" s="688"/>
      <c r="R222" s="689"/>
      <c r="T222" s="26"/>
      <c r="U222" s="585"/>
      <c r="V222" s="586"/>
      <c r="W222" s="585"/>
      <c r="X222" s="704"/>
      <c r="Y222" s="586"/>
      <c r="Z222" s="585"/>
      <c r="AA222" s="586"/>
      <c r="AB222" s="29"/>
      <c r="AC222" s="29"/>
      <c r="AD222" s="29"/>
      <c r="AE222" s="29"/>
      <c r="AF222" s="29"/>
      <c r="AG222" s="29"/>
      <c r="AH222" s="687">
        <f t="shared" si="53"/>
        <v>0</v>
      </c>
      <c r="AI222" s="687"/>
      <c r="AJ222" s="688"/>
      <c r="AK222" s="689"/>
    </row>
    <row r="223" spans="1:56" x14ac:dyDescent="0.25">
      <c r="A223" s="26"/>
      <c r="B223" s="585"/>
      <c r="C223" s="586"/>
      <c r="D223" s="585"/>
      <c r="E223" s="704"/>
      <c r="F223" s="586"/>
      <c r="G223" s="585"/>
      <c r="H223" s="586"/>
      <c r="I223" s="29"/>
      <c r="J223" s="29"/>
      <c r="K223" s="29"/>
      <c r="L223" s="29"/>
      <c r="M223" s="29"/>
      <c r="N223" s="29"/>
      <c r="O223" s="687">
        <f t="shared" si="52"/>
        <v>0</v>
      </c>
      <c r="P223" s="687"/>
      <c r="Q223" s="688"/>
      <c r="R223" s="689"/>
      <c r="T223" s="26"/>
      <c r="U223" s="585"/>
      <c r="V223" s="586"/>
      <c r="W223" s="585"/>
      <c r="X223" s="704"/>
      <c r="Y223" s="586"/>
      <c r="Z223" s="585"/>
      <c r="AA223" s="586"/>
      <c r="AB223" s="29"/>
      <c r="AC223" s="29"/>
      <c r="AD223" s="29"/>
      <c r="AE223" s="29"/>
      <c r="AF223" s="29"/>
      <c r="AG223" s="29"/>
      <c r="AH223" s="687">
        <f t="shared" si="53"/>
        <v>0</v>
      </c>
      <c r="AI223" s="687"/>
      <c r="AJ223" s="688"/>
      <c r="AK223" s="689"/>
      <c r="BD223" s="219"/>
    </row>
    <row r="224" spans="1:56" x14ac:dyDescent="0.25">
      <c r="A224" s="26"/>
      <c r="B224" s="585"/>
      <c r="C224" s="586"/>
      <c r="D224" s="585"/>
      <c r="E224" s="704"/>
      <c r="F224" s="586"/>
      <c r="G224" s="585"/>
      <c r="H224" s="586"/>
      <c r="I224" s="29"/>
      <c r="J224" s="29"/>
      <c r="K224" s="29"/>
      <c r="L224" s="29"/>
      <c r="M224" s="29"/>
      <c r="N224" s="29"/>
      <c r="O224" s="687">
        <f t="shared" si="52"/>
        <v>0</v>
      </c>
      <c r="P224" s="687"/>
      <c r="Q224" s="688"/>
      <c r="R224" s="689"/>
      <c r="T224" s="26"/>
      <c r="U224" s="585"/>
      <c r="V224" s="586"/>
      <c r="W224" s="585"/>
      <c r="X224" s="704"/>
      <c r="Y224" s="586"/>
      <c r="Z224" s="585"/>
      <c r="AA224" s="586"/>
      <c r="AB224" s="29"/>
      <c r="AC224" s="29"/>
      <c r="AD224" s="29"/>
      <c r="AE224" s="29"/>
      <c r="AF224" s="29"/>
      <c r="AG224" s="29"/>
      <c r="AH224" s="687">
        <f t="shared" si="53"/>
        <v>0</v>
      </c>
      <c r="AI224" s="687"/>
      <c r="AJ224" s="688"/>
      <c r="AK224" s="689"/>
      <c r="BD224" s="220"/>
    </row>
    <row r="225" spans="1:56" x14ac:dyDescent="0.25">
      <c r="A225" s="26"/>
      <c r="B225" s="585"/>
      <c r="C225" s="586"/>
      <c r="D225" s="585"/>
      <c r="E225" s="704"/>
      <c r="F225" s="586"/>
      <c r="G225" s="585"/>
      <c r="H225" s="586"/>
      <c r="I225" s="29"/>
      <c r="J225" s="29"/>
      <c r="K225" s="29"/>
      <c r="L225" s="29"/>
      <c r="M225" s="29"/>
      <c r="N225" s="29"/>
      <c r="O225" s="687">
        <f t="shared" si="52"/>
        <v>0</v>
      </c>
      <c r="P225" s="687"/>
      <c r="Q225" s="688"/>
      <c r="R225" s="689"/>
      <c r="T225" s="26"/>
      <c r="U225" s="585"/>
      <c r="V225" s="586"/>
      <c r="W225" s="585"/>
      <c r="X225" s="704"/>
      <c r="Y225" s="586"/>
      <c r="Z225" s="585"/>
      <c r="AA225" s="586"/>
      <c r="AB225" s="29"/>
      <c r="AC225" s="29"/>
      <c r="AD225" s="29"/>
      <c r="AE225" s="29"/>
      <c r="AF225" s="29"/>
      <c r="AG225" s="29"/>
      <c r="AH225" s="687">
        <f t="shared" si="53"/>
        <v>0</v>
      </c>
      <c r="AI225" s="687"/>
      <c r="AJ225" s="688"/>
      <c r="AK225" s="689"/>
      <c r="BD225" s="219"/>
    </row>
    <row r="226" spans="1:56" x14ac:dyDescent="0.25">
      <c r="A226" s="26"/>
      <c r="B226" s="585"/>
      <c r="C226" s="586"/>
      <c r="D226" s="585"/>
      <c r="E226" s="704"/>
      <c r="F226" s="586"/>
      <c r="G226" s="585"/>
      <c r="H226" s="586"/>
      <c r="I226" s="29"/>
      <c r="J226" s="29"/>
      <c r="K226" s="29"/>
      <c r="L226" s="29"/>
      <c r="M226" s="29"/>
      <c r="N226" s="29"/>
      <c r="O226" s="687">
        <f t="shared" si="52"/>
        <v>0</v>
      </c>
      <c r="P226" s="687"/>
      <c r="Q226" s="688"/>
      <c r="R226" s="689"/>
      <c r="T226" s="26"/>
      <c r="U226" s="240"/>
      <c r="V226" s="241"/>
      <c r="W226" s="240"/>
      <c r="X226" s="242"/>
      <c r="Y226" s="241"/>
      <c r="Z226" s="240"/>
      <c r="AA226" s="241"/>
      <c r="AB226" s="29"/>
      <c r="AC226" s="29"/>
      <c r="AD226" s="29"/>
      <c r="AE226" s="29"/>
      <c r="AF226" s="29"/>
      <c r="AG226" s="29"/>
      <c r="AH226" s="257"/>
      <c r="AI226" s="257"/>
      <c r="AJ226" s="248"/>
      <c r="AK226" s="255"/>
      <c r="BD226" s="219"/>
    </row>
    <row r="227" spans="1:56" x14ac:dyDescent="0.25">
      <c r="A227" s="26"/>
      <c r="B227" s="585"/>
      <c r="C227" s="586"/>
      <c r="D227" s="585"/>
      <c r="E227" s="704"/>
      <c r="F227" s="586"/>
      <c r="G227" s="585"/>
      <c r="H227" s="586"/>
      <c r="I227" s="29"/>
      <c r="J227" s="29"/>
      <c r="K227" s="29"/>
      <c r="L227" s="29"/>
      <c r="M227" s="29"/>
      <c r="N227" s="29"/>
      <c r="O227" s="687">
        <f t="shared" si="52"/>
        <v>0</v>
      </c>
      <c r="P227" s="687"/>
      <c r="Q227" s="688"/>
      <c r="R227" s="689"/>
      <c r="T227" s="26"/>
      <c r="U227" s="585"/>
      <c r="V227" s="586"/>
      <c r="W227" s="585"/>
      <c r="X227" s="704"/>
      <c r="Y227" s="586"/>
      <c r="Z227" s="585"/>
      <c r="AA227" s="586"/>
      <c r="AB227" s="29"/>
      <c r="AC227" s="29"/>
      <c r="AD227" s="29"/>
      <c r="AE227" s="29"/>
      <c r="AF227" s="29"/>
      <c r="AG227" s="29"/>
      <c r="AH227" s="687">
        <f t="shared" si="53"/>
        <v>0</v>
      </c>
      <c r="AI227" s="687"/>
      <c r="AJ227" s="688"/>
      <c r="AK227" s="689"/>
      <c r="BD227" s="219"/>
    </row>
    <row r="228" spans="1:56" x14ac:dyDescent="0.25">
      <c r="A228" s="26"/>
      <c r="B228" s="585"/>
      <c r="C228" s="586"/>
      <c r="D228" s="585"/>
      <c r="E228" s="704"/>
      <c r="F228" s="586"/>
      <c r="G228" s="585"/>
      <c r="H228" s="586"/>
      <c r="I228" s="29"/>
      <c r="J228" s="29"/>
      <c r="K228" s="29"/>
      <c r="L228" s="29"/>
      <c r="M228" s="29"/>
      <c r="N228" s="29"/>
      <c r="O228" s="687">
        <f t="shared" si="52"/>
        <v>0</v>
      </c>
      <c r="P228" s="687"/>
      <c r="Q228" s="688"/>
      <c r="R228" s="689"/>
      <c r="T228" s="26"/>
      <c r="U228" s="585"/>
      <c r="V228" s="586"/>
      <c r="W228" s="585"/>
      <c r="X228" s="704"/>
      <c r="Y228" s="586"/>
      <c r="Z228" s="585"/>
      <c r="AA228" s="586"/>
      <c r="AB228" s="29"/>
      <c r="AC228" s="29"/>
      <c r="AD228" s="29"/>
      <c r="AE228" s="29"/>
      <c r="AF228" s="29"/>
      <c r="AG228" s="29"/>
      <c r="AH228" s="687">
        <f t="shared" si="53"/>
        <v>0</v>
      </c>
      <c r="AI228" s="687"/>
      <c r="AJ228" s="688"/>
      <c r="AK228" s="689"/>
      <c r="BD228" s="219"/>
    </row>
    <row r="229" spans="1:56" x14ac:dyDescent="0.25">
      <c r="A229" s="26"/>
      <c r="B229" s="585"/>
      <c r="C229" s="586"/>
      <c r="D229" s="585"/>
      <c r="E229" s="704"/>
      <c r="F229" s="586"/>
      <c r="G229" s="585"/>
      <c r="H229" s="586"/>
      <c r="I229" s="29"/>
      <c r="J229" s="29"/>
      <c r="K229" s="29"/>
      <c r="L229" s="29"/>
      <c r="M229" s="29"/>
      <c r="N229" s="29"/>
      <c r="O229" s="687">
        <f t="shared" si="52"/>
        <v>0</v>
      </c>
      <c r="P229" s="687"/>
      <c r="Q229" s="688"/>
      <c r="R229" s="689"/>
      <c r="T229" s="26"/>
      <c r="U229" s="585"/>
      <c r="V229" s="586"/>
      <c r="W229" s="585"/>
      <c r="X229" s="704"/>
      <c r="Y229" s="586"/>
      <c r="Z229" s="585"/>
      <c r="AA229" s="586"/>
      <c r="AB229" s="29"/>
      <c r="AC229" s="29"/>
      <c r="AD229" s="29"/>
      <c r="AE229" s="29"/>
      <c r="AF229" s="29"/>
      <c r="AG229" s="29"/>
      <c r="AH229" s="687">
        <f t="shared" si="53"/>
        <v>0</v>
      </c>
      <c r="AI229" s="687"/>
      <c r="AJ229" s="688"/>
      <c r="AK229" s="689"/>
      <c r="BD229" s="221"/>
    </row>
    <row r="230" spans="1:56" x14ac:dyDescent="0.25">
      <c r="A230" s="26"/>
      <c r="B230" s="585"/>
      <c r="C230" s="586"/>
      <c r="D230" s="585"/>
      <c r="E230" s="704"/>
      <c r="F230" s="586"/>
      <c r="G230" s="585"/>
      <c r="H230" s="586"/>
      <c r="I230" s="29"/>
      <c r="J230" s="29"/>
      <c r="K230" s="29"/>
      <c r="L230" s="29"/>
      <c r="M230" s="29"/>
      <c r="N230" s="29"/>
      <c r="O230" s="687">
        <f t="shared" si="52"/>
        <v>0</v>
      </c>
      <c r="P230" s="687"/>
      <c r="Q230" s="688"/>
      <c r="R230" s="689"/>
      <c r="T230" s="26"/>
      <c r="U230" s="585"/>
      <c r="V230" s="586"/>
      <c r="W230" s="585"/>
      <c r="X230" s="704"/>
      <c r="Y230" s="586"/>
      <c r="Z230" s="585"/>
      <c r="AA230" s="586"/>
      <c r="AB230" s="29"/>
      <c r="AC230" s="29"/>
      <c r="AD230" s="29"/>
      <c r="AE230" s="29"/>
      <c r="AF230" s="29"/>
      <c r="AG230" s="29"/>
      <c r="AH230" s="687">
        <f t="shared" si="53"/>
        <v>0</v>
      </c>
      <c r="AI230" s="687"/>
      <c r="AJ230" s="688"/>
      <c r="AK230" s="689"/>
      <c r="BD230" s="221"/>
    </row>
    <row r="231" spans="1:56" x14ac:dyDescent="0.25">
      <c r="A231" s="26"/>
      <c r="B231" s="585"/>
      <c r="C231" s="586"/>
      <c r="D231" s="585"/>
      <c r="E231" s="704"/>
      <c r="F231" s="586"/>
      <c r="G231" s="585"/>
      <c r="H231" s="586"/>
      <c r="I231" s="29"/>
      <c r="J231" s="29"/>
      <c r="K231" s="29"/>
      <c r="L231" s="29"/>
      <c r="M231" s="29"/>
      <c r="N231" s="29"/>
      <c r="O231" s="687">
        <f t="shared" si="52"/>
        <v>0</v>
      </c>
      <c r="P231" s="687"/>
      <c r="Q231" s="688"/>
      <c r="R231" s="689"/>
      <c r="T231" s="26"/>
      <c r="U231" s="585"/>
      <c r="V231" s="586"/>
      <c r="W231" s="585"/>
      <c r="X231" s="704"/>
      <c r="Y231" s="586"/>
      <c r="Z231" s="585"/>
      <c r="AA231" s="586"/>
      <c r="AB231" s="29"/>
      <c r="AC231" s="29"/>
      <c r="AD231" s="29"/>
      <c r="AE231" s="29"/>
      <c r="AF231" s="29"/>
      <c r="AG231" s="29"/>
      <c r="AH231" s="687">
        <f t="shared" si="53"/>
        <v>0</v>
      </c>
      <c r="AI231" s="687"/>
      <c r="AJ231" s="688"/>
      <c r="AK231" s="689"/>
      <c r="BD231" s="221"/>
    </row>
    <row r="232" spans="1:56" x14ac:dyDescent="0.25">
      <c r="A232" s="26"/>
      <c r="B232" s="585"/>
      <c r="C232" s="586"/>
      <c r="D232" s="585"/>
      <c r="E232" s="704"/>
      <c r="F232" s="586"/>
      <c r="G232" s="585"/>
      <c r="H232" s="586"/>
      <c r="I232" s="29"/>
      <c r="J232" s="29"/>
      <c r="K232" s="29"/>
      <c r="L232" s="29"/>
      <c r="M232" s="29"/>
      <c r="N232" s="29"/>
      <c r="O232" s="687">
        <f t="shared" si="52"/>
        <v>0</v>
      </c>
      <c r="P232" s="687"/>
      <c r="Q232" s="688"/>
      <c r="R232" s="689"/>
      <c r="T232" s="26"/>
      <c r="U232" s="585"/>
      <c r="V232" s="586"/>
      <c r="W232" s="585"/>
      <c r="X232" s="704"/>
      <c r="Y232" s="586"/>
      <c r="Z232" s="585"/>
      <c r="AA232" s="586"/>
      <c r="AB232" s="29"/>
      <c r="AC232" s="29"/>
      <c r="AD232" s="29"/>
      <c r="AE232" s="29"/>
      <c r="AF232" s="29"/>
      <c r="AG232" s="29"/>
      <c r="AH232" s="687">
        <f t="shared" si="53"/>
        <v>0</v>
      </c>
      <c r="AI232" s="687"/>
      <c r="AJ232" s="688"/>
      <c r="AK232" s="689"/>
      <c r="BD232" s="221"/>
    </row>
    <row r="233" spans="1:56" x14ac:dyDescent="0.25">
      <c r="A233" s="26"/>
      <c r="B233" s="585"/>
      <c r="C233" s="586"/>
      <c r="D233" s="585"/>
      <c r="E233" s="704"/>
      <c r="F233" s="586"/>
      <c r="G233" s="585"/>
      <c r="H233" s="586"/>
      <c r="I233" s="29"/>
      <c r="J233" s="29"/>
      <c r="K233" s="29"/>
      <c r="L233" s="29"/>
      <c r="M233" s="29"/>
      <c r="N233" s="29"/>
      <c r="O233" s="687">
        <f t="shared" si="52"/>
        <v>0</v>
      </c>
      <c r="P233" s="687"/>
      <c r="Q233" s="688"/>
      <c r="R233" s="689"/>
      <c r="T233" s="26"/>
      <c r="U233" s="585"/>
      <c r="V233" s="586"/>
      <c r="W233" s="585"/>
      <c r="X233" s="704"/>
      <c r="Y233" s="586"/>
      <c r="Z233" s="585"/>
      <c r="AA233" s="586"/>
      <c r="AB233" s="29"/>
      <c r="AC233" s="29"/>
      <c r="AD233" s="29"/>
      <c r="AE233" s="29"/>
      <c r="AF233" s="29"/>
      <c r="AG233" s="29"/>
      <c r="AH233" s="687">
        <f t="shared" si="53"/>
        <v>0</v>
      </c>
      <c r="AI233" s="687"/>
      <c r="AJ233" s="688"/>
      <c r="AK233" s="689"/>
      <c r="BD233" s="221"/>
    </row>
    <row r="234" spans="1:56" x14ac:dyDescent="0.25">
      <c r="A234" s="26"/>
      <c r="B234" s="585"/>
      <c r="C234" s="586"/>
      <c r="D234" s="585"/>
      <c r="E234" s="704"/>
      <c r="F234" s="586"/>
      <c r="G234" s="585"/>
      <c r="H234" s="586"/>
      <c r="I234" s="29"/>
      <c r="J234" s="29"/>
      <c r="K234" s="29"/>
      <c r="L234" s="29"/>
      <c r="M234" s="29"/>
      <c r="N234" s="29"/>
      <c r="O234" s="687">
        <f t="shared" si="52"/>
        <v>0</v>
      </c>
      <c r="P234" s="687"/>
      <c r="Q234" s="688"/>
      <c r="R234" s="689"/>
      <c r="T234" s="26"/>
      <c r="U234" s="585"/>
      <c r="V234" s="586"/>
      <c r="W234" s="585"/>
      <c r="X234" s="704"/>
      <c r="Y234" s="586"/>
      <c r="Z234" s="585"/>
      <c r="AA234" s="586"/>
      <c r="AB234" s="29"/>
      <c r="AC234" s="29"/>
      <c r="AD234" s="29"/>
      <c r="AE234" s="29"/>
      <c r="AF234" s="29"/>
      <c r="AG234" s="29"/>
      <c r="AH234" s="687">
        <f t="shared" si="53"/>
        <v>0</v>
      </c>
      <c r="AI234" s="687"/>
      <c r="AJ234" s="688"/>
      <c r="AK234" s="689"/>
      <c r="BD234" s="221"/>
    </row>
    <row r="235" spans="1:56" x14ac:dyDescent="0.25">
      <c r="A235" s="26"/>
      <c r="B235" s="585"/>
      <c r="C235" s="586"/>
      <c r="D235" s="585"/>
      <c r="E235" s="704"/>
      <c r="F235" s="586"/>
      <c r="G235" s="585"/>
      <c r="H235" s="586"/>
      <c r="I235" s="29"/>
      <c r="J235" s="29"/>
      <c r="K235" s="29"/>
      <c r="L235" s="29"/>
      <c r="M235" s="29"/>
      <c r="N235" s="29"/>
      <c r="O235" s="687">
        <f t="shared" si="52"/>
        <v>0</v>
      </c>
      <c r="P235" s="687"/>
      <c r="Q235" s="688"/>
      <c r="R235" s="689"/>
      <c r="T235" s="26"/>
      <c r="U235" s="585"/>
      <c r="V235" s="586"/>
      <c r="W235" s="585"/>
      <c r="X235" s="704"/>
      <c r="Y235" s="586"/>
      <c r="Z235" s="585"/>
      <c r="AA235" s="586"/>
      <c r="AB235" s="29"/>
      <c r="AC235" s="29"/>
      <c r="AD235" s="29"/>
      <c r="AE235" s="29"/>
      <c r="AF235" s="29"/>
      <c r="AG235" s="29"/>
      <c r="AH235" s="687">
        <f t="shared" si="53"/>
        <v>0</v>
      </c>
      <c r="AI235" s="687"/>
      <c r="AJ235" s="688"/>
      <c r="AK235" s="689"/>
      <c r="BD235" s="221"/>
    </row>
    <row r="236" spans="1:56" x14ac:dyDescent="0.25">
      <c r="A236" s="26"/>
      <c r="B236" s="585"/>
      <c r="C236" s="586"/>
      <c r="D236" s="585"/>
      <c r="E236" s="704"/>
      <c r="F236" s="586"/>
      <c r="G236" s="585"/>
      <c r="H236" s="586"/>
      <c r="I236" s="29"/>
      <c r="J236" s="29"/>
      <c r="K236" s="29"/>
      <c r="L236" s="29"/>
      <c r="M236" s="29"/>
      <c r="N236" s="29"/>
      <c r="O236" s="687">
        <f t="shared" si="52"/>
        <v>0</v>
      </c>
      <c r="P236" s="687"/>
      <c r="Q236" s="688"/>
      <c r="R236" s="689"/>
      <c r="T236" s="26"/>
      <c r="U236" s="585"/>
      <c r="V236" s="586"/>
      <c r="W236" s="585"/>
      <c r="X236" s="704"/>
      <c r="Y236" s="586"/>
      <c r="Z236" s="585"/>
      <c r="AA236" s="586"/>
      <c r="AB236" s="29"/>
      <c r="AC236" s="29"/>
      <c r="AD236" s="29"/>
      <c r="AE236" s="29"/>
      <c r="AF236" s="29"/>
      <c r="AG236" s="29"/>
      <c r="AH236" s="687">
        <f t="shared" si="53"/>
        <v>0</v>
      </c>
      <c r="AI236" s="687"/>
      <c r="AJ236" s="688"/>
      <c r="AK236" s="689"/>
      <c r="BD236" s="221"/>
    </row>
    <row r="237" spans="1:56" ht="15.75" thickBot="1" x14ac:dyDescent="0.3">
      <c r="A237" s="27"/>
      <c r="B237" s="702"/>
      <c r="C237" s="703"/>
      <c r="D237" s="702"/>
      <c r="E237" s="587"/>
      <c r="F237" s="703"/>
      <c r="G237" s="702"/>
      <c r="H237" s="703"/>
      <c r="I237" s="30"/>
      <c r="J237" s="30"/>
      <c r="K237" s="30"/>
      <c r="L237" s="30"/>
      <c r="M237" s="30"/>
      <c r="N237" s="30"/>
      <c r="O237" s="727">
        <f t="shared" si="52"/>
        <v>0</v>
      </c>
      <c r="P237" s="727"/>
      <c r="Q237" s="728"/>
      <c r="R237" s="729"/>
      <c r="T237" s="27"/>
      <c r="U237" s="702"/>
      <c r="V237" s="703"/>
      <c r="W237" s="702"/>
      <c r="X237" s="587"/>
      <c r="Y237" s="703"/>
      <c r="Z237" s="702"/>
      <c r="AA237" s="703"/>
      <c r="AB237" s="30"/>
      <c r="AC237" s="30"/>
      <c r="AD237" s="30"/>
      <c r="AE237" s="30"/>
      <c r="AF237" s="30"/>
      <c r="AG237" s="30"/>
      <c r="AH237" s="730">
        <f t="shared" si="53"/>
        <v>0</v>
      </c>
      <c r="AI237" s="730"/>
      <c r="AJ237" s="731"/>
      <c r="AK237" s="732"/>
      <c r="BD237" s="221"/>
    </row>
    <row r="238" spans="1:56" ht="16.5" thickTop="1" thickBot="1" x14ac:dyDescent="0.3">
      <c r="A238" s="58" t="s">
        <v>86</v>
      </c>
      <c r="B238" s="596">
        <f>SUM(B219:C237)</f>
        <v>0</v>
      </c>
      <c r="C238" s="596"/>
      <c r="D238" s="596"/>
      <c r="E238" s="596"/>
      <c r="F238" s="596"/>
      <c r="G238" s="596"/>
      <c r="H238" s="596"/>
      <c r="I238" s="596"/>
      <c r="J238" s="596"/>
      <c r="K238" s="596"/>
      <c r="L238" s="596"/>
      <c r="M238" s="596"/>
      <c r="N238" s="596"/>
      <c r="O238" s="596"/>
      <c r="P238" s="596"/>
      <c r="Q238" s="596"/>
      <c r="R238" s="596"/>
      <c r="T238" s="27"/>
      <c r="U238" s="702"/>
      <c r="V238" s="703"/>
      <c r="W238" s="702"/>
      <c r="X238" s="587"/>
      <c r="Y238" s="703"/>
      <c r="Z238" s="702"/>
      <c r="AA238" s="703"/>
      <c r="AB238" s="30"/>
      <c r="AC238" s="30"/>
      <c r="AD238" s="30"/>
      <c r="AE238" s="30"/>
      <c r="AF238" s="30"/>
      <c r="AG238" s="30"/>
      <c r="AH238" s="687">
        <f t="shared" si="53"/>
        <v>0</v>
      </c>
      <c r="AI238" s="687"/>
      <c r="AJ238" s="688"/>
      <c r="AK238" s="689"/>
    </row>
    <row r="239" spans="1:56" ht="15.75" thickBot="1" x14ac:dyDescent="0.3">
      <c r="A239" s="498" t="s">
        <v>85</v>
      </c>
      <c r="B239" s="498"/>
      <c r="C239" s="498"/>
      <c r="D239" s="498">
        <f>SUM(D219:F237)</f>
        <v>0</v>
      </c>
      <c r="E239" s="498"/>
      <c r="F239" s="498"/>
      <c r="G239" s="498"/>
      <c r="H239" s="498"/>
      <c r="I239" s="498"/>
      <c r="J239" s="498"/>
      <c r="K239" s="498"/>
      <c r="L239" s="498"/>
      <c r="M239" s="498"/>
      <c r="N239" s="498"/>
      <c r="O239" s="498"/>
      <c r="P239" s="498"/>
      <c r="Q239" s="498"/>
      <c r="R239" s="498"/>
      <c r="T239" s="27"/>
      <c r="U239" s="702"/>
      <c r="V239" s="703"/>
      <c r="W239" s="702"/>
      <c r="X239" s="587"/>
      <c r="Y239" s="703"/>
      <c r="Z239" s="702"/>
      <c r="AA239" s="703"/>
      <c r="AB239" s="30"/>
      <c r="AC239" s="30"/>
      <c r="AD239" s="30"/>
      <c r="AE239" s="30"/>
      <c r="AF239" s="30"/>
      <c r="AG239" s="30"/>
      <c r="AH239" s="687">
        <f t="shared" si="53"/>
        <v>0</v>
      </c>
      <c r="AI239" s="687"/>
      <c r="AJ239" s="688"/>
      <c r="AK239" s="689"/>
    </row>
    <row r="240" spans="1:56" ht="15.75" thickBot="1" x14ac:dyDescent="0.3">
      <c r="A240" s="498" t="s">
        <v>84</v>
      </c>
      <c r="B240" s="498"/>
      <c r="C240" s="498"/>
      <c r="D240" s="498"/>
      <c r="E240" s="498"/>
      <c r="F240" s="498"/>
      <c r="G240" s="498">
        <f>SUM(G219:H237)</f>
        <v>0</v>
      </c>
      <c r="H240" s="498"/>
      <c r="I240" s="498"/>
      <c r="J240" s="498"/>
      <c r="K240" s="498"/>
      <c r="L240" s="498"/>
      <c r="M240" s="498"/>
      <c r="N240" s="498"/>
      <c r="O240" s="498"/>
      <c r="P240" s="498"/>
      <c r="Q240" s="498"/>
      <c r="R240" s="498"/>
      <c r="T240" s="27"/>
      <c r="U240" s="702"/>
      <c r="V240" s="703"/>
      <c r="W240" s="702"/>
      <c r="X240" s="587"/>
      <c r="Y240" s="703"/>
      <c r="Z240" s="702"/>
      <c r="AA240" s="703"/>
      <c r="AB240" s="30"/>
      <c r="AC240" s="30"/>
      <c r="AD240" s="30"/>
      <c r="AE240" s="30"/>
      <c r="AF240" s="30"/>
      <c r="AG240" s="30"/>
      <c r="AH240" s="687">
        <f t="shared" si="53"/>
        <v>0</v>
      </c>
      <c r="AI240" s="687"/>
      <c r="AJ240" s="688"/>
      <c r="AK240" s="689"/>
    </row>
    <row r="241" spans="1:37" ht="15.75" thickBot="1" x14ac:dyDescent="0.3">
      <c r="A241" s="592" t="s">
        <v>137</v>
      </c>
      <c r="B241" s="592"/>
      <c r="C241" s="592"/>
      <c r="D241" s="592"/>
      <c r="E241" s="592"/>
      <c r="F241" s="592"/>
      <c r="G241" s="592"/>
      <c r="H241" s="592"/>
      <c r="I241" s="498">
        <f>SUM(I219:I237)+SUM(AB219:AB247)</f>
        <v>0</v>
      </c>
      <c r="J241" s="498"/>
      <c r="K241" s="498"/>
      <c r="L241" s="498"/>
      <c r="M241" s="498"/>
      <c r="N241" s="498"/>
      <c r="O241" s="498"/>
      <c r="P241" s="498"/>
      <c r="Q241" s="498"/>
      <c r="R241" s="498"/>
      <c r="T241" s="27"/>
      <c r="U241" s="702"/>
      <c r="V241" s="703"/>
      <c r="W241" s="702"/>
      <c r="X241" s="587"/>
      <c r="Y241" s="703"/>
      <c r="Z241" s="702"/>
      <c r="AA241" s="703"/>
      <c r="AB241" s="30"/>
      <c r="AC241" s="30"/>
      <c r="AD241" s="30"/>
      <c r="AE241" s="30"/>
      <c r="AF241" s="30"/>
      <c r="AG241" s="30"/>
      <c r="AH241" s="687">
        <f t="shared" si="53"/>
        <v>0</v>
      </c>
      <c r="AI241" s="687"/>
      <c r="AJ241" s="688"/>
      <c r="AK241" s="689"/>
    </row>
    <row r="242" spans="1:37" ht="15.75" thickBot="1" x14ac:dyDescent="0.3">
      <c r="A242" s="498" t="s">
        <v>83</v>
      </c>
      <c r="B242" s="498"/>
      <c r="C242" s="498"/>
      <c r="D242" s="498"/>
      <c r="E242" s="498"/>
      <c r="F242" s="498"/>
      <c r="G242" s="498"/>
      <c r="H242" s="498"/>
      <c r="I242" s="498"/>
      <c r="J242" s="498">
        <f>SUM(J219:J237)+SUM(AC219:AC247)</f>
        <v>70</v>
      </c>
      <c r="K242" s="498"/>
      <c r="L242" s="498"/>
      <c r="M242" s="498"/>
      <c r="N242" s="498"/>
      <c r="O242" s="498"/>
      <c r="P242" s="498"/>
      <c r="Q242" s="498"/>
      <c r="R242" s="498"/>
      <c r="T242" s="27"/>
      <c r="U242" s="702"/>
      <c r="V242" s="703"/>
      <c r="W242" s="702"/>
      <c r="X242" s="587"/>
      <c r="Y242" s="703"/>
      <c r="Z242" s="702"/>
      <c r="AA242" s="703"/>
      <c r="AB242" s="30"/>
      <c r="AC242" s="30"/>
      <c r="AD242" s="30"/>
      <c r="AE242" s="30"/>
      <c r="AF242" s="30"/>
      <c r="AG242" s="30"/>
      <c r="AH242" s="687">
        <f t="shared" si="53"/>
        <v>0</v>
      </c>
      <c r="AI242" s="687"/>
      <c r="AJ242" s="688"/>
      <c r="AK242" s="689"/>
    </row>
    <row r="243" spans="1:37" ht="15.75" thickBot="1" x14ac:dyDescent="0.3">
      <c r="A243" s="498" t="s">
        <v>82</v>
      </c>
      <c r="B243" s="498"/>
      <c r="C243" s="498"/>
      <c r="D243" s="498"/>
      <c r="E243" s="498"/>
      <c r="F243" s="498"/>
      <c r="G243" s="498"/>
      <c r="H243" s="498"/>
      <c r="I243" s="498"/>
      <c r="J243" s="498"/>
      <c r="K243" s="498">
        <f>SUM(K219:K237)+SUM(AD219:AD247)</f>
        <v>12</v>
      </c>
      <c r="L243" s="498"/>
      <c r="M243" s="498"/>
      <c r="N243" s="498"/>
      <c r="O243" s="498"/>
      <c r="P243" s="498"/>
      <c r="Q243" s="498"/>
      <c r="R243" s="498"/>
      <c r="T243" s="27"/>
      <c r="U243" s="702"/>
      <c r="V243" s="703"/>
      <c r="W243" s="702"/>
      <c r="X243" s="587"/>
      <c r="Y243" s="703"/>
      <c r="Z243" s="702"/>
      <c r="AA243" s="703"/>
      <c r="AB243" s="30"/>
      <c r="AC243" s="30"/>
      <c r="AD243" s="30"/>
      <c r="AE243" s="30"/>
      <c r="AF243" s="30"/>
      <c r="AG243" s="30"/>
      <c r="AH243" s="687">
        <f t="shared" si="53"/>
        <v>0</v>
      </c>
      <c r="AI243" s="687"/>
      <c r="AJ243" s="688"/>
      <c r="AK243" s="689"/>
    </row>
    <row r="244" spans="1:37" ht="15.75" thickBot="1" x14ac:dyDescent="0.3">
      <c r="A244" s="498" t="s">
        <v>81</v>
      </c>
      <c r="B244" s="498"/>
      <c r="C244" s="498"/>
      <c r="D244" s="498"/>
      <c r="E244" s="498"/>
      <c r="F244" s="498"/>
      <c r="G244" s="498"/>
      <c r="H244" s="498"/>
      <c r="I244" s="498"/>
      <c r="J244" s="498"/>
      <c r="K244" s="498"/>
      <c r="L244" s="498">
        <f>SUM(L219:L237)+SUM(AE219:AE247)</f>
        <v>11</v>
      </c>
      <c r="M244" s="498"/>
      <c r="N244" s="498"/>
      <c r="O244" s="498"/>
      <c r="P244" s="498"/>
      <c r="Q244" s="498"/>
      <c r="R244" s="498"/>
      <c r="T244" s="27"/>
      <c r="U244" s="702"/>
      <c r="V244" s="703"/>
      <c r="W244" s="702"/>
      <c r="X244" s="587"/>
      <c r="Y244" s="703"/>
      <c r="Z244" s="702"/>
      <c r="AA244" s="703"/>
      <c r="AB244" s="30"/>
      <c r="AC244" s="30"/>
      <c r="AD244" s="30"/>
      <c r="AE244" s="30"/>
      <c r="AF244" s="30"/>
      <c r="AG244" s="30"/>
      <c r="AH244" s="687">
        <f t="shared" si="53"/>
        <v>0</v>
      </c>
      <c r="AI244" s="687"/>
      <c r="AJ244" s="688"/>
      <c r="AK244" s="689"/>
    </row>
    <row r="245" spans="1:37" ht="15.75" thickBot="1" x14ac:dyDescent="0.3">
      <c r="A245" s="498" t="s">
        <v>170</v>
      </c>
      <c r="B245" s="498"/>
      <c r="C245" s="498"/>
      <c r="D245" s="498"/>
      <c r="E245" s="498"/>
      <c r="F245" s="498"/>
      <c r="G245" s="498"/>
      <c r="H245" s="498"/>
      <c r="I245" s="498"/>
      <c r="J245" s="498"/>
      <c r="K245" s="498"/>
      <c r="L245" s="498"/>
      <c r="M245" s="498">
        <f>SUM(M219:M237)+SUM(AF219:AF247)</f>
        <v>0</v>
      </c>
      <c r="N245" s="498"/>
      <c r="O245" s="498"/>
      <c r="P245" s="498"/>
      <c r="Q245" s="498"/>
      <c r="R245" s="498"/>
      <c r="T245" s="27"/>
      <c r="U245" s="702"/>
      <c r="V245" s="703"/>
      <c r="W245" s="702"/>
      <c r="X245" s="587"/>
      <c r="Y245" s="703"/>
      <c r="Z245" s="702"/>
      <c r="AA245" s="703"/>
      <c r="AB245" s="30"/>
      <c r="AC245" s="30"/>
      <c r="AD245" s="30"/>
      <c r="AE245" s="30"/>
      <c r="AF245" s="30"/>
      <c r="AG245" s="30"/>
      <c r="AH245" s="687">
        <f t="shared" si="53"/>
        <v>0</v>
      </c>
      <c r="AI245" s="687"/>
      <c r="AJ245" s="688"/>
      <c r="AK245" s="689"/>
    </row>
    <row r="246" spans="1:37" ht="15.75" thickBot="1" x14ac:dyDescent="0.3">
      <c r="A246" s="690" t="s">
        <v>80</v>
      </c>
      <c r="B246" s="691"/>
      <c r="C246" s="691"/>
      <c r="D246" s="691"/>
      <c r="E246" s="691"/>
      <c r="F246" s="691"/>
      <c r="G246" s="691"/>
      <c r="H246" s="691"/>
      <c r="I246" s="691"/>
      <c r="J246" s="691"/>
      <c r="K246" s="691"/>
      <c r="L246" s="691"/>
      <c r="M246" s="692"/>
      <c r="N246" s="497">
        <f>SUM(N219:N237)+SUM(AG219:AG247)</f>
        <v>0</v>
      </c>
      <c r="O246" s="497"/>
      <c r="P246" s="497"/>
      <c r="Q246" s="497"/>
      <c r="R246" s="497"/>
      <c r="T246" s="27"/>
      <c r="U246" s="702"/>
      <c r="V246" s="703"/>
      <c r="W246" s="702"/>
      <c r="X246" s="587"/>
      <c r="Y246" s="703"/>
      <c r="Z246" s="702"/>
      <c r="AA246" s="703"/>
      <c r="AB246" s="30"/>
      <c r="AC246" s="30"/>
      <c r="AD246" s="30"/>
      <c r="AE246" s="30"/>
      <c r="AF246" s="30"/>
      <c r="AG246" s="30"/>
      <c r="AH246" s="687">
        <f t="shared" si="53"/>
        <v>0</v>
      </c>
      <c r="AI246" s="687"/>
      <c r="AJ246" s="688"/>
      <c r="AK246" s="689"/>
    </row>
    <row r="247" spans="1:37" ht="15.75" thickBot="1" x14ac:dyDescent="0.3">
      <c r="A247" s="693" t="s">
        <v>79</v>
      </c>
      <c r="B247" s="694"/>
      <c r="C247" s="694"/>
      <c r="D247" s="694"/>
      <c r="E247" s="694"/>
      <c r="F247" s="694"/>
      <c r="G247" s="694"/>
      <c r="H247" s="694"/>
      <c r="I247" s="694"/>
      <c r="J247" s="694"/>
      <c r="K247" s="694"/>
      <c r="L247" s="694"/>
      <c r="M247" s="694"/>
      <c r="N247" s="695"/>
      <c r="O247" s="693">
        <f>SUM(O219:P237)+SUM(AH219:AI247)</f>
        <v>31.75</v>
      </c>
      <c r="P247" s="694"/>
      <c r="Q247" s="694"/>
      <c r="R247" s="695"/>
      <c r="T247" s="59"/>
      <c r="U247" s="699"/>
      <c r="V247" s="700"/>
      <c r="W247" s="699"/>
      <c r="X247" s="701"/>
      <c r="Y247" s="700"/>
      <c r="Z247" s="699"/>
      <c r="AA247" s="700"/>
      <c r="AB247" s="60"/>
      <c r="AC247" s="60"/>
      <c r="AD247" s="60"/>
      <c r="AE247" s="60"/>
      <c r="AF247" s="60"/>
      <c r="AG247" s="60"/>
      <c r="AH247" s="696">
        <f t="shared" si="53"/>
        <v>0</v>
      </c>
      <c r="AI247" s="696"/>
      <c r="AJ247" s="697"/>
      <c r="AK247" s="698"/>
    </row>
    <row r="248" spans="1:37" x14ac:dyDescent="0.25">
      <c r="T248" s="221"/>
      <c r="U248" s="589"/>
      <c r="V248" s="589"/>
      <c r="W248" s="589"/>
      <c r="X248" s="589"/>
      <c r="Y248" s="589"/>
      <c r="Z248" s="589"/>
      <c r="AA248" s="589"/>
      <c r="AI248" s="589"/>
      <c r="AJ248" s="589"/>
    </row>
    <row r="249" spans="1:37" x14ac:dyDescent="0.25">
      <c r="T249" s="221"/>
      <c r="U249" s="589"/>
      <c r="V249" s="589"/>
      <c r="W249" s="589"/>
      <c r="X249" s="589"/>
      <c r="Y249" s="589"/>
      <c r="Z249" s="589"/>
      <c r="AA249" s="589"/>
      <c r="AI249" s="589"/>
      <c r="AJ249" s="589"/>
    </row>
    <row r="250" spans="1:37" x14ac:dyDescent="0.25">
      <c r="T250" s="221"/>
      <c r="U250" s="589"/>
      <c r="V250" s="589"/>
      <c r="W250" s="589"/>
      <c r="X250" s="589"/>
      <c r="Y250" s="589"/>
      <c r="Z250" s="589"/>
      <c r="AA250" s="589"/>
      <c r="AI250" s="589"/>
      <c r="AJ250" s="589"/>
    </row>
    <row r="251" spans="1:37" x14ac:dyDescent="0.25">
      <c r="T251" s="221"/>
      <c r="U251" s="589"/>
      <c r="V251" s="589"/>
      <c r="W251" s="589"/>
      <c r="X251" s="589"/>
      <c r="Y251" s="589"/>
      <c r="Z251" s="589"/>
      <c r="AA251" s="589"/>
      <c r="AI251" s="589"/>
      <c r="AJ251" s="589"/>
    </row>
    <row r="252" spans="1:37" x14ac:dyDescent="0.25">
      <c r="T252" s="221"/>
      <c r="U252" s="589"/>
      <c r="V252" s="589"/>
      <c r="W252" s="589"/>
      <c r="X252" s="589"/>
      <c r="Y252" s="589"/>
      <c r="Z252" s="589"/>
      <c r="AA252" s="589"/>
      <c r="AI252" s="589"/>
      <c r="AJ252" s="589"/>
    </row>
    <row r="253" spans="1:37" x14ac:dyDescent="0.25">
      <c r="T253" s="221"/>
      <c r="U253" s="589"/>
      <c r="V253" s="589"/>
      <c r="W253" s="589"/>
      <c r="X253" s="589"/>
      <c r="Y253" s="589"/>
      <c r="Z253" s="589"/>
      <c r="AA253" s="589"/>
      <c r="AI253" s="589"/>
      <c r="AJ253" s="589"/>
    </row>
    <row r="389" spans="1:41" x14ac:dyDescent="0.25">
      <c r="F389" s="222"/>
      <c r="G389" s="222"/>
      <c r="H389" s="222"/>
      <c r="I389" s="222"/>
      <c r="L389" s="40" t="s">
        <v>110</v>
      </c>
      <c r="M389" s="222">
        <v>0.05</v>
      </c>
      <c r="N389" s="222"/>
      <c r="AE389" s="589"/>
      <c r="AF389" s="589"/>
      <c r="AG389" s="223"/>
      <c r="AN389" s="589"/>
      <c r="AO389" s="589"/>
    </row>
    <row r="390" spans="1:41" x14ac:dyDescent="0.25">
      <c r="A390" s="224"/>
      <c r="K390" s="40">
        <v>25</v>
      </c>
      <c r="L390" s="40">
        <v>952</v>
      </c>
      <c r="M390" s="40">
        <v>48</v>
      </c>
      <c r="AC390" s="589"/>
      <c r="AD390" s="589"/>
      <c r="AE390" s="589"/>
      <c r="AF390" s="589"/>
      <c r="AG390" s="223"/>
      <c r="AN390" s="589"/>
      <c r="AO390" s="589"/>
    </row>
    <row r="391" spans="1:41" x14ac:dyDescent="0.25">
      <c r="A391" s="225"/>
      <c r="K391" s="40">
        <v>50</v>
      </c>
      <c r="L391" s="40">
        <v>1905</v>
      </c>
      <c r="M391" s="40">
        <v>95</v>
      </c>
      <c r="AC391" s="589"/>
      <c r="AD391" s="589"/>
      <c r="AE391" s="589"/>
      <c r="AF391" s="589"/>
      <c r="AG391" s="223"/>
      <c r="AN391" s="589"/>
      <c r="AO391" s="589"/>
    </row>
    <row r="392" spans="1:41" x14ac:dyDescent="0.25">
      <c r="A392" s="224"/>
      <c r="K392" s="40">
        <v>75</v>
      </c>
      <c r="L392" s="40">
        <v>2857</v>
      </c>
      <c r="M392" s="40">
        <v>143</v>
      </c>
      <c r="AC392" s="589"/>
      <c r="AD392" s="589"/>
      <c r="AE392" s="589"/>
      <c r="AF392" s="589"/>
      <c r="AG392" s="223"/>
      <c r="AN392" s="589"/>
      <c r="AO392" s="589"/>
    </row>
    <row r="393" spans="1:41" x14ac:dyDescent="0.25">
      <c r="A393" s="224"/>
      <c r="K393" s="40">
        <v>1</v>
      </c>
      <c r="L393" s="40">
        <v>3333</v>
      </c>
      <c r="M393" s="40">
        <v>167</v>
      </c>
      <c r="AC393" s="589"/>
      <c r="AD393" s="589"/>
      <c r="AE393" s="589"/>
      <c r="AF393" s="589"/>
      <c r="AG393" s="223"/>
      <c r="AN393" s="589"/>
      <c r="AO393" s="589"/>
    </row>
    <row r="394" spans="1:41" x14ac:dyDescent="0.25">
      <c r="A394" s="224"/>
      <c r="AC394" s="589"/>
      <c r="AD394" s="589"/>
      <c r="AE394" s="589"/>
      <c r="AF394" s="589"/>
      <c r="AG394" s="223"/>
      <c r="AN394" s="589"/>
      <c r="AO394" s="589"/>
    </row>
    <row r="395" spans="1:41" x14ac:dyDescent="0.25">
      <c r="A395" s="224"/>
      <c r="AC395" s="589"/>
      <c r="AD395" s="589"/>
      <c r="AE395" s="589"/>
      <c r="AF395" s="589"/>
      <c r="AG395" s="223"/>
      <c r="AN395" s="589"/>
      <c r="AO395" s="589"/>
    </row>
    <row r="396" spans="1:41" x14ac:dyDescent="0.25">
      <c r="A396" s="221"/>
      <c r="AC396" s="589"/>
      <c r="AD396" s="589"/>
      <c r="AE396" s="589"/>
      <c r="AF396" s="589"/>
      <c r="AG396" s="223"/>
      <c r="AN396" s="589"/>
      <c r="AO396" s="589"/>
    </row>
    <row r="397" spans="1:41" x14ac:dyDescent="0.25">
      <c r="A397" s="221"/>
      <c r="F397" s="222"/>
      <c r="AC397" s="589"/>
      <c r="AD397" s="589"/>
      <c r="AE397" s="589"/>
      <c r="AF397" s="589"/>
      <c r="AG397" s="223"/>
      <c r="AN397" s="589"/>
      <c r="AO397" s="589"/>
    </row>
    <row r="398" spans="1:41" x14ac:dyDescent="0.25">
      <c r="A398" s="221"/>
      <c r="AC398" s="589"/>
      <c r="AD398" s="589"/>
      <c r="AE398" s="589"/>
      <c r="AF398" s="589"/>
      <c r="AG398" s="223"/>
      <c r="AN398" s="589"/>
      <c r="AO398" s="589"/>
    </row>
    <row r="399" spans="1:41" x14ac:dyDescent="0.25">
      <c r="A399" s="221"/>
      <c r="AC399" s="589"/>
      <c r="AD399" s="589"/>
      <c r="AE399" s="589"/>
      <c r="AF399" s="589"/>
      <c r="AG399" s="223"/>
      <c r="AN399" s="589"/>
      <c r="AO399" s="589"/>
    </row>
    <row r="400" spans="1:41" x14ac:dyDescent="0.25">
      <c r="A400" s="221"/>
      <c r="AC400" s="589"/>
      <c r="AD400" s="589"/>
      <c r="AE400" s="589"/>
      <c r="AF400" s="589"/>
      <c r="AG400" s="223"/>
      <c r="AN400" s="589"/>
      <c r="AO400" s="589"/>
    </row>
    <row r="401" spans="1:41" x14ac:dyDescent="0.25">
      <c r="A401" s="221"/>
      <c r="B401" s="221"/>
      <c r="C401" s="221"/>
      <c r="AC401" s="589"/>
      <c r="AD401" s="589"/>
      <c r="AE401" s="589"/>
      <c r="AF401" s="589"/>
      <c r="AG401" s="223"/>
      <c r="AN401" s="589"/>
      <c r="AO401" s="589"/>
    </row>
    <row r="402" spans="1:41" x14ac:dyDescent="0.25">
      <c r="A402" s="221"/>
      <c r="B402" s="221"/>
      <c r="C402" s="221"/>
      <c r="AC402" s="589"/>
      <c r="AD402" s="589"/>
      <c r="AE402" s="589"/>
      <c r="AF402" s="589"/>
      <c r="AG402" s="223"/>
      <c r="AN402" s="589"/>
      <c r="AO402" s="589"/>
    </row>
    <row r="403" spans="1:41" x14ac:dyDescent="0.25">
      <c r="A403" s="221"/>
      <c r="B403" s="221"/>
      <c r="C403" s="221"/>
      <c r="AC403" s="589"/>
      <c r="AD403" s="589"/>
      <c r="AE403" s="589"/>
      <c r="AF403" s="589"/>
      <c r="AG403" s="223"/>
      <c r="AN403" s="589"/>
      <c r="AO403" s="589"/>
    </row>
    <row r="404" spans="1:41" x14ac:dyDescent="0.25">
      <c r="A404" s="221"/>
      <c r="B404" s="221"/>
      <c r="C404" s="221"/>
      <c r="AC404" s="589"/>
      <c r="AD404" s="589"/>
      <c r="AE404" s="589"/>
      <c r="AF404" s="589"/>
      <c r="AG404" s="223"/>
      <c r="AN404" s="589"/>
      <c r="AO404" s="589"/>
    </row>
    <row r="405" spans="1:41" x14ac:dyDescent="0.25">
      <c r="A405" s="221"/>
      <c r="B405" s="221"/>
      <c r="C405" s="221"/>
      <c r="AC405" s="589"/>
      <c r="AD405" s="589"/>
      <c r="AE405" s="589"/>
      <c r="AF405" s="589"/>
      <c r="AG405" s="223"/>
      <c r="AN405" s="589"/>
      <c r="AO405" s="589"/>
    </row>
    <row r="406" spans="1:41" x14ac:dyDescent="0.25">
      <c r="A406" s="221"/>
      <c r="B406" s="221"/>
      <c r="C406" s="221"/>
      <c r="AC406" s="589"/>
      <c r="AD406" s="589"/>
      <c r="AE406" s="589"/>
      <c r="AF406" s="589"/>
      <c r="AG406" s="223"/>
      <c r="AN406" s="589"/>
      <c r="AO406" s="589"/>
    </row>
    <row r="407" spans="1:41" x14ac:dyDescent="0.25">
      <c r="B407" s="221"/>
      <c r="C407" s="221"/>
      <c r="Z407" s="226">
        <v>7</v>
      </c>
      <c r="AC407" s="589"/>
      <c r="AD407" s="589"/>
      <c r="AE407" s="589"/>
      <c r="AF407" s="589"/>
      <c r="AG407" s="223"/>
      <c r="AN407" s="589"/>
      <c r="AO407" s="589"/>
    </row>
    <row r="408" spans="1:41" x14ac:dyDescent="0.25">
      <c r="B408" s="221"/>
      <c r="C408" s="221"/>
      <c r="Z408" s="226">
        <v>7.5</v>
      </c>
      <c r="AC408" s="589"/>
      <c r="AD408" s="589"/>
      <c r="AE408" s="589"/>
      <c r="AF408" s="589"/>
      <c r="AG408" s="223"/>
      <c r="AN408" s="589"/>
      <c r="AO408" s="589"/>
    </row>
    <row r="409" spans="1:41" x14ac:dyDescent="0.25">
      <c r="B409" s="221"/>
      <c r="C409" s="221"/>
      <c r="AC409" s="589"/>
      <c r="AD409" s="589"/>
      <c r="AE409" s="589"/>
      <c r="AF409" s="589"/>
      <c r="AG409" s="223"/>
      <c r="AN409" s="589"/>
      <c r="AO409" s="589"/>
    </row>
    <row r="410" spans="1:41" x14ac:dyDescent="0.25">
      <c r="B410" s="221"/>
      <c r="C410" s="221"/>
      <c r="AC410" s="589"/>
      <c r="AD410" s="589"/>
    </row>
    <row r="411" spans="1:41" x14ac:dyDescent="0.25">
      <c r="B411" s="221"/>
      <c r="C411" s="221"/>
      <c r="AC411" s="589"/>
      <c r="AD411" s="589"/>
    </row>
    <row r="412" spans="1:41" x14ac:dyDescent="0.25">
      <c r="B412" s="221"/>
      <c r="C412" s="221"/>
      <c r="AC412" s="589"/>
      <c r="AD412" s="589"/>
    </row>
    <row r="413" spans="1:41" x14ac:dyDescent="0.25">
      <c r="B413" s="221"/>
      <c r="C413" s="221"/>
      <c r="AC413" s="589"/>
      <c r="AD413" s="589"/>
    </row>
    <row r="414" spans="1:41" x14ac:dyDescent="0.25">
      <c r="B414" s="221"/>
      <c r="C414" s="221"/>
      <c r="AC414" s="589"/>
      <c r="AD414" s="589"/>
    </row>
    <row r="415" spans="1:41" x14ac:dyDescent="0.25">
      <c r="B415" s="221"/>
      <c r="C415" s="221"/>
      <c r="AC415" s="589"/>
      <c r="AD415" s="589"/>
    </row>
    <row r="416" spans="1:41" x14ac:dyDescent="0.25">
      <c r="B416" s="221"/>
      <c r="C416" s="221"/>
      <c r="AC416" s="589"/>
      <c r="AD416" s="589"/>
    </row>
    <row r="417" spans="2:30" x14ac:dyDescent="0.25">
      <c r="B417" s="221"/>
      <c r="C417" s="221"/>
      <c r="AC417" s="589"/>
      <c r="AD417" s="589"/>
    </row>
    <row r="418" spans="2:30" x14ac:dyDescent="0.25">
      <c r="B418" s="221"/>
      <c r="C418" s="221"/>
      <c r="AC418" s="589"/>
      <c r="AD418" s="589"/>
    </row>
    <row r="419" spans="2:30" x14ac:dyDescent="0.25">
      <c r="B419" s="221"/>
      <c r="C419" s="221"/>
      <c r="AC419" s="589"/>
      <c r="AD419" s="589"/>
    </row>
    <row r="420" spans="2:30" x14ac:dyDescent="0.25">
      <c r="B420" s="221"/>
      <c r="C420" s="221"/>
      <c r="AC420" s="589"/>
      <c r="AD420" s="589"/>
    </row>
    <row r="421" spans="2:30" x14ac:dyDescent="0.25">
      <c r="B421" s="221"/>
      <c r="C421" s="221"/>
      <c r="AC421" s="589"/>
      <c r="AD421" s="589"/>
    </row>
    <row r="422" spans="2:30" x14ac:dyDescent="0.25">
      <c r="B422" s="221"/>
      <c r="C422" s="221"/>
      <c r="AC422" s="589"/>
      <c r="AD422" s="589"/>
    </row>
    <row r="423" spans="2:30" x14ac:dyDescent="0.25">
      <c r="B423" s="221"/>
      <c r="C423" s="221"/>
      <c r="AC423" s="589"/>
      <c r="AD423" s="589"/>
    </row>
    <row r="424" spans="2:30" x14ac:dyDescent="0.25">
      <c r="AC424" s="589"/>
      <c r="AD424" s="589"/>
    </row>
    <row r="425" spans="2:30" x14ac:dyDescent="0.25">
      <c r="AC425" s="589"/>
      <c r="AD425" s="589"/>
    </row>
    <row r="426" spans="2:30" x14ac:dyDescent="0.25">
      <c r="AC426" s="589"/>
      <c r="AD426" s="589"/>
    </row>
    <row r="427" spans="2:30" x14ac:dyDescent="0.25">
      <c r="AC427" s="589"/>
      <c r="AD427" s="589"/>
    </row>
    <row r="428" spans="2:30" x14ac:dyDescent="0.25">
      <c r="AC428" s="589"/>
      <c r="AD428" s="589"/>
    </row>
    <row r="429" spans="2:30" x14ac:dyDescent="0.25">
      <c r="AC429" s="589"/>
      <c r="AD429" s="589"/>
    </row>
  </sheetData>
  <sheetProtection sheet="1" objects="1" scenarios="1" selectLockedCells="1" sort="0" autoFilter="0"/>
  <mergeCells count="2149">
    <mergeCell ref="AH169:AH170"/>
    <mergeCell ref="AI169:AI170"/>
    <mergeCell ref="AJ169:AJ170"/>
    <mergeCell ref="T171:Y172"/>
    <mergeCell ref="Z171:AF172"/>
    <mergeCell ref="AF161:AG161"/>
    <mergeCell ref="M162:N162"/>
    <mergeCell ref="AF162:AG162"/>
    <mergeCell ref="M163:N163"/>
    <mergeCell ref="AF163:AG163"/>
    <mergeCell ref="M164:N164"/>
    <mergeCell ref="AF164:AG164"/>
    <mergeCell ref="M165:N165"/>
    <mergeCell ref="AF165:AG165"/>
    <mergeCell ref="M166:N166"/>
    <mergeCell ref="AF166:AG166"/>
    <mergeCell ref="M167:N167"/>
    <mergeCell ref="AF167:AG167"/>
    <mergeCell ref="M168:N168"/>
    <mergeCell ref="AF168:AG168"/>
    <mergeCell ref="H169:H170"/>
    <mergeCell ref="I169:I170"/>
    <mergeCell ref="M169:N170"/>
    <mergeCell ref="O169:O170"/>
    <mergeCell ref="P169:P170"/>
    <mergeCell ref="Q169:Q170"/>
    <mergeCell ref="T169:U170"/>
    <mergeCell ref="V169:V170"/>
    <mergeCell ref="W169:W170"/>
    <mergeCell ref="X169:X170"/>
    <mergeCell ref="Y169:Y170"/>
    <mergeCell ref="Z169:Z170"/>
    <mergeCell ref="AA169:AA170"/>
    <mergeCell ref="AC169:AC170"/>
    <mergeCell ref="AD169:AD170"/>
    <mergeCell ref="AE169:AE170"/>
    <mergeCell ref="AF169:AG170"/>
    <mergeCell ref="BS103:BT103"/>
    <mergeCell ref="BS104:BT104"/>
    <mergeCell ref="BS105:BT105"/>
    <mergeCell ref="BS106:BT106"/>
    <mergeCell ref="BF107:BX107"/>
    <mergeCell ref="P146:Q146"/>
    <mergeCell ref="C147:H147"/>
    <mergeCell ref="I147:O147"/>
    <mergeCell ref="V147:AA147"/>
    <mergeCell ref="AB147:AH147"/>
    <mergeCell ref="M148:N148"/>
    <mergeCell ref="AF148:AG148"/>
    <mergeCell ref="M149:N149"/>
    <mergeCell ref="AF149:AG149"/>
    <mergeCell ref="M150:N150"/>
    <mergeCell ref="AF150:AG150"/>
    <mergeCell ref="M151:N151"/>
    <mergeCell ref="AF151:AG151"/>
    <mergeCell ref="AM141:BB141"/>
    <mergeCell ref="BC141:BE141"/>
    <mergeCell ref="A142:Q142"/>
    <mergeCell ref="R142:S142"/>
    <mergeCell ref="T142:AJ142"/>
    <mergeCell ref="AK142:AL142"/>
    <mergeCell ref="AM142:BC142"/>
    <mergeCell ref="BD142:BE142"/>
    <mergeCell ref="A143:R143"/>
    <mergeCell ref="T143:AK143"/>
    <mergeCell ref="AM143:BD143"/>
    <mergeCell ref="A144:S145"/>
    <mergeCell ref="T144:AL145"/>
    <mergeCell ref="AM144:BE145"/>
    <mergeCell ref="BH36:BJ36"/>
    <mergeCell ref="BF73:BX74"/>
    <mergeCell ref="BS75:BT76"/>
    <mergeCell ref="BX75:BX76"/>
    <mergeCell ref="BS77:BT77"/>
    <mergeCell ref="BS78:BT78"/>
    <mergeCell ref="BS79:BT79"/>
    <mergeCell ref="BS80:BT80"/>
    <mergeCell ref="BS81:BT81"/>
    <mergeCell ref="BS82:BT82"/>
    <mergeCell ref="BS83:BT83"/>
    <mergeCell ref="BS84:BT84"/>
    <mergeCell ref="BS85:BT85"/>
    <mergeCell ref="BS86:BT86"/>
    <mergeCell ref="BS87:BT87"/>
    <mergeCell ref="BS88:BT88"/>
    <mergeCell ref="BS89:BT89"/>
    <mergeCell ref="BU75:BU76"/>
    <mergeCell ref="BV75:BV76"/>
    <mergeCell ref="BW75:BW76"/>
    <mergeCell ref="BH79:BJ79"/>
    <mergeCell ref="BK79:BL79"/>
    <mergeCell ref="BM79:BN79"/>
    <mergeCell ref="BO79:BQ79"/>
    <mergeCell ref="BH85:BJ85"/>
    <mergeCell ref="BK85:BL85"/>
    <mergeCell ref="BM85:BN85"/>
    <mergeCell ref="BO85:BQ85"/>
    <mergeCell ref="BH80:BJ80"/>
    <mergeCell ref="BK80:BL80"/>
    <mergeCell ref="BM80:BN80"/>
    <mergeCell ref="BO80:BQ80"/>
    <mergeCell ref="C31:E31"/>
    <mergeCell ref="V31:X31"/>
    <mergeCell ref="AO31:AQ31"/>
    <mergeCell ref="BH31:BJ31"/>
    <mergeCell ref="C32:E32"/>
    <mergeCell ref="V32:X32"/>
    <mergeCell ref="AO32:AQ32"/>
    <mergeCell ref="BH32:BJ32"/>
    <mergeCell ref="V33:X33"/>
    <mergeCell ref="AO33:AQ33"/>
    <mergeCell ref="BH33:BJ33"/>
    <mergeCell ref="V34:X34"/>
    <mergeCell ref="AO34:AQ34"/>
    <mergeCell ref="BH34:BJ34"/>
    <mergeCell ref="V35:X35"/>
    <mergeCell ref="AO35:AQ35"/>
    <mergeCell ref="BH35:BJ35"/>
    <mergeCell ref="A33:H33"/>
    <mergeCell ref="P33:S33"/>
    <mergeCell ref="O34:S34"/>
    <mergeCell ref="P35:S35"/>
    <mergeCell ref="A35:O35"/>
    <mergeCell ref="C26:E26"/>
    <mergeCell ref="V26:X26"/>
    <mergeCell ref="AO26:AQ26"/>
    <mergeCell ref="BH26:BJ26"/>
    <mergeCell ref="C27:E27"/>
    <mergeCell ref="V27:X27"/>
    <mergeCell ref="AO27:AQ27"/>
    <mergeCell ref="BH27:BJ27"/>
    <mergeCell ref="C28:E28"/>
    <mergeCell ref="V28:X28"/>
    <mergeCell ref="AO28:AQ28"/>
    <mergeCell ref="BH28:BJ28"/>
    <mergeCell ref="C29:E29"/>
    <mergeCell ref="V29:X29"/>
    <mergeCell ref="AO29:AQ29"/>
    <mergeCell ref="BH29:BJ29"/>
    <mergeCell ref="C30:E30"/>
    <mergeCell ref="V30:X30"/>
    <mergeCell ref="AO30:AQ30"/>
    <mergeCell ref="BH30:BJ30"/>
    <mergeCell ref="AO21:AQ21"/>
    <mergeCell ref="BH21:BJ21"/>
    <mergeCell ref="C22:E22"/>
    <mergeCell ref="V22:X22"/>
    <mergeCell ref="AO22:AQ22"/>
    <mergeCell ref="BH22:BJ22"/>
    <mergeCell ref="C23:E23"/>
    <mergeCell ref="V23:X23"/>
    <mergeCell ref="AO23:AQ23"/>
    <mergeCell ref="BH23:BJ23"/>
    <mergeCell ref="C24:E24"/>
    <mergeCell ref="V24:X24"/>
    <mergeCell ref="AO24:AQ24"/>
    <mergeCell ref="BH24:BJ24"/>
    <mergeCell ref="C25:E25"/>
    <mergeCell ref="V25:X25"/>
    <mergeCell ref="AO25:AQ25"/>
    <mergeCell ref="BH25:BJ25"/>
    <mergeCell ref="C21:E21"/>
    <mergeCell ref="V21:X21"/>
    <mergeCell ref="C16:E16"/>
    <mergeCell ref="V16:X16"/>
    <mergeCell ref="AO16:AQ16"/>
    <mergeCell ref="BH16:BJ16"/>
    <mergeCell ref="C17:E17"/>
    <mergeCell ref="V17:X17"/>
    <mergeCell ref="AO17:AQ17"/>
    <mergeCell ref="BH17:BJ17"/>
    <mergeCell ref="C18:E18"/>
    <mergeCell ref="V18:X18"/>
    <mergeCell ref="AO18:AQ18"/>
    <mergeCell ref="BH18:BJ18"/>
    <mergeCell ref="C19:E19"/>
    <mergeCell ref="V19:X19"/>
    <mergeCell ref="AO19:AQ19"/>
    <mergeCell ref="BH19:BJ19"/>
    <mergeCell ref="C20:E20"/>
    <mergeCell ref="V20:X20"/>
    <mergeCell ref="AO20:AQ20"/>
    <mergeCell ref="BH20:BJ20"/>
    <mergeCell ref="C11:E11"/>
    <mergeCell ref="V11:X11"/>
    <mergeCell ref="AO11:AQ11"/>
    <mergeCell ref="BH11:BJ11"/>
    <mergeCell ref="C12:E12"/>
    <mergeCell ref="V12:X12"/>
    <mergeCell ref="AO12:AQ12"/>
    <mergeCell ref="BH12:BJ12"/>
    <mergeCell ref="C13:E13"/>
    <mergeCell ref="V13:X13"/>
    <mergeCell ref="AO13:AQ13"/>
    <mergeCell ref="BH13:BJ13"/>
    <mergeCell ref="C14:E14"/>
    <mergeCell ref="V14:X14"/>
    <mergeCell ref="AO14:AQ14"/>
    <mergeCell ref="BH14:BJ14"/>
    <mergeCell ref="C15:E15"/>
    <mergeCell ref="V15:X15"/>
    <mergeCell ref="AO15:AQ15"/>
    <mergeCell ref="BH15:BJ15"/>
    <mergeCell ref="C6:E6"/>
    <mergeCell ref="V6:X6"/>
    <mergeCell ref="AO6:AQ6"/>
    <mergeCell ref="BH6:BJ6"/>
    <mergeCell ref="C7:E7"/>
    <mergeCell ref="V7:X7"/>
    <mergeCell ref="AO7:AQ7"/>
    <mergeCell ref="BH7:BJ7"/>
    <mergeCell ref="C8:E8"/>
    <mergeCell ref="V8:X8"/>
    <mergeCell ref="AO8:AQ8"/>
    <mergeCell ref="BH8:BJ8"/>
    <mergeCell ref="C9:E9"/>
    <mergeCell ref="V9:X9"/>
    <mergeCell ref="AO9:AQ9"/>
    <mergeCell ref="BH9:BJ9"/>
    <mergeCell ref="C10:E10"/>
    <mergeCell ref="V10:X10"/>
    <mergeCell ref="AO10:AQ10"/>
    <mergeCell ref="BH10:BJ10"/>
    <mergeCell ref="BF1:BX2"/>
    <mergeCell ref="I3:N4"/>
    <mergeCell ref="O3:O5"/>
    <mergeCell ref="AB3:AG4"/>
    <mergeCell ref="AH3:AH5"/>
    <mergeCell ref="AU3:AZ4"/>
    <mergeCell ref="BA3:BA5"/>
    <mergeCell ref="BF3:BF5"/>
    <mergeCell ref="BG3:BG5"/>
    <mergeCell ref="BH3:BK5"/>
    <mergeCell ref="BL3:BL5"/>
    <mergeCell ref="BM3:BM5"/>
    <mergeCell ref="BN3:BS4"/>
    <mergeCell ref="BT3:BT5"/>
    <mergeCell ref="BU3:BU5"/>
    <mergeCell ref="BV3:BV5"/>
    <mergeCell ref="BW3:BW5"/>
    <mergeCell ref="BX3:BX5"/>
    <mergeCell ref="B222:C222"/>
    <mergeCell ref="D222:F222"/>
    <mergeCell ref="G222:H222"/>
    <mergeCell ref="U222:V222"/>
    <mergeCell ref="W222:Y222"/>
    <mergeCell ref="Z222:AA222"/>
    <mergeCell ref="B223:C223"/>
    <mergeCell ref="D223:F223"/>
    <mergeCell ref="G223:H223"/>
    <mergeCell ref="U223:V223"/>
    <mergeCell ref="W223:Y223"/>
    <mergeCell ref="Z223:AA223"/>
    <mergeCell ref="B224:C224"/>
    <mergeCell ref="D224:F224"/>
    <mergeCell ref="G224:H224"/>
    <mergeCell ref="U224:V224"/>
    <mergeCell ref="W224:Y224"/>
    <mergeCell ref="O222:P222"/>
    <mergeCell ref="Q222:R222"/>
    <mergeCell ref="AI189:AJ189"/>
    <mergeCell ref="AM189:AN189"/>
    <mergeCell ref="AO189:AQ189"/>
    <mergeCell ref="AR189:AS189"/>
    <mergeCell ref="AT189:AU189"/>
    <mergeCell ref="AY189:BA189"/>
    <mergeCell ref="I194:K194"/>
    <mergeCell ref="B220:C220"/>
    <mergeCell ref="D220:F220"/>
    <mergeCell ref="G220:H220"/>
    <mergeCell ref="U220:V220"/>
    <mergeCell ref="W220:Y220"/>
    <mergeCell ref="Z220:AA220"/>
    <mergeCell ref="T214:AL215"/>
    <mergeCell ref="Q216:R218"/>
    <mergeCell ref="T216:T218"/>
    <mergeCell ref="U216:V218"/>
    <mergeCell ref="W216:Y218"/>
    <mergeCell ref="Z216:AA218"/>
    <mergeCell ref="AB216:AG217"/>
    <mergeCell ref="AH216:AI218"/>
    <mergeCell ref="AJ216:AK218"/>
    <mergeCell ref="O201:P201"/>
    <mergeCell ref="A202:E202"/>
    <mergeCell ref="F202:H202"/>
    <mergeCell ref="L202:N202"/>
    <mergeCell ref="O202:P202"/>
    <mergeCell ref="B219:C219"/>
    <mergeCell ref="D219:F219"/>
    <mergeCell ref="G219:H219"/>
    <mergeCell ref="O219:P219"/>
    <mergeCell ref="Q219:R219"/>
    <mergeCell ref="AM146:BE146"/>
    <mergeCell ref="AZ130:BA130"/>
    <mergeCell ref="AZ131:BA131"/>
    <mergeCell ref="AZ132:BA132"/>
    <mergeCell ref="AZ133:BA133"/>
    <mergeCell ref="AZ134:BA134"/>
    <mergeCell ref="AZ135:BA135"/>
    <mergeCell ref="AZ136:BA136"/>
    <mergeCell ref="A137:B137"/>
    <mergeCell ref="C137:E137"/>
    <mergeCell ref="F137:G137"/>
    <mergeCell ref="H137:J137"/>
    <mergeCell ref="K137:M137"/>
    <mergeCell ref="N137:O137"/>
    <mergeCell ref="T137:U137"/>
    <mergeCell ref="V137:X137"/>
    <mergeCell ref="Y137:Z137"/>
    <mergeCell ref="AA137:AC137"/>
    <mergeCell ref="AD137:AF137"/>
    <mergeCell ref="AM137:AN137"/>
    <mergeCell ref="AO137:AQ137"/>
    <mergeCell ref="AR137:AS137"/>
    <mergeCell ref="AT137:AV137"/>
    <mergeCell ref="AW137:AY137"/>
    <mergeCell ref="AZ137:BA137"/>
    <mergeCell ref="N130:O130"/>
    <mergeCell ref="A131:B131"/>
    <mergeCell ref="H131:J131"/>
    <mergeCell ref="C133:E133"/>
    <mergeCell ref="F133:G133"/>
    <mergeCell ref="H133:J133"/>
    <mergeCell ref="K133:M133"/>
    <mergeCell ref="AZ128:BA128"/>
    <mergeCell ref="A129:B129"/>
    <mergeCell ref="C129:E129"/>
    <mergeCell ref="F129:G129"/>
    <mergeCell ref="H129:J129"/>
    <mergeCell ref="K129:M129"/>
    <mergeCell ref="T129:U129"/>
    <mergeCell ref="V129:X129"/>
    <mergeCell ref="Y129:Z129"/>
    <mergeCell ref="AA129:AC129"/>
    <mergeCell ref="AD129:AF129"/>
    <mergeCell ref="AM129:AN129"/>
    <mergeCell ref="AO129:AQ129"/>
    <mergeCell ref="AR129:AS129"/>
    <mergeCell ref="AT129:AV129"/>
    <mergeCell ref="AW129:AY129"/>
    <mergeCell ref="AZ129:BA129"/>
    <mergeCell ref="N129:O129"/>
    <mergeCell ref="AM128:AN128"/>
    <mergeCell ref="AO128:AQ128"/>
    <mergeCell ref="AR128:AS128"/>
    <mergeCell ref="AT128:AV128"/>
    <mergeCell ref="AW128:AY128"/>
    <mergeCell ref="AZ125:BA125"/>
    <mergeCell ref="AZ126:BA126"/>
    <mergeCell ref="AZ127:BA127"/>
    <mergeCell ref="C123:E123"/>
    <mergeCell ref="F123:G123"/>
    <mergeCell ref="H123:J123"/>
    <mergeCell ref="K123:M123"/>
    <mergeCell ref="N123:O123"/>
    <mergeCell ref="T123:U123"/>
    <mergeCell ref="V123:X123"/>
    <mergeCell ref="Y123:Z123"/>
    <mergeCell ref="AA123:AC123"/>
    <mergeCell ref="AD123:AF123"/>
    <mergeCell ref="AM123:AN123"/>
    <mergeCell ref="AO123:AQ123"/>
    <mergeCell ref="AR123:AS123"/>
    <mergeCell ref="AT123:AV123"/>
    <mergeCell ref="AW123:AY123"/>
    <mergeCell ref="V127:X127"/>
    <mergeCell ref="Y127:Z127"/>
    <mergeCell ref="AA127:AC127"/>
    <mergeCell ref="AD127:AF127"/>
    <mergeCell ref="AM127:AN127"/>
    <mergeCell ref="AO127:AQ127"/>
    <mergeCell ref="AR127:AS127"/>
    <mergeCell ref="AT127:AV127"/>
    <mergeCell ref="AW127:AY127"/>
    <mergeCell ref="C126:E126"/>
    <mergeCell ref="F126:G126"/>
    <mergeCell ref="H126:J126"/>
    <mergeCell ref="K126:M126"/>
    <mergeCell ref="N126:O126"/>
    <mergeCell ref="AZ120:BA120"/>
    <mergeCell ref="AZ121:BA121"/>
    <mergeCell ref="AZ122:BA122"/>
    <mergeCell ref="AZ123:BA123"/>
    <mergeCell ref="C124:E124"/>
    <mergeCell ref="F124:G124"/>
    <mergeCell ref="K124:M124"/>
    <mergeCell ref="V124:X124"/>
    <mergeCell ref="Y124:Z124"/>
    <mergeCell ref="AD124:AF124"/>
    <mergeCell ref="AO124:AQ124"/>
    <mergeCell ref="AR124:AS124"/>
    <mergeCell ref="AW124:AY124"/>
    <mergeCell ref="AZ124:BA124"/>
    <mergeCell ref="A118:B118"/>
    <mergeCell ref="K118:M118"/>
    <mergeCell ref="N118:O118"/>
    <mergeCell ref="T118:U118"/>
    <mergeCell ref="V118:X118"/>
    <mergeCell ref="Y118:Z118"/>
    <mergeCell ref="AA118:AC118"/>
    <mergeCell ref="AD118:AF118"/>
    <mergeCell ref="AM118:AN118"/>
    <mergeCell ref="AO118:AQ118"/>
    <mergeCell ref="AR118:AS118"/>
    <mergeCell ref="AT118:AV118"/>
    <mergeCell ref="AW118:AY118"/>
    <mergeCell ref="N119:O119"/>
    <mergeCell ref="N120:O120"/>
    <mergeCell ref="Y122:Z122"/>
    <mergeCell ref="N121:O121"/>
    <mergeCell ref="AD122:AF122"/>
    <mergeCell ref="AZ116:BA116"/>
    <mergeCell ref="AZ117:BA117"/>
    <mergeCell ref="AZ118:BA118"/>
    <mergeCell ref="A119:B119"/>
    <mergeCell ref="C119:E119"/>
    <mergeCell ref="F119:G119"/>
    <mergeCell ref="H119:J119"/>
    <mergeCell ref="K119:M119"/>
    <mergeCell ref="T119:U119"/>
    <mergeCell ref="V119:X119"/>
    <mergeCell ref="Y119:Z119"/>
    <mergeCell ref="AA119:AC119"/>
    <mergeCell ref="AD119:AF119"/>
    <mergeCell ref="AM119:AN119"/>
    <mergeCell ref="AO119:AQ119"/>
    <mergeCell ref="AR119:AS119"/>
    <mergeCell ref="AT119:AV119"/>
    <mergeCell ref="AW119:AY119"/>
    <mergeCell ref="AZ119:BA119"/>
    <mergeCell ref="K116:M116"/>
    <mergeCell ref="N116:O116"/>
    <mergeCell ref="T116:U116"/>
    <mergeCell ref="V116:X116"/>
    <mergeCell ref="Y116:Z116"/>
    <mergeCell ref="AA116:AC116"/>
    <mergeCell ref="C118:E118"/>
    <mergeCell ref="F118:G118"/>
    <mergeCell ref="H118:J118"/>
    <mergeCell ref="A117:B117"/>
    <mergeCell ref="AD116:AF116"/>
    <mergeCell ref="AM116:AN116"/>
    <mergeCell ref="AO116:AQ116"/>
    <mergeCell ref="AZ113:BA113"/>
    <mergeCell ref="AZ114:BA114"/>
    <mergeCell ref="AZ115:BA115"/>
    <mergeCell ref="AD115:AF115"/>
    <mergeCell ref="V110:X111"/>
    <mergeCell ref="Y110:Z111"/>
    <mergeCell ref="AA110:AC111"/>
    <mergeCell ref="AD110:AF111"/>
    <mergeCell ref="AO104:AQ104"/>
    <mergeCell ref="AR104:AS104"/>
    <mergeCell ref="AA98:AB98"/>
    <mergeCell ref="V100:X100"/>
    <mergeCell ref="Y100:Z100"/>
    <mergeCell ref="AA100:AB100"/>
    <mergeCell ref="AT104:AU104"/>
    <mergeCell ref="AV104:AX104"/>
    <mergeCell ref="AO106:AQ106"/>
    <mergeCell ref="AR106:AS106"/>
    <mergeCell ref="AT106:AU106"/>
    <mergeCell ref="AV106:AX106"/>
    <mergeCell ref="AM113:AN113"/>
    <mergeCell ref="AO113:AQ113"/>
    <mergeCell ref="AR113:AS113"/>
    <mergeCell ref="AT113:AV113"/>
    <mergeCell ref="AW113:AY113"/>
    <mergeCell ref="AM115:AN115"/>
    <mergeCell ref="AO115:AQ115"/>
    <mergeCell ref="AR115:AS115"/>
    <mergeCell ref="AT115:AV115"/>
    <mergeCell ref="AW115:AY115"/>
    <mergeCell ref="AK110:AK111"/>
    <mergeCell ref="AL110:AL111"/>
    <mergeCell ref="AQ69:AR69"/>
    <mergeCell ref="A70:N70"/>
    <mergeCell ref="U70:W70"/>
    <mergeCell ref="X70:Y70"/>
    <mergeCell ref="AN70:AP70"/>
    <mergeCell ref="AQ70:AR70"/>
    <mergeCell ref="O70:S70"/>
    <mergeCell ref="A102:N102"/>
    <mergeCell ref="T107:AL107"/>
    <mergeCell ref="AM107:BE107"/>
    <mergeCell ref="A108:S109"/>
    <mergeCell ref="T108:AL109"/>
    <mergeCell ref="AM108:BE109"/>
    <mergeCell ref="A105:Q105"/>
    <mergeCell ref="C96:E96"/>
    <mergeCell ref="F96:G96"/>
    <mergeCell ref="AC96:AE96"/>
    <mergeCell ref="C97:E97"/>
    <mergeCell ref="F97:G97"/>
    <mergeCell ref="C90:E90"/>
    <mergeCell ref="F90:G90"/>
    <mergeCell ref="AC89:AE89"/>
    <mergeCell ref="C94:E94"/>
    <mergeCell ref="F94:G94"/>
    <mergeCell ref="AC93:AE93"/>
    <mergeCell ref="AC91:AE91"/>
    <mergeCell ref="H91:I91"/>
    <mergeCell ref="V95:X95"/>
    <mergeCell ref="AO95:AQ95"/>
    <mergeCell ref="AR98:AS98"/>
    <mergeCell ref="AT98:AU98"/>
    <mergeCell ref="AV98:AX98"/>
    <mergeCell ref="BS90:BT90"/>
    <mergeCell ref="BS91:BT91"/>
    <mergeCell ref="BS92:BT92"/>
    <mergeCell ref="BS93:BT93"/>
    <mergeCell ref="BS94:BT94"/>
    <mergeCell ref="BS95:BT95"/>
    <mergeCell ref="BS96:BT96"/>
    <mergeCell ref="BS97:BT97"/>
    <mergeCell ref="BS98:BT98"/>
    <mergeCell ref="BS99:BT99"/>
    <mergeCell ref="BS100:BT100"/>
    <mergeCell ref="BS101:BT101"/>
    <mergeCell ref="BS102:BT102"/>
    <mergeCell ref="AN65:AP65"/>
    <mergeCell ref="AQ65:AR65"/>
    <mergeCell ref="B66:D66"/>
    <mergeCell ref="E66:F66"/>
    <mergeCell ref="U66:W66"/>
    <mergeCell ref="X66:Y66"/>
    <mergeCell ref="AN66:AP66"/>
    <mergeCell ref="AQ66:AR66"/>
    <mergeCell ref="B67:D67"/>
    <mergeCell ref="E67:F67"/>
    <mergeCell ref="U67:W67"/>
    <mergeCell ref="X67:Y67"/>
    <mergeCell ref="AN67:AP67"/>
    <mergeCell ref="AQ67:AR67"/>
    <mergeCell ref="B68:D68"/>
    <mergeCell ref="E68:F68"/>
    <mergeCell ref="U68:W68"/>
    <mergeCell ref="X68:Y68"/>
    <mergeCell ref="AN68:AP68"/>
    <mergeCell ref="AQ56:AR56"/>
    <mergeCell ref="AQ68:AR68"/>
    <mergeCell ref="AQ57:AR57"/>
    <mergeCell ref="B58:D58"/>
    <mergeCell ref="E58:F58"/>
    <mergeCell ref="U58:W58"/>
    <mergeCell ref="X58:Y58"/>
    <mergeCell ref="AN58:AP58"/>
    <mergeCell ref="AQ58:AR58"/>
    <mergeCell ref="B59:D59"/>
    <mergeCell ref="E59:F59"/>
    <mergeCell ref="U59:W59"/>
    <mergeCell ref="X59:Y59"/>
    <mergeCell ref="AN59:AP59"/>
    <mergeCell ref="AQ59:AR59"/>
    <mergeCell ref="E62:F62"/>
    <mergeCell ref="U62:W62"/>
    <mergeCell ref="X62:Y62"/>
    <mergeCell ref="AN62:AP62"/>
    <mergeCell ref="AQ62:AR62"/>
    <mergeCell ref="E61:F61"/>
    <mergeCell ref="U61:W61"/>
    <mergeCell ref="X61:Y61"/>
    <mergeCell ref="AN61:AP61"/>
    <mergeCell ref="AQ61:AR61"/>
    <mergeCell ref="B62:D62"/>
    <mergeCell ref="B65:D65"/>
    <mergeCell ref="E65:F65"/>
    <mergeCell ref="U65:W65"/>
    <mergeCell ref="X65:Y65"/>
    <mergeCell ref="AQ46:AR46"/>
    <mergeCell ref="B47:D47"/>
    <mergeCell ref="E47:F47"/>
    <mergeCell ref="U47:W47"/>
    <mergeCell ref="X47:Y47"/>
    <mergeCell ref="AN47:AP47"/>
    <mergeCell ref="AQ47:AR47"/>
    <mergeCell ref="B48:D48"/>
    <mergeCell ref="E48:F48"/>
    <mergeCell ref="U48:W48"/>
    <mergeCell ref="X48:Y48"/>
    <mergeCell ref="AN48:AP48"/>
    <mergeCell ref="AQ48:AR48"/>
    <mergeCell ref="B49:D49"/>
    <mergeCell ref="E49:F49"/>
    <mergeCell ref="U49:W49"/>
    <mergeCell ref="X49:Y49"/>
    <mergeCell ref="AN49:AP49"/>
    <mergeCell ref="AQ49:AR49"/>
    <mergeCell ref="AQ53:AR53"/>
    <mergeCell ref="B54:D54"/>
    <mergeCell ref="E54:F54"/>
    <mergeCell ref="U54:W54"/>
    <mergeCell ref="X54:Y54"/>
    <mergeCell ref="AN54:AP54"/>
    <mergeCell ref="AQ54:AR54"/>
    <mergeCell ref="B55:D55"/>
    <mergeCell ref="E55:F55"/>
    <mergeCell ref="U55:W55"/>
    <mergeCell ref="A115:B115"/>
    <mergeCell ref="C116:E116"/>
    <mergeCell ref="F116:G116"/>
    <mergeCell ref="H116:J116"/>
    <mergeCell ref="AM151:AN151"/>
    <mergeCell ref="A152:B152"/>
    <mergeCell ref="T152:U152"/>
    <mergeCell ref="A132:B132"/>
    <mergeCell ref="C132:E132"/>
    <mergeCell ref="F132:G132"/>
    <mergeCell ref="H132:J132"/>
    <mergeCell ref="K132:M132"/>
    <mergeCell ref="N132:O132"/>
    <mergeCell ref="T132:U132"/>
    <mergeCell ref="V132:X132"/>
    <mergeCell ref="Y132:Z132"/>
    <mergeCell ref="AA132:AC132"/>
    <mergeCell ref="AA131:AC131"/>
    <mergeCell ref="AD131:AF131"/>
    <mergeCell ref="K131:M131"/>
    <mergeCell ref="N131:O131"/>
    <mergeCell ref="U56:W56"/>
    <mergeCell ref="AN39:AP41"/>
    <mergeCell ref="B42:D42"/>
    <mergeCell ref="E42:F42"/>
    <mergeCell ref="U42:W42"/>
    <mergeCell ref="X42:Y42"/>
    <mergeCell ref="AN42:AP42"/>
    <mergeCell ref="X53:Y53"/>
    <mergeCell ref="AN53:AP53"/>
    <mergeCell ref="B57:D57"/>
    <mergeCell ref="E57:F57"/>
    <mergeCell ref="U57:W57"/>
    <mergeCell ref="X57:Y57"/>
    <mergeCell ref="AN57:AP57"/>
    <mergeCell ref="A126:B126"/>
    <mergeCell ref="A127:B127"/>
    <mergeCell ref="A128:B128"/>
    <mergeCell ref="A151:B151"/>
    <mergeCell ref="Y128:Z128"/>
    <mergeCell ref="AA128:AC128"/>
    <mergeCell ref="P147:P148"/>
    <mergeCell ref="Q147:Q148"/>
    <mergeCell ref="T147:U148"/>
    <mergeCell ref="A133:B133"/>
    <mergeCell ref="AD128:AF128"/>
    <mergeCell ref="U53:W53"/>
    <mergeCell ref="X56:Y56"/>
    <mergeCell ref="AN56:AP56"/>
    <mergeCell ref="A69:H69"/>
    <mergeCell ref="O69:S69"/>
    <mergeCell ref="U69:W69"/>
    <mergeCell ref="X69:Y69"/>
    <mergeCell ref="AN69:AP69"/>
    <mergeCell ref="AK39:AK41"/>
    <mergeCell ref="AL39:AL41"/>
    <mergeCell ref="AM39:AM41"/>
    <mergeCell ref="AS39:AS41"/>
    <mergeCell ref="AT39:AT41"/>
    <mergeCell ref="C88:E88"/>
    <mergeCell ref="F88:G88"/>
    <mergeCell ref="C95:E95"/>
    <mergeCell ref="AC94:AE94"/>
    <mergeCell ref="AC97:AE97"/>
    <mergeCell ref="C98:E98"/>
    <mergeCell ref="F98:G98"/>
    <mergeCell ref="AC98:AE98"/>
    <mergeCell ref="H98:I98"/>
    <mergeCell ref="J98:L98"/>
    <mergeCell ref="V98:X98"/>
    <mergeCell ref="Y98:Z98"/>
    <mergeCell ref="AQ42:AR42"/>
    <mergeCell ref="B43:D43"/>
    <mergeCell ref="E43:F43"/>
    <mergeCell ref="U43:W43"/>
    <mergeCell ref="X43:Y43"/>
    <mergeCell ref="AN43:AP43"/>
    <mergeCell ref="AQ43:AR43"/>
    <mergeCell ref="B44:D44"/>
    <mergeCell ref="E44:F44"/>
    <mergeCell ref="U44:W44"/>
    <mergeCell ref="X55:Y55"/>
    <mergeCell ref="AN55:AP55"/>
    <mergeCell ref="AQ55:AR55"/>
    <mergeCell ref="B56:D56"/>
    <mergeCell ref="B39:D41"/>
    <mergeCell ref="AI39:AI41"/>
    <mergeCell ref="A171:F172"/>
    <mergeCell ref="AD179:AE180"/>
    <mergeCell ref="AF179:AH180"/>
    <mergeCell ref="G171:M172"/>
    <mergeCell ref="A176:U177"/>
    <mergeCell ref="A179:B180"/>
    <mergeCell ref="C179:E180"/>
    <mergeCell ref="F179:G180"/>
    <mergeCell ref="H179:I180"/>
    <mergeCell ref="K179:L180"/>
    <mergeCell ref="H122:J122"/>
    <mergeCell ref="K122:M122"/>
    <mergeCell ref="N122:O122"/>
    <mergeCell ref="T122:U122"/>
    <mergeCell ref="V122:X122"/>
    <mergeCell ref="T131:U131"/>
    <mergeCell ref="E39:F41"/>
    <mergeCell ref="U39:W41"/>
    <mergeCell ref="X39:Y41"/>
    <mergeCell ref="AG39:AH41"/>
    <mergeCell ref="A110:B111"/>
    <mergeCell ref="C110:E111"/>
    <mergeCell ref="F110:G111"/>
    <mergeCell ref="H110:J111"/>
    <mergeCell ref="K110:M111"/>
    <mergeCell ref="A106:R106"/>
    <mergeCell ref="V106:X106"/>
    <mergeCell ref="C93:E93"/>
    <mergeCell ref="F93:G93"/>
    <mergeCell ref="H93:I93"/>
    <mergeCell ref="A125:B125"/>
    <mergeCell ref="A123:B123"/>
    <mergeCell ref="A124:B124"/>
    <mergeCell ref="A122:B122"/>
    <mergeCell ref="C122:E122"/>
    <mergeCell ref="F122:G122"/>
    <mergeCell ref="E56:F56"/>
    <mergeCell ref="H124:J124"/>
    <mergeCell ref="N124:O124"/>
    <mergeCell ref="T124:U124"/>
    <mergeCell ref="C127:E127"/>
    <mergeCell ref="F127:G127"/>
    <mergeCell ref="H127:J127"/>
    <mergeCell ref="K127:M127"/>
    <mergeCell ref="N127:O127"/>
    <mergeCell ref="T127:U127"/>
    <mergeCell ref="N110:O111"/>
    <mergeCell ref="P110:P111"/>
    <mergeCell ref="Q110:Q111"/>
    <mergeCell ref="R110:R111"/>
    <mergeCell ref="S110:S111"/>
    <mergeCell ref="T110:U111"/>
    <mergeCell ref="K112:M112"/>
    <mergeCell ref="N112:O112"/>
    <mergeCell ref="T112:U112"/>
    <mergeCell ref="C100:E100"/>
    <mergeCell ref="F100:G100"/>
    <mergeCell ref="H100:I100"/>
    <mergeCell ref="J100:L100"/>
    <mergeCell ref="A103:O103"/>
    <mergeCell ref="A104:P104"/>
    <mergeCell ref="C113:E113"/>
    <mergeCell ref="C89:E89"/>
    <mergeCell ref="AJ39:AJ41"/>
    <mergeCell ref="C128:E128"/>
    <mergeCell ref="F128:G128"/>
    <mergeCell ref="H128:J128"/>
    <mergeCell ref="K128:M128"/>
    <mergeCell ref="N128:O128"/>
    <mergeCell ref="T128:U128"/>
    <mergeCell ref="V128:X128"/>
    <mergeCell ref="T151:U151"/>
    <mergeCell ref="A138:J138"/>
    <mergeCell ref="K138:S138"/>
    <mergeCell ref="T138:AB138"/>
    <mergeCell ref="AD138:AL138"/>
    <mergeCell ref="A139:N139"/>
    <mergeCell ref="O139:S139"/>
    <mergeCell ref="T139:AF139"/>
    <mergeCell ref="T115:U115"/>
    <mergeCell ref="V115:X115"/>
    <mergeCell ref="Y115:Z115"/>
    <mergeCell ref="C99:E99"/>
    <mergeCell ref="F99:G99"/>
    <mergeCell ref="AC99:AE99"/>
    <mergeCell ref="AC100:AE100"/>
    <mergeCell ref="AC104:AE104"/>
    <mergeCell ref="AD113:AF113"/>
    <mergeCell ref="A116:B116"/>
    <mergeCell ref="A113:B113"/>
    <mergeCell ref="A114:B114"/>
    <mergeCell ref="A112:B112"/>
    <mergeCell ref="C112:E112"/>
    <mergeCell ref="F112:G112"/>
    <mergeCell ref="H112:J112"/>
    <mergeCell ref="F89:G89"/>
    <mergeCell ref="AC88:AE88"/>
    <mergeCell ref="Y87:Z87"/>
    <mergeCell ref="AA87:AB87"/>
    <mergeCell ref="AC87:AE87"/>
    <mergeCell ref="AO87:AQ87"/>
    <mergeCell ref="AR87:AS87"/>
    <mergeCell ref="AT87:AU87"/>
    <mergeCell ref="AV87:AX87"/>
    <mergeCell ref="H89:I89"/>
    <mergeCell ref="J89:L89"/>
    <mergeCell ref="V89:X89"/>
    <mergeCell ref="Y89:Z89"/>
    <mergeCell ref="AA89:AB89"/>
    <mergeCell ref="AO89:AQ89"/>
    <mergeCell ref="AR89:AS89"/>
    <mergeCell ref="AT89:AU89"/>
    <mergeCell ref="AV89:AX89"/>
    <mergeCell ref="H88:I88"/>
    <mergeCell ref="J88:L88"/>
    <mergeCell ref="V88:X88"/>
    <mergeCell ref="Y88:Z88"/>
    <mergeCell ref="AA88:AB88"/>
    <mergeCell ref="AO88:AQ88"/>
    <mergeCell ref="AR88:AS88"/>
    <mergeCell ref="AT88:AU88"/>
    <mergeCell ref="C86:E86"/>
    <mergeCell ref="F86:G86"/>
    <mergeCell ref="AC85:AE85"/>
    <mergeCell ref="C83:E83"/>
    <mergeCell ref="F83:G83"/>
    <mergeCell ref="H83:I83"/>
    <mergeCell ref="J83:L83"/>
    <mergeCell ref="V83:X83"/>
    <mergeCell ref="Y83:Z83"/>
    <mergeCell ref="AA83:AB83"/>
    <mergeCell ref="AC83:AE83"/>
    <mergeCell ref="AO83:AQ83"/>
    <mergeCell ref="AR83:AS83"/>
    <mergeCell ref="AT83:AU83"/>
    <mergeCell ref="AV83:AX83"/>
    <mergeCell ref="C87:E87"/>
    <mergeCell ref="F87:G87"/>
    <mergeCell ref="H87:I87"/>
    <mergeCell ref="J87:L87"/>
    <mergeCell ref="V87:X87"/>
    <mergeCell ref="H86:I86"/>
    <mergeCell ref="J86:L86"/>
    <mergeCell ref="V86:X86"/>
    <mergeCell ref="Y86:Z86"/>
    <mergeCell ref="AA86:AB86"/>
    <mergeCell ref="AO86:AQ86"/>
    <mergeCell ref="AR86:AS86"/>
    <mergeCell ref="AT86:AU86"/>
    <mergeCell ref="AV86:AX86"/>
    <mergeCell ref="H80:I80"/>
    <mergeCell ref="J80:L80"/>
    <mergeCell ref="V80:X80"/>
    <mergeCell ref="Y80:Z80"/>
    <mergeCell ref="AA80:AB80"/>
    <mergeCell ref="AO80:AQ80"/>
    <mergeCell ref="AT81:AU81"/>
    <mergeCell ref="AV81:AX81"/>
    <mergeCell ref="C85:E85"/>
    <mergeCell ref="F85:G85"/>
    <mergeCell ref="AC84:AE84"/>
    <mergeCell ref="C84:E84"/>
    <mergeCell ref="F84:G84"/>
    <mergeCell ref="H85:I85"/>
    <mergeCell ref="J85:L85"/>
    <mergeCell ref="V85:X85"/>
    <mergeCell ref="Y85:Z85"/>
    <mergeCell ref="AA85:AB85"/>
    <mergeCell ref="AO85:AQ85"/>
    <mergeCell ref="AR85:AS85"/>
    <mergeCell ref="AT85:AU85"/>
    <mergeCell ref="AV85:AX85"/>
    <mergeCell ref="AR80:AS80"/>
    <mergeCell ref="AT80:AU80"/>
    <mergeCell ref="AV80:AX80"/>
    <mergeCell ref="V81:X81"/>
    <mergeCell ref="Y81:Z81"/>
    <mergeCell ref="AA81:AB81"/>
    <mergeCell ref="AO81:AQ81"/>
    <mergeCell ref="AR81:AS81"/>
    <mergeCell ref="AQ52:AR52"/>
    <mergeCell ref="B53:D53"/>
    <mergeCell ref="E53:F53"/>
    <mergeCell ref="B60:D60"/>
    <mergeCell ref="E60:F60"/>
    <mergeCell ref="U60:W60"/>
    <mergeCell ref="X60:Y60"/>
    <mergeCell ref="AN60:AP60"/>
    <mergeCell ref="AQ60:AR60"/>
    <mergeCell ref="B61:D61"/>
    <mergeCell ref="C77:E77"/>
    <mergeCell ref="F77:G77"/>
    <mergeCell ref="AC78:AE78"/>
    <mergeCell ref="C78:E78"/>
    <mergeCell ref="F78:G78"/>
    <mergeCell ref="AC77:AE77"/>
    <mergeCell ref="C80:E80"/>
    <mergeCell ref="F80:G80"/>
    <mergeCell ref="AC79:AE79"/>
    <mergeCell ref="C79:E79"/>
    <mergeCell ref="F79:G79"/>
    <mergeCell ref="H79:I79"/>
    <mergeCell ref="J79:L79"/>
    <mergeCell ref="V79:X79"/>
    <mergeCell ref="Y79:Z79"/>
    <mergeCell ref="AA79:AB79"/>
    <mergeCell ref="AO79:AQ79"/>
    <mergeCell ref="AC80:AE80"/>
    <mergeCell ref="H77:I77"/>
    <mergeCell ref="J77:L77"/>
    <mergeCell ref="V77:X77"/>
    <mergeCell ref="Y77:Z77"/>
    <mergeCell ref="Z39:Z41"/>
    <mergeCell ref="AA39:AA41"/>
    <mergeCell ref="AB39:AF40"/>
    <mergeCell ref="AU39:AY40"/>
    <mergeCell ref="BB39:BB41"/>
    <mergeCell ref="BC39:BC41"/>
    <mergeCell ref="BD39:BD41"/>
    <mergeCell ref="BE39:BE41"/>
    <mergeCell ref="AZ39:BA41"/>
    <mergeCell ref="AQ39:AR41"/>
    <mergeCell ref="A75:A76"/>
    <mergeCell ref="B75:B76"/>
    <mergeCell ref="C75:E76"/>
    <mergeCell ref="F75:G76"/>
    <mergeCell ref="H75:I76"/>
    <mergeCell ref="J75:L76"/>
    <mergeCell ref="M75:M76"/>
    <mergeCell ref="P75:P76"/>
    <mergeCell ref="Q75:Q76"/>
    <mergeCell ref="R75:R76"/>
    <mergeCell ref="B50:D50"/>
    <mergeCell ref="E50:F50"/>
    <mergeCell ref="U50:W50"/>
    <mergeCell ref="X50:Y50"/>
    <mergeCell ref="AN50:AP50"/>
    <mergeCell ref="AQ50:AR50"/>
    <mergeCell ref="B51:D51"/>
    <mergeCell ref="B52:D52"/>
    <mergeCell ref="E52:F52"/>
    <mergeCell ref="U52:W52"/>
    <mergeCell ref="X52:Y52"/>
    <mergeCell ref="AN52:AP52"/>
    <mergeCell ref="A3:A5"/>
    <mergeCell ref="B3:B5"/>
    <mergeCell ref="C3:F5"/>
    <mergeCell ref="G3:G5"/>
    <mergeCell ref="H3:H5"/>
    <mergeCell ref="BB3:BB5"/>
    <mergeCell ref="Z3:Z5"/>
    <mergeCell ref="P3:P5"/>
    <mergeCell ref="Q3:Q5"/>
    <mergeCell ref="R3:R5"/>
    <mergeCell ref="S3:S5"/>
    <mergeCell ref="T3:T5"/>
    <mergeCell ref="A1:S2"/>
    <mergeCell ref="T1:AL2"/>
    <mergeCell ref="AM1:BE2"/>
    <mergeCell ref="U3:U5"/>
    <mergeCell ref="V3:Y5"/>
    <mergeCell ref="AA3:AA5"/>
    <mergeCell ref="AM3:AM5"/>
    <mergeCell ref="AN3:AN5"/>
    <mergeCell ref="AO3:AR5"/>
    <mergeCell ref="AS3:AS5"/>
    <mergeCell ref="AT3:AT5"/>
    <mergeCell ref="BC3:BC5"/>
    <mergeCell ref="BD3:BD5"/>
    <mergeCell ref="BE3:BE5"/>
    <mergeCell ref="AI3:AI5"/>
    <mergeCell ref="AJ3:AJ5"/>
    <mergeCell ref="AK3:AK5"/>
    <mergeCell ref="AL3:AL5"/>
    <mergeCell ref="A36:P36"/>
    <mergeCell ref="Q36:S36"/>
    <mergeCell ref="A34:N34"/>
    <mergeCell ref="V36:X36"/>
    <mergeCell ref="AO36:AQ36"/>
    <mergeCell ref="X44:Y44"/>
    <mergeCell ref="AN44:AP44"/>
    <mergeCell ref="AQ44:AR44"/>
    <mergeCell ref="B45:D45"/>
    <mergeCell ref="E45:F45"/>
    <mergeCell ref="U45:W45"/>
    <mergeCell ref="X45:Y45"/>
    <mergeCell ref="AN45:AP45"/>
    <mergeCell ref="AQ45:AR45"/>
    <mergeCell ref="B46:D46"/>
    <mergeCell ref="E46:F46"/>
    <mergeCell ref="U46:W46"/>
    <mergeCell ref="X46:Y46"/>
    <mergeCell ref="AN46:AP46"/>
    <mergeCell ref="A37:S38"/>
    <mergeCell ref="T37:AL38"/>
    <mergeCell ref="AM37:BE38"/>
    <mergeCell ref="A39:A41"/>
    <mergeCell ref="G39:G41"/>
    <mergeCell ref="H39:H41"/>
    <mergeCell ref="I39:M40"/>
    <mergeCell ref="N39:O41"/>
    <mergeCell ref="P39:P41"/>
    <mergeCell ref="Q39:Q41"/>
    <mergeCell ref="R39:R41"/>
    <mergeCell ref="S39:S41"/>
    <mergeCell ref="T39:T41"/>
    <mergeCell ref="E51:F51"/>
    <mergeCell ref="U51:W51"/>
    <mergeCell ref="X51:Y51"/>
    <mergeCell ref="AN51:AP51"/>
    <mergeCell ref="AQ51:AR51"/>
    <mergeCell ref="A73:S74"/>
    <mergeCell ref="T73:AL74"/>
    <mergeCell ref="AM73:BE74"/>
    <mergeCell ref="A71:O71"/>
    <mergeCell ref="P71:S71"/>
    <mergeCell ref="U71:W71"/>
    <mergeCell ref="X71:Y71"/>
    <mergeCell ref="AN71:AP71"/>
    <mergeCell ref="AQ71:AR71"/>
    <mergeCell ref="A72:Q72"/>
    <mergeCell ref="R72:S72"/>
    <mergeCell ref="U72:W72"/>
    <mergeCell ref="X72:Y72"/>
    <mergeCell ref="AN72:AP72"/>
    <mergeCell ref="AQ72:AR72"/>
    <mergeCell ref="B63:D63"/>
    <mergeCell ref="E63:F63"/>
    <mergeCell ref="U63:W63"/>
    <mergeCell ref="X63:Y63"/>
    <mergeCell ref="AN63:AP63"/>
    <mergeCell ref="AQ63:AR63"/>
    <mergeCell ref="B64:D64"/>
    <mergeCell ref="E64:F64"/>
    <mergeCell ref="U64:W64"/>
    <mergeCell ref="X64:Y64"/>
    <mergeCell ref="AN64:AP64"/>
    <mergeCell ref="AQ64:AR64"/>
    <mergeCell ref="AT75:AU76"/>
    <mergeCell ref="AV75:AX76"/>
    <mergeCell ref="AY75:AY76"/>
    <mergeCell ref="BB75:BB76"/>
    <mergeCell ref="BC75:BC76"/>
    <mergeCell ref="BD75:BD76"/>
    <mergeCell ref="BE75:BE76"/>
    <mergeCell ref="BF75:BF76"/>
    <mergeCell ref="BG75:BG76"/>
    <mergeCell ref="BH75:BJ76"/>
    <mergeCell ref="BK75:BL76"/>
    <mergeCell ref="BM75:BN76"/>
    <mergeCell ref="BO75:BQ76"/>
    <mergeCell ref="BR75:BR76"/>
    <mergeCell ref="S75:S76"/>
    <mergeCell ref="T75:T76"/>
    <mergeCell ref="U75:U76"/>
    <mergeCell ref="V75:X76"/>
    <mergeCell ref="Y75:Z76"/>
    <mergeCell ref="AA75:AB76"/>
    <mergeCell ref="AC75:AE76"/>
    <mergeCell ref="AF75:AF76"/>
    <mergeCell ref="AI75:AI76"/>
    <mergeCell ref="AJ75:AJ76"/>
    <mergeCell ref="AK75:AK76"/>
    <mergeCell ref="AL75:AL76"/>
    <mergeCell ref="AM75:AM76"/>
    <mergeCell ref="AN75:AN76"/>
    <mergeCell ref="AO75:AQ76"/>
    <mergeCell ref="AR75:AS76"/>
    <mergeCell ref="AG75:AH76"/>
    <mergeCell ref="AR77:AS77"/>
    <mergeCell ref="AT77:AU77"/>
    <mergeCell ref="AV77:AX77"/>
    <mergeCell ref="BH77:BJ77"/>
    <mergeCell ref="BK77:BL77"/>
    <mergeCell ref="BM77:BN77"/>
    <mergeCell ref="BO77:BQ77"/>
    <mergeCell ref="H78:I78"/>
    <mergeCell ref="J78:L78"/>
    <mergeCell ref="V78:X78"/>
    <mergeCell ref="Y78:Z78"/>
    <mergeCell ref="AA78:AB78"/>
    <mergeCell ref="AO78:AQ78"/>
    <mergeCell ref="AR78:AS78"/>
    <mergeCell ref="AT78:AU78"/>
    <mergeCell ref="AV78:AX78"/>
    <mergeCell ref="BH78:BJ78"/>
    <mergeCell ref="BK78:BL78"/>
    <mergeCell ref="BM78:BN78"/>
    <mergeCell ref="BO78:BQ78"/>
    <mergeCell ref="AG77:AH77"/>
    <mergeCell ref="AG78:AH78"/>
    <mergeCell ref="AA77:AB77"/>
    <mergeCell ref="AO77:AQ77"/>
    <mergeCell ref="AG79:AH79"/>
    <mergeCell ref="AG80:AH80"/>
    <mergeCell ref="AR79:AS79"/>
    <mergeCell ref="AT79:AU79"/>
    <mergeCell ref="AV79:AX79"/>
    <mergeCell ref="BH81:BJ81"/>
    <mergeCell ref="BK81:BL81"/>
    <mergeCell ref="BM81:BN81"/>
    <mergeCell ref="BO81:BQ81"/>
    <mergeCell ref="C82:E82"/>
    <mergeCell ref="F82:G82"/>
    <mergeCell ref="H82:I82"/>
    <mergeCell ref="J82:L82"/>
    <mergeCell ref="V82:X82"/>
    <mergeCell ref="Y82:Z82"/>
    <mergeCell ref="AA82:AB82"/>
    <mergeCell ref="AC82:AE82"/>
    <mergeCell ref="AO82:AQ82"/>
    <mergeCell ref="AR82:AS82"/>
    <mergeCell ref="AT82:AU82"/>
    <mergeCell ref="AV82:AX82"/>
    <mergeCell ref="BH82:BJ82"/>
    <mergeCell ref="BK82:BL82"/>
    <mergeCell ref="BM82:BN82"/>
    <mergeCell ref="BO82:BQ82"/>
    <mergeCell ref="AG81:AH81"/>
    <mergeCell ref="AG82:AH82"/>
    <mergeCell ref="AC81:AE81"/>
    <mergeCell ref="C81:E81"/>
    <mergeCell ref="F81:G81"/>
    <mergeCell ref="H81:I81"/>
    <mergeCell ref="J81:L81"/>
    <mergeCell ref="BH83:BJ83"/>
    <mergeCell ref="BK83:BL83"/>
    <mergeCell ref="BM83:BN83"/>
    <mergeCell ref="BO83:BQ83"/>
    <mergeCell ref="H84:I84"/>
    <mergeCell ref="J84:L84"/>
    <mergeCell ref="V84:X84"/>
    <mergeCell ref="Y84:Z84"/>
    <mergeCell ref="AA84:AB84"/>
    <mergeCell ref="AO84:AQ84"/>
    <mergeCell ref="AR84:AS84"/>
    <mergeCell ref="AT84:AU84"/>
    <mergeCell ref="AV84:AX84"/>
    <mergeCell ref="BH84:BJ84"/>
    <mergeCell ref="BK84:BL84"/>
    <mergeCell ref="BM84:BN84"/>
    <mergeCell ref="BO84:BQ84"/>
    <mergeCell ref="AG83:AH83"/>
    <mergeCell ref="AG84:AH84"/>
    <mergeCell ref="BH86:BJ86"/>
    <mergeCell ref="BK86:BL86"/>
    <mergeCell ref="BM86:BN86"/>
    <mergeCell ref="BO86:BQ86"/>
    <mergeCell ref="AG85:AH85"/>
    <mergeCell ref="AG86:AH86"/>
    <mergeCell ref="BH87:BJ87"/>
    <mergeCell ref="BK87:BL87"/>
    <mergeCell ref="BM87:BN87"/>
    <mergeCell ref="BO87:BQ87"/>
    <mergeCell ref="AC86:AE86"/>
    <mergeCell ref="AV88:AX88"/>
    <mergeCell ref="BH88:BJ88"/>
    <mergeCell ref="BK88:BL88"/>
    <mergeCell ref="BM88:BN88"/>
    <mergeCell ref="BO88:BQ88"/>
    <mergeCell ref="AG87:AH87"/>
    <mergeCell ref="AG88:AH88"/>
    <mergeCell ref="BH89:BJ89"/>
    <mergeCell ref="BK89:BL89"/>
    <mergeCell ref="BM89:BN89"/>
    <mergeCell ref="BO89:BQ89"/>
    <mergeCell ref="H90:I90"/>
    <mergeCell ref="J90:L90"/>
    <mergeCell ref="V90:X90"/>
    <mergeCell ref="Y90:Z90"/>
    <mergeCell ref="AA90:AB90"/>
    <mergeCell ref="AO90:AQ90"/>
    <mergeCell ref="AR90:AS90"/>
    <mergeCell ref="AT90:AU90"/>
    <mergeCell ref="AV90:AX90"/>
    <mergeCell ref="BH90:BJ90"/>
    <mergeCell ref="BK90:BL90"/>
    <mergeCell ref="BM90:BN90"/>
    <mergeCell ref="BO90:BQ90"/>
    <mergeCell ref="AG89:AH89"/>
    <mergeCell ref="AG90:AH90"/>
    <mergeCell ref="AC90:AE90"/>
    <mergeCell ref="BH91:BJ91"/>
    <mergeCell ref="BK91:BL91"/>
    <mergeCell ref="BM91:BN91"/>
    <mergeCell ref="BO91:BQ91"/>
    <mergeCell ref="C92:E92"/>
    <mergeCell ref="F92:G92"/>
    <mergeCell ref="H92:I92"/>
    <mergeCell ref="J92:L92"/>
    <mergeCell ref="V92:X92"/>
    <mergeCell ref="Y92:Z92"/>
    <mergeCell ref="AA92:AB92"/>
    <mergeCell ref="AC92:AE92"/>
    <mergeCell ref="AO92:AQ92"/>
    <mergeCell ref="AR92:AS92"/>
    <mergeCell ref="AT92:AU92"/>
    <mergeCell ref="AV92:AX92"/>
    <mergeCell ref="BH92:BJ92"/>
    <mergeCell ref="BK92:BL92"/>
    <mergeCell ref="BM92:BN92"/>
    <mergeCell ref="BO92:BQ92"/>
    <mergeCell ref="AG91:AH91"/>
    <mergeCell ref="AG92:AH92"/>
    <mergeCell ref="C91:E91"/>
    <mergeCell ref="F91:G91"/>
    <mergeCell ref="J91:L91"/>
    <mergeCell ref="V91:X91"/>
    <mergeCell ref="Y91:Z91"/>
    <mergeCell ref="AA91:AB91"/>
    <mergeCell ref="AO91:AQ91"/>
    <mergeCell ref="AR91:AS91"/>
    <mergeCell ref="AT91:AU91"/>
    <mergeCell ref="AV91:AX91"/>
    <mergeCell ref="BH93:BJ93"/>
    <mergeCell ref="BK93:BL93"/>
    <mergeCell ref="BM93:BN93"/>
    <mergeCell ref="BO93:BQ93"/>
    <mergeCell ref="H94:I94"/>
    <mergeCell ref="J94:L94"/>
    <mergeCell ref="V94:X94"/>
    <mergeCell ref="Y94:Z94"/>
    <mergeCell ref="AA94:AB94"/>
    <mergeCell ref="AO94:AQ94"/>
    <mergeCell ref="AR94:AS94"/>
    <mergeCell ref="AT94:AU94"/>
    <mergeCell ref="AV94:AX94"/>
    <mergeCell ref="BH94:BJ94"/>
    <mergeCell ref="BK94:BL94"/>
    <mergeCell ref="BM94:BN94"/>
    <mergeCell ref="BO94:BQ94"/>
    <mergeCell ref="AG93:AH93"/>
    <mergeCell ref="AG94:AH94"/>
    <mergeCell ref="AZ93:BA93"/>
    <mergeCell ref="AZ94:BA94"/>
    <mergeCell ref="AO93:AQ93"/>
    <mergeCell ref="AR93:AS93"/>
    <mergeCell ref="AT93:AU93"/>
    <mergeCell ref="AV93:AX93"/>
    <mergeCell ref="J93:L93"/>
    <mergeCell ref="V93:X93"/>
    <mergeCell ref="Y93:Z93"/>
    <mergeCell ref="AA93:AB93"/>
    <mergeCell ref="BH95:BJ95"/>
    <mergeCell ref="H96:I96"/>
    <mergeCell ref="J96:L96"/>
    <mergeCell ref="V96:X96"/>
    <mergeCell ref="Y96:Z96"/>
    <mergeCell ref="AA96:AB96"/>
    <mergeCell ref="AO96:AQ96"/>
    <mergeCell ref="AR96:AS96"/>
    <mergeCell ref="AT96:AU96"/>
    <mergeCell ref="AV96:AX96"/>
    <mergeCell ref="BH96:BJ96"/>
    <mergeCell ref="BK96:BL96"/>
    <mergeCell ref="BM96:BN96"/>
    <mergeCell ref="BO96:BQ96"/>
    <mergeCell ref="H97:I97"/>
    <mergeCell ref="J97:L97"/>
    <mergeCell ref="V97:X97"/>
    <mergeCell ref="Y97:Z97"/>
    <mergeCell ref="AA97:AB97"/>
    <mergeCell ref="AO97:AQ97"/>
    <mergeCell ref="AR97:AS97"/>
    <mergeCell ref="AT97:AU97"/>
    <mergeCell ref="AV97:AX97"/>
    <mergeCell ref="BH97:BJ97"/>
    <mergeCell ref="BK97:BL97"/>
    <mergeCell ref="BM97:BN97"/>
    <mergeCell ref="BO97:BQ97"/>
    <mergeCell ref="AG95:AH95"/>
    <mergeCell ref="AG96:AH96"/>
    <mergeCell ref="AG97:AH97"/>
    <mergeCell ref="AZ95:BA95"/>
    <mergeCell ref="AZ96:BA96"/>
    <mergeCell ref="BH98:BJ98"/>
    <mergeCell ref="BK98:BL98"/>
    <mergeCell ref="BM98:BN98"/>
    <mergeCell ref="BO98:BQ98"/>
    <mergeCell ref="H99:I99"/>
    <mergeCell ref="J99:L99"/>
    <mergeCell ref="V99:X99"/>
    <mergeCell ref="Y99:Z99"/>
    <mergeCell ref="AA99:AB99"/>
    <mergeCell ref="AO99:AQ99"/>
    <mergeCell ref="AR99:AS99"/>
    <mergeCell ref="AT99:AU99"/>
    <mergeCell ref="AV99:AX99"/>
    <mergeCell ref="BH99:BJ99"/>
    <mergeCell ref="BK99:BL99"/>
    <mergeCell ref="BM99:BN99"/>
    <mergeCell ref="BO99:BQ99"/>
    <mergeCell ref="AG98:AH98"/>
    <mergeCell ref="AG99:AH99"/>
    <mergeCell ref="AO98:AQ98"/>
    <mergeCell ref="BH100:BJ100"/>
    <mergeCell ref="BK100:BL100"/>
    <mergeCell ref="BM100:BN100"/>
    <mergeCell ref="BO100:BQ100"/>
    <mergeCell ref="A101:I101"/>
    <mergeCell ref="J101:S101"/>
    <mergeCell ref="V101:X101"/>
    <mergeCell ref="Y101:Z101"/>
    <mergeCell ref="AA101:AB101"/>
    <mergeCell ref="AC101:AE101"/>
    <mergeCell ref="AO101:AQ101"/>
    <mergeCell ref="AR101:AS101"/>
    <mergeCell ref="AT101:AU101"/>
    <mergeCell ref="AV101:AX101"/>
    <mergeCell ref="BH101:BJ101"/>
    <mergeCell ref="BK101:BL101"/>
    <mergeCell ref="BM101:BN101"/>
    <mergeCell ref="BO101:BQ101"/>
    <mergeCell ref="AG100:AH100"/>
    <mergeCell ref="AG101:AH101"/>
    <mergeCell ref="AO100:AQ100"/>
    <mergeCell ref="AR100:AS100"/>
    <mergeCell ref="AT100:AU100"/>
    <mergeCell ref="AV100:AX100"/>
    <mergeCell ref="BH102:BJ102"/>
    <mergeCell ref="BK102:BL102"/>
    <mergeCell ref="BM102:BN102"/>
    <mergeCell ref="BO102:BQ102"/>
    <mergeCell ref="P103:S103"/>
    <mergeCell ref="V103:X103"/>
    <mergeCell ref="Y103:Z103"/>
    <mergeCell ref="AA103:AB103"/>
    <mergeCell ref="AC103:AE103"/>
    <mergeCell ref="AO103:AQ103"/>
    <mergeCell ref="AR103:AS103"/>
    <mergeCell ref="AT103:AU103"/>
    <mergeCell ref="AV103:AX103"/>
    <mergeCell ref="BH103:BJ103"/>
    <mergeCell ref="BK103:BL103"/>
    <mergeCell ref="BM103:BN103"/>
    <mergeCell ref="BO103:BQ103"/>
    <mergeCell ref="AG102:AH102"/>
    <mergeCell ref="AG103:AH103"/>
    <mergeCell ref="O102:S102"/>
    <mergeCell ref="V102:X102"/>
    <mergeCell ref="Y102:Z102"/>
    <mergeCell ref="AA102:AB102"/>
    <mergeCell ref="AC102:AE102"/>
    <mergeCell ref="AO102:AQ102"/>
    <mergeCell ref="AR102:AS102"/>
    <mergeCell ref="AT102:AU102"/>
    <mergeCell ref="AV102:AX102"/>
    <mergeCell ref="AM110:AN111"/>
    <mergeCell ref="AO110:AQ111"/>
    <mergeCell ref="AH110:AH111"/>
    <mergeCell ref="AI110:AI111"/>
    <mergeCell ref="AR110:AS111"/>
    <mergeCell ref="BH104:BJ104"/>
    <mergeCell ref="BK104:BL104"/>
    <mergeCell ref="BM104:BN104"/>
    <mergeCell ref="BO104:BQ104"/>
    <mergeCell ref="R105:S105"/>
    <mergeCell ref="V105:X105"/>
    <mergeCell ref="Y105:Z105"/>
    <mergeCell ref="AA105:AB105"/>
    <mergeCell ref="AC105:AE105"/>
    <mergeCell ref="AO105:AQ105"/>
    <mergeCell ref="AR105:AS105"/>
    <mergeCell ref="AT105:AU105"/>
    <mergeCell ref="AV105:AX105"/>
    <mergeCell ref="BH105:BJ105"/>
    <mergeCell ref="BK105:BL105"/>
    <mergeCell ref="BM105:BN105"/>
    <mergeCell ref="BO105:BQ105"/>
    <mergeCell ref="AG104:AH104"/>
    <mergeCell ref="AG105:AH105"/>
    <mergeCell ref="Q104:S104"/>
    <mergeCell ref="V104:X104"/>
    <mergeCell ref="Y104:Z104"/>
    <mergeCell ref="AA104:AB104"/>
    <mergeCell ref="AT110:AV111"/>
    <mergeCell ref="AW110:AY111"/>
    <mergeCell ref="F113:G113"/>
    <mergeCell ref="H113:J113"/>
    <mergeCell ref="K113:M113"/>
    <mergeCell ref="N113:O113"/>
    <mergeCell ref="T113:U113"/>
    <mergeCell ref="V113:X113"/>
    <mergeCell ref="Y113:Z113"/>
    <mergeCell ref="AA113:AC113"/>
    <mergeCell ref="BH106:BJ106"/>
    <mergeCell ref="BK106:BL106"/>
    <mergeCell ref="BM106:BN106"/>
    <mergeCell ref="BO106:BQ106"/>
    <mergeCell ref="AZ110:BA111"/>
    <mergeCell ref="BB110:BB111"/>
    <mergeCell ref="BC110:BC111"/>
    <mergeCell ref="BD110:BD111"/>
    <mergeCell ref="BE110:BE111"/>
    <mergeCell ref="V112:X112"/>
    <mergeCell ref="Y112:Z112"/>
    <mergeCell ref="AA112:AC112"/>
    <mergeCell ref="AD112:AF112"/>
    <mergeCell ref="AM112:AN112"/>
    <mergeCell ref="AO112:AQ112"/>
    <mergeCell ref="AR112:AS112"/>
    <mergeCell ref="AT112:AV112"/>
    <mergeCell ref="AW112:AY112"/>
    <mergeCell ref="AG106:AH106"/>
    <mergeCell ref="Y106:Z106"/>
    <mergeCell ref="AA106:AB106"/>
    <mergeCell ref="AC106:AE106"/>
    <mergeCell ref="AZ112:BA112"/>
    <mergeCell ref="AJ110:AJ111"/>
    <mergeCell ref="C114:E114"/>
    <mergeCell ref="F114:G114"/>
    <mergeCell ref="H114:J114"/>
    <mergeCell ref="K114:M114"/>
    <mergeCell ref="N114:O114"/>
    <mergeCell ref="T114:U114"/>
    <mergeCell ref="V114:X114"/>
    <mergeCell ref="Y114:Z114"/>
    <mergeCell ref="AA114:AC114"/>
    <mergeCell ref="AD114:AF114"/>
    <mergeCell ref="AM114:AN114"/>
    <mergeCell ref="AO114:AQ114"/>
    <mergeCell ref="AR114:AS114"/>
    <mergeCell ref="AT114:AV114"/>
    <mergeCell ref="AW114:AY114"/>
    <mergeCell ref="AA115:AC115"/>
    <mergeCell ref="C115:E115"/>
    <mergeCell ref="F115:G115"/>
    <mergeCell ref="H115:J115"/>
    <mergeCell ref="K115:M115"/>
    <mergeCell ref="N115:O115"/>
    <mergeCell ref="H125:J125"/>
    <mergeCell ref="N125:O125"/>
    <mergeCell ref="T125:U125"/>
    <mergeCell ref="AA125:AC125"/>
    <mergeCell ref="AM125:AN125"/>
    <mergeCell ref="AT125:AV125"/>
    <mergeCell ref="AR116:AS116"/>
    <mergeCell ref="AT116:AV116"/>
    <mergeCell ref="AW116:AY116"/>
    <mergeCell ref="C117:E117"/>
    <mergeCell ref="F117:G117"/>
    <mergeCell ref="H117:J117"/>
    <mergeCell ref="K117:M117"/>
    <mergeCell ref="N117:O117"/>
    <mergeCell ref="T117:U117"/>
    <mergeCell ref="V117:X117"/>
    <mergeCell ref="Y117:Z117"/>
    <mergeCell ref="AA117:AC117"/>
    <mergeCell ref="AD117:AF117"/>
    <mergeCell ref="AM117:AN117"/>
    <mergeCell ref="AO117:AQ117"/>
    <mergeCell ref="AR117:AS117"/>
    <mergeCell ref="AT117:AV117"/>
    <mergeCell ref="AW117:AY117"/>
    <mergeCell ref="T126:U126"/>
    <mergeCell ref="V126:X126"/>
    <mergeCell ref="Y126:Z126"/>
    <mergeCell ref="AA126:AC126"/>
    <mergeCell ref="AD126:AF126"/>
    <mergeCell ref="AM126:AN126"/>
    <mergeCell ref="AO126:AQ126"/>
    <mergeCell ref="AR126:AS126"/>
    <mergeCell ref="AT126:AV126"/>
    <mergeCell ref="AW126:AY126"/>
    <mergeCell ref="AA122:AC122"/>
    <mergeCell ref="AM122:AN122"/>
    <mergeCell ref="AD132:AF132"/>
    <mergeCell ref="AM132:AN132"/>
    <mergeCell ref="AO132:AQ132"/>
    <mergeCell ref="AR132:AS132"/>
    <mergeCell ref="AT132:AV132"/>
    <mergeCell ref="AW132:AY132"/>
    <mergeCell ref="AM131:AN131"/>
    <mergeCell ref="AT131:AV131"/>
    <mergeCell ref="AW131:AY131"/>
    <mergeCell ref="AO122:AQ122"/>
    <mergeCell ref="AR122:AS122"/>
    <mergeCell ref="AT122:AV122"/>
    <mergeCell ref="AW122:AY122"/>
    <mergeCell ref="AA124:AC124"/>
    <mergeCell ref="AM124:AN124"/>
    <mergeCell ref="AT124:AV124"/>
    <mergeCell ref="N133:O133"/>
    <mergeCell ref="T133:U133"/>
    <mergeCell ref="V133:X133"/>
    <mergeCell ref="Y133:Z133"/>
    <mergeCell ref="AA133:AC133"/>
    <mergeCell ref="AD133:AF133"/>
    <mergeCell ref="AM133:AN133"/>
    <mergeCell ref="AO133:AQ133"/>
    <mergeCell ref="AR133:AS133"/>
    <mergeCell ref="AT133:AV133"/>
    <mergeCell ref="AW133:AY133"/>
    <mergeCell ref="A134:B134"/>
    <mergeCell ref="C134:E134"/>
    <mergeCell ref="F134:G134"/>
    <mergeCell ref="H134:J134"/>
    <mergeCell ref="K134:M134"/>
    <mergeCell ref="N134:O134"/>
    <mergeCell ref="T134:U134"/>
    <mergeCell ref="V134:X134"/>
    <mergeCell ref="Y134:Z134"/>
    <mergeCell ref="AA134:AC134"/>
    <mergeCell ref="AD134:AF134"/>
    <mergeCell ref="AM134:AN134"/>
    <mergeCell ref="AO134:AQ134"/>
    <mergeCell ref="AR134:AS134"/>
    <mergeCell ref="AT134:AV134"/>
    <mergeCell ref="AW134:AY134"/>
    <mergeCell ref="A135:B135"/>
    <mergeCell ref="C135:E135"/>
    <mergeCell ref="F135:G135"/>
    <mergeCell ref="H135:J135"/>
    <mergeCell ref="K135:M135"/>
    <mergeCell ref="N135:O135"/>
    <mergeCell ref="T135:U135"/>
    <mergeCell ref="V135:X135"/>
    <mergeCell ref="Y135:Z135"/>
    <mergeCell ref="AA135:AC135"/>
    <mergeCell ref="AD135:AF135"/>
    <mergeCell ref="AM135:AN135"/>
    <mergeCell ref="AO135:AQ135"/>
    <mergeCell ref="AR135:AS135"/>
    <mergeCell ref="AT135:AV135"/>
    <mergeCell ref="AW135:AY135"/>
    <mergeCell ref="A136:B136"/>
    <mergeCell ref="C136:E136"/>
    <mergeCell ref="F136:G136"/>
    <mergeCell ref="H136:J136"/>
    <mergeCell ref="K136:M136"/>
    <mergeCell ref="N136:O136"/>
    <mergeCell ref="T136:U136"/>
    <mergeCell ref="V136:X136"/>
    <mergeCell ref="Y136:Z136"/>
    <mergeCell ref="AA136:AC136"/>
    <mergeCell ref="AD136:AF136"/>
    <mergeCell ref="AM136:AN136"/>
    <mergeCell ref="AO136:AQ136"/>
    <mergeCell ref="AR136:AS136"/>
    <mergeCell ref="AT136:AV136"/>
    <mergeCell ref="AW136:AY136"/>
    <mergeCell ref="AM138:AV138"/>
    <mergeCell ref="AW138:BE138"/>
    <mergeCell ref="AM139:AZ139"/>
    <mergeCell ref="BA139:BE139"/>
    <mergeCell ref="AM140:BA140"/>
    <mergeCell ref="BB140:BE140"/>
    <mergeCell ref="A149:B149"/>
    <mergeCell ref="T149:U149"/>
    <mergeCell ref="AM149:AN149"/>
    <mergeCell ref="A150:B150"/>
    <mergeCell ref="T150:U150"/>
    <mergeCell ref="AM150:AN150"/>
    <mergeCell ref="A147:B148"/>
    <mergeCell ref="AI147:AI148"/>
    <mergeCell ref="AJ147:AJ148"/>
    <mergeCell ref="AM147:AN148"/>
    <mergeCell ref="AO147:AR147"/>
    <mergeCell ref="AS147:AT148"/>
    <mergeCell ref="AU147:AY147"/>
    <mergeCell ref="BA147:BA148"/>
    <mergeCell ref="BB147:BB148"/>
    <mergeCell ref="BC147:BC148"/>
    <mergeCell ref="T141:AI141"/>
    <mergeCell ref="AJ141:AL141"/>
    <mergeCell ref="AH139:AL139"/>
    <mergeCell ref="A140:O140"/>
    <mergeCell ref="P140:S140"/>
    <mergeCell ref="T140:AH140"/>
    <mergeCell ref="AI140:AL140"/>
    <mergeCell ref="A141:P141"/>
    <mergeCell ref="Q141:S141"/>
    <mergeCell ref="T146:AL146"/>
    <mergeCell ref="AM152:AN152"/>
    <mergeCell ref="A153:B153"/>
    <mergeCell ref="T153:U153"/>
    <mergeCell ref="AM153:AN153"/>
    <mergeCell ref="A154:B154"/>
    <mergeCell ref="T154:U154"/>
    <mergeCell ref="AM154:AN154"/>
    <mergeCell ref="A155:B155"/>
    <mergeCell ref="T155:U155"/>
    <mergeCell ref="AM155:AN155"/>
    <mergeCell ref="A156:B156"/>
    <mergeCell ref="T156:U156"/>
    <mergeCell ref="AM156:AN156"/>
    <mergeCell ref="M152:N152"/>
    <mergeCell ref="AF152:AG152"/>
    <mergeCell ref="M153:N153"/>
    <mergeCell ref="AF153:AG153"/>
    <mergeCell ref="M154:N154"/>
    <mergeCell ref="AF154:AG154"/>
    <mergeCell ref="M155:N155"/>
    <mergeCell ref="AF155:AG155"/>
    <mergeCell ref="M156:N156"/>
    <mergeCell ref="AF156:AG156"/>
    <mergeCell ref="A157:B157"/>
    <mergeCell ref="T157:U157"/>
    <mergeCell ref="AM157:AN157"/>
    <mergeCell ref="A158:B158"/>
    <mergeCell ref="T158:U158"/>
    <mergeCell ref="A159:B159"/>
    <mergeCell ref="T159:U159"/>
    <mergeCell ref="A160:B160"/>
    <mergeCell ref="T160:U160"/>
    <mergeCell ref="AM158:AN158"/>
    <mergeCell ref="M157:N157"/>
    <mergeCell ref="AF157:AG157"/>
    <mergeCell ref="M158:N158"/>
    <mergeCell ref="AF158:AG158"/>
    <mergeCell ref="M159:N159"/>
    <mergeCell ref="AF159:AG159"/>
    <mergeCell ref="M160:N160"/>
    <mergeCell ref="AF160:AG160"/>
    <mergeCell ref="A161:B161"/>
    <mergeCell ref="T161:U161"/>
    <mergeCell ref="A162:B162"/>
    <mergeCell ref="T162:U162"/>
    <mergeCell ref="A163:B163"/>
    <mergeCell ref="T163:U163"/>
    <mergeCell ref="A164:B164"/>
    <mergeCell ref="T164:U164"/>
    <mergeCell ref="A165:B165"/>
    <mergeCell ref="T165:U165"/>
    <mergeCell ref="M161:N161"/>
    <mergeCell ref="A166:B166"/>
    <mergeCell ref="T166:U166"/>
    <mergeCell ref="A167:B167"/>
    <mergeCell ref="T167:U167"/>
    <mergeCell ref="T168:U168"/>
    <mergeCell ref="A168:B168"/>
    <mergeCell ref="A169:B170"/>
    <mergeCell ref="C169:C170"/>
    <mergeCell ref="D169:D170"/>
    <mergeCell ref="E169:E170"/>
    <mergeCell ref="F169:F170"/>
    <mergeCell ref="G169:G170"/>
    <mergeCell ref="J169:J170"/>
    <mergeCell ref="K169:K170"/>
    <mergeCell ref="L169:L170"/>
    <mergeCell ref="AM179:AN180"/>
    <mergeCell ref="AO179:AQ180"/>
    <mergeCell ref="AR179:AS180"/>
    <mergeCell ref="AT179:AU180"/>
    <mergeCell ref="AW179:AX180"/>
    <mergeCell ref="AY179:BA180"/>
    <mergeCell ref="BB179:BC180"/>
    <mergeCell ref="A181:B181"/>
    <mergeCell ref="C181:E181"/>
    <mergeCell ref="F181:G181"/>
    <mergeCell ref="H181:I181"/>
    <mergeCell ref="M181:O181"/>
    <mergeCell ref="AA181:AB181"/>
    <mergeCell ref="AF181:AH181"/>
    <mergeCell ref="AI181:AJ181"/>
    <mergeCell ref="AM181:AN181"/>
    <mergeCell ref="AO181:AQ181"/>
    <mergeCell ref="AR181:AS181"/>
    <mergeCell ref="AT181:AU181"/>
    <mergeCell ref="AY181:BA181"/>
    <mergeCell ref="T181:U181"/>
    <mergeCell ref="V181:X181"/>
    <mergeCell ref="Y181:Z181"/>
    <mergeCell ref="AI179:AJ180"/>
    <mergeCell ref="M179:O180"/>
    <mergeCell ref="P179:Q180"/>
    <mergeCell ref="T179:U180"/>
    <mergeCell ref="V179:X180"/>
    <mergeCell ref="Y179:Z180"/>
    <mergeCell ref="AA179:AB180"/>
    <mergeCell ref="A182:B182"/>
    <mergeCell ref="C182:E182"/>
    <mergeCell ref="F182:G182"/>
    <mergeCell ref="H182:I182"/>
    <mergeCell ref="M182:O182"/>
    <mergeCell ref="T182:U182"/>
    <mergeCell ref="V182:X182"/>
    <mergeCell ref="Y182:Z182"/>
    <mergeCell ref="AA182:AB182"/>
    <mergeCell ref="AF182:AH182"/>
    <mergeCell ref="AI182:AJ182"/>
    <mergeCell ref="M187:O187"/>
    <mergeCell ref="AA187:AB187"/>
    <mergeCell ref="AF187:AH187"/>
    <mergeCell ref="AI187:AJ187"/>
    <mergeCell ref="AM187:AN187"/>
    <mergeCell ref="AO187:AQ187"/>
    <mergeCell ref="AR187:AS187"/>
    <mergeCell ref="AT187:AU187"/>
    <mergeCell ref="AY187:BA187"/>
    <mergeCell ref="AM182:AN182"/>
    <mergeCell ref="AO182:AQ182"/>
    <mergeCell ref="AR182:AS182"/>
    <mergeCell ref="AT182:AU182"/>
    <mergeCell ref="AY182:BA182"/>
    <mergeCell ref="A183:B183"/>
    <mergeCell ref="C183:E183"/>
    <mergeCell ref="F183:G183"/>
    <mergeCell ref="H183:I183"/>
    <mergeCell ref="A184:B184"/>
    <mergeCell ref="C184:E184"/>
    <mergeCell ref="F184:G184"/>
    <mergeCell ref="H184:I184"/>
    <mergeCell ref="A185:B185"/>
    <mergeCell ref="C185:E185"/>
    <mergeCell ref="F185:G185"/>
    <mergeCell ref="H185:I185"/>
    <mergeCell ref="AI188:AJ188"/>
    <mergeCell ref="AM188:AN188"/>
    <mergeCell ref="AO188:AQ188"/>
    <mergeCell ref="AR188:AS188"/>
    <mergeCell ref="AT188:AU188"/>
    <mergeCell ref="AY188:BA188"/>
    <mergeCell ref="T187:U187"/>
    <mergeCell ref="V187:X187"/>
    <mergeCell ref="Y187:Z187"/>
    <mergeCell ref="Y188:Z188"/>
    <mergeCell ref="T188:U188"/>
    <mergeCell ref="V188:X188"/>
    <mergeCell ref="A186:B186"/>
    <mergeCell ref="C186:E186"/>
    <mergeCell ref="F186:G186"/>
    <mergeCell ref="H186:I186"/>
    <mergeCell ref="M186:O186"/>
    <mergeCell ref="AA186:AB186"/>
    <mergeCell ref="AF186:AH186"/>
    <mergeCell ref="AI186:AJ186"/>
    <mergeCell ref="AM186:AN186"/>
    <mergeCell ref="AO186:AQ186"/>
    <mergeCell ref="AR186:AS186"/>
    <mergeCell ref="AT186:AU186"/>
    <mergeCell ref="AY186:BA186"/>
    <mergeCell ref="Y186:Z186"/>
    <mergeCell ref="T186:U186"/>
    <mergeCell ref="V186:X186"/>
    <mergeCell ref="A187:B187"/>
    <mergeCell ref="C187:E187"/>
    <mergeCell ref="F187:G187"/>
    <mergeCell ref="H187:I187"/>
    <mergeCell ref="A188:B188"/>
    <mergeCell ref="C188:E188"/>
    <mergeCell ref="F188:G188"/>
    <mergeCell ref="H188:I188"/>
    <mergeCell ref="M188:O188"/>
    <mergeCell ref="O195:P195"/>
    <mergeCell ref="O196:P196"/>
    <mergeCell ref="O197:P197"/>
    <mergeCell ref="L195:N195"/>
    <mergeCell ref="F196:H196"/>
    <mergeCell ref="A189:B189"/>
    <mergeCell ref="C189:E189"/>
    <mergeCell ref="F189:G189"/>
    <mergeCell ref="H189:I189"/>
    <mergeCell ref="M189:O189"/>
    <mergeCell ref="AA188:AB188"/>
    <mergeCell ref="AF188:AH188"/>
    <mergeCell ref="T189:U189"/>
    <mergeCell ref="V189:X189"/>
    <mergeCell ref="Y189:Z189"/>
    <mergeCell ref="AA189:AB189"/>
    <mergeCell ref="AF189:AH189"/>
    <mergeCell ref="B225:C225"/>
    <mergeCell ref="D225:F225"/>
    <mergeCell ref="G225:H225"/>
    <mergeCell ref="U225:V225"/>
    <mergeCell ref="W225:Y225"/>
    <mergeCell ref="Z225:AA225"/>
    <mergeCell ref="B226:C226"/>
    <mergeCell ref="D226:F226"/>
    <mergeCell ref="G226:H226"/>
    <mergeCell ref="L196:N196"/>
    <mergeCell ref="F197:H197"/>
    <mergeCell ref="L197:N197"/>
    <mergeCell ref="F198:H198"/>
    <mergeCell ref="L198:N198"/>
    <mergeCell ref="O198:P198"/>
    <mergeCell ref="F199:H199"/>
    <mergeCell ref="L199:N199"/>
    <mergeCell ref="O199:P199"/>
    <mergeCell ref="F200:H200"/>
    <mergeCell ref="L200:N200"/>
    <mergeCell ref="O200:P200"/>
    <mergeCell ref="F201:H201"/>
    <mergeCell ref="L201:N201"/>
    <mergeCell ref="B221:C221"/>
    <mergeCell ref="D221:F221"/>
    <mergeCell ref="A214:S215"/>
    <mergeCell ref="A216:A218"/>
    <mergeCell ref="B216:C218"/>
    <mergeCell ref="D216:F218"/>
    <mergeCell ref="G216:H218"/>
    <mergeCell ref="I216:N217"/>
    <mergeCell ref="O216:P218"/>
    <mergeCell ref="O232:P232"/>
    <mergeCell ref="Q232:R232"/>
    <mergeCell ref="AH232:AI232"/>
    <mergeCell ref="AJ232:AK232"/>
    <mergeCell ref="B227:C227"/>
    <mergeCell ref="D227:F227"/>
    <mergeCell ref="G227:H227"/>
    <mergeCell ref="U227:V227"/>
    <mergeCell ref="W227:Y227"/>
    <mergeCell ref="Z227:AA227"/>
    <mergeCell ref="B228:C228"/>
    <mergeCell ref="D228:F228"/>
    <mergeCell ref="G228:H228"/>
    <mergeCell ref="U228:V228"/>
    <mergeCell ref="W228:Y228"/>
    <mergeCell ref="Z228:AA228"/>
    <mergeCell ref="B229:C229"/>
    <mergeCell ref="D229:F229"/>
    <mergeCell ref="G229:H229"/>
    <mergeCell ref="U229:V229"/>
    <mergeCell ref="W229:Y229"/>
    <mergeCell ref="Z229:AA229"/>
    <mergeCell ref="O227:P227"/>
    <mergeCell ref="Q227:R227"/>
    <mergeCell ref="O228:P228"/>
    <mergeCell ref="Q228:R228"/>
    <mergeCell ref="AH234:AI234"/>
    <mergeCell ref="AJ234:AK234"/>
    <mergeCell ref="O235:P235"/>
    <mergeCell ref="Q235:R235"/>
    <mergeCell ref="AH235:AI235"/>
    <mergeCell ref="AJ235:AK235"/>
    <mergeCell ref="B230:C230"/>
    <mergeCell ref="D230:F230"/>
    <mergeCell ref="G230:H230"/>
    <mergeCell ref="U230:V230"/>
    <mergeCell ref="W230:Y230"/>
    <mergeCell ref="Z230:AA230"/>
    <mergeCell ref="B231:C231"/>
    <mergeCell ref="D231:F231"/>
    <mergeCell ref="G231:H231"/>
    <mergeCell ref="U231:V231"/>
    <mergeCell ref="W231:Y231"/>
    <mergeCell ref="Z231:AA231"/>
    <mergeCell ref="B232:C232"/>
    <mergeCell ref="D232:F232"/>
    <mergeCell ref="G232:H232"/>
    <mergeCell ref="U232:V232"/>
    <mergeCell ref="W232:Y232"/>
    <mergeCell ref="Z232:AA232"/>
    <mergeCell ref="O230:P230"/>
    <mergeCell ref="Q230:R230"/>
    <mergeCell ref="AH230:AI230"/>
    <mergeCell ref="AJ230:AK230"/>
    <mergeCell ref="O231:P231"/>
    <mergeCell ref="Q231:R231"/>
    <mergeCell ref="AH231:AI231"/>
    <mergeCell ref="AJ231:AK231"/>
    <mergeCell ref="W233:Y233"/>
    <mergeCell ref="Z233:AA233"/>
    <mergeCell ref="B234:C234"/>
    <mergeCell ref="D234:F234"/>
    <mergeCell ref="G234:H234"/>
    <mergeCell ref="U234:V234"/>
    <mergeCell ref="W234:Y234"/>
    <mergeCell ref="Z234:AA234"/>
    <mergeCell ref="B235:C235"/>
    <mergeCell ref="D235:F235"/>
    <mergeCell ref="G235:H235"/>
    <mergeCell ref="U235:V235"/>
    <mergeCell ref="W235:Y235"/>
    <mergeCell ref="Z235:AA235"/>
    <mergeCell ref="O234:P234"/>
    <mergeCell ref="Q234:R234"/>
    <mergeCell ref="O233:P233"/>
    <mergeCell ref="Q233:R233"/>
    <mergeCell ref="U248:V248"/>
    <mergeCell ref="W248:Y248"/>
    <mergeCell ref="Z248:AA248"/>
    <mergeCell ref="AI248:AJ248"/>
    <mergeCell ref="U249:V249"/>
    <mergeCell ref="W249:Y249"/>
    <mergeCell ref="Z249:AA249"/>
    <mergeCell ref="AI249:AJ249"/>
    <mergeCell ref="U242:V242"/>
    <mergeCell ref="W242:Y242"/>
    <mergeCell ref="Z242:AA242"/>
    <mergeCell ref="U243:V243"/>
    <mergeCell ref="W243:Y243"/>
    <mergeCell ref="Z243:AA243"/>
    <mergeCell ref="U244:V244"/>
    <mergeCell ref="W244:Y244"/>
    <mergeCell ref="Z244:AA244"/>
    <mergeCell ref="U245:V245"/>
    <mergeCell ref="W245:Y245"/>
    <mergeCell ref="Z245:AA245"/>
    <mergeCell ref="U246:V246"/>
    <mergeCell ref="W246:Y246"/>
    <mergeCell ref="Z246:AA246"/>
    <mergeCell ref="U250:V250"/>
    <mergeCell ref="W250:Y250"/>
    <mergeCell ref="Z250:AA250"/>
    <mergeCell ref="AI250:AJ250"/>
    <mergeCell ref="U251:V251"/>
    <mergeCell ref="W251:Y251"/>
    <mergeCell ref="Z251:AA251"/>
    <mergeCell ref="AI251:AJ251"/>
    <mergeCell ref="AI252:AJ252"/>
    <mergeCell ref="U253:V253"/>
    <mergeCell ref="W253:Y253"/>
    <mergeCell ref="Z253:AA253"/>
    <mergeCell ref="AI253:AJ253"/>
    <mergeCell ref="AE390:AF390"/>
    <mergeCell ref="AN390:AO390"/>
    <mergeCell ref="U252:V252"/>
    <mergeCell ref="W252:Y252"/>
    <mergeCell ref="Z252:AA252"/>
    <mergeCell ref="AC391:AD391"/>
    <mergeCell ref="AE391:AF391"/>
    <mergeCell ref="AN391:AO391"/>
    <mergeCell ref="AC392:AD392"/>
    <mergeCell ref="AE392:AF392"/>
    <mergeCell ref="AN392:AO392"/>
    <mergeCell ref="AE389:AF389"/>
    <mergeCell ref="AN389:AO389"/>
    <mergeCell ref="AC390:AD390"/>
    <mergeCell ref="AC393:AD393"/>
    <mergeCell ref="AE393:AF393"/>
    <mergeCell ref="AN393:AO393"/>
    <mergeCell ref="AC394:AD394"/>
    <mergeCell ref="AE394:AF394"/>
    <mergeCell ref="AN394:AO394"/>
    <mergeCell ref="AC395:AD395"/>
    <mergeCell ref="AE395:AF395"/>
    <mergeCell ref="AN395:AO395"/>
    <mergeCell ref="AC396:AD396"/>
    <mergeCell ref="AE396:AF396"/>
    <mergeCell ref="AN396:AO396"/>
    <mergeCell ref="AC397:AD397"/>
    <mergeCell ref="AE397:AF397"/>
    <mergeCell ref="AN397:AO397"/>
    <mergeCell ref="AC398:AD398"/>
    <mergeCell ref="AE398:AF398"/>
    <mergeCell ref="AN398:AO398"/>
    <mergeCell ref="AC399:AD399"/>
    <mergeCell ref="AE399:AF399"/>
    <mergeCell ref="AN399:AO399"/>
    <mergeCell ref="AC400:AD400"/>
    <mergeCell ref="AE400:AF400"/>
    <mergeCell ref="AN400:AO400"/>
    <mergeCell ref="AC401:AD401"/>
    <mergeCell ref="AE401:AF401"/>
    <mergeCell ref="AN401:AO401"/>
    <mergeCell ref="AC402:AD402"/>
    <mergeCell ref="AE402:AF402"/>
    <mergeCell ref="AN402:AO402"/>
    <mergeCell ref="AC403:AD403"/>
    <mergeCell ref="AE403:AF403"/>
    <mergeCell ref="AN403:AO403"/>
    <mergeCell ref="AC404:AD404"/>
    <mergeCell ref="AE404:AF404"/>
    <mergeCell ref="AN404:AO404"/>
    <mergeCell ref="AC415:AD415"/>
    <mergeCell ref="AC416:AD416"/>
    <mergeCell ref="AC417:AD417"/>
    <mergeCell ref="AC418:AD418"/>
    <mergeCell ref="AC419:AD419"/>
    <mergeCell ref="AC421:AD421"/>
    <mergeCell ref="AC422:AD422"/>
    <mergeCell ref="AC423:AD423"/>
    <mergeCell ref="AC424:AD424"/>
    <mergeCell ref="AC425:AD425"/>
    <mergeCell ref="AC426:AD426"/>
    <mergeCell ref="AC427:AD427"/>
    <mergeCell ref="AC405:AD405"/>
    <mergeCell ref="AE405:AF405"/>
    <mergeCell ref="AN405:AO405"/>
    <mergeCell ref="AC406:AD406"/>
    <mergeCell ref="AE406:AF406"/>
    <mergeCell ref="AN406:AO406"/>
    <mergeCell ref="AC407:AD407"/>
    <mergeCell ref="AE407:AF407"/>
    <mergeCell ref="AN407:AO407"/>
    <mergeCell ref="AC408:AD408"/>
    <mergeCell ref="AE408:AF408"/>
    <mergeCell ref="AN408:AO408"/>
    <mergeCell ref="AC409:AD409"/>
    <mergeCell ref="AE409:AF409"/>
    <mergeCell ref="AN409:AO409"/>
    <mergeCell ref="AC410:AD410"/>
    <mergeCell ref="AC428:AD428"/>
    <mergeCell ref="AC429:AD429"/>
    <mergeCell ref="N75:O76"/>
    <mergeCell ref="N77:O77"/>
    <mergeCell ref="N78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AC411:AD411"/>
    <mergeCell ref="AC412:AD412"/>
    <mergeCell ref="AC413:AD413"/>
    <mergeCell ref="AC414:AD414"/>
    <mergeCell ref="AC420:AD420"/>
    <mergeCell ref="AZ97:BA97"/>
    <mergeCell ref="AZ98:BA98"/>
    <mergeCell ref="AZ99:BA99"/>
    <mergeCell ref="AZ100:BA100"/>
    <mergeCell ref="AZ101:BA101"/>
    <mergeCell ref="AZ102:BA102"/>
    <mergeCell ref="AZ103:BA103"/>
    <mergeCell ref="AZ104:BA104"/>
    <mergeCell ref="AZ105:BA105"/>
    <mergeCell ref="AZ106:BA106"/>
    <mergeCell ref="AZ75:BA76"/>
    <mergeCell ref="AZ77:BA77"/>
    <mergeCell ref="AZ78:BA78"/>
    <mergeCell ref="AZ79:BA79"/>
    <mergeCell ref="AZ80:BA80"/>
    <mergeCell ref="AZ81:BA81"/>
    <mergeCell ref="AZ82:BA82"/>
    <mergeCell ref="AZ83:BA83"/>
    <mergeCell ref="AZ84:BA84"/>
    <mergeCell ref="AZ85:BA85"/>
    <mergeCell ref="AZ86:BA86"/>
    <mergeCell ref="AZ87:BA87"/>
    <mergeCell ref="AZ88:BA88"/>
    <mergeCell ref="AZ89:BA89"/>
    <mergeCell ref="AZ90:BA90"/>
    <mergeCell ref="AZ91:BA91"/>
    <mergeCell ref="AZ92:BA92"/>
    <mergeCell ref="U219:V219"/>
    <mergeCell ref="W219:Y219"/>
    <mergeCell ref="Z219:AA219"/>
    <mergeCell ref="AH219:AI219"/>
    <mergeCell ref="AJ219:AK219"/>
    <mergeCell ref="O220:P220"/>
    <mergeCell ref="Q220:R220"/>
    <mergeCell ref="AH220:AI220"/>
    <mergeCell ref="AJ220:AK220"/>
    <mergeCell ref="O221:P221"/>
    <mergeCell ref="Q221:R221"/>
    <mergeCell ref="AH221:AI221"/>
    <mergeCell ref="AJ221:AK221"/>
    <mergeCell ref="G221:H221"/>
    <mergeCell ref="U221:V221"/>
    <mergeCell ref="W221:Y221"/>
    <mergeCell ref="Z221:AA221"/>
    <mergeCell ref="AH222:AI222"/>
    <mergeCell ref="AJ222:AK222"/>
    <mergeCell ref="O223:P223"/>
    <mergeCell ref="Q223:R223"/>
    <mergeCell ref="AH223:AI223"/>
    <mergeCell ref="AJ223:AK223"/>
    <mergeCell ref="O224:P224"/>
    <mergeCell ref="Q224:R224"/>
    <mergeCell ref="AH224:AI224"/>
    <mergeCell ref="AJ224:AK224"/>
    <mergeCell ref="O225:P225"/>
    <mergeCell ref="Q225:R225"/>
    <mergeCell ref="AH225:AI225"/>
    <mergeCell ref="AJ225:AK225"/>
    <mergeCell ref="O226:P226"/>
    <mergeCell ref="Q226:R226"/>
    <mergeCell ref="O229:P229"/>
    <mergeCell ref="Q229:R229"/>
    <mergeCell ref="AH229:AI229"/>
    <mergeCell ref="AJ229:AK229"/>
    <mergeCell ref="AH227:AI227"/>
    <mergeCell ref="AJ227:AK227"/>
    <mergeCell ref="AH228:AI228"/>
    <mergeCell ref="AJ228:AK228"/>
    <mergeCell ref="Z224:AA224"/>
    <mergeCell ref="AH233:AI233"/>
    <mergeCell ref="AJ233:AK233"/>
    <mergeCell ref="B238:R238"/>
    <mergeCell ref="AH238:AI238"/>
    <mergeCell ref="AJ238:AK238"/>
    <mergeCell ref="B236:C236"/>
    <mergeCell ref="D236:F236"/>
    <mergeCell ref="G236:H236"/>
    <mergeCell ref="U236:V236"/>
    <mergeCell ref="W236:Y236"/>
    <mergeCell ref="Z236:AA236"/>
    <mergeCell ref="B237:C237"/>
    <mergeCell ref="D237:F237"/>
    <mergeCell ref="G237:H237"/>
    <mergeCell ref="U237:V237"/>
    <mergeCell ref="W237:Y237"/>
    <mergeCell ref="Z237:AA237"/>
    <mergeCell ref="U238:V238"/>
    <mergeCell ref="W238:Y238"/>
    <mergeCell ref="Z238:AA238"/>
    <mergeCell ref="O236:P236"/>
    <mergeCell ref="Q236:R236"/>
    <mergeCell ref="AH236:AI236"/>
    <mergeCell ref="AJ236:AK236"/>
    <mergeCell ref="O237:P237"/>
    <mergeCell ref="Q237:R237"/>
    <mergeCell ref="AH237:AI237"/>
    <mergeCell ref="AJ237:AK237"/>
    <mergeCell ref="B233:C233"/>
    <mergeCell ref="D233:F233"/>
    <mergeCell ref="G233:H233"/>
    <mergeCell ref="U233:V233"/>
    <mergeCell ref="A239:C239"/>
    <mergeCell ref="D239:R239"/>
    <mergeCell ref="AH239:AI239"/>
    <mergeCell ref="AJ239:AK239"/>
    <mergeCell ref="A240:F240"/>
    <mergeCell ref="G240:R240"/>
    <mergeCell ref="AH240:AI240"/>
    <mergeCell ref="AJ240:AK240"/>
    <mergeCell ref="A241:H241"/>
    <mergeCell ref="I241:R241"/>
    <mergeCell ref="AH241:AI241"/>
    <mergeCell ref="AJ241:AK241"/>
    <mergeCell ref="A242:I242"/>
    <mergeCell ref="J242:R242"/>
    <mergeCell ref="AH242:AI242"/>
    <mergeCell ref="AJ242:AK242"/>
    <mergeCell ref="U239:V239"/>
    <mergeCell ref="W239:Y239"/>
    <mergeCell ref="Z239:AA239"/>
    <mergeCell ref="U240:V240"/>
    <mergeCell ref="W240:Y240"/>
    <mergeCell ref="Z240:AA240"/>
    <mergeCell ref="U241:V241"/>
    <mergeCell ref="W241:Y241"/>
    <mergeCell ref="Z241:AA241"/>
    <mergeCell ref="A243:J243"/>
    <mergeCell ref="K243:R243"/>
    <mergeCell ref="AH243:AI243"/>
    <mergeCell ref="AJ243:AK243"/>
    <mergeCell ref="A244:K244"/>
    <mergeCell ref="L244:R244"/>
    <mergeCell ref="AH244:AI244"/>
    <mergeCell ref="AJ244:AK244"/>
    <mergeCell ref="A245:L245"/>
    <mergeCell ref="M245:R245"/>
    <mergeCell ref="AH245:AI245"/>
    <mergeCell ref="AJ245:AK245"/>
    <mergeCell ref="A246:M246"/>
    <mergeCell ref="N246:R246"/>
    <mergeCell ref="AH246:AI246"/>
    <mergeCell ref="AJ246:AK246"/>
    <mergeCell ref="A247:N247"/>
    <mergeCell ref="O247:R247"/>
    <mergeCell ref="AH247:AI247"/>
    <mergeCell ref="AJ247:AK247"/>
    <mergeCell ref="U247:V247"/>
    <mergeCell ref="W247:Y247"/>
    <mergeCell ref="Z247:AA247"/>
  </mergeCells>
  <pageMargins left="3.937007874015748E-2" right="3.937007874015748E-2" top="0.35433070866141736" bottom="0.35433070866141736" header="0" footer="0.31496062992125984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CC49A56-52CC-4056-B6E0-28C73D6D6223}">
          <x14:formula1>
            <xm:f>'BASE DE DONNEE'!$R$111:$R$119</xm:f>
          </x14:formula1>
          <xm:sqref>Z6:Z36 BL73 BL6:BL36 AS73 Z73 AS6:AS36</xm:sqref>
        </x14:dataValidation>
        <x14:dataValidation type="list" allowBlank="1" showInputMessage="1" showErrorMessage="1" xr:uid="{15593672-FEE1-46D2-9DFE-468299010E8E}">
          <x14:formula1>
            <xm:f>'BASE DE DONNEE'!$R$111:$R$122</xm:f>
          </x14:formula1>
          <xm:sqref>G6:G32</xm:sqref>
        </x14:dataValidation>
        <x14:dataValidation type="list" allowBlank="1" showInputMessage="1" showErrorMessage="1" xr:uid="{86C2D0EC-D1C5-4176-B871-1FE356129140}">
          <x14:formula1>
            <xm:f>'BASE DE DONNEE'!$R$112:$R$120</xm:f>
          </x14:formula1>
          <xm:sqref>E42:F68 AQ42:AR72 X42:Y72</xm:sqref>
        </x14:dataValidation>
        <x14:dataValidation type="list" allowBlank="1" showInputMessage="1" showErrorMessage="1" xr:uid="{6543F236-79B5-48A7-AA05-50E5F41E389D}">
          <x14:formula1>
            <xm:f>'BASE DE DONNEE'!$A$5:$A$148</xm:f>
          </x14:formula1>
          <xm:sqref>B77:B100 BG77:BG106 AN77:AN106 U77:U106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DCE17-2DAD-4AD6-907C-6BE8D66626FC}">
  <sheetPr codeName="Feuil13"/>
  <dimension ref="A1:BX429"/>
  <sheetViews>
    <sheetView view="pageLayout" topLeftCell="A7" zoomScaleNormal="100" workbookViewId="0">
      <selection activeCell="G6" sqref="G6"/>
    </sheetView>
  </sheetViews>
  <sheetFormatPr baseColWidth="10" defaultColWidth="11.42578125" defaultRowHeight="15" x14ac:dyDescent="0.25"/>
  <cols>
    <col min="1" max="2" width="11.42578125" style="40"/>
    <col min="3" max="6" width="4.85546875" style="40" customWidth="1"/>
    <col min="7" max="7" width="10" style="40" customWidth="1"/>
    <col min="8" max="8" width="7.42578125" style="40" customWidth="1"/>
    <col min="9" max="15" width="4.85546875" style="40" customWidth="1"/>
    <col min="16" max="16" width="12.7109375" style="40" bestFit="1" customWidth="1"/>
    <col min="17" max="17" width="11.7109375" style="40" bestFit="1" customWidth="1"/>
    <col min="18" max="18" width="11.42578125" style="40"/>
    <col min="19" max="19" width="12.5703125" style="40" customWidth="1"/>
    <col min="20" max="21" width="11.42578125" style="40"/>
    <col min="22" max="25" width="4.85546875" style="40" customWidth="1"/>
    <col min="26" max="26" width="10" style="40" customWidth="1"/>
    <col min="27" max="27" width="7.42578125" style="40" customWidth="1"/>
    <col min="28" max="34" width="4.85546875" style="40" customWidth="1"/>
    <col min="35" max="35" width="11.5703125" style="40" bestFit="1" customWidth="1"/>
    <col min="36" max="36" width="11.7109375" style="40" bestFit="1" customWidth="1"/>
    <col min="37" max="37" width="11.42578125" style="40"/>
    <col min="38" max="38" width="12.5703125" style="40" customWidth="1"/>
    <col min="39" max="40" width="11.42578125" style="40"/>
    <col min="41" max="44" width="4.85546875" style="40" customWidth="1"/>
    <col min="45" max="45" width="10" style="40" customWidth="1"/>
    <col min="46" max="46" width="7.42578125" style="40" customWidth="1"/>
    <col min="47" max="53" width="4.85546875" style="40" customWidth="1"/>
    <col min="54" max="54" width="11.5703125" style="40" bestFit="1" customWidth="1"/>
    <col min="55" max="55" width="11.7109375" style="40" bestFit="1" customWidth="1"/>
    <col min="56" max="56" width="11.42578125" style="40"/>
    <col min="57" max="57" width="12.5703125" style="40" customWidth="1"/>
    <col min="58" max="59" width="11.42578125" style="40"/>
    <col min="60" max="63" width="4.85546875" style="40" customWidth="1"/>
    <col min="64" max="64" width="10" style="40" customWidth="1"/>
    <col min="65" max="65" width="7.42578125" style="40" customWidth="1"/>
    <col min="66" max="72" width="4.85546875" style="40" customWidth="1"/>
    <col min="73" max="73" width="11.7109375" style="40" bestFit="1" customWidth="1"/>
    <col min="74" max="74" width="11.42578125" style="40"/>
    <col min="75" max="76" width="12.5703125" style="40" customWidth="1"/>
    <col min="77" max="16384" width="11.42578125" style="40"/>
  </cols>
  <sheetData>
    <row r="1" spans="1:76" ht="16.5" customHeight="1" thickTop="1" x14ac:dyDescent="0.25">
      <c r="A1" s="576" t="s">
        <v>37</v>
      </c>
      <c r="B1" s="577"/>
      <c r="C1" s="577"/>
      <c r="D1" s="577"/>
      <c r="E1" s="577"/>
      <c r="F1" s="577"/>
      <c r="G1" s="577"/>
      <c r="H1" s="577"/>
      <c r="I1" s="577"/>
      <c r="J1" s="577"/>
      <c r="K1" s="577"/>
      <c r="L1" s="577"/>
      <c r="M1" s="577"/>
      <c r="N1" s="577"/>
      <c r="O1" s="577"/>
      <c r="P1" s="577"/>
      <c r="Q1" s="577"/>
      <c r="R1" s="577"/>
      <c r="S1" s="578"/>
      <c r="T1" s="576" t="s">
        <v>37</v>
      </c>
      <c r="U1" s="577"/>
      <c r="V1" s="577"/>
      <c r="W1" s="577"/>
      <c r="X1" s="577"/>
      <c r="Y1" s="577"/>
      <c r="Z1" s="577"/>
      <c r="AA1" s="577"/>
      <c r="AB1" s="577"/>
      <c r="AC1" s="577"/>
      <c r="AD1" s="577"/>
      <c r="AE1" s="577"/>
      <c r="AF1" s="577"/>
      <c r="AG1" s="577"/>
      <c r="AH1" s="577"/>
      <c r="AI1" s="577"/>
      <c r="AJ1" s="577"/>
      <c r="AK1" s="577"/>
      <c r="AL1" s="578"/>
      <c r="AM1" s="576" t="s">
        <v>37</v>
      </c>
      <c r="AN1" s="577"/>
      <c r="AO1" s="577"/>
      <c r="AP1" s="577"/>
      <c r="AQ1" s="577"/>
      <c r="AR1" s="577"/>
      <c r="AS1" s="577"/>
      <c r="AT1" s="577"/>
      <c r="AU1" s="577"/>
      <c r="AV1" s="577"/>
      <c r="AW1" s="577"/>
      <c r="AX1" s="577"/>
      <c r="AY1" s="577"/>
      <c r="AZ1" s="577"/>
      <c r="BA1" s="577"/>
      <c r="BB1" s="577"/>
      <c r="BC1" s="577"/>
      <c r="BD1" s="577"/>
      <c r="BE1" s="578"/>
      <c r="BF1" s="576" t="s">
        <v>37</v>
      </c>
      <c r="BG1" s="577"/>
      <c r="BH1" s="577"/>
      <c r="BI1" s="577"/>
      <c r="BJ1" s="577"/>
      <c r="BK1" s="577"/>
      <c r="BL1" s="577"/>
      <c r="BM1" s="577"/>
      <c r="BN1" s="577"/>
      <c r="BO1" s="577"/>
      <c r="BP1" s="577"/>
      <c r="BQ1" s="577"/>
      <c r="BR1" s="577"/>
      <c r="BS1" s="577"/>
      <c r="BT1" s="577"/>
      <c r="BU1" s="577"/>
      <c r="BV1" s="577"/>
      <c r="BW1" s="577"/>
      <c r="BX1" s="578"/>
    </row>
    <row r="2" spans="1:76" ht="16.5" customHeight="1" thickBot="1" x14ac:dyDescent="0.3">
      <c r="A2" s="531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  <c r="N2" s="532"/>
      <c r="O2" s="532"/>
      <c r="P2" s="532"/>
      <c r="Q2" s="532"/>
      <c r="R2" s="532"/>
      <c r="S2" s="533"/>
      <c r="T2" s="531"/>
      <c r="U2" s="532"/>
      <c r="V2" s="532"/>
      <c r="W2" s="532"/>
      <c r="X2" s="532"/>
      <c r="Y2" s="532"/>
      <c r="Z2" s="532"/>
      <c r="AA2" s="532"/>
      <c r="AB2" s="532"/>
      <c r="AC2" s="532"/>
      <c r="AD2" s="532"/>
      <c r="AE2" s="532"/>
      <c r="AF2" s="532"/>
      <c r="AG2" s="532"/>
      <c r="AH2" s="532"/>
      <c r="AI2" s="532"/>
      <c r="AJ2" s="532"/>
      <c r="AK2" s="532"/>
      <c r="AL2" s="533"/>
      <c r="AM2" s="531"/>
      <c r="AN2" s="532"/>
      <c r="AO2" s="532"/>
      <c r="AP2" s="532"/>
      <c r="AQ2" s="532"/>
      <c r="AR2" s="532"/>
      <c r="AS2" s="532"/>
      <c r="AT2" s="532"/>
      <c r="AU2" s="532"/>
      <c r="AV2" s="532"/>
      <c r="AW2" s="532"/>
      <c r="AX2" s="532"/>
      <c r="AY2" s="532"/>
      <c r="AZ2" s="532"/>
      <c r="BA2" s="532"/>
      <c r="BB2" s="532"/>
      <c r="BC2" s="532"/>
      <c r="BD2" s="532"/>
      <c r="BE2" s="533"/>
      <c r="BF2" s="531"/>
      <c r="BG2" s="532"/>
      <c r="BH2" s="532"/>
      <c r="BI2" s="532"/>
      <c r="BJ2" s="532"/>
      <c r="BK2" s="532"/>
      <c r="BL2" s="532"/>
      <c r="BM2" s="532"/>
      <c r="BN2" s="532"/>
      <c r="BO2" s="532"/>
      <c r="BP2" s="532"/>
      <c r="BQ2" s="532"/>
      <c r="BR2" s="532"/>
      <c r="BS2" s="532"/>
      <c r="BT2" s="532"/>
      <c r="BU2" s="532"/>
      <c r="BV2" s="532"/>
      <c r="BW2" s="532"/>
      <c r="BX2" s="533"/>
    </row>
    <row r="3" spans="1:76" ht="15.75" customHeight="1" thickBot="1" x14ac:dyDescent="0.3">
      <c r="A3" s="580" t="s">
        <v>0</v>
      </c>
      <c r="B3" s="580" t="s">
        <v>1</v>
      </c>
      <c r="C3" s="547" t="s">
        <v>2</v>
      </c>
      <c r="D3" s="548"/>
      <c r="E3" s="548"/>
      <c r="F3" s="618"/>
      <c r="G3" s="580" t="s">
        <v>34</v>
      </c>
      <c r="H3" s="857" t="s">
        <v>35</v>
      </c>
      <c r="I3" s="547" t="s">
        <v>3</v>
      </c>
      <c r="J3" s="548"/>
      <c r="K3" s="548"/>
      <c r="L3" s="548"/>
      <c r="M3" s="548"/>
      <c r="N3" s="618"/>
      <c r="O3" s="623" t="s">
        <v>136</v>
      </c>
      <c r="P3" s="582" t="s">
        <v>92</v>
      </c>
      <c r="Q3" s="583" t="s">
        <v>108</v>
      </c>
      <c r="R3" s="580" t="s">
        <v>63</v>
      </c>
      <c r="S3" s="569" t="s">
        <v>107</v>
      </c>
      <c r="T3" s="580" t="s">
        <v>0</v>
      </c>
      <c r="U3" s="580" t="s">
        <v>1</v>
      </c>
      <c r="V3" s="547" t="s">
        <v>2</v>
      </c>
      <c r="W3" s="548"/>
      <c r="X3" s="548"/>
      <c r="Y3" s="618"/>
      <c r="Z3" s="580" t="s">
        <v>34</v>
      </c>
      <c r="AA3" s="857" t="s">
        <v>35</v>
      </c>
      <c r="AB3" s="547" t="s">
        <v>3</v>
      </c>
      <c r="AC3" s="548"/>
      <c r="AD3" s="548"/>
      <c r="AE3" s="548"/>
      <c r="AF3" s="548"/>
      <c r="AG3" s="548"/>
      <c r="AH3" s="551" t="s">
        <v>136</v>
      </c>
      <c r="AI3" s="582" t="s">
        <v>92</v>
      </c>
      <c r="AJ3" s="583" t="s">
        <v>108</v>
      </c>
      <c r="AK3" s="580" t="s">
        <v>63</v>
      </c>
      <c r="AL3" s="569" t="s">
        <v>107</v>
      </c>
      <c r="AM3" s="580" t="s">
        <v>0</v>
      </c>
      <c r="AN3" s="580" t="s">
        <v>1</v>
      </c>
      <c r="AO3" s="547" t="s">
        <v>2</v>
      </c>
      <c r="AP3" s="548"/>
      <c r="AQ3" s="548"/>
      <c r="AR3" s="618"/>
      <c r="AS3" s="580" t="s">
        <v>34</v>
      </c>
      <c r="AT3" s="857" t="s">
        <v>35</v>
      </c>
      <c r="AU3" s="547" t="s">
        <v>3</v>
      </c>
      <c r="AV3" s="548"/>
      <c r="AW3" s="548"/>
      <c r="AX3" s="548"/>
      <c r="AY3" s="548"/>
      <c r="AZ3" s="618"/>
      <c r="BA3" s="623" t="s">
        <v>136</v>
      </c>
      <c r="BB3" s="582" t="s">
        <v>92</v>
      </c>
      <c r="BC3" s="583" t="s">
        <v>108</v>
      </c>
      <c r="BD3" s="580" t="s">
        <v>63</v>
      </c>
      <c r="BE3" s="569" t="s">
        <v>120</v>
      </c>
      <c r="BF3" s="580" t="s">
        <v>0</v>
      </c>
      <c r="BG3" s="580" t="s">
        <v>1</v>
      </c>
      <c r="BH3" s="547" t="s">
        <v>2</v>
      </c>
      <c r="BI3" s="548"/>
      <c r="BJ3" s="548"/>
      <c r="BK3" s="618"/>
      <c r="BL3" s="580" t="s">
        <v>34</v>
      </c>
      <c r="BM3" s="857" t="s">
        <v>35</v>
      </c>
      <c r="BN3" s="547" t="s">
        <v>3</v>
      </c>
      <c r="BO3" s="548"/>
      <c r="BP3" s="548"/>
      <c r="BQ3" s="548"/>
      <c r="BR3" s="548"/>
      <c r="BS3" s="548"/>
      <c r="BT3" s="551" t="s">
        <v>136</v>
      </c>
      <c r="BU3" s="582" t="s">
        <v>92</v>
      </c>
      <c r="BV3" s="583" t="s">
        <v>108</v>
      </c>
      <c r="BW3" s="580" t="s">
        <v>63</v>
      </c>
      <c r="BX3" s="569" t="s">
        <v>120</v>
      </c>
    </row>
    <row r="4" spans="1:76" ht="15.75" customHeight="1" thickBot="1" x14ac:dyDescent="0.3">
      <c r="A4" s="580"/>
      <c r="B4" s="580"/>
      <c r="C4" s="549"/>
      <c r="D4" s="619"/>
      <c r="E4" s="619"/>
      <c r="F4" s="620"/>
      <c r="G4" s="580"/>
      <c r="H4" s="857"/>
      <c r="I4" s="584"/>
      <c r="J4" s="621"/>
      <c r="K4" s="621"/>
      <c r="L4" s="621"/>
      <c r="M4" s="621"/>
      <c r="N4" s="622"/>
      <c r="O4" s="624"/>
      <c r="P4" s="582"/>
      <c r="Q4" s="583"/>
      <c r="R4" s="580"/>
      <c r="S4" s="569"/>
      <c r="T4" s="580"/>
      <c r="U4" s="580"/>
      <c r="V4" s="549"/>
      <c r="W4" s="619"/>
      <c r="X4" s="619"/>
      <c r="Y4" s="620"/>
      <c r="Z4" s="580"/>
      <c r="AA4" s="857"/>
      <c r="AB4" s="549"/>
      <c r="AC4" s="550"/>
      <c r="AD4" s="550"/>
      <c r="AE4" s="550"/>
      <c r="AF4" s="550"/>
      <c r="AG4" s="550"/>
      <c r="AH4" s="552"/>
      <c r="AI4" s="582"/>
      <c r="AJ4" s="583"/>
      <c r="AK4" s="580"/>
      <c r="AL4" s="569"/>
      <c r="AM4" s="580"/>
      <c r="AN4" s="580"/>
      <c r="AO4" s="549"/>
      <c r="AP4" s="619"/>
      <c r="AQ4" s="619"/>
      <c r="AR4" s="620"/>
      <c r="AS4" s="580"/>
      <c r="AT4" s="857"/>
      <c r="AU4" s="584"/>
      <c r="AV4" s="621"/>
      <c r="AW4" s="621"/>
      <c r="AX4" s="621"/>
      <c r="AY4" s="621"/>
      <c r="AZ4" s="622"/>
      <c r="BA4" s="624"/>
      <c r="BB4" s="582"/>
      <c r="BC4" s="583"/>
      <c r="BD4" s="580"/>
      <c r="BE4" s="569"/>
      <c r="BF4" s="580"/>
      <c r="BG4" s="580"/>
      <c r="BH4" s="549"/>
      <c r="BI4" s="619"/>
      <c r="BJ4" s="619"/>
      <c r="BK4" s="620"/>
      <c r="BL4" s="580"/>
      <c r="BM4" s="857"/>
      <c r="BN4" s="584"/>
      <c r="BO4" s="621"/>
      <c r="BP4" s="621"/>
      <c r="BQ4" s="621"/>
      <c r="BR4" s="621"/>
      <c r="BS4" s="621"/>
      <c r="BT4" s="552"/>
      <c r="BU4" s="582"/>
      <c r="BV4" s="583"/>
      <c r="BW4" s="580"/>
      <c r="BX4" s="569"/>
    </row>
    <row r="5" spans="1:76" ht="15.75" customHeight="1" thickBot="1" x14ac:dyDescent="0.3">
      <c r="A5" s="580"/>
      <c r="B5" s="580"/>
      <c r="C5" s="584"/>
      <c r="D5" s="621"/>
      <c r="E5" s="621"/>
      <c r="F5" s="620"/>
      <c r="G5" s="580"/>
      <c r="H5" s="857"/>
      <c r="I5" s="120">
        <v>10</v>
      </c>
      <c r="J5" s="120">
        <v>25</v>
      </c>
      <c r="K5" s="120">
        <v>50</v>
      </c>
      <c r="L5" s="120">
        <v>75</v>
      </c>
      <c r="M5" s="120">
        <v>1</v>
      </c>
      <c r="N5" s="121">
        <v>5</v>
      </c>
      <c r="O5" s="625"/>
      <c r="P5" s="582"/>
      <c r="Q5" s="583"/>
      <c r="R5" s="580"/>
      <c r="S5" s="569"/>
      <c r="T5" s="580"/>
      <c r="U5" s="580"/>
      <c r="V5" s="584"/>
      <c r="W5" s="621"/>
      <c r="X5" s="621"/>
      <c r="Y5" s="620"/>
      <c r="Z5" s="580"/>
      <c r="AA5" s="857"/>
      <c r="AB5" s="122">
        <v>10</v>
      </c>
      <c r="AC5" s="122">
        <v>25</v>
      </c>
      <c r="AD5" s="122">
        <v>50</v>
      </c>
      <c r="AE5" s="122">
        <v>75</v>
      </c>
      <c r="AF5" s="122">
        <v>1</v>
      </c>
      <c r="AG5" s="123">
        <v>5</v>
      </c>
      <c r="AH5" s="552"/>
      <c r="AI5" s="582"/>
      <c r="AJ5" s="583"/>
      <c r="AK5" s="580"/>
      <c r="AL5" s="569"/>
      <c r="AM5" s="580"/>
      <c r="AN5" s="580"/>
      <c r="AO5" s="584"/>
      <c r="AP5" s="621"/>
      <c r="AQ5" s="621"/>
      <c r="AR5" s="622"/>
      <c r="AS5" s="580"/>
      <c r="AT5" s="857"/>
      <c r="AU5" s="122">
        <v>10</v>
      </c>
      <c r="AV5" s="122">
        <v>25</v>
      </c>
      <c r="AW5" s="122">
        <v>50</v>
      </c>
      <c r="AX5" s="122">
        <v>75</v>
      </c>
      <c r="AY5" s="122">
        <v>1</v>
      </c>
      <c r="AZ5" s="121">
        <v>5</v>
      </c>
      <c r="BA5" s="625"/>
      <c r="BB5" s="582"/>
      <c r="BC5" s="583"/>
      <c r="BD5" s="580"/>
      <c r="BE5" s="569"/>
      <c r="BF5" s="580"/>
      <c r="BG5" s="580"/>
      <c r="BH5" s="584"/>
      <c r="BI5" s="621"/>
      <c r="BJ5" s="621"/>
      <c r="BK5" s="622"/>
      <c r="BL5" s="580"/>
      <c r="BM5" s="857"/>
      <c r="BN5" s="122">
        <v>10</v>
      </c>
      <c r="BO5" s="122">
        <v>25</v>
      </c>
      <c r="BP5" s="122">
        <v>50</v>
      </c>
      <c r="BQ5" s="122">
        <v>75</v>
      </c>
      <c r="BR5" s="122">
        <v>1</v>
      </c>
      <c r="BS5" s="124">
        <v>5</v>
      </c>
      <c r="BT5" s="553"/>
      <c r="BU5" s="582"/>
      <c r="BV5" s="583"/>
      <c r="BW5" s="580"/>
      <c r="BX5" s="569"/>
    </row>
    <row r="6" spans="1:76" x14ac:dyDescent="0.25">
      <c r="A6" s="25"/>
      <c r="B6" s="28"/>
      <c r="C6" s="705"/>
      <c r="D6" s="878"/>
      <c r="E6" s="878"/>
      <c r="F6" s="84">
        <f>(($J$5*J6)/100)+((K6*$K$5)/100)+(($L$5*L6)/100)+($M$5*M6)+($N$5*N6)</f>
        <v>0</v>
      </c>
      <c r="H6" s="31"/>
      <c r="I6" s="28"/>
      <c r="J6" s="28"/>
      <c r="K6" s="28"/>
      <c r="L6" s="28"/>
      <c r="M6" s="28"/>
      <c r="N6" s="227"/>
      <c r="O6" s="79">
        <f>((($I$5*I6)/100)+($J$5*J6)/100)+((K6*$K$5)/100)+(($L$5*L6)/100)+($M$5*M6)+($N$5*N6)</f>
        <v>0</v>
      </c>
      <c r="P6" s="76" t="b">
        <f>IF(G6="CLIENT S+L",(F6*3333.33+(VLOOKUP(I6,'BASE DE DONNEE'!$I$220:$J$250,2,0)))-(F6*3333.33+(VLOOKUP(I6,'BASE DE DONNEE'!$I$220:$J$250,2,0)))*H6,IF(G6="CLIENT O","OFFERT",IF(G6="CLIENT L",(VLOOKUP(I6,'BASE DE DONNEE'!$I$220:$J$250,2,0))+(VLOOKUP(F6,'BASE DE DONNEE'!$I$111:$P$192,2,0)),IF(G6="CLIENT D",(F6*3809.53+(VLOOKUP(I6,'BASE DE DONNEE'!$I$220:$J$250,2,0))),IF(G6="CLIENT S+D",((F6*3809.53+(VLOOKUP(I6,'BASE DE DONNEE'!$I$220:$J$250,2,0)))-(F6*3809.53+(VLOOKUP(I6,'BASE DE DONNEE'!$I$220:$J$250,2,0)))*H6),IF(G6="CLIENT S",(VLOOKUP(I6,'BASE DE DONNEE'!$I$220:$J$250,2,0))+VLOOKUP(F6,'BASE DE DONNEE'!$I$111:$P$192,2,0)-((VLOOKUP(I6,'BASE DE DONNEE'!$I$220:$J$250,2,0))+VLOOKUP(F6,'BASE DE DONNEE'!$I$111:$P$164,2,0)*H6)))))))</f>
        <v>0</v>
      </c>
      <c r="Q6" s="76" t="b">
        <f>IF(G6="CLIENT S+L",(P6*0.05),IF(G6="CLIENT S",(P6*0.05),IF(G6="CLIENT D",(P6*5/100),IF(G6="CLIENT L",(P6*5)/100,IF(G6="CLIENT S+D",(P6*0.05),IF(G6="CLIENT O",P6))))))</f>
        <v>0</v>
      </c>
      <c r="R6" s="83" t="b">
        <f>IF(G6="CLIENT S+L",(P6+Q6),IF(G6="CLIENT D",P6+Q6,IF(G6="CLIENT S",(P6+Q6),IF(G6="CLIENT L",P6+Q6,IF(G6="CLIENT S+D",(P6+Q6),IF(G6="CLIENT O",Q6))))))</f>
        <v>0</v>
      </c>
      <c r="S6" s="33"/>
      <c r="T6" s="25"/>
      <c r="U6" s="28"/>
      <c r="V6" s="705"/>
      <c r="W6" s="878"/>
      <c r="X6" s="878"/>
      <c r="Y6" s="77">
        <f>(($AC$5*AC6)/100)+((AD6*$AD$5)/100)+(($AE$5*AE6)/100)+($AF$5*AF6)+($AG$5*AG6)</f>
        <v>0</v>
      </c>
      <c r="Z6" s="28"/>
      <c r="AA6" s="31"/>
      <c r="AB6" s="28"/>
      <c r="AC6" s="28"/>
      <c r="AD6" s="28"/>
      <c r="AE6" s="28"/>
      <c r="AF6" s="28"/>
      <c r="AG6" s="125"/>
      <c r="AH6" s="86">
        <f>(($AB$5*AB6)/100)+(($AC$5*AC6)/100)+(($AD$5*AD6)/100)+(($AE$5*AE6)/100)+($AF$5*AF6)+($AG$5*AG6)</f>
        <v>0</v>
      </c>
      <c r="AI6" s="91">
        <f>IF(Z6="CLIENT S+L",(Y6*3333.33+(VLOOKUP(AB6,'BASE DE DONNEE'!$I$220:$J$250,2,0)))-(Y6*3333.33+(VLOOKUP(AB6,'BASE DE DONNEE'!$I$220:$J$250,2,0)))*AA6,IF(Z6="CLIENT O","OFFERT",IF(Z6="CLIENT L",(VLOOKUP(AB6,'BASE DE DONNEE'!$I$220:$J$250,2,0))+(VLOOKUP(Y6,'BASE DE DONNEE'!$I$111:$P$192,2,0)),IF(Z6="CLIENT D",(Y6*3809.53+(VLOOKUP(AB6,'BASE DE DONNEE'!$I$220:$J$250,2,0))),IF(Z6="CLIENT S+D",(Y6*3809.53+(VLOOKUP(AB6,'BASE DE DONNEE'!$I$220:$J$250,2,0)))-(Y6*3809.53+(VLOOKUP(AB6,'BASE DE DONNEE'!$I$220:$J$250,2,0)))*AA6,IF(Z6="CLIENT S",VLOOKUP(AB6,'BASE DE DONNEE'!$I$220:$J$250,2,0))+VLOOKUP(Y6,'BASE DE DONNEE'!$I$111:$P$192,2,0)-((VLOOKUP(AB6,'BASE DE DONNEE'!$I$220:$J$250,2,0))+VLOOKUP(Y6,'BASE DE DONNEE'!$I$111:$P$192,2,0)*AA6))))))</f>
        <v>0</v>
      </c>
      <c r="AJ6" s="91" t="b">
        <f>IF(Z6="CLIENT S+L",(AI6*0.05),IF(Z6="CLIENT S",(AI6*0.05),IF(Z6="CLIENT D",(AI6*5/100),IF(Z6="CLIENT L",(AI6*5)/100,IF(Z6="CLIENT S+D",(AI6*0.05),IF(Z6="CLIENT O",AI6))))))</f>
        <v>0</v>
      </c>
      <c r="AK6" s="91" t="b">
        <f>IF(Z6="CLIENT S+L",(AI6+AJ6),IF(Z6="CLIENT D",AI6+AJ6,IF(Z6="CLIENT S",(AI6+AJ6),IF(Z6="CLIENT L",AI6+AJ6,IF(Z6="CLIENT S+D",(AI6+AJ6),IF(Z6="CLIENT O",AJ6))))))</f>
        <v>0</v>
      </c>
      <c r="AL6" s="33"/>
      <c r="AM6" s="25"/>
      <c r="AN6" s="28"/>
      <c r="AO6" s="705"/>
      <c r="AP6" s="878"/>
      <c r="AQ6" s="878"/>
      <c r="AR6" s="84">
        <f>(($AV$5*AV6)/100)+((AW6*$AW$5)/100)+(($AX$5*AX6)/100)+($AY$5*AY6)+($AZ$5*AZ6)</f>
        <v>0</v>
      </c>
      <c r="AS6" s="28"/>
      <c r="AT6" s="31"/>
      <c r="AU6" s="28"/>
      <c r="AV6" s="28"/>
      <c r="AW6" s="28"/>
      <c r="AX6" s="28"/>
      <c r="AY6" s="28"/>
      <c r="AZ6" s="126"/>
      <c r="BA6" s="89">
        <f>(($AU$5*AU6)/100)+(($AV$5*AV6)/100)+(($AW$5*AW6)/100)+(($AX$5*AX6)/100)+($AY$5*AY6)+($AZ$5*AZ6)</f>
        <v>0</v>
      </c>
      <c r="BB6" s="47">
        <f>IF(AS6="CLIENT S+L",(AR6*3333.33+(VLOOKUP(AU6,'BASE DE DONNEE'!$I$220:$J$250,2,0)))-((AR6*3333.33+(VLOOKUP(AU6,'BASE DE DONNEE'!$I$220:$J$250,2,0)))*AT6),IF(AS6="CLIENT O","OFFERT",IF(AS6="CLIENT L",(VLOOKUP(AU6,'BASE DE DONNEE'!$I$220:$J$250,2,0))+(VLOOKUP(AR6,'BASE DE DONNEE'!$I$111:$P$192,2,0)),IF(AS6="CLIENT D",(AR6*3809.53+(VLOOKUP(AU6,'BASE DE DONNEE'!$I$220:$J$250,2,0))),IF(AS6="CLIENT S+D",(AR6*3809.53+(VLOOKUP(AU6,'BASE DE DONNEE'!$I$220:$J$250,2,0)))-(AR6*3809.53+(VLOOKUP(AU6,'BASE DE DONNEE'!$I$220:$J$250,2,0)))*AT6,IF(AS6="CLIENT S",VLOOKUP(AU6,'BASE DE DONNEE'!$I$220:$J$250,2,0))+VLOOKUP(AR6,'BASE DE DONNEE'!$I$111:$P$192,2,0)-((VLOOKUP(AU6,'BASE DE DONNEE'!$I$220:$J$250,2,0))+VLOOKUP(AR6,'BASE DE DONNEE'!$I$111:$P$164,2,0)*AT6))))))</f>
        <v>0</v>
      </c>
      <c r="BC6" s="47" t="b">
        <f>IF(AS6="CLIENT S+L",(BB6*0.05),IF(AS6="CLIENT S",(BB6*0.05),IF(AS6="CLIENT D",(BB6*5/100),IF(AS6="CLIENT L",(BB6*5)/100,IF(AS6="CLIENT S+D",(BB6*0.05),IF(AS6="CLIENT O",BB6))))))</f>
        <v>0</v>
      </c>
      <c r="BD6" s="338" t="b">
        <f>IF(AS6="CLIENT S+L",(BB6+BC6),IF(AS6="CLIENT D",BB6+BC6,IF(AS6="CLIENT S",(BB6+BC6),IF(AS6="CLIENT L",BB6+BC6,IF(AS6="CLIENT S+D",(BB6+BC6),IF(AS6="CLIENT O",BC6))))))</f>
        <v>0</v>
      </c>
      <c r="BE6" s="33"/>
      <c r="BF6" s="25"/>
      <c r="BG6" s="28"/>
      <c r="BH6" s="705"/>
      <c r="BI6" s="878"/>
      <c r="BJ6" s="878"/>
      <c r="BK6" s="84">
        <f>(($BO$5*BO6)/100)+((BP6*$BP$5)/100)+(($BQ$5*BQ6)/100)+($BR$5*BR6)+($BS$5*BS6)</f>
        <v>0</v>
      </c>
      <c r="BL6" s="28"/>
      <c r="BM6" s="31"/>
      <c r="BN6" s="28"/>
      <c r="BO6" s="28"/>
      <c r="BP6" s="28"/>
      <c r="BQ6" s="28"/>
      <c r="BR6" s="28"/>
      <c r="BS6" s="28"/>
      <c r="BT6" s="90">
        <f>(($BN$5*BN6)/100)+(($BO$5*BO6)/100)+(($BP$5*BP6)/100)+(($BQ$5*BQ6)/100)+($BR$5*BR6)+($BS$5*BS6)</f>
        <v>0</v>
      </c>
      <c r="BU6" s="91">
        <f>IF(BL6="CLIENT S+L",(BK6*3333.33+(VLOOKUP(BN6,'BASE DE DONNEE'!$I$220:$J$250,2,0)))-((BK6*3333.33+(VLOOKUP(BN6,'BASE DE DONNEE'!$I$220:$J$250,2,0)))*BM6),IF(BL6="CLIENT O","OFFERT",IF(BL6="CLIENT L",(VLOOKUP(BN6,'BASE DE DONNEE'!$I$220:$J$250,2,0))+(VLOOKUP(BK6,'BASE DE DONNEE'!$I$111:$P$192,2,0)),IF(BL6="CLIENT D",(BK6*3809.53+(VLOOKUP(BN6,'BASE DE DONNEE'!$I$220:$J$250,2,0))),IF(BL6="CLIENT S+D",(BK6*3809.53+(VLOOKUP(BN6,'BASE DE DONNEE'!$I$220:$J$250,2,0)))-((BK6*3809.53+(VLOOKUP(BN6,'BASE DE DONNEE'!$I$220:$J$250,2,0)))*BM6),IF(BL6="CLIENT S",VLOOKUP(BN6,'BASE DE DONNEE'!$I$220:$J$250,2,0))+VLOOKUP(BK6,'BASE DE DONNEE'!$I$111:$P$192,2,0)-((VLOOKUP(BN6,'BASE DE DONNEE'!$I$220:$J$250,2,0))+VLOOKUP(BK6,'BASE DE DONNEE'!$I$111:$P$192,2,0)*BM6))))))</f>
        <v>0</v>
      </c>
      <c r="BV6" s="91" t="b">
        <f>IF(BL6="CLIENT S+L",(BU6*0.05),IF(BL6="CLIENT S",(BU6*0.05),IF(BL6="CLIENT D",(BU6*5/100),IF(BL6="CLIENT L",(BU6*5)/100,IF(BL6="CLIENT S+D",(BU6*0.05),IF(BL6="CLIENT O",BU6))))))</f>
        <v>0</v>
      </c>
      <c r="BW6" s="339" t="b">
        <f>IF(BL6="CLIENT S+L",(BU6+BV6),IF(BL6="CLIENT D",BU6+BV6,IF(BL6="CLIENT S",(BU6+BV6),IF(BL6="CLIENT L",BU6+BV6,IF(BL6="CLIENT S+D",(BU6+BV6),IF(BL6="CLIENT O",BV6))))))</f>
        <v>0</v>
      </c>
      <c r="BX6" s="33"/>
    </row>
    <row r="7" spans="1:76" x14ac:dyDescent="0.25">
      <c r="A7" s="26"/>
      <c r="B7" s="29"/>
      <c r="C7" s="585"/>
      <c r="D7" s="704"/>
      <c r="E7" s="704"/>
      <c r="F7" s="77">
        <f t="shared" ref="F7:F32" si="0">(($J$5*J7)/100)+((K7*$K$5)/100)+(($L$5*L7)/100)+($M$5*M7)+($N$5*N7)</f>
        <v>0</v>
      </c>
      <c r="G7" s="29"/>
      <c r="H7" s="42"/>
      <c r="I7" s="29"/>
      <c r="J7" s="29"/>
      <c r="K7" s="29"/>
      <c r="L7" s="29"/>
      <c r="M7" s="29"/>
      <c r="N7" s="130"/>
      <c r="O7" s="80">
        <f t="shared" ref="O7:O32" si="1">((($I$5*I7)/100)+($J$5*J7)/100)+((K7*$K$5)/100)+(($L$5*L7)/100)+($M$5*M7)+($N$5*N7)</f>
        <v>0</v>
      </c>
      <c r="P7" s="76" t="b">
        <f>IF(G7="CLIENT S+L",(F7*3333.33+(VLOOKUP(I7,'BASE DE DONNEE'!$I$220:$J$250,2,0)))-(F7*3333.33+(VLOOKUP(I7,'BASE DE DONNEE'!$I$220:$J$250,2,0)))*H7,IF(G7="CLIENT O","OFFERT",IF(G7="CLIENT L",(VLOOKUP(I7,'BASE DE DONNEE'!$I$220:$J$250,2,0))+(VLOOKUP(F7,'BASE DE DONNEE'!$I$111:$P$192,2,0)),IF(G7="CLIENT D",(F7*3809.53+(VLOOKUP(I7,'BASE DE DONNEE'!$I$220:$J$250,2,0))),IF(G7="CLIENT S+D",((F7*3809.53+(VLOOKUP(I7,'BASE DE DONNEE'!$I$220:$J$250,2,0)))-(F7*3809.53+(VLOOKUP(I7,'BASE DE DONNEE'!$I$220:$J$250,2,0)))*H7),IF(G7="CLIENT S",(VLOOKUP(I7,'BASE DE DONNEE'!$I$220:$J$250,2,0))+VLOOKUP(F7,'BASE DE DONNEE'!$I$111:$P$192,2,0)-((VLOOKUP(I7,'BASE DE DONNEE'!$I$220:$J$250,2,0))+VLOOKUP(F7,'BASE DE DONNEE'!$I$111:$P$164,2,0)*H7)))))))</f>
        <v>0</v>
      </c>
      <c r="Q7" s="76" t="b">
        <f t="shared" ref="Q7:Q32" si="2">IF(G7="CLIENT S+L",(P7*0.05),IF(G7="CLIENT S",(P7*0.05),IF(G7="CLIENT D",(P7*5/100),IF(G7="CLIENT L",(P7*5)/100,IF(G7="CLIENT S+D",(P7*0.05),IF(G7="CLIENT O",P7))))))</f>
        <v>0</v>
      </c>
      <c r="R7" s="83" t="b">
        <f t="shared" ref="R7:R32" si="3">IF(G7="CLIENT S+L",(P7+Q7),IF(G7="CLIENT D",P7+Q7,IF(G7="CLIENT S",(P7+Q7),IF(G7="CLIENT L",P7+Q7,IF(G7="CLIENT S+D",(P7+Q7),IF(G7="CLIENT O",Q7))))))</f>
        <v>0</v>
      </c>
      <c r="S7" s="34"/>
      <c r="T7" s="26"/>
      <c r="U7" s="29"/>
      <c r="V7" s="585"/>
      <c r="W7" s="704"/>
      <c r="X7" s="704"/>
      <c r="Y7" s="77">
        <f t="shared" ref="Y7:Y36" si="4">(($AC$5*AC7)/100)+((AD7*$AD$5)/100)+(($AE$5*AE7)/100)+($AF$5*AF7)+($AG$5*AG7)</f>
        <v>0</v>
      </c>
      <c r="Z7" s="29"/>
      <c r="AA7" s="42"/>
      <c r="AB7" s="29"/>
      <c r="AC7" s="29"/>
      <c r="AD7" s="29"/>
      <c r="AE7" s="29"/>
      <c r="AF7" s="29"/>
      <c r="AG7" s="130"/>
      <c r="AH7" s="92">
        <f t="shared" ref="AH7:AH36" si="5">(($AB$5*AB7)/100)+(($AC$5*AC7)/100)+(($AD$5*AD7)/100)+(($AE$5*AE7)/100)+($AF$5*AF7)+($AG$5*AG7)</f>
        <v>0</v>
      </c>
      <c r="AI7" s="83">
        <f>IF(Z7="CLIENT S+L",(Y7*3333.33+(VLOOKUP(AB7,'BASE DE DONNEE'!$I$220:$J$250,2,0)))-(Y7*3333.33+(VLOOKUP(AB7,'BASE DE DONNEE'!$I$220:$J$250,2,0)))*AA7,IF(Z7="CLIENT O","OFFERT",IF(Z7="CLIENT L",(VLOOKUP(AB7,'BASE DE DONNEE'!$I$220:$J$250,2,0))+(VLOOKUP(Y7,'BASE DE DONNEE'!$I$111:$P$192,2,0)),IF(Z7="CLIENT D",(Y7*3809.53+(VLOOKUP(AB7,'BASE DE DONNEE'!$I$220:$J$250,2,0))),IF(Z7="CLIENT S+D",(Y7*3809.53+(VLOOKUP(AB7,'BASE DE DONNEE'!$I$220:$J$250,2,0)))-(Y7*3809.53+(VLOOKUP(AB7,'BASE DE DONNEE'!$I$220:$J$250,2,0)))*AA7,IF(Z7="CLIENT S",VLOOKUP(AB7,'BASE DE DONNEE'!$I$220:$J$250,2,0))+VLOOKUP(Y7,'BASE DE DONNEE'!$I$111:$P$192,2,0)-((VLOOKUP(AB7,'BASE DE DONNEE'!$I$220:$J$250,2,0))+VLOOKUP(Y7,'BASE DE DONNEE'!$I$111:$P$192,2,0)*AA7))))))</f>
        <v>0</v>
      </c>
      <c r="AJ7" s="83" t="b">
        <f t="shared" ref="AJ7:AJ36" si="6">IF(Z7="CLIENT S+L",(AI7*0.05),IF(Z7="CLIENT S",(AI7*0.05),IF(Z7="CLIENT D",(AI7*5/100),IF(Z7="CLIENT L",(AI7*5)/100,IF(Z7="CLIENT S+D",(AI7*0.05),IF(Z7="CLIENT O",AI7))))))</f>
        <v>0</v>
      </c>
      <c r="AK7" s="83" t="b">
        <f t="shared" ref="AK7:AK36" si="7">IF(Z7="CLIENT S+L",(AI7+AJ7),IF(Z7="CLIENT D",AI7+AJ7,IF(Z7="CLIENT S",(AI7+AJ7),IF(Z7="CLIENT L",AI7+AJ7,IF(Z7="CLIENT S+D",(AI7+AJ7),IF(Z7="CLIENT O",AJ7))))))</f>
        <v>0</v>
      </c>
      <c r="AL7" s="34"/>
      <c r="AM7" s="26"/>
      <c r="AN7" s="29"/>
      <c r="AO7" s="585"/>
      <c r="AP7" s="704"/>
      <c r="AQ7" s="704"/>
      <c r="AR7" s="77">
        <f t="shared" ref="AR7:AR36" si="8">(($AV$5*AV7)/100)+((AW7*$AW$5)/100)+(($AX$5*AX7)/100)+($AY$5*AY7)+($AZ$5*AZ7)</f>
        <v>0</v>
      </c>
      <c r="AS7" s="29"/>
      <c r="AT7" s="42"/>
      <c r="AU7" s="29"/>
      <c r="AV7" s="29"/>
      <c r="AW7" s="29"/>
      <c r="AX7" s="29"/>
      <c r="AY7" s="29"/>
      <c r="AZ7" s="129"/>
      <c r="BA7" s="93">
        <f t="shared" ref="BA7:BA36" si="9">(($AU$5*AU7)/100)+(($AV$5*AV7)/100)+(($AW$5*AW7)/100)+(($AX$5*AX7)/100)+($AY$5*AY7)+($AZ$5*AZ7)</f>
        <v>0</v>
      </c>
      <c r="BB7" s="41">
        <f>IF(AS7="CLIENT S+L",(AR7*3333.33+(VLOOKUP(AU7,'BASE DE DONNEE'!$I$220:$J$250,2,0)))-((AR7*3333.33+(VLOOKUP(AU7,'BASE DE DONNEE'!$I$220:$J$250,2,0)))*AT7),IF(AS7="CLIENT O","OFFERT",IF(AS7="CLIENT L",(VLOOKUP(AU7,'BASE DE DONNEE'!$I$220:$J$250,2,0))+(VLOOKUP(AR7,'BASE DE DONNEE'!$I$111:$P$192,2,0)),IF(AS7="CLIENT D",(AR7*3809.53+(VLOOKUP(AU7,'BASE DE DONNEE'!$I$220:$J$250,2,0))),IF(AS7="CLIENT S+D",(AR7*3809.53+(VLOOKUP(AU7,'BASE DE DONNEE'!$I$220:$J$250,2,0)))-(AR7*3809.53+(VLOOKUP(AU7,'BASE DE DONNEE'!$I$220:$J$250,2,0)))*AT7,IF(AS7="CLIENT S",VLOOKUP(AU7,'BASE DE DONNEE'!$I$220:$J$250,2,0))+VLOOKUP(AR7,'BASE DE DONNEE'!$I$111:$P$192,2,0)-((VLOOKUP(AU7,'BASE DE DONNEE'!$I$220:$J$250,2,0))+VLOOKUP(AR7,'BASE DE DONNEE'!$I$111:$P$164,2,0)*AT7))))))</f>
        <v>0</v>
      </c>
      <c r="BC7" s="41" t="b">
        <f t="shared" ref="BC7:BC36" si="10">IF(AS7="CLIENT S+L",(BB7*0.05),IF(AS7="CLIENT S",(BB7*0.05),IF(AS7="CLIENT D",(BB7*5/100),IF(AS7="CLIENT L",(BB7*5)/100,IF(AS7="CLIENT S+D",(BB7*0.05),IF(AS7="CLIENT O",BB7))))))</f>
        <v>0</v>
      </c>
      <c r="BD7" s="45" t="b">
        <f t="shared" ref="BD7:BD36" si="11">IF(AS7="CLIENT S+L",(BB7+BC7),IF(AS7="CLIENT D",BB7+BC7,IF(AS7="CLIENT S",(BB7+BC7),IF(AS7="CLIENT L",BB7+BC7,IF(AS7="CLIENT S+D",(BB7+BC7),IF(AS7="CLIENT O",BC7))))))</f>
        <v>0</v>
      </c>
      <c r="BE7" s="34"/>
      <c r="BF7" s="26"/>
      <c r="BG7" s="29"/>
      <c r="BH7" s="585"/>
      <c r="BI7" s="704"/>
      <c r="BJ7" s="704"/>
      <c r="BK7" s="77">
        <f t="shared" ref="BK7:BK36" si="12">(($BO$5*BO7)/100)+((BP7*$BP$5)/100)+(($BQ$5*BQ7)/100)+($BR$5*BR7)+($BS$5*BS7)</f>
        <v>0</v>
      </c>
      <c r="BL7" s="29"/>
      <c r="BM7" s="42"/>
      <c r="BN7" s="29"/>
      <c r="BO7" s="29"/>
      <c r="BP7" s="29"/>
      <c r="BQ7" s="29"/>
      <c r="BR7" s="29"/>
      <c r="BS7" s="29"/>
      <c r="BT7" s="94">
        <f t="shared" ref="BT7:BT36" si="13">(($BN$5*BN7)/100)+(($BO$5*BO7)/100)+(($BP$5*BP7)/100)+(($BQ$5*BQ7)/100)+($BR$5*BR7)+($BS$5*BS7)</f>
        <v>0</v>
      </c>
      <c r="BU7" s="83">
        <f>IF(BL7="CLIENT S+L",(BK7*3333.33+(VLOOKUP(BN7,'BASE DE DONNEE'!$I$220:$J$250,2,0)))-((BK7*3333.33+(VLOOKUP(BN7,'BASE DE DONNEE'!$I$220:$J$250,2,0)))*BM7),IF(BL7="CLIENT O","OFFERT",IF(BL7="CLIENT L",(VLOOKUP(BN7,'BASE DE DONNEE'!$I$220:$J$250,2,0))+(VLOOKUP(BK7,'BASE DE DONNEE'!$I$111:$P$192,2,0)),IF(BL7="CLIENT D",(BK7*3809.53+(VLOOKUP(BN7,'BASE DE DONNEE'!$I$220:$J$250,2,0))),IF(BL7="CLIENT S+D",(BK7*3809.53+(VLOOKUP(BN7,'BASE DE DONNEE'!$I$220:$J$250,2,0)))-((BK7*3809.53+(VLOOKUP(BN7,'BASE DE DONNEE'!$I$220:$J$250,2,0)))*BM7),IF(BL7="CLIENT S",VLOOKUP(BN7,'BASE DE DONNEE'!$I$220:$J$250,2,0))+VLOOKUP(BK7,'BASE DE DONNEE'!$I$111:$P$192,2,0)-((VLOOKUP(BN7,'BASE DE DONNEE'!$I$220:$J$250,2,0))+VLOOKUP(BK7,'BASE DE DONNEE'!$I$111:$P$192,2,0)*BM7))))))</f>
        <v>0</v>
      </c>
      <c r="BV7" s="83" t="b">
        <f t="shared" ref="BV7:BV36" si="14">IF(BL7="CLIENT S+L",(BU7*0.05),IF(BL7="CLIENT S",(BU7*0.05),IF(BL7="CLIENT D",(BU7*5/100),IF(BL7="CLIENT L",(BU7*5)/100,IF(BL7="CLIENT S+D",(BU7*0.05),IF(BL7="CLIENT O",BU7))))))</f>
        <v>0</v>
      </c>
      <c r="BW7" s="95" t="b">
        <f t="shared" ref="BW7:BW36" si="15">IF(BL7="CLIENT S+L",(BU7+BV7),IF(BL7="CLIENT D",BU7+BV7,IF(BL7="CLIENT S",(BU7+BV7),IF(BL7="CLIENT L",BU7+BV7,IF(BL7="CLIENT S+D",(BU7+BV7),IF(BL7="CLIENT O",BV7))))))</f>
        <v>0</v>
      </c>
      <c r="BX7" s="34"/>
    </row>
    <row r="8" spans="1:76" x14ac:dyDescent="0.25">
      <c r="A8" s="26"/>
      <c r="B8" s="29"/>
      <c r="C8" s="585"/>
      <c r="D8" s="704"/>
      <c r="E8" s="704"/>
      <c r="F8" s="77">
        <f t="shared" si="0"/>
        <v>0</v>
      </c>
      <c r="G8" s="29"/>
      <c r="H8" s="42"/>
      <c r="I8" s="29"/>
      <c r="J8" s="29"/>
      <c r="K8" s="29"/>
      <c r="L8" s="29"/>
      <c r="M8" s="29"/>
      <c r="N8" s="130"/>
      <c r="O8" s="80">
        <f t="shared" si="1"/>
        <v>0</v>
      </c>
      <c r="P8" s="76" t="b">
        <f>IF(G8="CLIENT S+L",(F8*3333.33+(VLOOKUP(I8,'BASE DE DONNEE'!$I$220:$J$250,2,0)))-(F8*3333.33+(VLOOKUP(I8,'BASE DE DONNEE'!$I$220:$J$250,2,0)))*H8,IF(G8="CLIENT O","OFFERT",IF(G8="CLIENT L",(VLOOKUP(I8,'BASE DE DONNEE'!$I$220:$J$250,2,0))+(VLOOKUP(F8,'BASE DE DONNEE'!$I$111:$P$192,2,0)),IF(G8="CLIENT D",(F8*3809.53+(VLOOKUP(I8,'BASE DE DONNEE'!$I$220:$J$250,2,0))),IF(G8="CLIENT S+D",((F8*3809.53+(VLOOKUP(I8,'BASE DE DONNEE'!$I$220:$J$250,2,0)))-(F8*3809.53+(VLOOKUP(I8,'BASE DE DONNEE'!$I$220:$J$250,2,0)))*H8),IF(G8="CLIENT S",(VLOOKUP(I8,'BASE DE DONNEE'!$I$220:$J$250,2,0))+VLOOKUP(F8,'BASE DE DONNEE'!$I$111:$P$192,2,0)-((VLOOKUP(I8,'BASE DE DONNEE'!$I$220:$J$250,2,0))+VLOOKUP(F8,'BASE DE DONNEE'!$I$111:$P$164,2,0)*H8)))))))</f>
        <v>0</v>
      </c>
      <c r="Q8" s="76" t="b">
        <f t="shared" si="2"/>
        <v>0</v>
      </c>
      <c r="R8" s="83" t="b">
        <f t="shared" si="3"/>
        <v>0</v>
      </c>
      <c r="S8" s="34"/>
      <c r="T8" s="26"/>
      <c r="U8" s="29"/>
      <c r="V8" s="585"/>
      <c r="W8" s="704"/>
      <c r="X8" s="704"/>
      <c r="Y8" s="77">
        <f t="shared" si="4"/>
        <v>0</v>
      </c>
      <c r="Z8" s="29"/>
      <c r="AA8" s="42"/>
      <c r="AB8" s="29"/>
      <c r="AC8" s="29"/>
      <c r="AD8" s="29"/>
      <c r="AE8" s="29"/>
      <c r="AF8" s="29"/>
      <c r="AG8" s="130"/>
      <c r="AH8" s="92">
        <f t="shared" si="5"/>
        <v>0</v>
      </c>
      <c r="AI8" s="83">
        <f>IF(Z8="CLIENT S+L",(Y8*3333.33+(VLOOKUP(AB8,'BASE DE DONNEE'!$I$220:$J$250,2,0)))-(Y8*3333.33+(VLOOKUP(AB8,'BASE DE DONNEE'!$I$220:$J$250,2,0)))*AA8,IF(Z8="CLIENT O","OFFERT",IF(Z8="CLIENT L",(VLOOKUP(AB8,'BASE DE DONNEE'!$I$220:$J$250,2,0))+(VLOOKUP(Y8,'BASE DE DONNEE'!$I$111:$P$192,2,0)),IF(Z8="CLIENT D",(Y8*3809.53+(VLOOKUP(AB8,'BASE DE DONNEE'!$I$220:$J$250,2,0))),IF(Z8="CLIENT S+D",(Y8*3809.53+(VLOOKUP(AB8,'BASE DE DONNEE'!$I$220:$J$250,2,0)))-(Y8*3809.53+(VLOOKUP(AB8,'BASE DE DONNEE'!$I$220:$J$250,2,0)))*AA8,IF(Z8="CLIENT S",VLOOKUP(AB8,'BASE DE DONNEE'!$I$220:$J$250,2,0))+VLOOKUP(Y8,'BASE DE DONNEE'!$I$111:$P$192,2,0)-((VLOOKUP(AB8,'BASE DE DONNEE'!$I$220:$J$250,2,0))+VLOOKUP(Y8,'BASE DE DONNEE'!$I$111:$P$192,2,0)*AA8))))))</f>
        <v>0</v>
      </c>
      <c r="AJ8" s="83" t="b">
        <f t="shared" si="6"/>
        <v>0</v>
      </c>
      <c r="AK8" s="83" t="b">
        <f t="shared" si="7"/>
        <v>0</v>
      </c>
      <c r="AL8" s="34"/>
      <c r="AM8" s="26"/>
      <c r="AN8" s="29"/>
      <c r="AO8" s="585"/>
      <c r="AP8" s="704"/>
      <c r="AQ8" s="704"/>
      <c r="AR8" s="77">
        <f t="shared" si="8"/>
        <v>0</v>
      </c>
      <c r="AS8" s="29"/>
      <c r="AT8" s="42"/>
      <c r="AU8" s="29"/>
      <c r="AV8" s="29"/>
      <c r="AW8" s="29"/>
      <c r="AX8" s="29"/>
      <c r="AY8" s="29"/>
      <c r="AZ8" s="129"/>
      <c r="BA8" s="93">
        <f t="shared" si="9"/>
        <v>0</v>
      </c>
      <c r="BB8" s="41">
        <f>IF(AS8="CLIENT S+L",(AR8*3333.33+(VLOOKUP(AU8,'BASE DE DONNEE'!$I$220:$J$250,2,0)))-((AR8*3333.33+(VLOOKUP(AU8,'BASE DE DONNEE'!$I$220:$J$250,2,0)))*AT8),IF(AS8="CLIENT O","OFFERT",IF(AS8="CLIENT L",(VLOOKUP(AU8,'BASE DE DONNEE'!$I$220:$J$250,2,0))+(VLOOKUP(AR8,'BASE DE DONNEE'!$I$111:$P$192,2,0)),IF(AS8="CLIENT D",(AR8*3809.53+(VLOOKUP(AU8,'BASE DE DONNEE'!$I$220:$J$250,2,0))),IF(AS8="CLIENT S+D",(AR8*3809.53+(VLOOKUP(AU8,'BASE DE DONNEE'!$I$220:$J$250,2,0)))-(AR8*3809.53+(VLOOKUP(AU8,'BASE DE DONNEE'!$I$220:$J$250,2,0)))*AT8,IF(AS8="CLIENT S",VLOOKUP(AU8,'BASE DE DONNEE'!$I$220:$J$250,2,0))+VLOOKUP(AR8,'BASE DE DONNEE'!$I$111:$P$192,2,0)-((VLOOKUP(AU8,'BASE DE DONNEE'!$I$220:$J$250,2,0))+VLOOKUP(AR8,'BASE DE DONNEE'!$I$111:$P$164,2,0)*AT8))))))</f>
        <v>0</v>
      </c>
      <c r="BC8" s="41" t="b">
        <f t="shared" si="10"/>
        <v>0</v>
      </c>
      <c r="BD8" s="45" t="b">
        <f t="shared" si="11"/>
        <v>0</v>
      </c>
      <c r="BE8" s="34"/>
      <c r="BF8" s="26"/>
      <c r="BG8" s="29"/>
      <c r="BH8" s="585"/>
      <c r="BI8" s="704"/>
      <c r="BJ8" s="704"/>
      <c r="BK8" s="77">
        <f t="shared" si="12"/>
        <v>0</v>
      </c>
      <c r="BL8" s="29"/>
      <c r="BM8" s="42"/>
      <c r="BN8" s="29"/>
      <c r="BO8" s="29"/>
      <c r="BP8" s="29"/>
      <c r="BQ8" s="29"/>
      <c r="BR8" s="29"/>
      <c r="BS8" s="29"/>
      <c r="BT8" s="94">
        <f t="shared" si="13"/>
        <v>0</v>
      </c>
      <c r="BU8" s="83">
        <f>IF(BL8="CLIENT S+L",(BK8*3333.33+(VLOOKUP(BN8,'BASE DE DONNEE'!$I$220:$J$250,2,0)))-((BK8*3333.33+(VLOOKUP(BN8,'BASE DE DONNEE'!$I$220:$J$250,2,0)))*BM8),IF(BL8="CLIENT O","OFFERT",IF(BL8="CLIENT L",(VLOOKUP(BN8,'BASE DE DONNEE'!$I$220:$J$250,2,0))+(VLOOKUP(BK8,'BASE DE DONNEE'!$I$111:$P$192,2,0)),IF(BL8="CLIENT D",(BK8*3809.53+(VLOOKUP(BN8,'BASE DE DONNEE'!$I$220:$J$250,2,0))),IF(BL8="CLIENT S+D",(BK8*3809.53+(VLOOKUP(BN8,'BASE DE DONNEE'!$I$220:$J$250,2,0)))-((BK8*3809.53+(VLOOKUP(BN8,'BASE DE DONNEE'!$I$220:$J$250,2,0)))*BM8),IF(BL8="CLIENT S",VLOOKUP(BN8,'BASE DE DONNEE'!$I$220:$J$250,2,0))+VLOOKUP(BK8,'BASE DE DONNEE'!$I$111:$P$192,2,0)-((VLOOKUP(BN8,'BASE DE DONNEE'!$I$220:$J$250,2,0))+VLOOKUP(BK8,'BASE DE DONNEE'!$I$111:$P$192,2,0)*BM8))))))</f>
        <v>0</v>
      </c>
      <c r="BV8" s="83" t="b">
        <f t="shared" si="14"/>
        <v>0</v>
      </c>
      <c r="BW8" s="95" t="b">
        <f t="shared" si="15"/>
        <v>0</v>
      </c>
      <c r="BX8" s="34"/>
    </row>
    <row r="9" spans="1:76" x14ac:dyDescent="0.25">
      <c r="A9" s="26"/>
      <c r="B9" s="29"/>
      <c r="C9" s="585"/>
      <c r="D9" s="704"/>
      <c r="E9" s="704"/>
      <c r="F9" s="77">
        <f t="shared" si="0"/>
        <v>0</v>
      </c>
      <c r="G9" s="29"/>
      <c r="H9" s="42"/>
      <c r="I9" s="29"/>
      <c r="J9" s="29"/>
      <c r="K9" s="29"/>
      <c r="L9" s="29"/>
      <c r="M9" s="29"/>
      <c r="N9" s="130"/>
      <c r="O9" s="80">
        <f t="shared" si="1"/>
        <v>0</v>
      </c>
      <c r="P9" s="76" t="b">
        <f>IF(G9="CLIENT S+L",(F9*3333.33+(VLOOKUP(I9,'BASE DE DONNEE'!$I$220:$J$250,2,0)))-(F9*3333.33+(VLOOKUP(I9,'BASE DE DONNEE'!$I$220:$J$250,2,0)))*H9,IF(G9="CLIENT O","OFFERT",IF(G9="CLIENT L",(VLOOKUP(I9,'BASE DE DONNEE'!$I$220:$J$250,2,0))+(VLOOKUP(F9,'BASE DE DONNEE'!$I$111:$P$192,2,0)),IF(G9="CLIENT D",(F9*3809.53+(VLOOKUP(I9,'BASE DE DONNEE'!$I$220:$J$250,2,0))),IF(G9="CLIENT S+D",((F9*3809.53+(VLOOKUP(I9,'BASE DE DONNEE'!$I$220:$J$250,2,0)))-(F9*3809.53+(VLOOKUP(I9,'BASE DE DONNEE'!$I$220:$J$250,2,0)))*H9),IF(G9="CLIENT S",(VLOOKUP(I9,'BASE DE DONNEE'!$I$220:$J$250,2,0))+VLOOKUP(F9,'BASE DE DONNEE'!$I$111:$P$192,2,0)-((VLOOKUP(I9,'BASE DE DONNEE'!$I$220:$J$250,2,0))+VLOOKUP(F9,'BASE DE DONNEE'!$I$111:$P$164,2,0)*H9)))))))</f>
        <v>0</v>
      </c>
      <c r="Q9" s="76" t="b">
        <f t="shared" si="2"/>
        <v>0</v>
      </c>
      <c r="R9" s="83" t="b">
        <f t="shared" si="3"/>
        <v>0</v>
      </c>
      <c r="S9" s="34"/>
      <c r="T9" s="26"/>
      <c r="U9" s="29"/>
      <c r="V9" s="585"/>
      <c r="W9" s="704"/>
      <c r="X9" s="704"/>
      <c r="Y9" s="77">
        <f t="shared" si="4"/>
        <v>0</v>
      </c>
      <c r="Z9" s="29"/>
      <c r="AA9" s="42"/>
      <c r="AB9" s="29"/>
      <c r="AC9" s="29"/>
      <c r="AD9" s="29"/>
      <c r="AE9" s="29"/>
      <c r="AF9" s="29"/>
      <c r="AG9" s="132"/>
      <c r="AH9" s="92">
        <f t="shared" si="5"/>
        <v>0</v>
      </c>
      <c r="AI9" s="83">
        <f>IF(Z9="CLIENT S+L",(Y9*3333.33+(VLOOKUP(AB9,'BASE DE DONNEE'!$I$220:$J$250,2,0)))-(Y9*3333.33+(VLOOKUP(AB9,'BASE DE DONNEE'!$I$220:$J$250,2,0)))*AA9,IF(Z9="CLIENT O","OFFERT",IF(Z9="CLIENT L",(VLOOKUP(AB9,'BASE DE DONNEE'!$I$220:$J$250,2,0))+(VLOOKUP(Y9,'BASE DE DONNEE'!$I$111:$P$192,2,0)),IF(Z9="CLIENT D",(Y9*3809.53+(VLOOKUP(AB9,'BASE DE DONNEE'!$I$220:$J$250,2,0))),IF(Z9="CLIENT S+D",(Y9*3809.53+(VLOOKUP(AB9,'BASE DE DONNEE'!$I$220:$J$250,2,0)))-(Y9*3809.53+(VLOOKUP(AB9,'BASE DE DONNEE'!$I$220:$J$250,2,0)))*AA9,IF(Z9="CLIENT S",VLOOKUP(AB9,'BASE DE DONNEE'!$I$220:$J$250,2,0))+VLOOKUP(Y9,'BASE DE DONNEE'!$I$111:$P$192,2,0)-((VLOOKUP(AB9,'BASE DE DONNEE'!$I$220:$J$250,2,0))+VLOOKUP(Y9,'BASE DE DONNEE'!$I$111:$P$192,2,0)*AA9))))))</f>
        <v>0</v>
      </c>
      <c r="AJ9" s="83" t="b">
        <f t="shared" si="6"/>
        <v>0</v>
      </c>
      <c r="AK9" s="83" t="b">
        <f t="shared" si="7"/>
        <v>0</v>
      </c>
      <c r="AL9" s="34"/>
      <c r="AM9" s="26"/>
      <c r="AN9" s="29"/>
      <c r="AO9" s="585"/>
      <c r="AP9" s="704"/>
      <c r="AQ9" s="704"/>
      <c r="AR9" s="77">
        <f t="shared" si="8"/>
        <v>0</v>
      </c>
      <c r="AS9" s="29"/>
      <c r="AT9" s="42"/>
      <c r="AU9" s="29"/>
      <c r="AV9" s="29"/>
      <c r="AW9" s="29"/>
      <c r="AX9" s="29"/>
      <c r="AY9" s="29"/>
      <c r="AZ9" s="129"/>
      <c r="BA9" s="93">
        <f t="shared" si="9"/>
        <v>0</v>
      </c>
      <c r="BB9" s="41">
        <f>IF(AS9="CLIENT S+L",(AR9*3333.33+(VLOOKUP(AU9,'BASE DE DONNEE'!$I$220:$J$250,2,0)))-((AR9*3333.33+(VLOOKUP(AU9,'BASE DE DONNEE'!$I$220:$J$250,2,0)))*AT9),IF(AS9="CLIENT O","OFFERT",IF(AS9="CLIENT L",(VLOOKUP(AU9,'BASE DE DONNEE'!$I$220:$J$250,2,0))+(VLOOKUP(AR9,'BASE DE DONNEE'!$I$111:$P$192,2,0)),IF(AS9="CLIENT D",(AR9*3809.53+(VLOOKUP(AU9,'BASE DE DONNEE'!$I$220:$J$250,2,0))),IF(AS9="CLIENT S+D",(AR9*3809.53+(VLOOKUP(AU9,'BASE DE DONNEE'!$I$220:$J$250,2,0)))-(AR9*3809.53+(VLOOKUP(AU9,'BASE DE DONNEE'!$I$220:$J$250,2,0)))*AT9,IF(AS9="CLIENT S",VLOOKUP(AU9,'BASE DE DONNEE'!$I$220:$J$250,2,0))+VLOOKUP(AR9,'BASE DE DONNEE'!$I$111:$P$192,2,0)-((VLOOKUP(AU9,'BASE DE DONNEE'!$I$220:$J$250,2,0))+VLOOKUP(AR9,'BASE DE DONNEE'!$I$111:$P$164,2,0)*AT9))))))</f>
        <v>0</v>
      </c>
      <c r="BC9" s="41" t="b">
        <f t="shared" si="10"/>
        <v>0</v>
      </c>
      <c r="BD9" s="45" t="b">
        <f t="shared" si="11"/>
        <v>0</v>
      </c>
      <c r="BE9" s="34"/>
      <c r="BF9" s="26"/>
      <c r="BG9" s="29"/>
      <c r="BH9" s="585"/>
      <c r="BI9" s="704"/>
      <c r="BJ9" s="704"/>
      <c r="BK9" s="77">
        <f t="shared" si="12"/>
        <v>0</v>
      </c>
      <c r="BL9" s="29"/>
      <c r="BM9" s="42"/>
      <c r="BN9" s="29"/>
      <c r="BO9" s="29"/>
      <c r="BP9" s="29"/>
      <c r="BQ9" s="29"/>
      <c r="BR9" s="29"/>
      <c r="BS9" s="29"/>
      <c r="BT9" s="94">
        <f t="shared" si="13"/>
        <v>0</v>
      </c>
      <c r="BU9" s="83">
        <f>IF(BL9="CLIENT S+L",(BK9*3333.33+(VLOOKUP(BN9,'BASE DE DONNEE'!$I$220:$J$250,2,0)))-((BK9*3333.33+(VLOOKUP(BN9,'BASE DE DONNEE'!$I$220:$J$250,2,0)))*BM9),IF(BL9="CLIENT O","OFFERT",IF(BL9="CLIENT L",(VLOOKUP(BN9,'BASE DE DONNEE'!$I$220:$J$250,2,0))+(VLOOKUP(BK9,'BASE DE DONNEE'!$I$111:$P$192,2,0)),IF(BL9="CLIENT D",(BK9*3809.53+(VLOOKUP(BN9,'BASE DE DONNEE'!$I$220:$J$250,2,0))),IF(BL9="CLIENT S+D",(BK9*3809.53+(VLOOKUP(BN9,'BASE DE DONNEE'!$I$220:$J$250,2,0)))-((BK9*3809.53+(VLOOKUP(BN9,'BASE DE DONNEE'!$I$220:$J$250,2,0)))*BM9),IF(BL9="CLIENT S",VLOOKUP(BN9,'BASE DE DONNEE'!$I$220:$J$250,2,0))+VLOOKUP(BK9,'BASE DE DONNEE'!$I$111:$P$192,2,0)-((VLOOKUP(BN9,'BASE DE DONNEE'!$I$220:$J$250,2,0))+VLOOKUP(BK9,'BASE DE DONNEE'!$I$111:$P$192,2,0)*BM9))))))</f>
        <v>0</v>
      </c>
      <c r="BV9" s="83" t="b">
        <f t="shared" si="14"/>
        <v>0</v>
      </c>
      <c r="BW9" s="95" t="b">
        <f t="shared" si="15"/>
        <v>0</v>
      </c>
      <c r="BX9" s="34"/>
    </row>
    <row r="10" spans="1:76" x14ac:dyDescent="0.25">
      <c r="A10" s="26"/>
      <c r="B10" s="29"/>
      <c r="C10" s="585"/>
      <c r="D10" s="704"/>
      <c r="E10" s="704"/>
      <c r="F10" s="77">
        <f t="shared" si="0"/>
        <v>0</v>
      </c>
      <c r="G10" s="29"/>
      <c r="H10" s="42"/>
      <c r="I10" s="29"/>
      <c r="J10" s="29"/>
      <c r="K10" s="29"/>
      <c r="L10" s="29"/>
      <c r="M10" s="29"/>
      <c r="N10" s="130"/>
      <c r="O10" s="80">
        <f t="shared" si="1"/>
        <v>0</v>
      </c>
      <c r="P10" s="76" t="b">
        <f>IF(G10="CLIENT S+L",(F10*3333.33+(VLOOKUP(I10,'BASE DE DONNEE'!$I$220:$J$250,2,0)))-(F10*3333.33+(VLOOKUP(I10,'BASE DE DONNEE'!$I$220:$J$250,2,0)))*H10,IF(G10="CLIENT O","OFFERT",IF(G10="CLIENT L",(VLOOKUP(I10,'BASE DE DONNEE'!$I$220:$J$250,2,0))+(VLOOKUP(F10,'BASE DE DONNEE'!$I$111:$P$192,2,0)),IF(G10="CLIENT D",(F10*3809.53+(VLOOKUP(I10,'BASE DE DONNEE'!$I$220:$J$250,2,0))),IF(G10="CLIENT S+D",((F10*3809.53+(VLOOKUP(I10,'BASE DE DONNEE'!$I$220:$J$250,2,0)))-(F10*3809.53+(VLOOKUP(I10,'BASE DE DONNEE'!$I$220:$J$250,2,0)))*H10),IF(G10="CLIENT S",(VLOOKUP(I10,'BASE DE DONNEE'!$I$220:$J$250,2,0))+VLOOKUP(F10,'BASE DE DONNEE'!$I$111:$P$192,2,0)-((VLOOKUP(I10,'BASE DE DONNEE'!$I$220:$J$250,2,0))+VLOOKUP(F10,'BASE DE DONNEE'!$I$111:$P$164,2,0)*H10)))))))</f>
        <v>0</v>
      </c>
      <c r="Q10" s="76" t="b">
        <f t="shared" si="2"/>
        <v>0</v>
      </c>
      <c r="R10" s="83" t="b">
        <f t="shared" si="3"/>
        <v>0</v>
      </c>
      <c r="S10" s="34"/>
      <c r="T10" s="26"/>
      <c r="U10" s="29"/>
      <c r="V10" s="585"/>
      <c r="W10" s="704"/>
      <c r="X10" s="704"/>
      <c r="Y10" s="77">
        <f t="shared" si="4"/>
        <v>0</v>
      </c>
      <c r="Z10" s="29"/>
      <c r="AA10" s="42"/>
      <c r="AB10" s="29"/>
      <c r="AC10" s="29"/>
      <c r="AD10" s="29"/>
      <c r="AE10" s="29"/>
      <c r="AF10" s="29"/>
      <c r="AG10" s="130"/>
      <c r="AH10" s="92">
        <f t="shared" si="5"/>
        <v>0</v>
      </c>
      <c r="AI10" s="83">
        <f>IF(Z10="CLIENT S+L",(Y10*3333.33+(VLOOKUP(AB10,'BASE DE DONNEE'!$I$220:$J$250,2,0)))-(Y10*3333.33+(VLOOKUP(AB10,'BASE DE DONNEE'!$I$220:$J$250,2,0)))*AA10,IF(Z10="CLIENT O","OFFERT",IF(Z10="CLIENT L",(VLOOKUP(AB10,'BASE DE DONNEE'!$I$220:$J$250,2,0))+(VLOOKUP(Y10,'BASE DE DONNEE'!$I$111:$P$192,2,0)),IF(Z10="CLIENT D",(Y10*3809.53+(VLOOKUP(AB10,'BASE DE DONNEE'!$I$220:$J$250,2,0))),IF(Z10="CLIENT S+D",(Y10*3809.53+(VLOOKUP(AB10,'BASE DE DONNEE'!$I$220:$J$250,2,0)))-(Y10*3809.53+(VLOOKUP(AB10,'BASE DE DONNEE'!$I$220:$J$250,2,0)))*AA10,IF(Z10="CLIENT S",VLOOKUP(AB10,'BASE DE DONNEE'!$I$220:$J$250,2,0))+VLOOKUP(Y10,'BASE DE DONNEE'!$I$111:$P$192,2,0)-((VLOOKUP(AB10,'BASE DE DONNEE'!$I$220:$J$250,2,0))+VLOOKUP(Y10,'BASE DE DONNEE'!$I$111:$P$192,2,0)*AA10))))))</f>
        <v>0</v>
      </c>
      <c r="AJ10" s="83" t="b">
        <f t="shared" si="6"/>
        <v>0</v>
      </c>
      <c r="AK10" s="83" t="b">
        <f t="shared" si="7"/>
        <v>0</v>
      </c>
      <c r="AL10" s="34"/>
      <c r="AM10" s="26"/>
      <c r="AN10" s="29"/>
      <c r="AO10" s="585"/>
      <c r="AP10" s="704"/>
      <c r="AQ10" s="704"/>
      <c r="AR10" s="77">
        <f t="shared" si="8"/>
        <v>0</v>
      </c>
      <c r="AS10" s="29"/>
      <c r="AT10" s="42"/>
      <c r="AU10" s="29"/>
      <c r="AV10" s="29"/>
      <c r="AW10" s="29"/>
      <c r="AX10" s="29"/>
      <c r="AY10" s="29"/>
      <c r="AZ10" s="129"/>
      <c r="BA10" s="93">
        <f t="shared" si="9"/>
        <v>0</v>
      </c>
      <c r="BB10" s="41">
        <f>IF(AS10="CLIENT S+L",(AR10*3333.33+(VLOOKUP(AU10,'BASE DE DONNEE'!$I$220:$J$250,2,0)))-((AR10*3333.33+(VLOOKUP(AU10,'BASE DE DONNEE'!$I$220:$J$250,2,0)))*AT10),IF(AS10="CLIENT O","OFFERT",IF(AS10="CLIENT L",(VLOOKUP(AU10,'BASE DE DONNEE'!$I$220:$J$250,2,0))+(VLOOKUP(AR10,'BASE DE DONNEE'!$I$111:$P$192,2,0)),IF(AS10="CLIENT D",(AR10*3809.53+(VLOOKUP(AU10,'BASE DE DONNEE'!$I$220:$J$250,2,0))),IF(AS10="CLIENT S+D",(AR10*3809.53+(VLOOKUP(AU10,'BASE DE DONNEE'!$I$220:$J$250,2,0)))-(AR10*3809.53+(VLOOKUP(AU10,'BASE DE DONNEE'!$I$220:$J$250,2,0)))*AT10,IF(AS10="CLIENT S",VLOOKUP(AU10,'BASE DE DONNEE'!$I$220:$J$250,2,0))+VLOOKUP(AR10,'BASE DE DONNEE'!$I$111:$P$192,2,0)-((VLOOKUP(AU10,'BASE DE DONNEE'!$I$220:$J$250,2,0))+VLOOKUP(AR10,'BASE DE DONNEE'!$I$111:$P$164,2,0)*AT10))))))</f>
        <v>0</v>
      </c>
      <c r="BC10" s="41" t="b">
        <f t="shared" si="10"/>
        <v>0</v>
      </c>
      <c r="BD10" s="45" t="b">
        <f t="shared" si="11"/>
        <v>0</v>
      </c>
      <c r="BE10" s="34"/>
      <c r="BF10" s="26"/>
      <c r="BG10" s="29"/>
      <c r="BH10" s="585"/>
      <c r="BI10" s="704"/>
      <c r="BJ10" s="704"/>
      <c r="BK10" s="77">
        <f t="shared" si="12"/>
        <v>0</v>
      </c>
      <c r="BL10" s="29"/>
      <c r="BM10" s="42"/>
      <c r="BN10" s="29"/>
      <c r="BO10" s="29"/>
      <c r="BP10" s="29"/>
      <c r="BQ10" s="29"/>
      <c r="BR10" s="29"/>
      <c r="BS10" s="29"/>
      <c r="BT10" s="94">
        <f t="shared" si="13"/>
        <v>0</v>
      </c>
      <c r="BU10" s="83">
        <f>IF(BL10="CLIENT S+L",(BK10*3333.33+(VLOOKUP(BN10,'BASE DE DONNEE'!$I$220:$J$250,2,0)))-((BK10*3333.33+(VLOOKUP(BN10,'BASE DE DONNEE'!$I$220:$J$250,2,0)))*BM10),IF(BL10="CLIENT O","OFFERT",IF(BL10="CLIENT L",(VLOOKUP(BN10,'BASE DE DONNEE'!$I$220:$J$250,2,0))+(VLOOKUP(BK10,'BASE DE DONNEE'!$I$111:$P$192,2,0)),IF(BL10="CLIENT D",(BK10*3809.53+(VLOOKUP(BN10,'BASE DE DONNEE'!$I$220:$J$250,2,0))),IF(BL10="CLIENT S+D",(BK10*3809.53+(VLOOKUP(BN10,'BASE DE DONNEE'!$I$220:$J$250,2,0)))-((BK10*3809.53+(VLOOKUP(BN10,'BASE DE DONNEE'!$I$220:$J$250,2,0)))*BM10),IF(BL10="CLIENT S",VLOOKUP(BN10,'BASE DE DONNEE'!$I$220:$J$250,2,0))+VLOOKUP(BK10,'BASE DE DONNEE'!$I$111:$P$192,2,0)-((VLOOKUP(BN10,'BASE DE DONNEE'!$I$220:$J$250,2,0))+VLOOKUP(BK10,'BASE DE DONNEE'!$I$111:$P$192,2,0)*BM10))))))</f>
        <v>0</v>
      </c>
      <c r="BV10" s="83" t="b">
        <f t="shared" si="14"/>
        <v>0</v>
      </c>
      <c r="BW10" s="95" t="b">
        <f t="shared" si="15"/>
        <v>0</v>
      </c>
      <c r="BX10" s="34"/>
    </row>
    <row r="11" spans="1:76" x14ac:dyDescent="0.25">
      <c r="A11" s="26"/>
      <c r="B11" s="29"/>
      <c r="C11" s="585"/>
      <c r="D11" s="704"/>
      <c r="E11" s="704"/>
      <c r="F11" s="77">
        <f t="shared" si="0"/>
        <v>0</v>
      </c>
      <c r="G11" s="29"/>
      <c r="H11" s="42"/>
      <c r="I11" s="29"/>
      <c r="J11" s="29"/>
      <c r="K11" s="29"/>
      <c r="L11" s="29"/>
      <c r="M11" s="29"/>
      <c r="N11" s="130"/>
      <c r="O11" s="80">
        <f t="shared" si="1"/>
        <v>0</v>
      </c>
      <c r="P11" s="76" t="b">
        <f>IF(G11="CLIENT S+L",(F11*3333.33+(VLOOKUP(I11,'BASE DE DONNEE'!$I$220:$J$250,2,0)))-(F11*3333.33+(VLOOKUP(I11,'BASE DE DONNEE'!$I$220:$J$250,2,0)))*H11,IF(G11="CLIENT O","OFFERT",IF(G11="CLIENT L",(VLOOKUP(I11,'BASE DE DONNEE'!$I$220:$J$250,2,0))+(VLOOKUP(F11,'BASE DE DONNEE'!$I$111:$P$192,2,0)),IF(G11="CLIENT D",(F11*3809.53+(VLOOKUP(I11,'BASE DE DONNEE'!$I$220:$J$250,2,0))),IF(G11="CLIENT S+D",((F11*3809.53+(VLOOKUP(I11,'BASE DE DONNEE'!$I$220:$J$250,2,0)))-(F11*3809.53+(VLOOKUP(I11,'BASE DE DONNEE'!$I$220:$J$250,2,0)))*H11),IF(G11="CLIENT S",(VLOOKUP(I11,'BASE DE DONNEE'!$I$220:$J$250,2,0))+VLOOKUP(F11,'BASE DE DONNEE'!$I$111:$P$192,2,0)-((VLOOKUP(I11,'BASE DE DONNEE'!$I$220:$J$250,2,0))+VLOOKUP(F11,'BASE DE DONNEE'!$I$111:$P$164,2,0)*H11)))))))</f>
        <v>0</v>
      </c>
      <c r="Q11" s="76" t="b">
        <f t="shared" si="2"/>
        <v>0</v>
      </c>
      <c r="R11" s="83" t="b">
        <f t="shared" si="3"/>
        <v>0</v>
      </c>
      <c r="S11" s="34"/>
      <c r="T11" s="26"/>
      <c r="U11" s="29"/>
      <c r="V11" s="585"/>
      <c r="W11" s="704"/>
      <c r="X11" s="704"/>
      <c r="Y11" s="77">
        <f t="shared" si="4"/>
        <v>0</v>
      </c>
      <c r="Z11" s="29"/>
      <c r="AA11" s="42"/>
      <c r="AB11" s="29"/>
      <c r="AC11" s="29"/>
      <c r="AD11" s="29"/>
      <c r="AE11" s="29"/>
      <c r="AF11" s="29"/>
      <c r="AG11" s="132"/>
      <c r="AH11" s="92">
        <f t="shared" si="5"/>
        <v>0</v>
      </c>
      <c r="AI11" s="83">
        <f>IF(Z11="CLIENT S+L",(Y11*3333.33+(VLOOKUP(AB11,'BASE DE DONNEE'!$I$220:$J$250,2,0)))-(Y11*3333.33+(VLOOKUP(AB11,'BASE DE DONNEE'!$I$220:$J$250,2,0)))*AA11,IF(Z11="CLIENT O","OFFERT",IF(Z11="CLIENT L",(VLOOKUP(AB11,'BASE DE DONNEE'!$I$220:$J$250,2,0))+(VLOOKUP(Y11,'BASE DE DONNEE'!$I$111:$P$192,2,0)),IF(Z11="CLIENT D",(Y11*3809.53+(VLOOKUP(AB11,'BASE DE DONNEE'!$I$220:$J$250,2,0))),IF(Z11="CLIENT S+D",(Y11*3809.53+(VLOOKUP(AB11,'BASE DE DONNEE'!$I$220:$J$250,2,0)))-(Y11*3809.53+(VLOOKUP(AB11,'BASE DE DONNEE'!$I$220:$J$250,2,0)))*AA11,IF(Z11="CLIENT S",VLOOKUP(AB11,'BASE DE DONNEE'!$I$220:$J$250,2,0))+VLOOKUP(Y11,'BASE DE DONNEE'!$I$111:$P$192,2,0)-((VLOOKUP(AB11,'BASE DE DONNEE'!$I$220:$J$250,2,0))+VLOOKUP(Y11,'BASE DE DONNEE'!$I$111:$P$192,2,0)*AA11))))))</f>
        <v>0</v>
      </c>
      <c r="AJ11" s="83" t="b">
        <f t="shared" si="6"/>
        <v>0</v>
      </c>
      <c r="AK11" s="83" t="b">
        <f t="shared" si="7"/>
        <v>0</v>
      </c>
      <c r="AL11" s="34"/>
      <c r="AM11" s="26"/>
      <c r="AN11" s="29"/>
      <c r="AO11" s="585"/>
      <c r="AP11" s="704"/>
      <c r="AQ11" s="704"/>
      <c r="AR11" s="77">
        <f t="shared" si="8"/>
        <v>0</v>
      </c>
      <c r="AS11" s="29"/>
      <c r="AT11" s="42"/>
      <c r="AU11" s="29"/>
      <c r="AV11" s="29"/>
      <c r="AW11" s="29"/>
      <c r="AX11" s="29"/>
      <c r="AY11" s="29"/>
      <c r="AZ11" s="129"/>
      <c r="BA11" s="93">
        <f t="shared" si="9"/>
        <v>0</v>
      </c>
      <c r="BB11" s="41">
        <f>IF(AS11="CLIENT S+L",(AR11*3333.33+(VLOOKUP(AU11,'BASE DE DONNEE'!$I$220:$J$250,2,0)))-((AR11*3333.33+(VLOOKUP(AU11,'BASE DE DONNEE'!$I$220:$J$250,2,0)))*AT11),IF(AS11="CLIENT O","OFFERT",IF(AS11="CLIENT L",(VLOOKUP(AU11,'BASE DE DONNEE'!$I$220:$J$250,2,0))+(VLOOKUP(AR11,'BASE DE DONNEE'!$I$111:$P$192,2,0)),IF(AS11="CLIENT D",(AR11*3809.53+(VLOOKUP(AU11,'BASE DE DONNEE'!$I$220:$J$250,2,0))),IF(AS11="CLIENT S+D",(AR11*3809.53+(VLOOKUP(AU11,'BASE DE DONNEE'!$I$220:$J$250,2,0)))-(AR11*3809.53+(VLOOKUP(AU11,'BASE DE DONNEE'!$I$220:$J$250,2,0)))*AT11,IF(AS11="CLIENT S",VLOOKUP(AU11,'BASE DE DONNEE'!$I$220:$J$250,2,0))+VLOOKUP(AR11,'BASE DE DONNEE'!$I$111:$P$192,2,0)-((VLOOKUP(AU11,'BASE DE DONNEE'!$I$220:$J$250,2,0))+VLOOKUP(AR11,'BASE DE DONNEE'!$I$111:$P$164,2,0)*AT11))))))</f>
        <v>0</v>
      </c>
      <c r="BC11" s="41" t="b">
        <f t="shared" si="10"/>
        <v>0</v>
      </c>
      <c r="BD11" s="45" t="b">
        <f t="shared" si="11"/>
        <v>0</v>
      </c>
      <c r="BE11" s="34"/>
      <c r="BF11" s="26"/>
      <c r="BG11" s="29"/>
      <c r="BH11" s="585"/>
      <c r="BI11" s="704"/>
      <c r="BJ11" s="704"/>
      <c r="BK11" s="77">
        <f t="shared" si="12"/>
        <v>0</v>
      </c>
      <c r="BL11" s="29"/>
      <c r="BM11" s="42"/>
      <c r="BN11" s="29"/>
      <c r="BO11" s="29"/>
      <c r="BP11" s="29"/>
      <c r="BQ11" s="29"/>
      <c r="BR11" s="29"/>
      <c r="BS11" s="29"/>
      <c r="BT11" s="94">
        <f t="shared" si="13"/>
        <v>0</v>
      </c>
      <c r="BU11" s="83">
        <f>IF(BL11="CLIENT S+L",(BK11*3333.33+(VLOOKUP(BN11,'BASE DE DONNEE'!$I$220:$J$250,2,0)))-((BK11*3333.33+(VLOOKUP(BN11,'BASE DE DONNEE'!$I$220:$J$250,2,0)))*BM11),IF(BL11="CLIENT O","OFFERT",IF(BL11="CLIENT L",(VLOOKUP(BN11,'BASE DE DONNEE'!$I$220:$J$250,2,0))+(VLOOKUP(BK11,'BASE DE DONNEE'!$I$111:$P$192,2,0)),IF(BL11="CLIENT D",(BK11*3809.53+(VLOOKUP(BN11,'BASE DE DONNEE'!$I$220:$J$250,2,0))),IF(BL11="CLIENT S+D",(BK11*3809.53+(VLOOKUP(BN11,'BASE DE DONNEE'!$I$220:$J$250,2,0)))-((BK11*3809.53+(VLOOKUP(BN11,'BASE DE DONNEE'!$I$220:$J$250,2,0)))*BM11),IF(BL11="CLIENT S",VLOOKUP(BN11,'BASE DE DONNEE'!$I$220:$J$250,2,0))+VLOOKUP(BK11,'BASE DE DONNEE'!$I$111:$P$192,2,0)-((VLOOKUP(BN11,'BASE DE DONNEE'!$I$220:$J$250,2,0))+VLOOKUP(BK11,'BASE DE DONNEE'!$I$111:$P$192,2,0)*BM11))))))</f>
        <v>0</v>
      </c>
      <c r="BV11" s="83" t="b">
        <f t="shared" si="14"/>
        <v>0</v>
      </c>
      <c r="BW11" s="95" t="b">
        <f t="shared" si="15"/>
        <v>0</v>
      </c>
      <c r="BX11" s="34"/>
    </row>
    <row r="12" spans="1:76" x14ac:dyDescent="0.25">
      <c r="A12" s="26"/>
      <c r="B12" s="29"/>
      <c r="C12" s="585"/>
      <c r="D12" s="704"/>
      <c r="E12" s="704"/>
      <c r="F12" s="77">
        <f t="shared" si="0"/>
        <v>0</v>
      </c>
      <c r="G12" s="29"/>
      <c r="H12" s="42"/>
      <c r="I12" s="29"/>
      <c r="J12" s="29"/>
      <c r="K12" s="29"/>
      <c r="L12" s="29"/>
      <c r="M12" s="29"/>
      <c r="N12" s="130"/>
      <c r="O12" s="80">
        <f t="shared" si="1"/>
        <v>0</v>
      </c>
      <c r="P12" s="76" t="b">
        <f>IF(G12="CLIENT S+L",(F12*3333.33+(VLOOKUP(I12,'BASE DE DONNEE'!$I$220:$J$250,2,0)))-(F12*3333.33+(VLOOKUP(I12,'BASE DE DONNEE'!$I$220:$J$250,2,0)))*H12,IF(G12="CLIENT O","OFFERT",IF(G12="CLIENT L",(VLOOKUP(I12,'BASE DE DONNEE'!$I$220:$J$250,2,0))+(VLOOKUP(F12,'BASE DE DONNEE'!$I$111:$P$192,2,0)),IF(G12="CLIENT D",(F12*3809.53+(VLOOKUP(I12,'BASE DE DONNEE'!$I$220:$J$250,2,0))),IF(G12="CLIENT S+D",((F12*3809.53+(VLOOKUP(I12,'BASE DE DONNEE'!$I$220:$J$250,2,0)))-(F12*3809.53+(VLOOKUP(I12,'BASE DE DONNEE'!$I$220:$J$250,2,0)))*H12),IF(G12="CLIENT S",(VLOOKUP(I12,'BASE DE DONNEE'!$I$220:$J$250,2,0))+VLOOKUP(F12,'BASE DE DONNEE'!$I$111:$P$192,2,0)-((VLOOKUP(I12,'BASE DE DONNEE'!$I$220:$J$250,2,0))+VLOOKUP(F12,'BASE DE DONNEE'!$I$111:$P$164,2,0)*H12)))))))</f>
        <v>0</v>
      </c>
      <c r="Q12" s="76" t="b">
        <f t="shared" si="2"/>
        <v>0</v>
      </c>
      <c r="R12" s="83" t="b">
        <f t="shared" si="3"/>
        <v>0</v>
      </c>
      <c r="S12" s="34"/>
      <c r="T12" s="26"/>
      <c r="U12" s="29"/>
      <c r="V12" s="585"/>
      <c r="W12" s="704"/>
      <c r="X12" s="704"/>
      <c r="Y12" s="77">
        <f t="shared" si="4"/>
        <v>0</v>
      </c>
      <c r="Z12" s="29"/>
      <c r="AA12" s="42"/>
      <c r="AB12" s="29"/>
      <c r="AC12" s="29"/>
      <c r="AD12" s="29"/>
      <c r="AE12" s="29"/>
      <c r="AF12" s="29"/>
      <c r="AG12" s="130"/>
      <c r="AH12" s="92">
        <f t="shared" si="5"/>
        <v>0</v>
      </c>
      <c r="AI12" s="83">
        <f>IF(Z12="CLIENT S+L",(Y12*3333.33+(VLOOKUP(AB12,'BASE DE DONNEE'!$I$220:$J$250,2,0)))-(Y12*3333.33+(VLOOKUP(AB12,'BASE DE DONNEE'!$I$220:$J$250,2,0)))*AA12,IF(Z12="CLIENT O","OFFERT",IF(Z12="CLIENT L",(VLOOKUP(AB12,'BASE DE DONNEE'!$I$220:$J$250,2,0))+(VLOOKUP(Y12,'BASE DE DONNEE'!$I$111:$P$192,2,0)),IF(Z12="CLIENT D",(Y12*3809.53+(VLOOKUP(AB12,'BASE DE DONNEE'!$I$220:$J$250,2,0))),IF(Z12="CLIENT S+D",(Y12*3809.53+(VLOOKUP(AB12,'BASE DE DONNEE'!$I$220:$J$250,2,0)))-(Y12*3809.53+(VLOOKUP(AB12,'BASE DE DONNEE'!$I$220:$J$250,2,0)))*AA12,IF(Z12="CLIENT S",VLOOKUP(AB12,'BASE DE DONNEE'!$I$220:$J$250,2,0))+VLOOKUP(Y12,'BASE DE DONNEE'!$I$111:$P$192,2,0)-((VLOOKUP(AB12,'BASE DE DONNEE'!$I$220:$J$250,2,0))+VLOOKUP(Y12,'BASE DE DONNEE'!$I$111:$P$192,2,0)*AA12))))))</f>
        <v>0</v>
      </c>
      <c r="AJ12" s="83" t="b">
        <f t="shared" si="6"/>
        <v>0</v>
      </c>
      <c r="AK12" s="83" t="b">
        <f t="shared" si="7"/>
        <v>0</v>
      </c>
      <c r="AL12" s="34"/>
      <c r="AM12" s="26"/>
      <c r="AN12" s="29"/>
      <c r="AO12" s="585"/>
      <c r="AP12" s="704"/>
      <c r="AQ12" s="704"/>
      <c r="AR12" s="77">
        <f t="shared" si="8"/>
        <v>0</v>
      </c>
      <c r="AS12" s="29"/>
      <c r="AT12" s="42"/>
      <c r="AU12" s="29"/>
      <c r="AV12" s="29"/>
      <c r="AW12" s="29"/>
      <c r="AX12" s="29"/>
      <c r="AY12" s="29"/>
      <c r="AZ12" s="129"/>
      <c r="BA12" s="93">
        <f t="shared" si="9"/>
        <v>0</v>
      </c>
      <c r="BB12" s="41">
        <f>IF(AS12="CLIENT S+L",(AR12*3333.33+(VLOOKUP(AU12,'BASE DE DONNEE'!$I$220:$J$250,2,0)))-((AR12*3333.33+(VLOOKUP(AU12,'BASE DE DONNEE'!$I$220:$J$250,2,0)))*AT12),IF(AS12="CLIENT O","OFFERT",IF(AS12="CLIENT L",(VLOOKUP(AU12,'BASE DE DONNEE'!$I$220:$J$250,2,0))+(VLOOKUP(AR12,'BASE DE DONNEE'!$I$111:$P$192,2,0)),IF(AS12="CLIENT D",(AR12*3809.53+(VLOOKUP(AU12,'BASE DE DONNEE'!$I$220:$J$250,2,0))),IF(AS12="CLIENT S+D",(AR12*3809.53+(VLOOKUP(AU12,'BASE DE DONNEE'!$I$220:$J$250,2,0)))-(AR12*3809.53+(VLOOKUP(AU12,'BASE DE DONNEE'!$I$220:$J$250,2,0)))*AT12,IF(AS12="CLIENT S",VLOOKUP(AU12,'BASE DE DONNEE'!$I$220:$J$250,2,0))+VLOOKUP(AR12,'BASE DE DONNEE'!$I$111:$P$192,2,0)-((VLOOKUP(AU12,'BASE DE DONNEE'!$I$220:$J$250,2,0))+VLOOKUP(AR12,'BASE DE DONNEE'!$I$111:$P$164,2,0)*AT12))))))</f>
        <v>0</v>
      </c>
      <c r="BC12" s="41" t="b">
        <f t="shared" si="10"/>
        <v>0</v>
      </c>
      <c r="BD12" s="45" t="b">
        <f t="shared" si="11"/>
        <v>0</v>
      </c>
      <c r="BE12" s="34"/>
      <c r="BF12" s="26"/>
      <c r="BG12" s="29"/>
      <c r="BH12" s="585"/>
      <c r="BI12" s="704"/>
      <c r="BJ12" s="704"/>
      <c r="BK12" s="77">
        <f t="shared" si="12"/>
        <v>0</v>
      </c>
      <c r="BL12" s="29"/>
      <c r="BM12" s="42"/>
      <c r="BN12" s="29"/>
      <c r="BO12" s="29"/>
      <c r="BP12" s="29"/>
      <c r="BQ12" s="29"/>
      <c r="BR12" s="29"/>
      <c r="BS12" s="29"/>
      <c r="BT12" s="94">
        <f t="shared" si="13"/>
        <v>0</v>
      </c>
      <c r="BU12" s="83">
        <f>IF(BL12="CLIENT S+L",(BK12*3333.33+(VLOOKUP(BN12,'BASE DE DONNEE'!$I$220:$J$250,2,0)))-((BK12*3333.33+(VLOOKUP(BN12,'BASE DE DONNEE'!$I$220:$J$250,2,0)))*BM12),IF(BL12="CLIENT O","OFFERT",IF(BL12="CLIENT L",(VLOOKUP(BN12,'BASE DE DONNEE'!$I$220:$J$250,2,0))+(VLOOKUP(BK12,'BASE DE DONNEE'!$I$111:$P$192,2,0)),IF(BL12="CLIENT D",(BK12*3809.53+(VLOOKUP(BN12,'BASE DE DONNEE'!$I$220:$J$250,2,0))),IF(BL12="CLIENT S+D",(BK12*3809.53+(VLOOKUP(BN12,'BASE DE DONNEE'!$I$220:$J$250,2,0)))-((BK12*3809.53+(VLOOKUP(BN12,'BASE DE DONNEE'!$I$220:$J$250,2,0)))*BM12),IF(BL12="CLIENT S",VLOOKUP(BN12,'BASE DE DONNEE'!$I$220:$J$250,2,0))+VLOOKUP(BK12,'BASE DE DONNEE'!$I$111:$P$192,2,0)-((VLOOKUP(BN12,'BASE DE DONNEE'!$I$220:$J$250,2,0))+VLOOKUP(BK12,'BASE DE DONNEE'!$I$111:$P$192,2,0)*BM12))))))</f>
        <v>0</v>
      </c>
      <c r="BV12" s="83" t="b">
        <f t="shared" si="14"/>
        <v>0</v>
      </c>
      <c r="BW12" s="95" t="b">
        <f t="shared" si="15"/>
        <v>0</v>
      </c>
      <c r="BX12" s="34"/>
    </row>
    <row r="13" spans="1:76" x14ac:dyDescent="0.25">
      <c r="A13" s="26"/>
      <c r="B13" s="29"/>
      <c r="C13" s="585"/>
      <c r="D13" s="704"/>
      <c r="E13" s="704"/>
      <c r="F13" s="77">
        <f t="shared" si="0"/>
        <v>0</v>
      </c>
      <c r="G13" s="29"/>
      <c r="H13" s="42"/>
      <c r="I13" s="29"/>
      <c r="J13" s="29"/>
      <c r="K13" s="29"/>
      <c r="L13" s="29"/>
      <c r="M13" s="29"/>
      <c r="N13" s="130"/>
      <c r="O13" s="80">
        <f t="shared" si="1"/>
        <v>0</v>
      </c>
      <c r="P13" s="76" t="b">
        <f>IF(G13="CLIENT S+L",(F13*3333.33+(VLOOKUP(I13,'BASE DE DONNEE'!$I$220:$J$250,2,0)))-(F13*3333.33+(VLOOKUP(I13,'BASE DE DONNEE'!$I$220:$J$250,2,0)))*H13,IF(G13="CLIENT O","OFFERT",IF(G13="CLIENT L",(VLOOKUP(I13,'BASE DE DONNEE'!$I$220:$J$250,2,0))+(VLOOKUP(F13,'BASE DE DONNEE'!$I$111:$P$192,2,0)),IF(G13="CLIENT D",(F13*3809.53+(VLOOKUP(I13,'BASE DE DONNEE'!$I$220:$J$250,2,0))),IF(G13="CLIENT S+D",((F13*3809.53+(VLOOKUP(I13,'BASE DE DONNEE'!$I$220:$J$250,2,0)))-(F13*3809.53+(VLOOKUP(I13,'BASE DE DONNEE'!$I$220:$J$250,2,0)))*H13),IF(G13="CLIENT S",(VLOOKUP(I13,'BASE DE DONNEE'!$I$220:$J$250,2,0))+VLOOKUP(F13,'BASE DE DONNEE'!$I$111:$P$192,2,0)-((VLOOKUP(I13,'BASE DE DONNEE'!$I$220:$J$250,2,0))+VLOOKUP(F13,'BASE DE DONNEE'!$I$111:$P$164,2,0)*H13)))))))</f>
        <v>0</v>
      </c>
      <c r="Q13" s="76" t="b">
        <f t="shared" si="2"/>
        <v>0</v>
      </c>
      <c r="R13" s="83" t="b">
        <f t="shared" si="3"/>
        <v>0</v>
      </c>
      <c r="S13" s="34"/>
      <c r="T13" s="26"/>
      <c r="U13" s="29"/>
      <c r="V13" s="585"/>
      <c r="W13" s="704"/>
      <c r="X13" s="704"/>
      <c r="Y13" s="77">
        <f t="shared" si="4"/>
        <v>0</v>
      </c>
      <c r="Z13" s="29"/>
      <c r="AA13" s="42"/>
      <c r="AB13" s="29"/>
      <c r="AC13" s="29"/>
      <c r="AD13" s="29"/>
      <c r="AE13" s="29"/>
      <c r="AF13" s="29"/>
      <c r="AG13" s="132"/>
      <c r="AH13" s="92">
        <f t="shared" si="5"/>
        <v>0</v>
      </c>
      <c r="AI13" s="83">
        <f>IF(Z13="CLIENT S+L",(Y13*3333.33+(VLOOKUP(AB13,'BASE DE DONNEE'!$I$220:$J$250,2,0)))-(Y13*3333.33+(VLOOKUP(AB13,'BASE DE DONNEE'!$I$220:$J$250,2,0)))*AA13,IF(Z13="CLIENT O","OFFERT",IF(Z13="CLIENT L",(VLOOKUP(AB13,'BASE DE DONNEE'!$I$220:$J$250,2,0))+(VLOOKUP(Y13,'BASE DE DONNEE'!$I$111:$P$192,2,0)),IF(Z13="CLIENT D",(Y13*3809.53+(VLOOKUP(AB13,'BASE DE DONNEE'!$I$220:$J$250,2,0))),IF(Z13="CLIENT S+D",(Y13*3809.53+(VLOOKUP(AB13,'BASE DE DONNEE'!$I$220:$J$250,2,0)))-(Y13*3809.53+(VLOOKUP(AB13,'BASE DE DONNEE'!$I$220:$J$250,2,0)))*AA13,IF(Z13="CLIENT S",VLOOKUP(AB13,'BASE DE DONNEE'!$I$220:$J$250,2,0))+VLOOKUP(Y13,'BASE DE DONNEE'!$I$111:$P$192,2,0)-((VLOOKUP(AB13,'BASE DE DONNEE'!$I$220:$J$250,2,0))+VLOOKUP(Y13,'BASE DE DONNEE'!$I$111:$P$192,2,0)*AA13))))))</f>
        <v>0</v>
      </c>
      <c r="AJ13" s="83" t="b">
        <f t="shared" si="6"/>
        <v>0</v>
      </c>
      <c r="AK13" s="83" t="b">
        <f t="shared" si="7"/>
        <v>0</v>
      </c>
      <c r="AL13" s="34"/>
      <c r="AM13" s="26"/>
      <c r="AN13" s="29"/>
      <c r="AO13" s="585"/>
      <c r="AP13" s="704"/>
      <c r="AQ13" s="704"/>
      <c r="AR13" s="77">
        <f t="shared" si="8"/>
        <v>0</v>
      </c>
      <c r="AS13" s="29"/>
      <c r="AT13" s="42"/>
      <c r="AU13" s="29"/>
      <c r="AV13" s="29"/>
      <c r="AW13" s="29"/>
      <c r="AX13" s="29"/>
      <c r="AY13" s="29"/>
      <c r="AZ13" s="129"/>
      <c r="BA13" s="93">
        <f t="shared" si="9"/>
        <v>0</v>
      </c>
      <c r="BB13" s="41">
        <f>IF(AS13="CLIENT S+L",(AR13*3333.33+(VLOOKUP(AU13,'BASE DE DONNEE'!$I$220:$J$250,2,0)))-((AR13*3333.33+(VLOOKUP(AU13,'BASE DE DONNEE'!$I$220:$J$250,2,0)))*AT13),IF(AS13="CLIENT O","OFFERT",IF(AS13="CLIENT L",(VLOOKUP(AU13,'BASE DE DONNEE'!$I$220:$J$250,2,0))+(VLOOKUP(AR13,'BASE DE DONNEE'!$I$111:$P$192,2,0)),IF(AS13="CLIENT D",(AR13*3809.53+(VLOOKUP(AU13,'BASE DE DONNEE'!$I$220:$J$250,2,0))),IF(AS13="CLIENT S+D",(AR13*3809.53+(VLOOKUP(AU13,'BASE DE DONNEE'!$I$220:$J$250,2,0)))-(AR13*3809.53+(VLOOKUP(AU13,'BASE DE DONNEE'!$I$220:$J$250,2,0)))*AT13,IF(AS13="CLIENT S",VLOOKUP(AU13,'BASE DE DONNEE'!$I$220:$J$250,2,0))+VLOOKUP(AR13,'BASE DE DONNEE'!$I$111:$P$192,2,0)-((VLOOKUP(AU13,'BASE DE DONNEE'!$I$220:$J$250,2,0))+VLOOKUP(AR13,'BASE DE DONNEE'!$I$111:$P$164,2,0)*AT13))))))</f>
        <v>0</v>
      </c>
      <c r="BC13" s="41" t="b">
        <f t="shared" si="10"/>
        <v>0</v>
      </c>
      <c r="BD13" s="45" t="b">
        <f t="shared" si="11"/>
        <v>0</v>
      </c>
      <c r="BE13" s="34"/>
      <c r="BF13" s="26"/>
      <c r="BG13" s="29"/>
      <c r="BH13" s="585"/>
      <c r="BI13" s="704"/>
      <c r="BJ13" s="704"/>
      <c r="BK13" s="77">
        <f t="shared" si="12"/>
        <v>0</v>
      </c>
      <c r="BL13" s="29"/>
      <c r="BM13" s="42"/>
      <c r="BN13" s="29"/>
      <c r="BO13" s="29"/>
      <c r="BP13" s="29"/>
      <c r="BQ13" s="29"/>
      <c r="BR13" s="29"/>
      <c r="BS13" s="29"/>
      <c r="BT13" s="94">
        <f t="shared" si="13"/>
        <v>0</v>
      </c>
      <c r="BU13" s="83">
        <f>IF(BL13="CLIENT S+L",(BK13*3333.33+(VLOOKUP(BN13,'BASE DE DONNEE'!$I$220:$J$250,2,0)))-((BK13*3333.33+(VLOOKUP(BN13,'BASE DE DONNEE'!$I$220:$J$250,2,0)))*BM13),IF(BL13="CLIENT O","OFFERT",IF(BL13="CLIENT L",(VLOOKUP(BN13,'BASE DE DONNEE'!$I$220:$J$250,2,0))+(VLOOKUP(BK13,'BASE DE DONNEE'!$I$111:$P$192,2,0)),IF(BL13="CLIENT D",(BK13*3809.53+(VLOOKUP(BN13,'BASE DE DONNEE'!$I$220:$J$250,2,0))),IF(BL13="CLIENT S+D",(BK13*3809.53+(VLOOKUP(BN13,'BASE DE DONNEE'!$I$220:$J$250,2,0)))-((BK13*3809.53+(VLOOKUP(BN13,'BASE DE DONNEE'!$I$220:$J$250,2,0)))*BM13),IF(BL13="CLIENT S",VLOOKUP(BN13,'BASE DE DONNEE'!$I$220:$J$250,2,0))+VLOOKUP(BK13,'BASE DE DONNEE'!$I$111:$P$192,2,0)-((VLOOKUP(BN13,'BASE DE DONNEE'!$I$220:$J$250,2,0))+VLOOKUP(BK13,'BASE DE DONNEE'!$I$111:$P$192,2,0)*BM13))))))</f>
        <v>0</v>
      </c>
      <c r="BV13" s="83" t="b">
        <f t="shared" si="14"/>
        <v>0</v>
      </c>
      <c r="BW13" s="95" t="b">
        <f t="shared" si="15"/>
        <v>0</v>
      </c>
      <c r="BX13" s="34"/>
    </row>
    <row r="14" spans="1:76" x14ac:dyDescent="0.25">
      <c r="A14" s="26"/>
      <c r="B14" s="29"/>
      <c r="C14" s="585"/>
      <c r="D14" s="704"/>
      <c r="E14" s="704"/>
      <c r="F14" s="77">
        <f t="shared" si="0"/>
        <v>0</v>
      </c>
      <c r="G14" s="29"/>
      <c r="H14" s="42"/>
      <c r="I14" s="29"/>
      <c r="J14" s="29"/>
      <c r="K14" s="29"/>
      <c r="L14" s="29"/>
      <c r="M14" s="29"/>
      <c r="N14" s="130"/>
      <c r="O14" s="80">
        <f t="shared" si="1"/>
        <v>0</v>
      </c>
      <c r="P14" s="76" t="b">
        <f>IF(G14="CLIENT S+L",(F14*3333.33+(VLOOKUP(I14,'BASE DE DONNEE'!$I$220:$J$250,2,0)))-(F14*3333.33+(VLOOKUP(I14,'BASE DE DONNEE'!$I$220:$J$250,2,0)))*H14,IF(G14="CLIENT O","OFFERT",IF(G14="CLIENT L",(VLOOKUP(I14,'BASE DE DONNEE'!$I$220:$J$250,2,0))+(VLOOKUP(F14,'BASE DE DONNEE'!$I$111:$P$192,2,0)),IF(G14="CLIENT D",(F14*3809.53+(VLOOKUP(I14,'BASE DE DONNEE'!$I$220:$J$250,2,0))),IF(G14="CLIENT S+D",((F14*3809.53+(VLOOKUP(I14,'BASE DE DONNEE'!$I$220:$J$250,2,0)))-(F14*3809.53+(VLOOKUP(I14,'BASE DE DONNEE'!$I$220:$J$250,2,0)))*H14),IF(G14="CLIENT S",(VLOOKUP(I14,'BASE DE DONNEE'!$I$220:$J$250,2,0))+VLOOKUP(F14,'BASE DE DONNEE'!$I$111:$P$192,2,0)-((VLOOKUP(I14,'BASE DE DONNEE'!$I$220:$J$250,2,0))+VLOOKUP(F14,'BASE DE DONNEE'!$I$111:$P$164,2,0)*H14)))))))</f>
        <v>0</v>
      </c>
      <c r="Q14" s="76" t="b">
        <f t="shared" si="2"/>
        <v>0</v>
      </c>
      <c r="R14" s="83" t="b">
        <f t="shared" si="3"/>
        <v>0</v>
      </c>
      <c r="S14" s="34"/>
      <c r="T14" s="26"/>
      <c r="U14" s="29"/>
      <c r="V14" s="585"/>
      <c r="W14" s="704"/>
      <c r="X14" s="704"/>
      <c r="Y14" s="77">
        <f t="shared" si="4"/>
        <v>0</v>
      </c>
      <c r="Z14" s="29"/>
      <c r="AA14" s="42"/>
      <c r="AB14" s="29"/>
      <c r="AC14" s="29"/>
      <c r="AD14" s="29"/>
      <c r="AE14" s="29"/>
      <c r="AF14" s="29"/>
      <c r="AG14" s="130"/>
      <c r="AH14" s="92">
        <f t="shared" si="5"/>
        <v>0</v>
      </c>
      <c r="AI14" s="83">
        <f>IF(Z14="CLIENT S+L",(Y14*3333.33+(VLOOKUP(AB14,'BASE DE DONNEE'!$I$220:$J$250,2,0)))-(Y14*3333.33+(VLOOKUP(AB14,'BASE DE DONNEE'!$I$220:$J$250,2,0)))*AA14,IF(Z14="CLIENT O","OFFERT",IF(Z14="CLIENT L",(VLOOKUP(AB14,'BASE DE DONNEE'!$I$220:$J$250,2,0))+(VLOOKUP(Y14,'BASE DE DONNEE'!$I$111:$P$192,2,0)),IF(Z14="CLIENT D",(Y14*3809.53+(VLOOKUP(AB14,'BASE DE DONNEE'!$I$220:$J$250,2,0))),IF(Z14="CLIENT S+D",(Y14*3809.53+(VLOOKUP(AB14,'BASE DE DONNEE'!$I$220:$J$250,2,0)))-(Y14*3809.53+(VLOOKUP(AB14,'BASE DE DONNEE'!$I$220:$J$250,2,0)))*AA14,IF(Z14="CLIENT S",VLOOKUP(AB14,'BASE DE DONNEE'!$I$220:$J$250,2,0))+VLOOKUP(Y14,'BASE DE DONNEE'!$I$111:$P$192,2,0)-((VLOOKUP(AB14,'BASE DE DONNEE'!$I$220:$J$250,2,0))+VLOOKUP(Y14,'BASE DE DONNEE'!$I$111:$P$192,2,0)*AA14))))))</f>
        <v>0</v>
      </c>
      <c r="AJ14" s="83" t="b">
        <f t="shared" si="6"/>
        <v>0</v>
      </c>
      <c r="AK14" s="83" t="b">
        <f t="shared" si="7"/>
        <v>0</v>
      </c>
      <c r="AL14" s="34"/>
      <c r="AM14" s="26"/>
      <c r="AN14" s="29"/>
      <c r="AO14" s="585"/>
      <c r="AP14" s="704"/>
      <c r="AQ14" s="704"/>
      <c r="AR14" s="77">
        <f t="shared" si="8"/>
        <v>0</v>
      </c>
      <c r="AS14" s="29"/>
      <c r="AT14" s="42"/>
      <c r="AU14" s="29"/>
      <c r="AV14" s="29"/>
      <c r="AW14" s="29"/>
      <c r="AX14" s="29"/>
      <c r="AY14" s="29"/>
      <c r="AZ14" s="129"/>
      <c r="BA14" s="93">
        <f t="shared" si="9"/>
        <v>0</v>
      </c>
      <c r="BB14" s="41">
        <f>IF(AS14="CLIENT S+L",(AR14*3333.33+(VLOOKUP(AU14,'BASE DE DONNEE'!$I$220:$J$250,2,0)))-((AR14*3333.33+(VLOOKUP(AU14,'BASE DE DONNEE'!$I$220:$J$250,2,0)))*AT14),IF(AS14="CLIENT O","OFFERT",IF(AS14="CLIENT L",(VLOOKUP(AU14,'BASE DE DONNEE'!$I$220:$J$250,2,0))+(VLOOKUP(AR14,'BASE DE DONNEE'!$I$111:$P$192,2,0)),IF(AS14="CLIENT D",(AR14*3809.53+(VLOOKUP(AU14,'BASE DE DONNEE'!$I$220:$J$250,2,0))),IF(AS14="CLIENT S+D",(AR14*3809.53+(VLOOKUP(AU14,'BASE DE DONNEE'!$I$220:$J$250,2,0)))-(AR14*3809.53+(VLOOKUP(AU14,'BASE DE DONNEE'!$I$220:$J$250,2,0)))*AT14,IF(AS14="CLIENT S",VLOOKUP(AU14,'BASE DE DONNEE'!$I$220:$J$250,2,0))+VLOOKUP(AR14,'BASE DE DONNEE'!$I$111:$P$192,2,0)-((VLOOKUP(AU14,'BASE DE DONNEE'!$I$220:$J$250,2,0))+VLOOKUP(AR14,'BASE DE DONNEE'!$I$111:$P$164,2,0)*AT14))))))</f>
        <v>0</v>
      </c>
      <c r="BC14" s="41" t="b">
        <f t="shared" si="10"/>
        <v>0</v>
      </c>
      <c r="BD14" s="45" t="b">
        <f t="shared" si="11"/>
        <v>0</v>
      </c>
      <c r="BE14" s="34"/>
      <c r="BF14" s="26"/>
      <c r="BG14" s="29"/>
      <c r="BH14" s="585"/>
      <c r="BI14" s="704"/>
      <c r="BJ14" s="704"/>
      <c r="BK14" s="77">
        <f t="shared" si="12"/>
        <v>0</v>
      </c>
      <c r="BL14" s="29"/>
      <c r="BM14" s="42"/>
      <c r="BN14" s="29"/>
      <c r="BO14" s="29"/>
      <c r="BP14" s="29"/>
      <c r="BQ14" s="29"/>
      <c r="BR14" s="29"/>
      <c r="BS14" s="29"/>
      <c r="BT14" s="94">
        <f t="shared" si="13"/>
        <v>0</v>
      </c>
      <c r="BU14" s="83">
        <f>IF(BL14="CLIENT S+L",(BK14*3333.33+(VLOOKUP(BN14,'BASE DE DONNEE'!$I$220:$J$250,2,0)))-((BK14*3333.33+(VLOOKUP(BN14,'BASE DE DONNEE'!$I$220:$J$250,2,0)))*BM14),IF(BL14="CLIENT O","OFFERT",IF(BL14="CLIENT L",(VLOOKUP(BN14,'BASE DE DONNEE'!$I$220:$J$250,2,0))+(VLOOKUP(BK14,'BASE DE DONNEE'!$I$111:$P$192,2,0)),IF(BL14="CLIENT D",(BK14*3809.53+(VLOOKUP(BN14,'BASE DE DONNEE'!$I$220:$J$250,2,0))),IF(BL14="CLIENT S+D",(BK14*3809.53+(VLOOKUP(BN14,'BASE DE DONNEE'!$I$220:$J$250,2,0)))-((BK14*3809.53+(VLOOKUP(BN14,'BASE DE DONNEE'!$I$220:$J$250,2,0)))*BM14),IF(BL14="CLIENT S",VLOOKUP(BN14,'BASE DE DONNEE'!$I$220:$J$250,2,0))+VLOOKUP(BK14,'BASE DE DONNEE'!$I$111:$P$192,2,0)-((VLOOKUP(BN14,'BASE DE DONNEE'!$I$220:$J$250,2,0))+VLOOKUP(BK14,'BASE DE DONNEE'!$I$111:$P$192,2,0)*BM14))))))</f>
        <v>0</v>
      </c>
      <c r="BV14" s="83" t="b">
        <f t="shared" si="14"/>
        <v>0</v>
      </c>
      <c r="BW14" s="95" t="b">
        <f t="shared" si="15"/>
        <v>0</v>
      </c>
      <c r="BX14" s="34"/>
    </row>
    <row r="15" spans="1:76" x14ac:dyDescent="0.25">
      <c r="A15" s="26"/>
      <c r="B15" s="29"/>
      <c r="C15" s="585"/>
      <c r="D15" s="704"/>
      <c r="E15" s="704"/>
      <c r="F15" s="77">
        <f t="shared" si="0"/>
        <v>0</v>
      </c>
      <c r="G15" s="29"/>
      <c r="H15" s="42"/>
      <c r="I15" s="29"/>
      <c r="J15" s="29"/>
      <c r="K15" s="29"/>
      <c r="L15" s="29"/>
      <c r="M15" s="29"/>
      <c r="N15" s="130"/>
      <c r="O15" s="80">
        <f t="shared" si="1"/>
        <v>0</v>
      </c>
      <c r="P15" s="76" t="b">
        <f>IF(G15="CLIENT S+L",(F15*3333.33+(VLOOKUP(I15,'BASE DE DONNEE'!$I$220:$J$250,2,0)))-(F15*3333.33+(VLOOKUP(I15,'BASE DE DONNEE'!$I$220:$J$250,2,0)))*H15,IF(G15="CLIENT O","OFFERT",IF(G15="CLIENT L",(VLOOKUP(I15,'BASE DE DONNEE'!$I$220:$J$250,2,0))+(VLOOKUP(F15,'BASE DE DONNEE'!$I$111:$P$192,2,0)),IF(G15="CLIENT D",(F15*3809.53+(VLOOKUP(I15,'BASE DE DONNEE'!$I$220:$J$250,2,0))),IF(G15="CLIENT S+D",((F15*3809.53+(VLOOKUP(I15,'BASE DE DONNEE'!$I$220:$J$250,2,0)))-(F15*3809.53+(VLOOKUP(I15,'BASE DE DONNEE'!$I$220:$J$250,2,0)))*H15),IF(G15="CLIENT S",(VLOOKUP(I15,'BASE DE DONNEE'!$I$220:$J$250,2,0))+VLOOKUP(F15,'BASE DE DONNEE'!$I$111:$P$192,2,0)-((VLOOKUP(I15,'BASE DE DONNEE'!$I$220:$J$250,2,0))+VLOOKUP(F15,'BASE DE DONNEE'!$I$111:$P$164,2,0)*H15)))))))</f>
        <v>0</v>
      </c>
      <c r="Q15" s="76" t="b">
        <f t="shared" si="2"/>
        <v>0</v>
      </c>
      <c r="R15" s="83" t="b">
        <f t="shared" si="3"/>
        <v>0</v>
      </c>
      <c r="S15" s="34"/>
      <c r="T15" s="26"/>
      <c r="U15" s="29"/>
      <c r="V15" s="585"/>
      <c r="W15" s="704"/>
      <c r="X15" s="704"/>
      <c r="Y15" s="77">
        <f t="shared" si="4"/>
        <v>0</v>
      </c>
      <c r="Z15" s="29"/>
      <c r="AA15" s="42"/>
      <c r="AB15" s="29"/>
      <c r="AC15" s="29"/>
      <c r="AD15" s="29"/>
      <c r="AE15" s="29"/>
      <c r="AF15" s="29"/>
      <c r="AG15" s="133"/>
      <c r="AH15" s="92">
        <f t="shared" si="5"/>
        <v>0</v>
      </c>
      <c r="AI15" s="83">
        <f>IF(Z15="CLIENT S+L",(Y15*3333.33+(VLOOKUP(AB15,'BASE DE DONNEE'!$I$220:$J$250,2,0)))-(Y15*3333.33+(VLOOKUP(AB15,'BASE DE DONNEE'!$I$220:$J$250,2,0)))*AA15,IF(Z15="CLIENT O","OFFERT",IF(Z15="CLIENT L",(VLOOKUP(AB15,'BASE DE DONNEE'!$I$220:$J$250,2,0))+(VLOOKUP(Y15,'BASE DE DONNEE'!$I$111:$P$192,2,0)),IF(Z15="CLIENT D",(Y15*3809.53+(VLOOKUP(AB15,'BASE DE DONNEE'!$I$220:$J$250,2,0))),IF(Z15="CLIENT S+D",(Y15*3809.53+(VLOOKUP(AB15,'BASE DE DONNEE'!$I$220:$J$250,2,0)))-(Y15*3809.53+(VLOOKUP(AB15,'BASE DE DONNEE'!$I$220:$J$250,2,0)))*AA15,IF(Z15="CLIENT S",VLOOKUP(AB15,'BASE DE DONNEE'!$I$220:$J$250,2,0))+VLOOKUP(Y15,'BASE DE DONNEE'!$I$111:$P$192,2,0)-((VLOOKUP(AB15,'BASE DE DONNEE'!$I$220:$J$250,2,0))+VLOOKUP(Y15,'BASE DE DONNEE'!$I$111:$P$192,2,0)*AA15))))))</f>
        <v>0</v>
      </c>
      <c r="AJ15" s="83" t="b">
        <f t="shared" si="6"/>
        <v>0</v>
      </c>
      <c r="AK15" s="83" t="b">
        <f t="shared" si="7"/>
        <v>0</v>
      </c>
      <c r="AL15" s="34"/>
      <c r="AM15" s="26"/>
      <c r="AN15" s="29"/>
      <c r="AO15" s="585"/>
      <c r="AP15" s="704"/>
      <c r="AQ15" s="704"/>
      <c r="AR15" s="77">
        <f t="shared" si="8"/>
        <v>0</v>
      </c>
      <c r="AS15" s="29"/>
      <c r="AT15" s="42"/>
      <c r="AU15" s="29"/>
      <c r="AV15" s="29"/>
      <c r="AW15" s="29"/>
      <c r="AX15" s="29"/>
      <c r="AY15" s="29"/>
      <c r="AZ15" s="129"/>
      <c r="BA15" s="93">
        <f t="shared" si="9"/>
        <v>0</v>
      </c>
      <c r="BB15" s="41">
        <f>IF(AS15="CLIENT S+L",(AR15*3333.33+(VLOOKUP(AU15,'BASE DE DONNEE'!$I$220:$J$250,2,0)))-((AR15*3333.33+(VLOOKUP(AU15,'BASE DE DONNEE'!$I$220:$J$250,2,0)))*AT15),IF(AS15="CLIENT O","OFFERT",IF(AS15="CLIENT L",(VLOOKUP(AU15,'BASE DE DONNEE'!$I$220:$J$250,2,0))+(VLOOKUP(AR15,'BASE DE DONNEE'!$I$111:$P$192,2,0)),IF(AS15="CLIENT D",(AR15*3809.53+(VLOOKUP(AU15,'BASE DE DONNEE'!$I$220:$J$250,2,0))),IF(AS15="CLIENT S+D",(AR15*3809.53+(VLOOKUP(AU15,'BASE DE DONNEE'!$I$220:$J$250,2,0)))-(AR15*3809.53+(VLOOKUP(AU15,'BASE DE DONNEE'!$I$220:$J$250,2,0)))*AT15,IF(AS15="CLIENT S",VLOOKUP(AU15,'BASE DE DONNEE'!$I$220:$J$250,2,0))+VLOOKUP(AR15,'BASE DE DONNEE'!$I$111:$P$192,2,0)-((VLOOKUP(AU15,'BASE DE DONNEE'!$I$220:$J$250,2,0))+VLOOKUP(AR15,'BASE DE DONNEE'!$I$111:$P$164,2,0)*AT15))))))</f>
        <v>0</v>
      </c>
      <c r="BC15" s="41" t="b">
        <f t="shared" si="10"/>
        <v>0</v>
      </c>
      <c r="BD15" s="45" t="b">
        <f t="shared" si="11"/>
        <v>0</v>
      </c>
      <c r="BE15" s="34"/>
      <c r="BF15" s="26"/>
      <c r="BG15" s="29"/>
      <c r="BH15" s="585"/>
      <c r="BI15" s="704"/>
      <c r="BJ15" s="704"/>
      <c r="BK15" s="77">
        <f t="shared" si="12"/>
        <v>0</v>
      </c>
      <c r="BL15" s="29"/>
      <c r="BM15" s="42"/>
      <c r="BN15" s="29"/>
      <c r="BO15" s="29"/>
      <c r="BP15" s="29"/>
      <c r="BQ15" s="29"/>
      <c r="BR15" s="29"/>
      <c r="BS15" s="29"/>
      <c r="BT15" s="94">
        <f t="shared" si="13"/>
        <v>0</v>
      </c>
      <c r="BU15" s="83">
        <f>IF(BL15="CLIENT S+L",(BK15*3333.33+(VLOOKUP(BN15,'BASE DE DONNEE'!$I$220:$J$250,2,0)))-((BK15*3333.33+(VLOOKUP(BN15,'BASE DE DONNEE'!$I$220:$J$250,2,0)))*BM15),IF(BL15="CLIENT O","OFFERT",IF(BL15="CLIENT L",(VLOOKUP(BN15,'BASE DE DONNEE'!$I$220:$J$250,2,0))+(VLOOKUP(BK15,'BASE DE DONNEE'!$I$111:$P$192,2,0)),IF(BL15="CLIENT D",(BK15*3809.53+(VLOOKUP(BN15,'BASE DE DONNEE'!$I$220:$J$250,2,0))),IF(BL15="CLIENT S+D",(BK15*3809.53+(VLOOKUP(BN15,'BASE DE DONNEE'!$I$220:$J$250,2,0)))-((BK15*3809.53+(VLOOKUP(BN15,'BASE DE DONNEE'!$I$220:$J$250,2,0)))*BM15),IF(BL15="CLIENT S",VLOOKUP(BN15,'BASE DE DONNEE'!$I$220:$J$250,2,0))+VLOOKUP(BK15,'BASE DE DONNEE'!$I$111:$P$192,2,0)-((VLOOKUP(BN15,'BASE DE DONNEE'!$I$220:$J$250,2,0))+VLOOKUP(BK15,'BASE DE DONNEE'!$I$111:$P$192,2,0)*BM15))))))</f>
        <v>0</v>
      </c>
      <c r="BV15" s="83" t="b">
        <f t="shared" si="14"/>
        <v>0</v>
      </c>
      <c r="BW15" s="95" t="b">
        <f t="shared" si="15"/>
        <v>0</v>
      </c>
      <c r="BX15" s="34"/>
    </row>
    <row r="16" spans="1:76" x14ac:dyDescent="0.25">
      <c r="A16" s="26"/>
      <c r="B16" s="29"/>
      <c r="C16" s="585"/>
      <c r="D16" s="704"/>
      <c r="E16" s="704"/>
      <c r="F16" s="77">
        <f t="shared" si="0"/>
        <v>0</v>
      </c>
      <c r="G16" s="29"/>
      <c r="H16" s="42"/>
      <c r="I16" s="29"/>
      <c r="J16" s="29"/>
      <c r="K16" s="29"/>
      <c r="L16" s="29"/>
      <c r="M16" s="29"/>
      <c r="N16" s="130"/>
      <c r="O16" s="80">
        <f t="shared" si="1"/>
        <v>0</v>
      </c>
      <c r="P16" s="76" t="b">
        <f>IF(G16="CLIENT S+L",(F16*3333.33+(VLOOKUP(I16,'BASE DE DONNEE'!$I$220:$J$250,2,0)))-(F16*3333.33+(VLOOKUP(I16,'BASE DE DONNEE'!$I$220:$J$250,2,0)))*H16,IF(G16="CLIENT O","OFFERT",IF(G16="CLIENT L",(VLOOKUP(I16,'BASE DE DONNEE'!$I$220:$J$250,2,0))+(VLOOKUP(F16,'BASE DE DONNEE'!$I$111:$P$192,2,0)),IF(G16="CLIENT D",(F16*3809.53+(VLOOKUP(I16,'BASE DE DONNEE'!$I$220:$J$250,2,0))),IF(G16="CLIENT S+D",((F16*3809.53+(VLOOKUP(I16,'BASE DE DONNEE'!$I$220:$J$250,2,0)))-(F16*3809.53+(VLOOKUP(I16,'BASE DE DONNEE'!$I$220:$J$250,2,0)))*H16),IF(G16="CLIENT S",(VLOOKUP(I16,'BASE DE DONNEE'!$I$220:$J$250,2,0))+VLOOKUP(F16,'BASE DE DONNEE'!$I$111:$P$192,2,0)-((VLOOKUP(I16,'BASE DE DONNEE'!$I$220:$J$250,2,0))+VLOOKUP(F16,'BASE DE DONNEE'!$I$111:$P$164,2,0)*H16)))))))</f>
        <v>0</v>
      </c>
      <c r="Q16" s="76" t="b">
        <f t="shared" si="2"/>
        <v>0</v>
      </c>
      <c r="R16" s="83" t="b">
        <f t="shared" si="3"/>
        <v>0</v>
      </c>
      <c r="S16" s="34"/>
      <c r="T16" s="26"/>
      <c r="U16" s="29"/>
      <c r="V16" s="585"/>
      <c r="W16" s="704"/>
      <c r="X16" s="704"/>
      <c r="Y16" s="77">
        <f t="shared" si="4"/>
        <v>0</v>
      </c>
      <c r="Z16" s="29"/>
      <c r="AA16" s="42"/>
      <c r="AB16" s="29"/>
      <c r="AC16" s="29"/>
      <c r="AD16" s="29"/>
      <c r="AE16" s="29"/>
      <c r="AF16" s="29"/>
      <c r="AG16" s="130"/>
      <c r="AH16" s="92">
        <f t="shared" si="5"/>
        <v>0</v>
      </c>
      <c r="AI16" s="83">
        <f>IF(Z16="CLIENT S+L",(Y16*3333.33+(VLOOKUP(AB16,'BASE DE DONNEE'!$I$220:$J$250,2,0)))-(Y16*3333.33+(VLOOKUP(AB16,'BASE DE DONNEE'!$I$220:$J$250,2,0)))*AA16,IF(Z16="CLIENT O","OFFERT",IF(Z16="CLIENT L",(VLOOKUP(AB16,'BASE DE DONNEE'!$I$220:$J$250,2,0))+(VLOOKUP(Y16,'BASE DE DONNEE'!$I$111:$P$192,2,0)),IF(Z16="CLIENT D",(Y16*3809.53+(VLOOKUP(AB16,'BASE DE DONNEE'!$I$220:$J$250,2,0))),IF(Z16="CLIENT S+D",(Y16*3809.53+(VLOOKUP(AB16,'BASE DE DONNEE'!$I$220:$J$250,2,0)))-(Y16*3809.53+(VLOOKUP(AB16,'BASE DE DONNEE'!$I$220:$J$250,2,0)))*AA16,IF(Z16="CLIENT S",VLOOKUP(AB16,'BASE DE DONNEE'!$I$220:$J$250,2,0))+VLOOKUP(Y16,'BASE DE DONNEE'!$I$111:$P$192,2,0)-((VLOOKUP(AB16,'BASE DE DONNEE'!$I$220:$J$250,2,0))+VLOOKUP(Y16,'BASE DE DONNEE'!$I$111:$P$192,2,0)*AA16))))))</f>
        <v>0</v>
      </c>
      <c r="AJ16" s="83" t="b">
        <f t="shared" si="6"/>
        <v>0</v>
      </c>
      <c r="AK16" s="83" t="b">
        <f t="shared" si="7"/>
        <v>0</v>
      </c>
      <c r="AL16" s="34"/>
      <c r="AM16" s="26"/>
      <c r="AN16" s="29"/>
      <c r="AO16" s="585"/>
      <c r="AP16" s="704"/>
      <c r="AQ16" s="704"/>
      <c r="AR16" s="77">
        <f t="shared" si="8"/>
        <v>0</v>
      </c>
      <c r="AS16" s="29"/>
      <c r="AT16" s="42"/>
      <c r="AU16" s="29"/>
      <c r="AV16" s="29"/>
      <c r="AW16" s="29"/>
      <c r="AX16" s="29"/>
      <c r="AY16" s="29"/>
      <c r="AZ16" s="129"/>
      <c r="BA16" s="93">
        <f t="shared" si="9"/>
        <v>0</v>
      </c>
      <c r="BB16" s="41">
        <f>IF(AS16="CLIENT S+L",(AR16*3333.33+(VLOOKUP(AU16,'BASE DE DONNEE'!$I$220:$J$250,2,0)))-((AR16*3333.33+(VLOOKUP(AU16,'BASE DE DONNEE'!$I$220:$J$250,2,0)))*AT16),IF(AS16="CLIENT O","OFFERT",IF(AS16="CLIENT L",(VLOOKUP(AU16,'BASE DE DONNEE'!$I$220:$J$250,2,0))+(VLOOKUP(AR16,'BASE DE DONNEE'!$I$111:$P$192,2,0)),IF(AS16="CLIENT D",(AR16*3809.53+(VLOOKUP(AU16,'BASE DE DONNEE'!$I$220:$J$250,2,0))),IF(AS16="CLIENT S+D",(AR16*3809.53+(VLOOKUP(AU16,'BASE DE DONNEE'!$I$220:$J$250,2,0)))-(AR16*3809.53+(VLOOKUP(AU16,'BASE DE DONNEE'!$I$220:$J$250,2,0)))*AT16,IF(AS16="CLIENT S",VLOOKUP(AU16,'BASE DE DONNEE'!$I$220:$J$250,2,0))+VLOOKUP(AR16,'BASE DE DONNEE'!$I$111:$P$192,2,0)-((VLOOKUP(AU16,'BASE DE DONNEE'!$I$220:$J$250,2,0))+VLOOKUP(AR16,'BASE DE DONNEE'!$I$111:$P$164,2,0)*AT16))))))</f>
        <v>0</v>
      </c>
      <c r="BC16" s="41" t="b">
        <f t="shared" si="10"/>
        <v>0</v>
      </c>
      <c r="BD16" s="45" t="b">
        <f t="shared" si="11"/>
        <v>0</v>
      </c>
      <c r="BE16" s="34"/>
      <c r="BF16" s="26"/>
      <c r="BG16" s="29"/>
      <c r="BH16" s="585"/>
      <c r="BI16" s="704"/>
      <c r="BJ16" s="704"/>
      <c r="BK16" s="77">
        <f t="shared" si="12"/>
        <v>0</v>
      </c>
      <c r="BL16" s="29"/>
      <c r="BM16" s="42"/>
      <c r="BN16" s="29"/>
      <c r="BO16" s="29"/>
      <c r="BP16" s="29"/>
      <c r="BQ16" s="29"/>
      <c r="BR16" s="29"/>
      <c r="BS16" s="29"/>
      <c r="BT16" s="94">
        <f t="shared" si="13"/>
        <v>0</v>
      </c>
      <c r="BU16" s="83">
        <f>IF(BL16="CLIENT S+L",(BK16*3333.33+(VLOOKUP(BN16,'BASE DE DONNEE'!$I$220:$J$250,2,0)))-((BK16*3333.33+(VLOOKUP(BN16,'BASE DE DONNEE'!$I$220:$J$250,2,0)))*BM16),IF(BL16="CLIENT O","OFFERT",IF(BL16="CLIENT L",(VLOOKUP(BN16,'BASE DE DONNEE'!$I$220:$J$250,2,0))+(VLOOKUP(BK16,'BASE DE DONNEE'!$I$111:$P$192,2,0)),IF(BL16="CLIENT D",(BK16*3809.53+(VLOOKUP(BN16,'BASE DE DONNEE'!$I$220:$J$250,2,0))),IF(BL16="CLIENT S+D",(BK16*3809.53+(VLOOKUP(BN16,'BASE DE DONNEE'!$I$220:$J$250,2,0)))-((BK16*3809.53+(VLOOKUP(BN16,'BASE DE DONNEE'!$I$220:$J$250,2,0)))*BM16),IF(BL16="CLIENT S",VLOOKUP(BN16,'BASE DE DONNEE'!$I$220:$J$250,2,0))+VLOOKUP(BK16,'BASE DE DONNEE'!$I$111:$P$192,2,0)-((VLOOKUP(BN16,'BASE DE DONNEE'!$I$220:$J$250,2,0))+VLOOKUP(BK16,'BASE DE DONNEE'!$I$111:$P$192,2,0)*BM16))))))</f>
        <v>0</v>
      </c>
      <c r="BV16" s="83" t="b">
        <f t="shared" si="14"/>
        <v>0</v>
      </c>
      <c r="BW16" s="95" t="b">
        <f t="shared" si="15"/>
        <v>0</v>
      </c>
      <c r="BX16" s="34"/>
    </row>
    <row r="17" spans="1:76" x14ac:dyDescent="0.25">
      <c r="A17" s="26"/>
      <c r="B17" s="29"/>
      <c r="C17" s="585"/>
      <c r="D17" s="704"/>
      <c r="E17" s="704"/>
      <c r="F17" s="77">
        <f t="shared" si="0"/>
        <v>0</v>
      </c>
      <c r="G17" s="29"/>
      <c r="H17" s="42"/>
      <c r="I17" s="29"/>
      <c r="J17" s="29"/>
      <c r="K17" s="29"/>
      <c r="L17" s="29"/>
      <c r="M17" s="29"/>
      <c r="N17" s="130"/>
      <c r="O17" s="80">
        <f t="shared" si="1"/>
        <v>0</v>
      </c>
      <c r="P17" s="76" t="b">
        <f>IF(G17="CLIENT S+L",(F17*3333.33+(VLOOKUP(I17,'BASE DE DONNEE'!$I$220:$J$250,2,0)))-(F17*3333.33+(VLOOKUP(I17,'BASE DE DONNEE'!$I$220:$J$250,2,0)))*H17,IF(G17="CLIENT O","OFFERT",IF(G17="CLIENT L",(VLOOKUP(I17,'BASE DE DONNEE'!$I$220:$J$250,2,0))+(VLOOKUP(F17,'BASE DE DONNEE'!$I$111:$P$192,2,0)),IF(G17="CLIENT D",(F17*3809.53+(VLOOKUP(I17,'BASE DE DONNEE'!$I$220:$J$250,2,0))),IF(G17="CLIENT S+D",((F17*3809.53+(VLOOKUP(I17,'BASE DE DONNEE'!$I$220:$J$250,2,0)))-(F17*3809.53+(VLOOKUP(I17,'BASE DE DONNEE'!$I$220:$J$250,2,0)))*H17),IF(G17="CLIENT S",(VLOOKUP(I17,'BASE DE DONNEE'!$I$220:$J$250,2,0))+VLOOKUP(F17,'BASE DE DONNEE'!$I$111:$P$192,2,0)-((VLOOKUP(I17,'BASE DE DONNEE'!$I$220:$J$250,2,0))+VLOOKUP(F17,'BASE DE DONNEE'!$I$111:$P$164,2,0)*H17)))))))</f>
        <v>0</v>
      </c>
      <c r="Q17" s="76" t="b">
        <f t="shared" si="2"/>
        <v>0</v>
      </c>
      <c r="R17" s="83" t="b">
        <f t="shared" si="3"/>
        <v>0</v>
      </c>
      <c r="S17" s="34"/>
      <c r="T17" s="26"/>
      <c r="U17" s="29"/>
      <c r="V17" s="585"/>
      <c r="W17" s="704"/>
      <c r="X17" s="704"/>
      <c r="Y17" s="77">
        <f t="shared" si="4"/>
        <v>0</v>
      </c>
      <c r="Z17" s="29"/>
      <c r="AA17" s="42"/>
      <c r="AB17" s="29"/>
      <c r="AC17" s="29"/>
      <c r="AD17" s="29"/>
      <c r="AE17" s="29"/>
      <c r="AF17" s="29"/>
      <c r="AG17" s="134"/>
      <c r="AH17" s="92">
        <f t="shared" si="5"/>
        <v>0</v>
      </c>
      <c r="AI17" s="83">
        <f>IF(Z17="CLIENT S+L",(Y17*3333.33+(VLOOKUP(AB17,'BASE DE DONNEE'!$I$220:$J$250,2,0)))-(Y17*3333.33+(VLOOKUP(AB17,'BASE DE DONNEE'!$I$220:$J$250,2,0)))*AA17,IF(Z17="CLIENT O","OFFERT",IF(Z17="CLIENT L",(VLOOKUP(AB17,'BASE DE DONNEE'!$I$220:$J$250,2,0))+(VLOOKUP(Y17,'BASE DE DONNEE'!$I$111:$P$192,2,0)),IF(Z17="CLIENT D",(Y17*3809.53+(VLOOKUP(AB17,'BASE DE DONNEE'!$I$220:$J$250,2,0))),IF(Z17="CLIENT S+D",(Y17*3809.53+(VLOOKUP(AB17,'BASE DE DONNEE'!$I$220:$J$250,2,0)))-(Y17*3809.53+(VLOOKUP(AB17,'BASE DE DONNEE'!$I$220:$J$250,2,0)))*AA17,IF(Z17="CLIENT S",VLOOKUP(AB17,'BASE DE DONNEE'!$I$220:$J$250,2,0))+VLOOKUP(Y17,'BASE DE DONNEE'!$I$111:$P$192,2,0)-((VLOOKUP(AB17,'BASE DE DONNEE'!$I$220:$J$250,2,0))+VLOOKUP(Y17,'BASE DE DONNEE'!$I$111:$P$192,2,0)*AA17))))))</f>
        <v>0</v>
      </c>
      <c r="AJ17" s="83" t="b">
        <f t="shared" si="6"/>
        <v>0</v>
      </c>
      <c r="AK17" s="83" t="b">
        <f t="shared" si="7"/>
        <v>0</v>
      </c>
      <c r="AL17" s="34"/>
      <c r="AM17" s="26"/>
      <c r="AN17" s="29"/>
      <c r="AO17" s="585"/>
      <c r="AP17" s="704"/>
      <c r="AQ17" s="704"/>
      <c r="AR17" s="77">
        <f t="shared" si="8"/>
        <v>0</v>
      </c>
      <c r="AS17" s="29"/>
      <c r="AT17" s="42"/>
      <c r="AU17" s="29"/>
      <c r="AV17" s="29"/>
      <c r="AW17" s="29"/>
      <c r="AX17" s="29"/>
      <c r="AY17" s="29"/>
      <c r="AZ17" s="129"/>
      <c r="BA17" s="93">
        <f t="shared" si="9"/>
        <v>0</v>
      </c>
      <c r="BB17" s="41">
        <f>IF(AS17="CLIENT S+L",(AR17*3333.33+(VLOOKUP(AU17,'BASE DE DONNEE'!$I$220:$J$250,2,0)))-((AR17*3333.33+(VLOOKUP(AU17,'BASE DE DONNEE'!$I$220:$J$250,2,0)))*AT17),IF(AS17="CLIENT O","OFFERT",IF(AS17="CLIENT L",(VLOOKUP(AU17,'BASE DE DONNEE'!$I$220:$J$250,2,0))+(VLOOKUP(AR17,'BASE DE DONNEE'!$I$111:$P$192,2,0)),IF(AS17="CLIENT D",(AR17*3809.53+(VLOOKUP(AU17,'BASE DE DONNEE'!$I$220:$J$250,2,0))),IF(AS17="CLIENT S+D",(AR17*3809.53+(VLOOKUP(AU17,'BASE DE DONNEE'!$I$220:$J$250,2,0)))-(AR17*3809.53+(VLOOKUP(AU17,'BASE DE DONNEE'!$I$220:$J$250,2,0)))*AT17,IF(AS17="CLIENT S",VLOOKUP(AU17,'BASE DE DONNEE'!$I$220:$J$250,2,0))+VLOOKUP(AR17,'BASE DE DONNEE'!$I$111:$P$192,2,0)-((VLOOKUP(AU17,'BASE DE DONNEE'!$I$220:$J$250,2,0))+VLOOKUP(AR17,'BASE DE DONNEE'!$I$111:$P$164,2,0)*AT17))))))</f>
        <v>0</v>
      </c>
      <c r="BC17" s="41" t="b">
        <f t="shared" si="10"/>
        <v>0</v>
      </c>
      <c r="BD17" s="45" t="b">
        <f t="shared" si="11"/>
        <v>0</v>
      </c>
      <c r="BE17" s="34"/>
      <c r="BF17" s="26"/>
      <c r="BG17" s="29"/>
      <c r="BH17" s="585"/>
      <c r="BI17" s="704"/>
      <c r="BJ17" s="704"/>
      <c r="BK17" s="77">
        <f t="shared" si="12"/>
        <v>0</v>
      </c>
      <c r="BL17" s="29"/>
      <c r="BM17" s="42"/>
      <c r="BN17" s="29"/>
      <c r="BO17" s="29"/>
      <c r="BP17" s="29"/>
      <c r="BQ17" s="29"/>
      <c r="BR17" s="29"/>
      <c r="BS17" s="29"/>
      <c r="BT17" s="94">
        <f t="shared" si="13"/>
        <v>0</v>
      </c>
      <c r="BU17" s="83">
        <f>IF(BL17="CLIENT S+L",(BK17*3333.33+(VLOOKUP(BN17,'BASE DE DONNEE'!$I$220:$J$250,2,0)))-((BK17*3333.33+(VLOOKUP(BN17,'BASE DE DONNEE'!$I$220:$J$250,2,0)))*BM17),IF(BL17="CLIENT O","OFFERT",IF(BL17="CLIENT L",(VLOOKUP(BN17,'BASE DE DONNEE'!$I$220:$J$250,2,0))+(VLOOKUP(BK17,'BASE DE DONNEE'!$I$111:$P$192,2,0)),IF(BL17="CLIENT D",(BK17*3809.53+(VLOOKUP(BN17,'BASE DE DONNEE'!$I$220:$J$250,2,0))),IF(BL17="CLIENT S+D",(BK17*3809.53+(VLOOKUP(BN17,'BASE DE DONNEE'!$I$220:$J$250,2,0)))-((BK17*3809.53+(VLOOKUP(BN17,'BASE DE DONNEE'!$I$220:$J$250,2,0)))*BM17),IF(BL17="CLIENT S",VLOOKUP(BN17,'BASE DE DONNEE'!$I$220:$J$250,2,0))+VLOOKUP(BK17,'BASE DE DONNEE'!$I$111:$P$192,2,0)-((VLOOKUP(BN17,'BASE DE DONNEE'!$I$220:$J$250,2,0))+VLOOKUP(BK17,'BASE DE DONNEE'!$I$111:$P$192,2,0)*BM17))))))</f>
        <v>0</v>
      </c>
      <c r="BV17" s="83" t="b">
        <f t="shared" si="14"/>
        <v>0</v>
      </c>
      <c r="BW17" s="95" t="b">
        <f t="shared" si="15"/>
        <v>0</v>
      </c>
      <c r="BX17" s="34"/>
    </row>
    <row r="18" spans="1:76" x14ac:dyDescent="0.25">
      <c r="A18" s="26"/>
      <c r="B18" s="29"/>
      <c r="C18" s="585"/>
      <c r="D18" s="704"/>
      <c r="E18" s="704"/>
      <c r="F18" s="77">
        <f t="shared" si="0"/>
        <v>0</v>
      </c>
      <c r="G18" s="29"/>
      <c r="H18" s="42"/>
      <c r="I18" s="29"/>
      <c r="J18" s="29"/>
      <c r="K18" s="29"/>
      <c r="L18" s="29"/>
      <c r="M18" s="29"/>
      <c r="N18" s="130"/>
      <c r="O18" s="80">
        <f t="shared" si="1"/>
        <v>0</v>
      </c>
      <c r="P18" s="76" t="b">
        <f>IF(G18="CLIENT S+L",(F18*3333.33+(VLOOKUP(I18,'BASE DE DONNEE'!$I$220:$J$250,2,0)))-(F18*3333.33+(VLOOKUP(I18,'BASE DE DONNEE'!$I$220:$J$250,2,0)))*H18,IF(G18="CLIENT O","OFFERT",IF(G18="CLIENT L",(VLOOKUP(I18,'BASE DE DONNEE'!$I$220:$J$250,2,0))+(VLOOKUP(F18,'BASE DE DONNEE'!$I$111:$P$192,2,0)),IF(G18="CLIENT D",(F18*3809.53+(VLOOKUP(I18,'BASE DE DONNEE'!$I$220:$J$250,2,0))),IF(G18="CLIENT S+D",((F18*3809.53+(VLOOKUP(I18,'BASE DE DONNEE'!$I$220:$J$250,2,0)))-(F18*3809.53+(VLOOKUP(I18,'BASE DE DONNEE'!$I$220:$J$250,2,0)))*H18),IF(G18="CLIENT S",(VLOOKUP(I18,'BASE DE DONNEE'!$I$220:$J$250,2,0))+VLOOKUP(F18,'BASE DE DONNEE'!$I$111:$P$192,2,0)-((VLOOKUP(I18,'BASE DE DONNEE'!$I$220:$J$250,2,0))+VLOOKUP(F18,'BASE DE DONNEE'!$I$111:$P$164,2,0)*H18)))))))</f>
        <v>0</v>
      </c>
      <c r="Q18" s="76" t="b">
        <f t="shared" si="2"/>
        <v>0</v>
      </c>
      <c r="R18" s="83" t="b">
        <f t="shared" si="3"/>
        <v>0</v>
      </c>
      <c r="S18" s="34"/>
      <c r="T18" s="26"/>
      <c r="U18" s="29"/>
      <c r="V18" s="585"/>
      <c r="W18" s="704"/>
      <c r="X18" s="704"/>
      <c r="Y18" s="77">
        <f t="shared" si="4"/>
        <v>0</v>
      </c>
      <c r="Z18" s="29"/>
      <c r="AA18" s="42"/>
      <c r="AB18" s="29"/>
      <c r="AC18" s="29"/>
      <c r="AD18" s="29"/>
      <c r="AE18" s="29"/>
      <c r="AF18" s="29"/>
      <c r="AG18" s="130"/>
      <c r="AH18" s="92">
        <f t="shared" si="5"/>
        <v>0</v>
      </c>
      <c r="AI18" s="83">
        <f>IF(Z18="CLIENT S+L",(Y18*3333.33+(VLOOKUP(AB18,'BASE DE DONNEE'!$I$220:$J$250,2,0)))-(Y18*3333.33+(VLOOKUP(AB18,'BASE DE DONNEE'!$I$220:$J$250,2,0)))*AA18,IF(Z18="CLIENT O","OFFERT",IF(Z18="CLIENT L",(VLOOKUP(AB18,'BASE DE DONNEE'!$I$220:$J$250,2,0))+(VLOOKUP(Y18,'BASE DE DONNEE'!$I$111:$P$192,2,0)),IF(Z18="CLIENT D",(Y18*3809.53+(VLOOKUP(AB18,'BASE DE DONNEE'!$I$220:$J$250,2,0))),IF(Z18="CLIENT S+D",(Y18*3809.53+(VLOOKUP(AB18,'BASE DE DONNEE'!$I$220:$J$250,2,0)))-(Y18*3809.53+(VLOOKUP(AB18,'BASE DE DONNEE'!$I$220:$J$250,2,0)))*AA18,IF(Z18="CLIENT S",VLOOKUP(AB18,'BASE DE DONNEE'!$I$220:$J$250,2,0))+VLOOKUP(Y18,'BASE DE DONNEE'!$I$111:$P$192,2,0)-((VLOOKUP(AB18,'BASE DE DONNEE'!$I$220:$J$250,2,0))+VLOOKUP(Y18,'BASE DE DONNEE'!$I$111:$P$192,2,0)*AA18))))))</f>
        <v>0</v>
      </c>
      <c r="AJ18" s="83" t="b">
        <f t="shared" si="6"/>
        <v>0</v>
      </c>
      <c r="AK18" s="83" t="b">
        <f t="shared" si="7"/>
        <v>0</v>
      </c>
      <c r="AL18" s="34"/>
      <c r="AM18" s="26"/>
      <c r="AN18" s="29"/>
      <c r="AO18" s="585"/>
      <c r="AP18" s="704"/>
      <c r="AQ18" s="704"/>
      <c r="AR18" s="77">
        <f t="shared" si="8"/>
        <v>0</v>
      </c>
      <c r="AS18" s="29"/>
      <c r="AT18" s="42"/>
      <c r="AU18" s="29"/>
      <c r="AV18" s="29"/>
      <c r="AW18" s="29"/>
      <c r="AX18" s="29"/>
      <c r="AY18" s="29"/>
      <c r="AZ18" s="129"/>
      <c r="BA18" s="93">
        <f t="shared" si="9"/>
        <v>0</v>
      </c>
      <c r="BB18" s="41">
        <f>IF(AS18="CLIENT S+L",(AR18*3333.33+(VLOOKUP(AU18,'BASE DE DONNEE'!$I$220:$J$250,2,0)))-((AR18*3333.33+(VLOOKUP(AU18,'BASE DE DONNEE'!$I$220:$J$250,2,0)))*AT18),IF(AS18="CLIENT O","OFFERT",IF(AS18="CLIENT L",(VLOOKUP(AU18,'BASE DE DONNEE'!$I$220:$J$250,2,0))+(VLOOKUP(AR18,'BASE DE DONNEE'!$I$111:$P$192,2,0)),IF(AS18="CLIENT D",(AR18*3809.53+(VLOOKUP(AU18,'BASE DE DONNEE'!$I$220:$J$250,2,0))),IF(AS18="CLIENT S+D",(AR18*3809.53+(VLOOKUP(AU18,'BASE DE DONNEE'!$I$220:$J$250,2,0)))-(AR18*3809.53+(VLOOKUP(AU18,'BASE DE DONNEE'!$I$220:$J$250,2,0)))*AT18,IF(AS18="CLIENT S",VLOOKUP(AU18,'BASE DE DONNEE'!$I$220:$J$250,2,0))+VLOOKUP(AR18,'BASE DE DONNEE'!$I$111:$P$192,2,0)-((VLOOKUP(AU18,'BASE DE DONNEE'!$I$220:$J$250,2,0))+VLOOKUP(AR18,'BASE DE DONNEE'!$I$111:$P$164,2,0)*AT18))))))</f>
        <v>0</v>
      </c>
      <c r="BC18" s="41" t="b">
        <f t="shared" si="10"/>
        <v>0</v>
      </c>
      <c r="BD18" s="45" t="b">
        <f t="shared" si="11"/>
        <v>0</v>
      </c>
      <c r="BE18" s="34"/>
      <c r="BF18" s="26"/>
      <c r="BG18" s="29"/>
      <c r="BH18" s="585"/>
      <c r="BI18" s="704"/>
      <c r="BJ18" s="704"/>
      <c r="BK18" s="77">
        <f t="shared" si="12"/>
        <v>0</v>
      </c>
      <c r="BL18" s="29"/>
      <c r="BM18" s="42"/>
      <c r="BN18" s="29"/>
      <c r="BO18" s="29"/>
      <c r="BP18" s="29"/>
      <c r="BQ18" s="29"/>
      <c r="BR18" s="29"/>
      <c r="BS18" s="29"/>
      <c r="BT18" s="94">
        <f t="shared" si="13"/>
        <v>0</v>
      </c>
      <c r="BU18" s="83">
        <f>IF(BL18="CLIENT S+L",(BK18*3333.33+(VLOOKUP(BN18,'BASE DE DONNEE'!$I$220:$J$250,2,0)))-((BK18*3333.33+(VLOOKUP(BN18,'BASE DE DONNEE'!$I$220:$J$250,2,0)))*BM18),IF(BL18="CLIENT O","OFFERT",IF(BL18="CLIENT L",(VLOOKUP(BN18,'BASE DE DONNEE'!$I$220:$J$250,2,0))+(VLOOKUP(BK18,'BASE DE DONNEE'!$I$111:$P$192,2,0)),IF(BL18="CLIENT D",(BK18*3809.53+(VLOOKUP(BN18,'BASE DE DONNEE'!$I$220:$J$250,2,0))),IF(BL18="CLIENT S+D",(BK18*3809.53+(VLOOKUP(BN18,'BASE DE DONNEE'!$I$220:$J$250,2,0)))-((BK18*3809.53+(VLOOKUP(BN18,'BASE DE DONNEE'!$I$220:$J$250,2,0)))*BM18),IF(BL18="CLIENT S",VLOOKUP(BN18,'BASE DE DONNEE'!$I$220:$J$250,2,0))+VLOOKUP(BK18,'BASE DE DONNEE'!$I$111:$P$192,2,0)-((VLOOKUP(BN18,'BASE DE DONNEE'!$I$220:$J$250,2,0))+VLOOKUP(BK18,'BASE DE DONNEE'!$I$111:$P$192,2,0)*BM18))))))</f>
        <v>0</v>
      </c>
      <c r="BV18" s="83" t="b">
        <f t="shared" si="14"/>
        <v>0</v>
      </c>
      <c r="BW18" s="95" t="b">
        <f t="shared" si="15"/>
        <v>0</v>
      </c>
      <c r="BX18" s="34"/>
    </row>
    <row r="19" spans="1:76" x14ac:dyDescent="0.25">
      <c r="A19" s="26"/>
      <c r="B19" s="29"/>
      <c r="C19" s="585"/>
      <c r="D19" s="704"/>
      <c r="E19" s="704"/>
      <c r="F19" s="77">
        <f t="shared" si="0"/>
        <v>0</v>
      </c>
      <c r="G19" s="29"/>
      <c r="H19" s="42"/>
      <c r="I19" s="29"/>
      <c r="J19" s="29"/>
      <c r="K19" s="29"/>
      <c r="L19" s="29"/>
      <c r="M19" s="29"/>
      <c r="N19" s="130"/>
      <c r="O19" s="80">
        <f t="shared" si="1"/>
        <v>0</v>
      </c>
      <c r="P19" s="76" t="b">
        <f>IF(G19="CLIENT S+L",(F19*3333.33+(VLOOKUP(I19,'BASE DE DONNEE'!$I$220:$J$250,2,0)))-(F19*3333.33+(VLOOKUP(I19,'BASE DE DONNEE'!$I$220:$J$250,2,0)))*H19,IF(G19="CLIENT O","OFFERT",IF(G19="CLIENT L",(VLOOKUP(I19,'BASE DE DONNEE'!$I$220:$J$250,2,0))+(VLOOKUP(F19,'BASE DE DONNEE'!$I$111:$P$192,2,0)),IF(G19="CLIENT D",(F19*3809.53+(VLOOKUP(I19,'BASE DE DONNEE'!$I$220:$J$250,2,0))),IF(G19="CLIENT S+D",((F19*3809.53+(VLOOKUP(I19,'BASE DE DONNEE'!$I$220:$J$250,2,0)))-(F19*3809.53+(VLOOKUP(I19,'BASE DE DONNEE'!$I$220:$J$250,2,0)))*H19),IF(G19="CLIENT S",(VLOOKUP(I19,'BASE DE DONNEE'!$I$220:$J$250,2,0))+VLOOKUP(F19,'BASE DE DONNEE'!$I$111:$P$192,2,0)-((VLOOKUP(I19,'BASE DE DONNEE'!$I$220:$J$250,2,0))+VLOOKUP(F19,'BASE DE DONNEE'!$I$111:$P$164,2,0)*H19)))))))</f>
        <v>0</v>
      </c>
      <c r="Q19" s="76" t="b">
        <f t="shared" si="2"/>
        <v>0</v>
      </c>
      <c r="R19" s="83" t="b">
        <f t="shared" si="3"/>
        <v>0</v>
      </c>
      <c r="S19" s="34"/>
      <c r="T19" s="26"/>
      <c r="U19" s="29"/>
      <c r="V19" s="585"/>
      <c r="W19" s="704"/>
      <c r="X19" s="704"/>
      <c r="Y19" s="77">
        <f t="shared" si="4"/>
        <v>0</v>
      </c>
      <c r="Z19" s="29"/>
      <c r="AA19" s="42"/>
      <c r="AB19" s="29"/>
      <c r="AC19" s="29"/>
      <c r="AD19" s="29"/>
      <c r="AE19" s="29"/>
      <c r="AF19" s="29"/>
      <c r="AG19" s="133"/>
      <c r="AH19" s="92">
        <f t="shared" si="5"/>
        <v>0</v>
      </c>
      <c r="AI19" s="83">
        <f>IF(Z19="CLIENT S+L",(Y19*3333.33+(VLOOKUP(AB19,'BASE DE DONNEE'!$I$220:$J$250,2,0)))-(Y19*3333.33+(VLOOKUP(AB19,'BASE DE DONNEE'!$I$220:$J$250,2,0)))*AA19,IF(Z19="CLIENT O","OFFERT",IF(Z19="CLIENT L",(VLOOKUP(AB19,'BASE DE DONNEE'!$I$220:$J$250,2,0))+(VLOOKUP(Y19,'BASE DE DONNEE'!$I$111:$P$192,2,0)),IF(Z19="CLIENT D",(Y19*3809.53+(VLOOKUP(AB19,'BASE DE DONNEE'!$I$220:$J$250,2,0))),IF(Z19="CLIENT S+D",(Y19*3809.53+(VLOOKUP(AB19,'BASE DE DONNEE'!$I$220:$J$250,2,0)))-(Y19*3809.53+(VLOOKUP(AB19,'BASE DE DONNEE'!$I$220:$J$250,2,0)))*AA19,IF(Z19="CLIENT S",VLOOKUP(AB19,'BASE DE DONNEE'!$I$220:$J$250,2,0))+VLOOKUP(Y19,'BASE DE DONNEE'!$I$111:$P$192,2,0)-((VLOOKUP(AB19,'BASE DE DONNEE'!$I$220:$J$250,2,0))+VLOOKUP(Y19,'BASE DE DONNEE'!$I$111:$P$192,2,0)*AA19))))))</f>
        <v>0</v>
      </c>
      <c r="AJ19" s="83" t="b">
        <f t="shared" si="6"/>
        <v>0</v>
      </c>
      <c r="AK19" s="83" t="b">
        <f t="shared" si="7"/>
        <v>0</v>
      </c>
      <c r="AL19" s="34"/>
      <c r="AM19" s="26"/>
      <c r="AN19" s="29"/>
      <c r="AO19" s="585"/>
      <c r="AP19" s="704"/>
      <c r="AQ19" s="704"/>
      <c r="AR19" s="77">
        <f t="shared" si="8"/>
        <v>0</v>
      </c>
      <c r="AS19" s="29"/>
      <c r="AT19" s="42"/>
      <c r="AU19" s="29"/>
      <c r="AV19" s="29"/>
      <c r="AW19" s="29"/>
      <c r="AX19" s="29"/>
      <c r="AY19" s="29"/>
      <c r="AZ19" s="129"/>
      <c r="BA19" s="93">
        <f t="shared" si="9"/>
        <v>0</v>
      </c>
      <c r="BB19" s="41">
        <f>IF(AS19="CLIENT S+L",(AR19*3333.33+(VLOOKUP(AU19,'BASE DE DONNEE'!$I$220:$J$250,2,0)))-((AR19*3333.33+(VLOOKUP(AU19,'BASE DE DONNEE'!$I$220:$J$250,2,0)))*AT19),IF(AS19="CLIENT O","OFFERT",IF(AS19="CLIENT L",(VLOOKUP(AU19,'BASE DE DONNEE'!$I$220:$J$250,2,0))+(VLOOKUP(AR19,'BASE DE DONNEE'!$I$111:$P$192,2,0)),IF(AS19="CLIENT D",(AR19*3809.53+(VLOOKUP(AU19,'BASE DE DONNEE'!$I$220:$J$250,2,0))),IF(AS19="CLIENT S+D",(AR19*3809.53+(VLOOKUP(AU19,'BASE DE DONNEE'!$I$220:$J$250,2,0)))-(AR19*3809.53+(VLOOKUP(AU19,'BASE DE DONNEE'!$I$220:$J$250,2,0)))*AT19,IF(AS19="CLIENT S",VLOOKUP(AU19,'BASE DE DONNEE'!$I$220:$J$250,2,0))+VLOOKUP(AR19,'BASE DE DONNEE'!$I$111:$P$192,2,0)-((VLOOKUP(AU19,'BASE DE DONNEE'!$I$220:$J$250,2,0))+VLOOKUP(AR19,'BASE DE DONNEE'!$I$111:$P$164,2,0)*AT19))))))</f>
        <v>0</v>
      </c>
      <c r="BC19" s="41" t="b">
        <f t="shared" si="10"/>
        <v>0</v>
      </c>
      <c r="BD19" s="45" t="b">
        <f t="shared" si="11"/>
        <v>0</v>
      </c>
      <c r="BE19" s="34"/>
      <c r="BF19" s="26"/>
      <c r="BG19" s="29"/>
      <c r="BH19" s="585"/>
      <c r="BI19" s="704"/>
      <c r="BJ19" s="704"/>
      <c r="BK19" s="77">
        <f t="shared" si="12"/>
        <v>0</v>
      </c>
      <c r="BL19" s="29"/>
      <c r="BM19" s="42"/>
      <c r="BN19" s="29"/>
      <c r="BO19" s="29"/>
      <c r="BP19" s="29"/>
      <c r="BQ19" s="29"/>
      <c r="BR19" s="29"/>
      <c r="BS19" s="29"/>
      <c r="BT19" s="94">
        <f t="shared" si="13"/>
        <v>0</v>
      </c>
      <c r="BU19" s="83">
        <f>IF(BL19="CLIENT S+L",(BK19*3333.33+(VLOOKUP(BN19,'BASE DE DONNEE'!$I$220:$J$250,2,0)))-((BK19*3333.33+(VLOOKUP(BN19,'BASE DE DONNEE'!$I$220:$J$250,2,0)))*BM19),IF(BL19="CLIENT O","OFFERT",IF(BL19="CLIENT L",(VLOOKUP(BN19,'BASE DE DONNEE'!$I$220:$J$250,2,0))+(VLOOKUP(BK19,'BASE DE DONNEE'!$I$111:$P$192,2,0)),IF(BL19="CLIENT D",(BK19*3809.53+(VLOOKUP(BN19,'BASE DE DONNEE'!$I$220:$J$250,2,0))),IF(BL19="CLIENT S+D",(BK19*3809.53+(VLOOKUP(BN19,'BASE DE DONNEE'!$I$220:$J$250,2,0)))-((BK19*3809.53+(VLOOKUP(BN19,'BASE DE DONNEE'!$I$220:$J$250,2,0)))*BM19),IF(BL19="CLIENT S",VLOOKUP(BN19,'BASE DE DONNEE'!$I$220:$J$250,2,0))+VLOOKUP(BK19,'BASE DE DONNEE'!$I$111:$P$192,2,0)-((VLOOKUP(BN19,'BASE DE DONNEE'!$I$220:$J$250,2,0))+VLOOKUP(BK19,'BASE DE DONNEE'!$I$111:$P$192,2,0)*BM19))))))</f>
        <v>0</v>
      </c>
      <c r="BV19" s="83" t="b">
        <f t="shared" si="14"/>
        <v>0</v>
      </c>
      <c r="BW19" s="95" t="b">
        <f t="shared" si="15"/>
        <v>0</v>
      </c>
      <c r="BX19" s="34"/>
    </row>
    <row r="20" spans="1:76" x14ac:dyDescent="0.25">
      <c r="A20" s="26"/>
      <c r="B20" s="29"/>
      <c r="C20" s="585"/>
      <c r="D20" s="704"/>
      <c r="E20" s="704"/>
      <c r="F20" s="77">
        <f t="shared" si="0"/>
        <v>0</v>
      </c>
      <c r="G20" s="29"/>
      <c r="H20" s="42"/>
      <c r="I20" s="29"/>
      <c r="J20" s="29"/>
      <c r="K20" s="29"/>
      <c r="L20" s="29"/>
      <c r="M20" s="29"/>
      <c r="N20" s="130"/>
      <c r="O20" s="80">
        <f t="shared" si="1"/>
        <v>0</v>
      </c>
      <c r="P20" s="76" t="b">
        <f>IF(G20="CLIENT S+L",(F20*3333.33+(VLOOKUP(I20,'BASE DE DONNEE'!$I$220:$J$250,2,0)))-(F20*3333.33+(VLOOKUP(I20,'BASE DE DONNEE'!$I$220:$J$250,2,0)))*H20,IF(G20="CLIENT O","OFFERT",IF(G20="CLIENT L",(VLOOKUP(I20,'BASE DE DONNEE'!$I$220:$J$250,2,0))+(VLOOKUP(F20,'BASE DE DONNEE'!$I$111:$P$192,2,0)),IF(G20="CLIENT D",(F20*3809.53+(VLOOKUP(I20,'BASE DE DONNEE'!$I$220:$J$250,2,0))),IF(G20="CLIENT S+D",((F20*3809.53+(VLOOKUP(I20,'BASE DE DONNEE'!$I$220:$J$250,2,0)))-(F20*3809.53+(VLOOKUP(I20,'BASE DE DONNEE'!$I$220:$J$250,2,0)))*H20),IF(G20="CLIENT S",(VLOOKUP(I20,'BASE DE DONNEE'!$I$220:$J$250,2,0))+VLOOKUP(F20,'BASE DE DONNEE'!$I$111:$P$192,2,0)-((VLOOKUP(I20,'BASE DE DONNEE'!$I$220:$J$250,2,0))+VLOOKUP(F20,'BASE DE DONNEE'!$I$111:$P$164,2,0)*H20)))))))</f>
        <v>0</v>
      </c>
      <c r="Q20" s="76" t="b">
        <f t="shared" si="2"/>
        <v>0</v>
      </c>
      <c r="R20" s="83" t="b">
        <f t="shared" si="3"/>
        <v>0</v>
      </c>
      <c r="S20" s="34"/>
      <c r="T20" s="26"/>
      <c r="U20" s="29"/>
      <c r="V20" s="585"/>
      <c r="W20" s="704"/>
      <c r="X20" s="704"/>
      <c r="Y20" s="77">
        <f t="shared" si="4"/>
        <v>0</v>
      </c>
      <c r="Z20" s="29"/>
      <c r="AA20" s="42"/>
      <c r="AB20" s="29"/>
      <c r="AC20" s="29"/>
      <c r="AD20" s="29"/>
      <c r="AE20" s="29"/>
      <c r="AF20" s="29"/>
      <c r="AG20" s="130"/>
      <c r="AH20" s="92">
        <f t="shared" si="5"/>
        <v>0</v>
      </c>
      <c r="AI20" s="83">
        <f>IF(Z20="CLIENT S+L",(Y20*3333.33+(VLOOKUP(AB20,'BASE DE DONNEE'!$I$220:$J$250,2,0)))-(Y20*3333.33+(VLOOKUP(AB20,'BASE DE DONNEE'!$I$220:$J$250,2,0)))*AA20,IF(Z20="CLIENT O","OFFERT",IF(Z20="CLIENT L",(VLOOKUP(AB20,'BASE DE DONNEE'!$I$220:$J$250,2,0))+(VLOOKUP(Y20,'BASE DE DONNEE'!$I$111:$P$192,2,0)),IF(Z20="CLIENT D",(Y20*3809.53+(VLOOKUP(AB20,'BASE DE DONNEE'!$I$220:$J$250,2,0))),IF(Z20="CLIENT S+D",(Y20*3809.53+(VLOOKUP(AB20,'BASE DE DONNEE'!$I$220:$J$250,2,0)))-(Y20*3809.53+(VLOOKUP(AB20,'BASE DE DONNEE'!$I$220:$J$250,2,0)))*AA20,IF(Z20="CLIENT S",VLOOKUP(AB20,'BASE DE DONNEE'!$I$220:$J$250,2,0))+VLOOKUP(Y20,'BASE DE DONNEE'!$I$111:$P$192,2,0)-((VLOOKUP(AB20,'BASE DE DONNEE'!$I$220:$J$250,2,0))+VLOOKUP(Y20,'BASE DE DONNEE'!$I$111:$P$192,2,0)*AA20))))))</f>
        <v>0</v>
      </c>
      <c r="AJ20" s="83" t="b">
        <f t="shared" si="6"/>
        <v>0</v>
      </c>
      <c r="AK20" s="83" t="b">
        <f t="shared" si="7"/>
        <v>0</v>
      </c>
      <c r="AL20" s="34"/>
      <c r="AM20" s="26"/>
      <c r="AN20" s="29"/>
      <c r="AO20" s="585"/>
      <c r="AP20" s="704"/>
      <c r="AQ20" s="704"/>
      <c r="AR20" s="77">
        <f t="shared" si="8"/>
        <v>0</v>
      </c>
      <c r="AS20" s="29"/>
      <c r="AT20" s="42"/>
      <c r="AU20" s="29"/>
      <c r="AV20" s="29"/>
      <c r="AW20" s="29"/>
      <c r="AX20" s="29"/>
      <c r="AY20" s="29"/>
      <c r="AZ20" s="129"/>
      <c r="BA20" s="93">
        <f t="shared" si="9"/>
        <v>0</v>
      </c>
      <c r="BB20" s="41">
        <f>IF(AS20="CLIENT S+L",(AR20*3333.33+(VLOOKUP(AU20,'BASE DE DONNEE'!$I$220:$J$250,2,0)))-((AR20*3333.33+(VLOOKUP(AU20,'BASE DE DONNEE'!$I$220:$J$250,2,0)))*AT20),IF(AS20="CLIENT O","OFFERT",IF(AS20="CLIENT L",(VLOOKUP(AU20,'BASE DE DONNEE'!$I$220:$J$250,2,0))+(VLOOKUP(AR20,'BASE DE DONNEE'!$I$111:$P$192,2,0)),IF(AS20="CLIENT D",(AR20*3809.53+(VLOOKUP(AU20,'BASE DE DONNEE'!$I$220:$J$250,2,0))),IF(AS20="CLIENT S+D",(AR20*3809.53+(VLOOKUP(AU20,'BASE DE DONNEE'!$I$220:$J$250,2,0)))-(AR20*3809.53+(VLOOKUP(AU20,'BASE DE DONNEE'!$I$220:$J$250,2,0)))*AT20,IF(AS20="CLIENT S",VLOOKUP(AU20,'BASE DE DONNEE'!$I$220:$J$250,2,0))+VLOOKUP(AR20,'BASE DE DONNEE'!$I$111:$P$192,2,0)-((VLOOKUP(AU20,'BASE DE DONNEE'!$I$220:$J$250,2,0))+VLOOKUP(AR20,'BASE DE DONNEE'!$I$111:$P$164,2,0)*AT20))))))</f>
        <v>0</v>
      </c>
      <c r="BC20" s="41" t="b">
        <f t="shared" si="10"/>
        <v>0</v>
      </c>
      <c r="BD20" s="45" t="b">
        <f t="shared" si="11"/>
        <v>0</v>
      </c>
      <c r="BE20" s="34"/>
      <c r="BF20" s="26"/>
      <c r="BG20" s="29"/>
      <c r="BH20" s="585"/>
      <c r="BI20" s="704"/>
      <c r="BJ20" s="704"/>
      <c r="BK20" s="77">
        <f t="shared" si="12"/>
        <v>0</v>
      </c>
      <c r="BL20" s="29"/>
      <c r="BM20" s="42"/>
      <c r="BN20" s="29"/>
      <c r="BO20" s="29"/>
      <c r="BP20" s="29"/>
      <c r="BQ20" s="29"/>
      <c r="BR20" s="29"/>
      <c r="BS20" s="29"/>
      <c r="BT20" s="94">
        <f t="shared" si="13"/>
        <v>0</v>
      </c>
      <c r="BU20" s="83">
        <f>IF(BL20="CLIENT S+L",(BK20*3333.33+(VLOOKUP(BN20,'BASE DE DONNEE'!$I$220:$J$250,2,0)))-((BK20*3333.33+(VLOOKUP(BN20,'BASE DE DONNEE'!$I$220:$J$250,2,0)))*BM20),IF(BL20="CLIENT O","OFFERT",IF(BL20="CLIENT L",(VLOOKUP(BN20,'BASE DE DONNEE'!$I$220:$J$250,2,0))+(VLOOKUP(BK20,'BASE DE DONNEE'!$I$111:$P$192,2,0)),IF(BL20="CLIENT D",(BK20*3809.53+(VLOOKUP(BN20,'BASE DE DONNEE'!$I$220:$J$250,2,0))),IF(BL20="CLIENT S+D",(BK20*3809.53+(VLOOKUP(BN20,'BASE DE DONNEE'!$I$220:$J$250,2,0)))-((BK20*3809.53+(VLOOKUP(BN20,'BASE DE DONNEE'!$I$220:$J$250,2,0)))*BM20),IF(BL20="CLIENT S",VLOOKUP(BN20,'BASE DE DONNEE'!$I$220:$J$250,2,0))+VLOOKUP(BK20,'BASE DE DONNEE'!$I$111:$P$192,2,0)-((VLOOKUP(BN20,'BASE DE DONNEE'!$I$220:$J$250,2,0))+VLOOKUP(BK20,'BASE DE DONNEE'!$I$111:$P$192,2,0)*BM20))))))</f>
        <v>0</v>
      </c>
      <c r="BV20" s="83" t="b">
        <f t="shared" si="14"/>
        <v>0</v>
      </c>
      <c r="BW20" s="95" t="b">
        <f t="shared" si="15"/>
        <v>0</v>
      </c>
      <c r="BX20" s="34"/>
    </row>
    <row r="21" spans="1:76" x14ac:dyDescent="0.25">
      <c r="A21" s="26"/>
      <c r="B21" s="29"/>
      <c r="C21" s="585"/>
      <c r="D21" s="704"/>
      <c r="E21" s="704"/>
      <c r="F21" s="77">
        <f t="shared" si="0"/>
        <v>0</v>
      </c>
      <c r="G21" s="29"/>
      <c r="H21" s="42"/>
      <c r="I21" s="29"/>
      <c r="J21" s="29"/>
      <c r="K21" s="29"/>
      <c r="L21" s="29"/>
      <c r="M21" s="29"/>
      <c r="N21" s="130"/>
      <c r="O21" s="80">
        <f t="shared" si="1"/>
        <v>0</v>
      </c>
      <c r="P21" s="76" t="b">
        <f>IF(G21="CLIENT S+L",(F21*3333.33+(VLOOKUP(I21,'BASE DE DONNEE'!$I$220:$J$250,2,0)))-(F21*3333.33+(VLOOKUP(I21,'BASE DE DONNEE'!$I$220:$J$250,2,0)))*H21,IF(G21="CLIENT O","OFFERT",IF(G21="CLIENT L",(VLOOKUP(I21,'BASE DE DONNEE'!$I$220:$J$250,2,0))+(VLOOKUP(F21,'BASE DE DONNEE'!$I$111:$P$192,2,0)),IF(G21="CLIENT D",(F21*3809.53+(VLOOKUP(I21,'BASE DE DONNEE'!$I$220:$J$250,2,0))),IF(G21="CLIENT S+D",((F21*3809.53+(VLOOKUP(I21,'BASE DE DONNEE'!$I$220:$J$250,2,0)))-(F21*3809.53+(VLOOKUP(I21,'BASE DE DONNEE'!$I$220:$J$250,2,0)))*H21),IF(G21="CLIENT S",(VLOOKUP(I21,'BASE DE DONNEE'!$I$220:$J$250,2,0))+VLOOKUP(F21,'BASE DE DONNEE'!$I$111:$P$192,2,0)-((VLOOKUP(I21,'BASE DE DONNEE'!$I$220:$J$250,2,0))+VLOOKUP(F21,'BASE DE DONNEE'!$I$111:$P$164,2,0)*H21)))))))</f>
        <v>0</v>
      </c>
      <c r="Q21" s="76" t="b">
        <f t="shared" si="2"/>
        <v>0</v>
      </c>
      <c r="R21" s="83" t="b">
        <f t="shared" si="3"/>
        <v>0</v>
      </c>
      <c r="S21" s="34"/>
      <c r="T21" s="26"/>
      <c r="U21" s="29"/>
      <c r="V21" s="585"/>
      <c r="W21" s="704"/>
      <c r="X21" s="704"/>
      <c r="Y21" s="77">
        <f t="shared" si="4"/>
        <v>0</v>
      </c>
      <c r="Z21" s="29"/>
      <c r="AA21" s="42"/>
      <c r="AB21" s="29"/>
      <c r="AC21" s="29"/>
      <c r="AD21" s="29"/>
      <c r="AE21" s="29"/>
      <c r="AF21" s="29"/>
      <c r="AG21" s="130"/>
      <c r="AH21" s="92">
        <f t="shared" si="5"/>
        <v>0</v>
      </c>
      <c r="AI21" s="83">
        <f>IF(Z21="CLIENT S+L",(Y21*3333.33+(VLOOKUP(AB21,'BASE DE DONNEE'!$I$220:$J$250,2,0)))-(Y21*3333.33+(VLOOKUP(AB21,'BASE DE DONNEE'!$I$220:$J$250,2,0)))*AA21,IF(Z21="CLIENT O","OFFERT",IF(Z21="CLIENT L",(VLOOKUP(AB21,'BASE DE DONNEE'!$I$220:$J$250,2,0))+(VLOOKUP(Y21,'BASE DE DONNEE'!$I$111:$P$192,2,0)),IF(Z21="CLIENT D",(Y21*3809.53+(VLOOKUP(AB21,'BASE DE DONNEE'!$I$220:$J$250,2,0))),IF(Z21="CLIENT S+D",(Y21*3809.53+(VLOOKUP(AB21,'BASE DE DONNEE'!$I$220:$J$250,2,0)))-(Y21*3809.53+(VLOOKUP(AB21,'BASE DE DONNEE'!$I$220:$J$250,2,0)))*AA21,IF(Z21="CLIENT S",VLOOKUP(AB21,'BASE DE DONNEE'!$I$220:$J$250,2,0))+VLOOKUP(Y21,'BASE DE DONNEE'!$I$111:$P$192,2,0)-((VLOOKUP(AB21,'BASE DE DONNEE'!$I$220:$J$250,2,0))+VLOOKUP(Y21,'BASE DE DONNEE'!$I$111:$P$192,2,0)*AA21))))))</f>
        <v>0</v>
      </c>
      <c r="AJ21" s="83" t="b">
        <f t="shared" si="6"/>
        <v>0</v>
      </c>
      <c r="AK21" s="83" t="b">
        <f t="shared" si="7"/>
        <v>0</v>
      </c>
      <c r="AL21" s="34"/>
      <c r="AM21" s="26"/>
      <c r="AN21" s="29"/>
      <c r="AO21" s="585"/>
      <c r="AP21" s="704"/>
      <c r="AQ21" s="704"/>
      <c r="AR21" s="77">
        <f t="shared" si="8"/>
        <v>0</v>
      </c>
      <c r="AS21" s="29"/>
      <c r="AT21" s="42"/>
      <c r="AU21" s="29"/>
      <c r="AV21" s="29"/>
      <c r="AW21" s="29"/>
      <c r="AX21" s="29"/>
      <c r="AY21" s="29"/>
      <c r="AZ21" s="129"/>
      <c r="BA21" s="93">
        <f t="shared" si="9"/>
        <v>0</v>
      </c>
      <c r="BB21" s="41">
        <f>IF(AS21="CLIENT S+L",(AR21*3333.33+(VLOOKUP(AU21,'BASE DE DONNEE'!$I$220:$J$250,2,0)))-((AR21*3333.33+(VLOOKUP(AU21,'BASE DE DONNEE'!$I$220:$J$250,2,0)))*AT21),IF(AS21="CLIENT O","OFFERT",IF(AS21="CLIENT L",(VLOOKUP(AU21,'BASE DE DONNEE'!$I$220:$J$250,2,0))+(VLOOKUP(AR21,'BASE DE DONNEE'!$I$111:$P$192,2,0)),IF(AS21="CLIENT D",(AR21*3809.53+(VLOOKUP(AU21,'BASE DE DONNEE'!$I$220:$J$250,2,0))),IF(AS21="CLIENT S+D",(AR21*3809.53+(VLOOKUP(AU21,'BASE DE DONNEE'!$I$220:$J$250,2,0)))-(AR21*3809.53+(VLOOKUP(AU21,'BASE DE DONNEE'!$I$220:$J$250,2,0)))*AT21,IF(AS21="CLIENT S",VLOOKUP(AU21,'BASE DE DONNEE'!$I$220:$J$250,2,0))+VLOOKUP(AR21,'BASE DE DONNEE'!$I$111:$P$192,2,0)-((VLOOKUP(AU21,'BASE DE DONNEE'!$I$220:$J$250,2,0))+VLOOKUP(AR21,'BASE DE DONNEE'!$I$111:$P$164,2,0)*AT21))))))</f>
        <v>0</v>
      </c>
      <c r="BC21" s="41" t="b">
        <f t="shared" si="10"/>
        <v>0</v>
      </c>
      <c r="BD21" s="45" t="b">
        <f t="shared" si="11"/>
        <v>0</v>
      </c>
      <c r="BE21" s="34"/>
      <c r="BF21" s="26"/>
      <c r="BG21" s="29"/>
      <c r="BH21" s="585"/>
      <c r="BI21" s="704"/>
      <c r="BJ21" s="704"/>
      <c r="BK21" s="77">
        <f t="shared" si="12"/>
        <v>0</v>
      </c>
      <c r="BL21" s="29"/>
      <c r="BM21" s="42"/>
      <c r="BN21" s="29"/>
      <c r="BO21" s="29"/>
      <c r="BP21" s="29"/>
      <c r="BQ21" s="29"/>
      <c r="BR21" s="29"/>
      <c r="BS21" s="29"/>
      <c r="BT21" s="94">
        <f t="shared" si="13"/>
        <v>0</v>
      </c>
      <c r="BU21" s="83">
        <f>IF(BL21="CLIENT S+L",(BK21*3333.33+(VLOOKUP(BN21,'BASE DE DONNEE'!$I$220:$J$250,2,0)))-((BK21*3333.33+(VLOOKUP(BN21,'BASE DE DONNEE'!$I$220:$J$250,2,0)))*BM21),IF(BL21="CLIENT O","OFFERT",IF(BL21="CLIENT L",(VLOOKUP(BN21,'BASE DE DONNEE'!$I$220:$J$250,2,0))+(VLOOKUP(BK21,'BASE DE DONNEE'!$I$111:$P$192,2,0)),IF(BL21="CLIENT D",(BK21*3809.53+(VLOOKUP(BN21,'BASE DE DONNEE'!$I$220:$J$250,2,0))),IF(BL21="CLIENT S+D",(BK21*3809.53+(VLOOKUP(BN21,'BASE DE DONNEE'!$I$220:$J$250,2,0)))-((BK21*3809.53+(VLOOKUP(BN21,'BASE DE DONNEE'!$I$220:$J$250,2,0)))*BM21),IF(BL21="CLIENT S",VLOOKUP(BN21,'BASE DE DONNEE'!$I$220:$J$250,2,0))+VLOOKUP(BK21,'BASE DE DONNEE'!$I$111:$P$192,2,0)-((VLOOKUP(BN21,'BASE DE DONNEE'!$I$220:$J$250,2,0))+VLOOKUP(BK21,'BASE DE DONNEE'!$I$111:$P$192,2,0)*BM21))))))</f>
        <v>0</v>
      </c>
      <c r="BV21" s="83" t="b">
        <f t="shared" si="14"/>
        <v>0</v>
      </c>
      <c r="BW21" s="95" t="b">
        <f t="shared" si="15"/>
        <v>0</v>
      </c>
      <c r="BX21" s="34"/>
    </row>
    <row r="22" spans="1:76" x14ac:dyDescent="0.25">
      <c r="A22" s="26"/>
      <c r="B22" s="29"/>
      <c r="C22" s="585"/>
      <c r="D22" s="704"/>
      <c r="E22" s="704"/>
      <c r="F22" s="77">
        <f t="shared" si="0"/>
        <v>0</v>
      </c>
      <c r="G22" s="29"/>
      <c r="H22" s="42"/>
      <c r="I22" s="29"/>
      <c r="J22" s="29"/>
      <c r="K22" s="29"/>
      <c r="L22" s="29"/>
      <c r="M22" s="29"/>
      <c r="N22" s="130"/>
      <c r="O22" s="80">
        <f t="shared" si="1"/>
        <v>0</v>
      </c>
      <c r="P22" s="76" t="b">
        <f>IF(G22="CLIENT S+L",(F22*3333.33+(VLOOKUP(I22,'BASE DE DONNEE'!$I$220:$J$250,2,0)))-(F22*3333.33+(VLOOKUP(I22,'BASE DE DONNEE'!$I$220:$J$250,2,0)))*H22,IF(G22="CLIENT O","OFFERT",IF(G22="CLIENT L",(VLOOKUP(I22,'BASE DE DONNEE'!$I$220:$J$250,2,0))+(VLOOKUP(F22,'BASE DE DONNEE'!$I$111:$P$192,2,0)),IF(G22="CLIENT D",(F22*3809.53+(VLOOKUP(I22,'BASE DE DONNEE'!$I$220:$J$250,2,0))),IF(G22="CLIENT S+D",((F22*3809.53+(VLOOKUP(I22,'BASE DE DONNEE'!$I$220:$J$250,2,0)))-(F22*3809.53+(VLOOKUP(I22,'BASE DE DONNEE'!$I$220:$J$250,2,0)))*H22),IF(G22="CLIENT S",(VLOOKUP(I22,'BASE DE DONNEE'!$I$220:$J$250,2,0))+VLOOKUP(F22,'BASE DE DONNEE'!$I$111:$P$192,2,0)-((VLOOKUP(I22,'BASE DE DONNEE'!$I$220:$J$250,2,0))+VLOOKUP(F22,'BASE DE DONNEE'!$I$111:$P$164,2,0)*H22)))))))</f>
        <v>0</v>
      </c>
      <c r="Q22" s="76" t="b">
        <f t="shared" si="2"/>
        <v>0</v>
      </c>
      <c r="R22" s="83" t="b">
        <f t="shared" si="3"/>
        <v>0</v>
      </c>
      <c r="S22" s="34"/>
      <c r="T22" s="26"/>
      <c r="U22" s="29"/>
      <c r="V22" s="585"/>
      <c r="W22" s="704"/>
      <c r="X22" s="704"/>
      <c r="Y22" s="77">
        <f t="shared" si="4"/>
        <v>0</v>
      </c>
      <c r="Z22" s="29"/>
      <c r="AA22" s="42"/>
      <c r="AB22" s="29"/>
      <c r="AC22" s="29"/>
      <c r="AD22" s="29"/>
      <c r="AE22" s="29"/>
      <c r="AF22" s="29"/>
      <c r="AG22" s="130"/>
      <c r="AH22" s="92">
        <f t="shared" si="5"/>
        <v>0</v>
      </c>
      <c r="AI22" s="83">
        <f>IF(Z22="CLIENT S+L",(Y22*3333.33+(VLOOKUP(AB22,'BASE DE DONNEE'!$I$220:$J$250,2,0)))-(Y22*3333.33+(VLOOKUP(AB22,'BASE DE DONNEE'!$I$220:$J$250,2,0)))*AA22,IF(Z22="CLIENT O","OFFERT",IF(Z22="CLIENT L",(VLOOKUP(AB22,'BASE DE DONNEE'!$I$220:$J$250,2,0))+(VLOOKUP(Y22,'BASE DE DONNEE'!$I$111:$P$192,2,0)),IF(Z22="CLIENT D",(Y22*3809.53+(VLOOKUP(AB22,'BASE DE DONNEE'!$I$220:$J$250,2,0))),IF(Z22="CLIENT S+D",(Y22*3809.53+(VLOOKUP(AB22,'BASE DE DONNEE'!$I$220:$J$250,2,0)))-(Y22*3809.53+(VLOOKUP(AB22,'BASE DE DONNEE'!$I$220:$J$250,2,0)))*AA22,IF(Z22="CLIENT S",VLOOKUP(AB22,'BASE DE DONNEE'!$I$220:$J$250,2,0))+VLOOKUP(Y22,'BASE DE DONNEE'!$I$111:$P$192,2,0)-((VLOOKUP(AB22,'BASE DE DONNEE'!$I$220:$J$250,2,0))+VLOOKUP(Y22,'BASE DE DONNEE'!$I$111:$P$192,2,0)*AA22))))))</f>
        <v>0</v>
      </c>
      <c r="AJ22" s="83" t="b">
        <f t="shared" si="6"/>
        <v>0</v>
      </c>
      <c r="AK22" s="83" t="b">
        <f t="shared" si="7"/>
        <v>0</v>
      </c>
      <c r="AL22" s="34"/>
      <c r="AM22" s="26"/>
      <c r="AN22" s="29"/>
      <c r="AO22" s="585"/>
      <c r="AP22" s="704"/>
      <c r="AQ22" s="704"/>
      <c r="AR22" s="77">
        <f t="shared" si="8"/>
        <v>0</v>
      </c>
      <c r="AS22" s="29"/>
      <c r="AT22" s="42"/>
      <c r="AU22" s="29"/>
      <c r="AV22" s="29"/>
      <c r="AW22" s="29"/>
      <c r="AX22" s="29"/>
      <c r="AY22" s="29"/>
      <c r="AZ22" s="129"/>
      <c r="BA22" s="93">
        <f t="shared" si="9"/>
        <v>0</v>
      </c>
      <c r="BB22" s="41">
        <f>IF(AS22="CLIENT S+L",(AR22*3333.33+(VLOOKUP(AU22,'BASE DE DONNEE'!$I$220:$J$250,2,0)))-((AR22*3333.33+(VLOOKUP(AU22,'BASE DE DONNEE'!$I$220:$J$250,2,0)))*AT22),IF(AS22="CLIENT O","OFFERT",IF(AS22="CLIENT L",(VLOOKUP(AU22,'BASE DE DONNEE'!$I$220:$J$250,2,0))+(VLOOKUP(AR22,'BASE DE DONNEE'!$I$111:$P$192,2,0)),IF(AS22="CLIENT D",(AR22*3809.53+(VLOOKUP(AU22,'BASE DE DONNEE'!$I$220:$J$250,2,0))),IF(AS22="CLIENT S+D",(AR22*3809.53+(VLOOKUP(AU22,'BASE DE DONNEE'!$I$220:$J$250,2,0)))-(AR22*3809.53+(VLOOKUP(AU22,'BASE DE DONNEE'!$I$220:$J$250,2,0)))*AT22,IF(AS22="CLIENT S",VLOOKUP(AU22,'BASE DE DONNEE'!$I$220:$J$250,2,0))+VLOOKUP(AR22,'BASE DE DONNEE'!$I$111:$P$192,2,0)-((VLOOKUP(AU22,'BASE DE DONNEE'!$I$220:$J$250,2,0))+VLOOKUP(AR22,'BASE DE DONNEE'!$I$111:$P$164,2,0)*AT22))))))</f>
        <v>0</v>
      </c>
      <c r="BC22" s="41" t="b">
        <f t="shared" si="10"/>
        <v>0</v>
      </c>
      <c r="BD22" s="45" t="b">
        <f t="shared" si="11"/>
        <v>0</v>
      </c>
      <c r="BE22" s="34"/>
      <c r="BF22" s="26"/>
      <c r="BG22" s="29"/>
      <c r="BH22" s="585"/>
      <c r="BI22" s="704"/>
      <c r="BJ22" s="704"/>
      <c r="BK22" s="77">
        <f t="shared" si="12"/>
        <v>0</v>
      </c>
      <c r="BL22" s="29"/>
      <c r="BM22" s="42"/>
      <c r="BN22" s="29"/>
      <c r="BO22" s="29"/>
      <c r="BP22" s="29"/>
      <c r="BQ22" s="29"/>
      <c r="BR22" s="29"/>
      <c r="BS22" s="29"/>
      <c r="BT22" s="94">
        <f t="shared" si="13"/>
        <v>0</v>
      </c>
      <c r="BU22" s="83">
        <f>IF(BL22="CLIENT S+L",(BK22*3333.33+(VLOOKUP(BN22,'BASE DE DONNEE'!$I$220:$J$250,2,0)))-((BK22*3333.33+(VLOOKUP(BN22,'BASE DE DONNEE'!$I$220:$J$250,2,0)))*BM22),IF(BL22="CLIENT O","OFFERT",IF(BL22="CLIENT L",(VLOOKUP(BN22,'BASE DE DONNEE'!$I$220:$J$250,2,0))+(VLOOKUP(BK22,'BASE DE DONNEE'!$I$111:$P$192,2,0)),IF(BL22="CLIENT D",(BK22*3809.53+(VLOOKUP(BN22,'BASE DE DONNEE'!$I$220:$J$250,2,0))),IF(BL22="CLIENT S+D",(BK22*3809.53+(VLOOKUP(BN22,'BASE DE DONNEE'!$I$220:$J$250,2,0)))-((BK22*3809.53+(VLOOKUP(BN22,'BASE DE DONNEE'!$I$220:$J$250,2,0)))*BM22),IF(BL22="CLIENT S",VLOOKUP(BN22,'BASE DE DONNEE'!$I$220:$J$250,2,0))+VLOOKUP(BK22,'BASE DE DONNEE'!$I$111:$P$192,2,0)-((VLOOKUP(BN22,'BASE DE DONNEE'!$I$220:$J$250,2,0))+VLOOKUP(BK22,'BASE DE DONNEE'!$I$111:$P$192,2,0)*BM22))))))</f>
        <v>0</v>
      </c>
      <c r="BV22" s="83" t="b">
        <f t="shared" si="14"/>
        <v>0</v>
      </c>
      <c r="BW22" s="95" t="b">
        <f t="shared" si="15"/>
        <v>0</v>
      </c>
      <c r="BX22" s="34"/>
    </row>
    <row r="23" spans="1:76" x14ac:dyDescent="0.25">
      <c r="A23" s="26"/>
      <c r="B23" s="29"/>
      <c r="C23" s="585"/>
      <c r="D23" s="704"/>
      <c r="E23" s="704"/>
      <c r="F23" s="77">
        <f t="shared" si="0"/>
        <v>0</v>
      </c>
      <c r="G23" s="29"/>
      <c r="H23" s="42"/>
      <c r="I23" s="29"/>
      <c r="J23" s="29"/>
      <c r="K23" s="29"/>
      <c r="L23" s="29"/>
      <c r="M23" s="29"/>
      <c r="N23" s="130"/>
      <c r="O23" s="80">
        <f t="shared" si="1"/>
        <v>0</v>
      </c>
      <c r="P23" s="76" t="b">
        <f>IF(G23="CLIENT S+L",(F23*3333.33+(VLOOKUP(I23,'BASE DE DONNEE'!$I$220:$J$250,2,0)))-(F23*3333.33+(VLOOKUP(I23,'BASE DE DONNEE'!$I$220:$J$250,2,0)))*H23,IF(G23="CLIENT O","OFFERT",IF(G23="CLIENT L",(VLOOKUP(I23,'BASE DE DONNEE'!$I$220:$J$250,2,0))+(VLOOKUP(F23,'BASE DE DONNEE'!$I$111:$P$192,2,0)),IF(G23="CLIENT D",(F23*3809.53+(VLOOKUP(I23,'BASE DE DONNEE'!$I$220:$J$250,2,0))),IF(G23="CLIENT S+D",((F23*3809.53+(VLOOKUP(I23,'BASE DE DONNEE'!$I$220:$J$250,2,0)))-(F23*3809.53+(VLOOKUP(I23,'BASE DE DONNEE'!$I$220:$J$250,2,0)))*H23),IF(G23="CLIENT S",(VLOOKUP(I23,'BASE DE DONNEE'!$I$220:$J$250,2,0))+VLOOKUP(F23,'BASE DE DONNEE'!$I$111:$P$192,2,0)-((VLOOKUP(I23,'BASE DE DONNEE'!$I$220:$J$250,2,0))+VLOOKUP(F23,'BASE DE DONNEE'!$I$111:$P$164,2,0)*H23)))))))</f>
        <v>0</v>
      </c>
      <c r="Q23" s="76" t="b">
        <f t="shared" si="2"/>
        <v>0</v>
      </c>
      <c r="R23" s="83" t="b">
        <f t="shared" si="3"/>
        <v>0</v>
      </c>
      <c r="S23" s="34"/>
      <c r="T23" s="26"/>
      <c r="U23" s="29"/>
      <c r="V23" s="585"/>
      <c r="W23" s="704"/>
      <c r="X23" s="704"/>
      <c r="Y23" s="77">
        <f t="shared" si="4"/>
        <v>0</v>
      </c>
      <c r="Z23" s="29"/>
      <c r="AA23" s="42"/>
      <c r="AB23" s="29"/>
      <c r="AC23" s="29"/>
      <c r="AD23" s="29"/>
      <c r="AE23" s="29"/>
      <c r="AF23" s="29"/>
      <c r="AG23" s="130"/>
      <c r="AH23" s="92">
        <f t="shared" si="5"/>
        <v>0</v>
      </c>
      <c r="AI23" s="83">
        <f>IF(Z23="CLIENT S+L",(Y23*3333.33+(VLOOKUP(AB23,'BASE DE DONNEE'!$I$220:$J$250,2,0)))-(Y23*3333.33+(VLOOKUP(AB23,'BASE DE DONNEE'!$I$220:$J$250,2,0)))*AA23,IF(Z23="CLIENT O","OFFERT",IF(Z23="CLIENT L",(VLOOKUP(AB23,'BASE DE DONNEE'!$I$220:$J$250,2,0))+(VLOOKUP(Y23,'BASE DE DONNEE'!$I$111:$P$192,2,0)),IF(Z23="CLIENT D",(Y23*3809.53+(VLOOKUP(AB23,'BASE DE DONNEE'!$I$220:$J$250,2,0))),IF(Z23="CLIENT S+D",(Y23*3809.53+(VLOOKUP(AB23,'BASE DE DONNEE'!$I$220:$J$250,2,0)))-(Y23*3809.53+(VLOOKUP(AB23,'BASE DE DONNEE'!$I$220:$J$250,2,0)))*AA23,IF(Z23="CLIENT S",VLOOKUP(AB23,'BASE DE DONNEE'!$I$220:$J$250,2,0))+VLOOKUP(Y23,'BASE DE DONNEE'!$I$111:$P$192,2,0)-((VLOOKUP(AB23,'BASE DE DONNEE'!$I$220:$J$250,2,0))+VLOOKUP(Y23,'BASE DE DONNEE'!$I$111:$P$192,2,0)*AA23))))))</f>
        <v>0</v>
      </c>
      <c r="AJ23" s="83" t="b">
        <f t="shared" si="6"/>
        <v>0</v>
      </c>
      <c r="AK23" s="83" t="b">
        <f t="shared" si="7"/>
        <v>0</v>
      </c>
      <c r="AL23" s="34"/>
      <c r="AM23" s="26"/>
      <c r="AN23" s="29"/>
      <c r="AO23" s="585"/>
      <c r="AP23" s="704"/>
      <c r="AQ23" s="704"/>
      <c r="AR23" s="77">
        <f t="shared" si="8"/>
        <v>0</v>
      </c>
      <c r="AS23" s="29"/>
      <c r="AT23" s="42"/>
      <c r="AU23" s="29"/>
      <c r="AV23" s="29"/>
      <c r="AW23" s="29"/>
      <c r="AX23" s="29"/>
      <c r="AY23" s="29"/>
      <c r="AZ23" s="129"/>
      <c r="BA23" s="93">
        <f t="shared" si="9"/>
        <v>0</v>
      </c>
      <c r="BB23" s="41">
        <f>IF(AS23="CLIENT S+L",(AR23*3333.33+(VLOOKUP(AU23,'BASE DE DONNEE'!$I$220:$J$250,2,0)))-((AR23*3333.33+(VLOOKUP(AU23,'BASE DE DONNEE'!$I$220:$J$250,2,0)))*AT23),IF(AS23="CLIENT O","OFFERT",IF(AS23="CLIENT L",(VLOOKUP(AU23,'BASE DE DONNEE'!$I$220:$J$250,2,0))+(VLOOKUP(AR23,'BASE DE DONNEE'!$I$111:$P$192,2,0)),IF(AS23="CLIENT D",(AR23*3809.53+(VLOOKUP(AU23,'BASE DE DONNEE'!$I$220:$J$250,2,0))),IF(AS23="CLIENT S+D",(AR23*3809.53+(VLOOKUP(AU23,'BASE DE DONNEE'!$I$220:$J$250,2,0)))-(AR23*3809.53+(VLOOKUP(AU23,'BASE DE DONNEE'!$I$220:$J$250,2,0)))*AT23,IF(AS23="CLIENT S",VLOOKUP(AU23,'BASE DE DONNEE'!$I$220:$J$250,2,0))+VLOOKUP(AR23,'BASE DE DONNEE'!$I$111:$P$192,2,0)-((VLOOKUP(AU23,'BASE DE DONNEE'!$I$220:$J$250,2,0))+VLOOKUP(AR23,'BASE DE DONNEE'!$I$111:$P$164,2,0)*AT23))))))</f>
        <v>0</v>
      </c>
      <c r="BC23" s="41" t="b">
        <f t="shared" si="10"/>
        <v>0</v>
      </c>
      <c r="BD23" s="45" t="b">
        <f t="shared" si="11"/>
        <v>0</v>
      </c>
      <c r="BE23" s="34"/>
      <c r="BF23" s="26"/>
      <c r="BG23" s="29"/>
      <c r="BH23" s="585"/>
      <c r="BI23" s="704"/>
      <c r="BJ23" s="704"/>
      <c r="BK23" s="77">
        <f t="shared" si="12"/>
        <v>0</v>
      </c>
      <c r="BL23" s="29"/>
      <c r="BM23" s="42"/>
      <c r="BN23" s="29"/>
      <c r="BO23" s="29"/>
      <c r="BP23" s="29"/>
      <c r="BQ23" s="29"/>
      <c r="BR23" s="29"/>
      <c r="BS23" s="29"/>
      <c r="BT23" s="94">
        <f t="shared" si="13"/>
        <v>0</v>
      </c>
      <c r="BU23" s="83">
        <f>IF(BL23="CLIENT S+L",(BK23*3333.33+(VLOOKUP(BN23,'BASE DE DONNEE'!$I$220:$J$250,2,0)))-((BK23*3333.33+(VLOOKUP(BN23,'BASE DE DONNEE'!$I$220:$J$250,2,0)))*BM23),IF(BL23="CLIENT O","OFFERT",IF(BL23="CLIENT L",(VLOOKUP(BN23,'BASE DE DONNEE'!$I$220:$J$250,2,0))+(VLOOKUP(BK23,'BASE DE DONNEE'!$I$111:$P$192,2,0)),IF(BL23="CLIENT D",(BK23*3809.53+(VLOOKUP(BN23,'BASE DE DONNEE'!$I$220:$J$250,2,0))),IF(BL23="CLIENT S+D",(BK23*3809.53+(VLOOKUP(BN23,'BASE DE DONNEE'!$I$220:$J$250,2,0)))-((BK23*3809.53+(VLOOKUP(BN23,'BASE DE DONNEE'!$I$220:$J$250,2,0)))*BM23),IF(BL23="CLIENT S",VLOOKUP(BN23,'BASE DE DONNEE'!$I$220:$J$250,2,0))+VLOOKUP(BK23,'BASE DE DONNEE'!$I$111:$P$192,2,0)-((VLOOKUP(BN23,'BASE DE DONNEE'!$I$220:$J$250,2,0))+VLOOKUP(BK23,'BASE DE DONNEE'!$I$111:$P$192,2,0)*BM23))))))</f>
        <v>0</v>
      </c>
      <c r="BV23" s="83" t="b">
        <f t="shared" si="14"/>
        <v>0</v>
      </c>
      <c r="BW23" s="95" t="b">
        <f t="shared" si="15"/>
        <v>0</v>
      </c>
      <c r="BX23" s="34"/>
    </row>
    <row r="24" spans="1:76" x14ac:dyDescent="0.25">
      <c r="A24" s="26"/>
      <c r="B24" s="29"/>
      <c r="C24" s="585"/>
      <c r="D24" s="704"/>
      <c r="E24" s="704"/>
      <c r="F24" s="77">
        <f t="shared" si="0"/>
        <v>0</v>
      </c>
      <c r="G24" s="29"/>
      <c r="H24" s="42"/>
      <c r="I24" s="29"/>
      <c r="J24" s="29"/>
      <c r="K24" s="29"/>
      <c r="L24" s="29"/>
      <c r="M24" s="29"/>
      <c r="N24" s="130"/>
      <c r="O24" s="80">
        <f t="shared" si="1"/>
        <v>0</v>
      </c>
      <c r="P24" s="76" t="b">
        <f>IF(G24="CLIENT S+L",(F24*3333.33+(VLOOKUP(I24,'BASE DE DONNEE'!$I$220:$J$250,2,0)))-(F24*3333.33+(VLOOKUP(I24,'BASE DE DONNEE'!$I$220:$J$250,2,0)))*H24,IF(G24="CLIENT O","OFFERT",IF(G24="CLIENT L",(VLOOKUP(I24,'BASE DE DONNEE'!$I$220:$J$250,2,0))+(VLOOKUP(F24,'BASE DE DONNEE'!$I$111:$P$192,2,0)),IF(G24="CLIENT D",(F24*3809.53+(VLOOKUP(I24,'BASE DE DONNEE'!$I$220:$J$250,2,0))),IF(G24="CLIENT S+D",((F24*3809.53+(VLOOKUP(I24,'BASE DE DONNEE'!$I$220:$J$250,2,0)))-(F24*3809.53+(VLOOKUP(I24,'BASE DE DONNEE'!$I$220:$J$250,2,0)))*H24),IF(G24="CLIENT S",(VLOOKUP(I24,'BASE DE DONNEE'!$I$220:$J$250,2,0))+VLOOKUP(F24,'BASE DE DONNEE'!$I$111:$P$192,2,0)-((VLOOKUP(I24,'BASE DE DONNEE'!$I$220:$J$250,2,0))+VLOOKUP(F24,'BASE DE DONNEE'!$I$111:$P$164,2,0)*H24)))))))</f>
        <v>0</v>
      </c>
      <c r="Q24" s="76" t="b">
        <f t="shared" si="2"/>
        <v>0</v>
      </c>
      <c r="R24" s="83" t="b">
        <f t="shared" si="3"/>
        <v>0</v>
      </c>
      <c r="S24" s="34"/>
      <c r="T24" s="26"/>
      <c r="U24" s="29"/>
      <c r="V24" s="585"/>
      <c r="W24" s="704"/>
      <c r="X24" s="704"/>
      <c r="Y24" s="77">
        <f t="shared" si="4"/>
        <v>0</v>
      </c>
      <c r="Z24" s="29"/>
      <c r="AA24" s="42"/>
      <c r="AB24" s="29"/>
      <c r="AC24" s="29"/>
      <c r="AD24" s="29"/>
      <c r="AE24" s="29"/>
      <c r="AF24" s="29"/>
      <c r="AG24" s="130"/>
      <c r="AH24" s="92">
        <f t="shared" si="5"/>
        <v>0</v>
      </c>
      <c r="AI24" s="83">
        <f>IF(Z24="CLIENT S+L",(Y24*3333.33+(VLOOKUP(AB24,'BASE DE DONNEE'!$I$220:$J$250,2,0)))-(Y24*3333.33+(VLOOKUP(AB24,'BASE DE DONNEE'!$I$220:$J$250,2,0)))*AA24,IF(Z24="CLIENT O","OFFERT",IF(Z24="CLIENT L",(VLOOKUP(AB24,'BASE DE DONNEE'!$I$220:$J$250,2,0))+(VLOOKUP(Y24,'BASE DE DONNEE'!$I$111:$P$192,2,0)),IF(Z24="CLIENT D",(Y24*3809.53+(VLOOKUP(AB24,'BASE DE DONNEE'!$I$220:$J$250,2,0))),IF(Z24="CLIENT S+D",(Y24*3809.53+(VLOOKUP(AB24,'BASE DE DONNEE'!$I$220:$J$250,2,0)))-(Y24*3809.53+(VLOOKUP(AB24,'BASE DE DONNEE'!$I$220:$J$250,2,0)))*AA24,IF(Z24="CLIENT S",VLOOKUP(AB24,'BASE DE DONNEE'!$I$220:$J$250,2,0))+VLOOKUP(Y24,'BASE DE DONNEE'!$I$111:$P$192,2,0)-((VLOOKUP(AB24,'BASE DE DONNEE'!$I$220:$J$250,2,0))+VLOOKUP(Y24,'BASE DE DONNEE'!$I$111:$P$192,2,0)*AA24))))))</f>
        <v>0</v>
      </c>
      <c r="AJ24" s="83" t="b">
        <f t="shared" si="6"/>
        <v>0</v>
      </c>
      <c r="AK24" s="83" t="b">
        <f t="shared" si="7"/>
        <v>0</v>
      </c>
      <c r="AL24" s="34"/>
      <c r="AM24" s="26"/>
      <c r="AN24" s="29"/>
      <c r="AO24" s="585"/>
      <c r="AP24" s="704"/>
      <c r="AQ24" s="704"/>
      <c r="AR24" s="77">
        <f t="shared" si="8"/>
        <v>0</v>
      </c>
      <c r="AS24" s="29"/>
      <c r="AT24" s="42"/>
      <c r="AU24" s="29"/>
      <c r="AV24" s="29"/>
      <c r="AW24" s="29"/>
      <c r="AX24" s="29"/>
      <c r="AY24" s="29"/>
      <c r="AZ24" s="129"/>
      <c r="BA24" s="93">
        <f t="shared" si="9"/>
        <v>0</v>
      </c>
      <c r="BB24" s="41">
        <f>IF(AS24="CLIENT S+L",(AR24*3333.33+(VLOOKUP(AU24,'BASE DE DONNEE'!$I$220:$J$250,2,0)))-((AR24*3333.33+(VLOOKUP(AU24,'BASE DE DONNEE'!$I$220:$J$250,2,0)))*AT24),IF(AS24="CLIENT O","OFFERT",IF(AS24="CLIENT L",(VLOOKUP(AU24,'BASE DE DONNEE'!$I$220:$J$250,2,0))+(VLOOKUP(AR24,'BASE DE DONNEE'!$I$111:$P$192,2,0)),IF(AS24="CLIENT D",(AR24*3809.53+(VLOOKUP(AU24,'BASE DE DONNEE'!$I$220:$J$250,2,0))),IF(AS24="CLIENT S+D",(AR24*3809.53+(VLOOKUP(AU24,'BASE DE DONNEE'!$I$220:$J$250,2,0)))-(AR24*3809.53+(VLOOKUP(AU24,'BASE DE DONNEE'!$I$220:$J$250,2,0)))*AT24,IF(AS24="CLIENT S",VLOOKUP(AU24,'BASE DE DONNEE'!$I$220:$J$250,2,0))+VLOOKUP(AR24,'BASE DE DONNEE'!$I$111:$P$192,2,0)-((VLOOKUP(AU24,'BASE DE DONNEE'!$I$220:$J$250,2,0))+VLOOKUP(AR24,'BASE DE DONNEE'!$I$111:$P$164,2,0)*AT24))))))</f>
        <v>0</v>
      </c>
      <c r="BC24" s="41" t="b">
        <f t="shared" si="10"/>
        <v>0</v>
      </c>
      <c r="BD24" s="45" t="b">
        <f t="shared" si="11"/>
        <v>0</v>
      </c>
      <c r="BE24" s="34"/>
      <c r="BF24" s="26"/>
      <c r="BG24" s="29"/>
      <c r="BH24" s="585"/>
      <c r="BI24" s="704"/>
      <c r="BJ24" s="704"/>
      <c r="BK24" s="77">
        <f t="shared" si="12"/>
        <v>0</v>
      </c>
      <c r="BL24" s="29"/>
      <c r="BM24" s="42"/>
      <c r="BN24" s="29"/>
      <c r="BO24" s="29"/>
      <c r="BP24" s="29"/>
      <c r="BQ24" s="29"/>
      <c r="BR24" s="29"/>
      <c r="BS24" s="29"/>
      <c r="BT24" s="94">
        <f t="shared" si="13"/>
        <v>0</v>
      </c>
      <c r="BU24" s="83">
        <f>IF(BL24="CLIENT S+L",(BK24*3333.33+(VLOOKUP(BN24,'BASE DE DONNEE'!$I$220:$J$250,2,0)))-((BK24*3333.33+(VLOOKUP(BN24,'BASE DE DONNEE'!$I$220:$J$250,2,0)))*BM24),IF(BL24="CLIENT O","OFFERT",IF(BL24="CLIENT L",(VLOOKUP(BN24,'BASE DE DONNEE'!$I$220:$J$250,2,0))+(VLOOKUP(BK24,'BASE DE DONNEE'!$I$111:$P$192,2,0)),IF(BL24="CLIENT D",(BK24*3809.53+(VLOOKUP(BN24,'BASE DE DONNEE'!$I$220:$J$250,2,0))),IF(BL24="CLIENT S+D",(BK24*3809.53+(VLOOKUP(BN24,'BASE DE DONNEE'!$I$220:$J$250,2,0)))-((BK24*3809.53+(VLOOKUP(BN24,'BASE DE DONNEE'!$I$220:$J$250,2,0)))*BM24),IF(BL24="CLIENT S",VLOOKUP(BN24,'BASE DE DONNEE'!$I$220:$J$250,2,0))+VLOOKUP(BK24,'BASE DE DONNEE'!$I$111:$P$192,2,0)-((VLOOKUP(BN24,'BASE DE DONNEE'!$I$220:$J$250,2,0))+VLOOKUP(BK24,'BASE DE DONNEE'!$I$111:$P$192,2,0)*BM24))))))</f>
        <v>0</v>
      </c>
      <c r="BV24" s="83" t="b">
        <f t="shared" si="14"/>
        <v>0</v>
      </c>
      <c r="BW24" s="95" t="b">
        <f t="shared" si="15"/>
        <v>0</v>
      </c>
      <c r="BX24" s="34"/>
    </row>
    <row r="25" spans="1:76" x14ac:dyDescent="0.25">
      <c r="A25" s="26"/>
      <c r="B25" s="29"/>
      <c r="C25" s="585"/>
      <c r="D25" s="704"/>
      <c r="E25" s="704"/>
      <c r="F25" s="77">
        <f t="shared" si="0"/>
        <v>0</v>
      </c>
      <c r="G25" s="29"/>
      <c r="H25" s="42"/>
      <c r="I25" s="29"/>
      <c r="J25" s="29"/>
      <c r="K25" s="29"/>
      <c r="L25" s="29"/>
      <c r="M25" s="29"/>
      <c r="N25" s="130"/>
      <c r="O25" s="80">
        <f t="shared" si="1"/>
        <v>0</v>
      </c>
      <c r="P25" s="76" t="b">
        <f>IF(G25="CLIENT S+L",(F25*3333.33+(VLOOKUP(I25,'BASE DE DONNEE'!$I$220:$J$250,2,0)))-(F25*3333.33+(VLOOKUP(I25,'BASE DE DONNEE'!$I$220:$J$250,2,0)))*H25,IF(G25="CLIENT O","OFFERT",IF(G25="CLIENT L",(VLOOKUP(I25,'BASE DE DONNEE'!$I$220:$J$250,2,0))+(VLOOKUP(F25,'BASE DE DONNEE'!$I$111:$P$192,2,0)),IF(G25="CLIENT D",(F25*3809.53+(VLOOKUP(I25,'BASE DE DONNEE'!$I$220:$J$250,2,0))),IF(G25="CLIENT S+D",((F25*3809.53+(VLOOKUP(I25,'BASE DE DONNEE'!$I$220:$J$250,2,0)))-(F25*3809.53+(VLOOKUP(I25,'BASE DE DONNEE'!$I$220:$J$250,2,0)))*H25),IF(G25="CLIENT S",(VLOOKUP(I25,'BASE DE DONNEE'!$I$220:$J$250,2,0))+VLOOKUP(F25,'BASE DE DONNEE'!$I$111:$P$192,2,0)-((VLOOKUP(I25,'BASE DE DONNEE'!$I$220:$J$250,2,0))+VLOOKUP(F25,'BASE DE DONNEE'!$I$111:$P$164,2,0)*H25)))))))</f>
        <v>0</v>
      </c>
      <c r="Q25" s="76" t="b">
        <f t="shared" si="2"/>
        <v>0</v>
      </c>
      <c r="R25" s="83" t="b">
        <f t="shared" si="3"/>
        <v>0</v>
      </c>
      <c r="S25" s="34"/>
      <c r="T25" s="26"/>
      <c r="U25" s="29"/>
      <c r="V25" s="585"/>
      <c r="W25" s="704"/>
      <c r="X25" s="704"/>
      <c r="Y25" s="77">
        <f t="shared" si="4"/>
        <v>0</v>
      </c>
      <c r="Z25" s="29"/>
      <c r="AA25" s="42"/>
      <c r="AB25" s="29"/>
      <c r="AC25" s="29"/>
      <c r="AD25" s="29"/>
      <c r="AE25" s="29"/>
      <c r="AF25" s="29"/>
      <c r="AG25" s="130"/>
      <c r="AH25" s="92">
        <f t="shared" si="5"/>
        <v>0</v>
      </c>
      <c r="AI25" s="83">
        <f>IF(Z25="CLIENT S+L",(Y25*3333.33+(VLOOKUP(AB25,'BASE DE DONNEE'!$I$220:$J$250,2,0)))-(Y25*3333.33+(VLOOKUP(AB25,'BASE DE DONNEE'!$I$220:$J$250,2,0)))*AA25,IF(Z25="CLIENT O","OFFERT",IF(Z25="CLIENT L",(VLOOKUP(AB25,'BASE DE DONNEE'!$I$220:$J$250,2,0))+(VLOOKUP(Y25,'BASE DE DONNEE'!$I$111:$P$192,2,0)),IF(Z25="CLIENT D",(Y25*3809.53+(VLOOKUP(AB25,'BASE DE DONNEE'!$I$220:$J$250,2,0))),IF(Z25="CLIENT S+D",(Y25*3809.53+(VLOOKUP(AB25,'BASE DE DONNEE'!$I$220:$J$250,2,0)))-(Y25*3809.53+(VLOOKUP(AB25,'BASE DE DONNEE'!$I$220:$J$250,2,0)))*AA25,IF(Z25="CLIENT S",VLOOKUP(AB25,'BASE DE DONNEE'!$I$220:$J$250,2,0))+VLOOKUP(Y25,'BASE DE DONNEE'!$I$111:$P$192,2,0)-((VLOOKUP(AB25,'BASE DE DONNEE'!$I$220:$J$250,2,0))+VLOOKUP(Y25,'BASE DE DONNEE'!$I$111:$P$192,2,0)*AA25))))))</f>
        <v>0</v>
      </c>
      <c r="AJ25" s="83" t="b">
        <f t="shared" si="6"/>
        <v>0</v>
      </c>
      <c r="AK25" s="83" t="b">
        <f t="shared" si="7"/>
        <v>0</v>
      </c>
      <c r="AL25" s="34"/>
      <c r="AM25" s="26"/>
      <c r="AN25" s="29"/>
      <c r="AO25" s="585"/>
      <c r="AP25" s="704"/>
      <c r="AQ25" s="704"/>
      <c r="AR25" s="77">
        <f t="shared" si="8"/>
        <v>0</v>
      </c>
      <c r="AS25" s="29"/>
      <c r="AT25" s="42"/>
      <c r="AU25" s="29"/>
      <c r="AV25" s="29"/>
      <c r="AW25" s="29"/>
      <c r="AX25" s="29"/>
      <c r="AY25" s="29"/>
      <c r="AZ25" s="129"/>
      <c r="BA25" s="93">
        <f t="shared" si="9"/>
        <v>0</v>
      </c>
      <c r="BB25" s="41">
        <f>IF(AS25="CLIENT S+L",(AR25*3333.33+(VLOOKUP(AU25,'BASE DE DONNEE'!$I$220:$J$250,2,0)))-((AR25*3333.33+(VLOOKUP(AU25,'BASE DE DONNEE'!$I$220:$J$250,2,0)))*AT25),IF(AS25="CLIENT O","OFFERT",IF(AS25="CLIENT L",(VLOOKUP(AU25,'BASE DE DONNEE'!$I$220:$J$250,2,0))+(VLOOKUP(AR25,'BASE DE DONNEE'!$I$111:$P$192,2,0)),IF(AS25="CLIENT D",(AR25*3809.53+(VLOOKUP(AU25,'BASE DE DONNEE'!$I$220:$J$250,2,0))),IF(AS25="CLIENT S+D",(AR25*3809.53+(VLOOKUP(AU25,'BASE DE DONNEE'!$I$220:$J$250,2,0)))-(AR25*3809.53+(VLOOKUP(AU25,'BASE DE DONNEE'!$I$220:$J$250,2,0)))*AT25,IF(AS25="CLIENT S",VLOOKUP(AU25,'BASE DE DONNEE'!$I$220:$J$250,2,0))+VLOOKUP(AR25,'BASE DE DONNEE'!$I$111:$P$192,2,0)-((VLOOKUP(AU25,'BASE DE DONNEE'!$I$220:$J$250,2,0))+VLOOKUP(AR25,'BASE DE DONNEE'!$I$111:$P$164,2,0)*AT25))))))</f>
        <v>0</v>
      </c>
      <c r="BC25" s="41" t="b">
        <f t="shared" si="10"/>
        <v>0</v>
      </c>
      <c r="BD25" s="45" t="b">
        <f t="shared" si="11"/>
        <v>0</v>
      </c>
      <c r="BE25" s="34"/>
      <c r="BF25" s="26"/>
      <c r="BG25" s="29"/>
      <c r="BH25" s="585"/>
      <c r="BI25" s="704"/>
      <c r="BJ25" s="704"/>
      <c r="BK25" s="77">
        <f t="shared" si="12"/>
        <v>0</v>
      </c>
      <c r="BL25" s="29"/>
      <c r="BM25" s="42"/>
      <c r="BN25" s="29"/>
      <c r="BO25" s="29"/>
      <c r="BP25" s="29"/>
      <c r="BQ25" s="29"/>
      <c r="BR25" s="29"/>
      <c r="BS25" s="29"/>
      <c r="BT25" s="94">
        <f t="shared" si="13"/>
        <v>0</v>
      </c>
      <c r="BU25" s="83">
        <f>IF(BL25="CLIENT S+L",(BK25*3333.33+(VLOOKUP(BN25,'BASE DE DONNEE'!$I$220:$J$250,2,0)))-((BK25*3333.33+(VLOOKUP(BN25,'BASE DE DONNEE'!$I$220:$J$250,2,0)))*BM25),IF(BL25="CLIENT O","OFFERT",IF(BL25="CLIENT L",(VLOOKUP(BN25,'BASE DE DONNEE'!$I$220:$J$250,2,0))+(VLOOKUP(BK25,'BASE DE DONNEE'!$I$111:$P$192,2,0)),IF(BL25="CLIENT D",(BK25*3809.53+(VLOOKUP(BN25,'BASE DE DONNEE'!$I$220:$J$250,2,0))),IF(BL25="CLIENT S+D",(BK25*3809.53+(VLOOKUP(BN25,'BASE DE DONNEE'!$I$220:$J$250,2,0)))-((BK25*3809.53+(VLOOKUP(BN25,'BASE DE DONNEE'!$I$220:$J$250,2,0)))*BM25),IF(BL25="CLIENT S",VLOOKUP(BN25,'BASE DE DONNEE'!$I$220:$J$250,2,0))+VLOOKUP(BK25,'BASE DE DONNEE'!$I$111:$P$192,2,0)-((VLOOKUP(BN25,'BASE DE DONNEE'!$I$220:$J$250,2,0))+VLOOKUP(BK25,'BASE DE DONNEE'!$I$111:$P$192,2,0)*BM25))))))</f>
        <v>0</v>
      </c>
      <c r="BV25" s="83" t="b">
        <f t="shared" si="14"/>
        <v>0</v>
      </c>
      <c r="BW25" s="95" t="b">
        <f t="shared" si="15"/>
        <v>0</v>
      </c>
      <c r="BX25" s="34"/>
    </row>
    <row r="26" spans="1:76" x14ac:dyDescent="0.25">
      <c r="A26" s="26"/>
      <c r="B26" s="29"/>
      <c r="C26" s="585"/>
      <c r="D26" s="704"/>
      <c r="E26" s="704"/>
      <c r="F26" s="77">
        <f t="shared" si="0"/>
        <v>0</v>
      </c>
      <c r="G26" s="29"/>
      <c r="H26" s="42"/>
      <c r="I26" s="29"/>
      <c r="J26" s="29"/>
      <c r="K26" s="29"/>
      <c r="L26" s="29"/>
      <c r="M26" s="29"/>
      <c r="N26" s="130"/>
      <c r="O26" s="80">
        <f t="shared" si="1"/>
        <v>0</v>
      </c>
      <c r="P26" s="76" t="b">
        <f>IF(G26="CLIENT S+L",(F26*3333.33+(VLOOKUP(I26,'BASE DE DONNEE'!$I$220:$J$250,2,0)))-(F26*3333.33+(VLOOKUP(I26,'BASE DE DONNEE'!$I$220:$J$250,2,0)))*H26,IF(G26="CLIENT O","OFFERT",IF(G26="CLIENT L",(VLOOKUP(I26,'BASE DE DONNEE'!$I$220:$J$250,2,0))+(VLOOKUP(F26,'BASE DE DONNEE'!$I$111:$P$192,2,0)),IF(G26="CLIENT D",(F26*3809.53+(VLOOKUP(I26,'BASE DE DONNEE'!$I$220:$J$250,2,0))),IF(G26="CLIENT S+D",((F26*3809.53+(VLOOKUP(I26,'BASE DE DONNEE'!$I$220:$J$250,2,0)))-(F26*3809.53+(VLOOKUP(I26,'BASE DE DONNEE'!$I$220:$J$250,2,0)))*H26),IF(G26="CLIENT S",(VLOOKUP(I26,'BASE DE DONNEE'!$I$220:$J$250,2,0))+VLOOKUP(F26,'BASE DE DONNEE'!$I$111:$P$192,2,0)-((VLOOKUP(I26,'BASE DE DONNEE'!$I$220:$J$250,2,0))+VLOOKUP(F26,'BASE DE DONNEE'!$I$111:$P$164,2,0)*H26)))))))</f>
        <v>0</v>
      </c>
      <c r="Q26" s="76" t="b">
        <f t="shared" si="2"/>
        <v>0</v>
      </c>
      <c r="R26" s="83" t="b">
        <f t="shared" si="3"/>
        <v>0</v>
      </c>
      <c r="S26" s="34"/>
      <c r="T26" s="26"/>
      <c r="U26" s="29"/>
      <c r="V26" s="585"/>
      <c r="W26" s="704"/>
      <c r="X26" s="704"/>
      <c r="Y26" s="77">
        <f t="shared" si="4"/>
        <v>0</v>
      </c>
      <c r="Z26" s="29"/>
      <c r="AA26" s="42"/>
      <c r="AB26" s="29"/>
      <c r="AC26" s="29"/>
      <c r="AD26" s="29"/>
      <c r="AE26" s="29"/>
      <c r="AF26" s="29"/>
      <c r="AG26" s="130"/>
      <c r="AH26" s="92">
        <f t="shared" si="5"/>
        <v>0</v>
      </c>
      <c r="AI26" s="83">
        <f>IF(Z26="CLIENT S+L",(Y26*3333.33+(VLOOKUP(AB26,'BASE DE DONNEE'!$I$220:$J$250,2,0)))-(Y26*3333.33+(VLOOKUP(AB26,'BASE DE DONNEE'!$I$220:$J$250,2,0)))*AA26,IF(Z26="CLIENT O","OFFERT",IF(Z26="CLIENT L",(VLOOKUP(AB26,'BASE DE DONNEE'!$I$220:$J$250,2,0))+(VLOOKUP(Y26,'BASE DE DONNEE'!$I$111:$P$192,2,0)),IF(Z26="CLIENT D",(Y26*3809.53+(VLOOKUP(AB26,'BASE DE DONNEE'!$I$220:$J$250,2,0))),IF(Z26="CLIENT S+D",(Y26*3809.53+(VLOOKUP(AB26,'BASE DE DONNEE'!$I$220:$J$250,2,0)))-(Y26*3809.53+(VLOOKUP(AB26,'BASE DE DONNEE'!$I$220:$J$250,2,0)))*AA26,IF(Z26="CLIENT S",VLOOKUP(AB26,'BASE DE DONNEE'!$I$220:$J$250,2,0))+VLOOKUP(Y26,'BASE DE DONNEE'!$I$111:$P$192,2,0)-((VLOOKUP(AB26,'BASE DE DONNEE'!$I$220:$J$250,2,0))+VLOOKUP(Y26,'BASE DE DONNEE'!$I$111:$P$192,2,0)*AA26))))))</f>
        <v>0</v>
      </c>
      <c r="AJ26" s="83" t="b">
        <f t="shared" si="6"/>
        <v>0</v>
      </c>
      <c r="AK26" s="83" t="b">
        <f t="shared" si="7"/>
        <v>0</v>
      </c>
      <c r="AL26" s="34"/>
      <c r="AM26" s="26"/>
      <c r="AN26" s="29"/>
      <c r="AO26" s="585"/>
      <c r="AP26" s="704"/>
      <c r="AQ26" s="704"/>
      <c r="AR26" s="77">
        <f t="shared" si="8"/>
        <v>0</v>
      </c>
      <c r="AS26" s="29"/>
      <c r="AT26" s="42"/>
      <c r="AU26" s="29"/>
      <c r="AV26" s="29"/>
      <c r="AW26" s="29"/>
      <c r="AX26" s="29"/>
      <c r="AY26" s="29"/>
      <c r="AZ26" s="129"/>
      <c r="BA26" s="93">
        <f t="shared" si="9"/>
        <v>0</v>
      </c>
      <c r="BB26" s="41">
        <f>IF(AS26="CLIENT S+L",(AR26*3333.33+(VLOOKUP(AU26,'BASE DE DONNEE'!$I$220:$J$250,2,0)))-((AR26*3333.33+(VLOOKUP(AU26,'BASE DE DONNEE'!$I$220:$J$250,2,0)))*AT26),IF(AS26="CLIENT O","OFFERT",IF(AS26="CLIENT L",(VLOOKUP(AU26,'BASE DE DONNEE'!$I$220:$J$250,2,0))+(VLOOKUP(AR26,'BASE DE DONNEE'!$I$111:$P$192,2,0)),IF(AS26="CLIENT D",(AR26*3809.53+(VLOOKUP(AU26,'BASE DE DONNEE'!$I$220:$J$250,2,0))),IF(AS26="CLIENT S+D",(AR26*3809.53+(VLOOKUP(AU26,'BASE DE DONNEE'!$I$220:$J$250,2,0)))-(AR26*3809.53+(VLOOKUP(AU26,'BASE DE DONNEE'!$I$220:$J$250,2,0)))*AT26,IF(AS26="CLIENT S",VLOOKUP(AU26,'BASE DE DONNEE'!$I$220:$J$250,2,0))+VLOOKUP(AR26,'BASE DE DONNEE'!$I$111:$P$192,2,0)-((VLOOKUP(AU26,'BASE DE DONNEE'!$I$220:$J$250,2,0))+VLOOKUP(AR26,'BASE DE DONNEE'!$I$111:$P$164,2,0)*AT26))))))</f>
        <v>0</v>
      </c>
      <c r="BC26" s="41" t="b">
        <f t="shared" si="10"/>
        <v>0</v>
      </c>
      <c r="BD26" s="45" t="b">
        <f t="shared" si="11"/>
        <v>0</v>
      </c>
      <c r="BE26" s="34"/>
      <c r="BF26" s="26"/>
      <c r="BG26" s="29"/>
      <c r="BH26" s="585"/>
      <c r="BI26" s="704"/>
      <c r="BJ26" s="704"/>
      <c r="BK26" s="77">
        <f t="shared" si="12"/>
        <v>0</v>
      </c>
      <c r="BL26" s="29"/>
      <c r="BM26" s="42"/>
      <c r="BN26" s="29"/>
      <c r="BO26" s="29"/>
      <c r="BP26" s="29"/>
      <c r="BQ26" s="29"/>
      <c r="BR26" s="29"/>
      <c r="BS26" s="29"/>
      <c r="BT26" s="94">
        <f t="shared" si="13"/>
        <v>0</v>
      </c>
      <c r="BU26" s="83">
        <f>IF(BL26="CLIENT S+L",(BK26*3333.33+(VLOOKUP(BN26,'BASE DE DONNEE'!$I$220:$J$250,2,0)))-((BK26*3333.33+(VLOOKUP(BN26,'BASE DE DONNEE'!$I$220:$J$250,2,0)))*BM26),IF(BL26="CLIENT O","OFFERT",IF(BL26="CLIENT L",(VLOOKUP(BN26,'BASE DE DONNEE'!$I$220:$J$250,2,0))+(VLOOKUP(BK26,'BASE DE DONNEE'!$I$111:$P$192,2,0)),IF(BL26="CLIENT D",(BK26*3809.53+(VLOOKUP(BN26,'BASE DE DONNEE'!$I$220:$J$250,2,0))),IF(BL26="CLIENT S+D",(BK26*3809.53+(VLOOKUP(BN26,'BASE DE DONNEE'!$I$220:$J$250,2,0)))-((BK26*3809.53+(VLOOKUP(BN26,'BASE DE DONNEE'!$I$220:$J$250,2,0)))*BM26),IF(BL26="CLIENT S",VLOOKUP(BN26,'BASE DE DONNEE'!$I$220:$J$250,2,0))+VLOOKUP(BK26,'BASE DE DONNEE'!$I$111:$P$192,2,0)-((VLOOKUP(BN26,'BASE DE DONNEE'!$I$220:$J$250,2,0))+VLOOKUP(BK26,'BASE DE DONNEE'!$I$111:$P$192,2,0)*BM26))))))</f>
        <v>0</v>
      </c>
      <c r="BV26" s="83" t="b">
        <f t="shared" si="14"/>
        <v>0</v>
      </c>
      <c r="BW26" s="95" t="b">
        <f t="shared" si="15"/>
        <v>0</v>
      </c>
      <c r="BX26" s="34"/>
    </row>
    <row r="27" spans="1:76" x14ac:dyDescent="0.25">
      <c r="A27" s="26"/>
      <c r="B27" s="29"/>
      <c r="C27" s="585"/>
      <c r="D27" s="704"/>
      <c r="E27" s="704"/>
      <c r="F27" s="77">
        <f t="shared" si="0"/>
        <v>0</v>
      </c>
      <c r="G27" s="29"/>
      <c r="H27" s="42"/>
      <c r="I27" s="29"/>
      <c r="J27" s="29"/>
      <c r="K27" s="29"/>
      <c r="L27" s="29"/>
      <c r="M27" s="29"/>
      <c r="N27" s="130"/>
      <c r="O27" s="80">
        <f t="shared" si="1"/>
        <v>0</v>
      </c>
      <c r="P27" s="76" t="b">
        <f>IF(G27="CLIENT S+L",(F27*3333.33+(VLOOKUP(I27,'BASE DE DONNEE'!$I$220:$J$250,2,0)))-(F27*3333.33+(VLOOKUP(I27,'BASE DE DONNEE'!$I$220:$J$250,2,0)))*H27,IF(G27="CLIENT O","OFFERT",IF(G27="CLIENT L",(VLOOKUP(I27,'BASE DE DONNEE'!$I$220:$J$250,2,0))+(VLOOKUP(F27,'BASE DE DONNEE'!$I$111:$P$192,2,0)),IF(G27="CLIENT D",(F27*3809.53+(VLOOKUP(I27,'BASE DE DONNEE'!$I$220:$J$250,2,0))),IF(G27="CLIENT S+D",((F27*3809.53+(VLOOKUP(I27,'BASE DE DONNEE'!$I$220:$J$250,2,0)))-(F27*3809.53+(VLOOKUP(I27,'BASE DE DONNEE'!$I$220:$J$250,2,0)))*H27),IF(G27="CLIENT S",(VLOOKUP(I27,'BASE DE DONNEE'!$I$220:$J$250,2,0))+VLOOKUP(F27,'BASE DE DONNEE'!$I$111:$P$192,2,0)-((VLOOKUP(I27,'BASE DE DONNEE'!$I$220:$J$250,2,0))+VLOOKUP(F27,'BASE DE DONNEE'!$I$111:$P$164,2,0)*H27)))))))</f>
        <v>0</v>
      </c>
      <c r="Q27" s="76" t="b">
        <f t="shared" si="2"/>
        <v>0</v>
      </c>
      <c r="R27" s="83" t="b">
        <f t="shared" si="3"/>
        <v>0</v>
      </c>
      <c r="S27" s="34"/>
      <c r="T27" s="26"/>
      <c r="U27" s="29"/>
      <c r="V27" s="585"/>
      <c r="W27" s="704"/>
      <c r="X27" s="704"/>
      <c r="Y27" s="77">
        <f t="shared" si="4"/>
        <v>0</v>
      </c>
      <c r="Z27" s="29"/>
      <c r="AA27" s="42"/>
      <c r="AB27" s="29"/>
      <c r="AC27" s="29"/>
      <c r="AD27" s="29"/>
      <c r="AE27" s="29"/>
      <c r="AF27" s="29"/>
      <c r="AG27" s="130"/>
      <c r="AH27" s="92">
        <f t="shared" si="5"/>
        <v>0</v>
      </c>
      <c r="AI27" s="83">
        <f>IF(Z27="CLIENT S+L",(Y27*3333.33+(VLOOKUP(AB27,'BASE DE DONNEE'!$I$220:$J$250,2,0)))-(Y27*3333.33+(VLOOKUP(AB27,'BASE DE DONNEE'!$I$220:$J$250,2,0)))*AA27,IF(Z27="CLIENT O","OFFERT",IF(Z27="CLIENT L",(VLOOKUP(AB27,'BASE DE DONNEE'!$I$220:$J$250,2,0))+(VLOOKUP(Y27,'BASE DE DONNEE'!$I$111:$P$192,2,0)),IF(Z27="CLIENT D",(Y27*3809.53+(VLOOKUP(AB27,'BASE DE DONNEE'!$I$220:$J$250,2,0))),IF(Z27="CLIENT S+D",(Y27*3809.53+(VLOOKUP(AB27,'BASE DE DONNEE'!$I$220:$J$250,2,0)))-(Y27*3809.53+(VLOOKUP(AB27,'BASE DE DONNEE'!$I$220:$J$250,2,0)))*AA27,IF(Z27="CLIENT S",VLOOKUP(AB27,'BASE DE DONNEE'!$I$220:$J$250,2,0))+VLOOKUP(Y27,'BASE DE DONNEE'!$I$111:$P$192,2,0)-((VLOOKUP(AB27,'BASE DE DONNEE'!$I$220:$J$250,2,0))+VLOOKUP(Y27,'BASE DE DONNEE'!$I$111:$P$192,2,0)*AA27))))))</f>
        <v>0</v>
      </c>
      <c r="AJ27" s="83" t="b">
        <f t="shared" si="6"/>
        <v>0</v>
      </c>
      <c r="AK27" s="83" t="b">
        <f t="shared" si="7"/>
        <v>0</v>
      </c>
      <c r="AL27" s="34"/>
      <c r="AM27" s="26"/>
      <c r="AN27" s="29"/>
      <c r="AO27" s="585"/>
      <c r="AP27" s="704"/>
      <c r="AQ27" s="704"/>
      <c r="AR27" s="77">
        <f t="shared" si="8"/>
        <v>0</v>
      </c>
      <c r="AS27" s="29"/>
      <c r="AT27" s="42"/>
      <c r="AU27" s="29"/>
      <c r="AV27" s="29"/>
      <c r="AW27" s="29"/>
      <c r="AX27" s="29"/>
      <c r="AY27" s="29"/>
      <c r="AZ27" s="129"/>
      <c r="BA27" s="93">
        <f t="shared" si="9"/>
        <v>0</v>
      </c>
      <c r="BB27" s="41">
        <f>IF(AS27="CLIENT S+L",(AR27*3333.33+(VLOOKUP(AU27,'BASE DE DONNEE'!$I$220:$J$250,2,0)))-((AR27*3333.33+(VLOOKUP(AU27,'BASE DE DONNEE'!$I$220:$J$250,2,0)))*AT27),IF(AS27="CLIENT O","OFFERT",IF(AS27="CLIENT L",(VLOOKUP(AU27,'BASE DE DONNEE'!$I$220:$J$250,2,0))+(VLOOKUP(AR27,'BASE DE DONNEE'!$I$111:$P$192,2,0)),IF(AS27="CLIENT D",(AR27*3809.53+(VLOOKUP(AU27,'BASE DE DONNEE'!$I$220:$J$250,2,0))),IF(AS27="CLIENT S+D",(AR27*3809.53+(VLOOKUP(AU27,'BASE DE DONNEE'!$I$220:$J$250,2,0)))-(AR27*3809.53+(VLOOKUP(AU27,'BASE DE DONNEE'!$I$220:$J$250,2,0)))*AT27,IF(AS27="CLIENT S",VLOOKUP(AU27,'BASE DE DONNEE'!$I$220:$J$250,2,0))+VLOOKUP(AR27,'BASE DE DONNEE'!$I$111:$P$192,2,0)-((VLOOKUP(AU27,'BASE DE DONNEE'!$I$220:$J$250,2,0))+VLOOKUP(AR27,'BASE DE DONNEE'!$I$111:$P$164,2,0)*AT27))))))</f>
        <v>0</v>
      </c>
      <c r="BC27" s="41" t="b">
        <f t="shared" si="10"/>
        <v>0</v>
      </c>
      <c r="BD27" s="45" t="b">
        <f t="shared" si="11"/>
        <v>0</v>
      </c>
      <c r="BE27" s="34"/>
      <c r="BF27" s="26"/>
      <c r="BG27" s="29"/>
      <c r="BH27" s="585"/>
      <c r="BI27" s="704"/>
      <c r="BJ27" s="704"/>
      <c r="BK27" s="77">
        <f t="shared" si="12"/>
        <v>0</v>
      </c>
      <c r="BL27" s="29"/>
      <c r="BM27" s="42"/>
      <c r="BN27" s="29"/>
      <c r="BO27" s="29"/>
      <c r="BP27" s="29"/>
      <c r="BQ27" s="29"/>
      <c r="BR27" s="29"/>
      <c r="BS27" s="29"/>
      <c r="BT27" s="94">
        <f t="shared" si="13"/>
        <v>0</v>
      </c>
      <c r="BU27" s="83">
        <f>IF(BL27="CLIENT S+L",(BK27*3333.33+(VLOOKUP(BN27,'BASE DE DONNEE'!$I$220:$J$250,2,0)))-((BK27*3333.33+(VLOOKUP(BN27,'BASE DE DONNEE'!$I$220:$J$250,2,0)))*BM27),IF(BL27="CLIENT O","OFFERT",IF(BL27="CLIENT L",(VLOOKUP(BN27,'BASE DE DONNEE'!$I$220:$J$250,2,0))+(VLOOKUP(BK27,'BASE DE DONNEE'!$I$111:$P$192,2,0)),IF(BL27="CLIENT D",(BK27*3809.53+(VLOOKUP(BN27,'BASE DE DONNEE'!$I$220:$J$250,2,0))),IF(BL27="CLIENT S+D",(BK27*3809.53+(VLOOKUP(BN27,'BASE DE DONNEE'!$I$220:$J$250,2,0)))-((BK27*3809.53+(VLOOKUP(BN27,'BASE DE DONNEE'!$I$220:$J$250,2,0)))*BM27),IF(BL27="CLIENT S",VLOOKUP(BN27,'BASE DE DONNEE'!$I$220:$J$250,2,0))+VLOOKUP(BK27,'BASE DE DONNEE'!$I$111:$P$192,2,0)-((VLOOKUP(BN27,'BASE DE DONNEE'!$I$220:$J$250,2,0))+VLOOKUP(BK27,'BASE DE DONNEE'!$I$111:$P$192,2,0)*BM27))))))</f>
        <v>0</v>
      </c>
      <c r="BV27" s="83" t="b">
        <f t="shared" si="14"/>
        <v>0</v>
      </c>
      <c r="BW27" s="95" t="b">
        <f t="shared" si="15"/>
        <v>0</v>
      </c>
      <c r="BX27" s="34"/>
    </row>
    <row r="28" spans="1:76" x14ac:dyDescent="0.25">
      <c r="A28" s="26"/>
      <c r="B28" s="29"/>
      <c r="C28" s="585"/>
      <c r="D28" s="704"/>
      <c r="E28" s="704"/>
      <c r="F28" s="77">
        <f t="shared" si="0"/>
        <v>0</v>
      </c>
      <c r="G28" s="29"/>
      <c r="H28" s="42"/>
      <c r="I28" s="29"/>
      <c r="J28" s="29"/>
      <c r="K28" s="29"/>
      <c r="L28" s="29"/>
      <c r="M28" s="29"/>
      <c r="N28" s="130"/>
      <c r="O28" s="80">
        <f t="shared" si="1"/>
        <v>0</v>
      </c>
      <c r="P28" s="76" t="b">
        <f>IF(G28="CLIENT S+L",(F28*3333.33+(VLOOKUP(I28,'BASE DE DONNEE'!$I$220:$J$250,2,0)))-(F28*3333.33+(VLOOKUP(I28,'BASE DE DONNEE'!$I$220:$J$250,2,0)))*H28,IF(G28="CLIENT O","OFFERT",IF(G28="CLIENT L",(VLOOKUP(I28,'BASE DE DONNEE'!$I$220:$J$250,2,0))+(VLOOKUP(F28,'BASE DE DONNEE'!$I$111:$P$192,2,0)),IF(G28="CLIENT D",(F28*3809.53+(VLOOKUP(I28,'BASE DE DONNEE'!$I$220:$J$250,2,0))),IF(G28="CLIENT S+D",((F28*3809.53+(VLOOKUP(I28,'BASE DE DONNEE'!$I$220:$J$250,2,0)))-(F28*3809.53+(VLOOKUP(I28,'BASE DE DONNEE'!$I$220:$J$250,2,0)))*H28),IF(G28="CLIENT S",(VLOOKUP(I28,'BASE DE DONNEE'!$I$220:$J$250,2,0))+VLOOKUP(F28,'BASE DE DONNEE'!$I$111:$P$192,2,0)-((VLOOKUP(I28,'BASE DE DONNEE'!$I$220:$J$250,2,0))+VLOOKUP(F28,'BASE DE DONNEE'!$I$111:$P$164,2,0)*H28)))))))</f>
        <v>0</v>
      </c>
      <c r="Q28" s="76" t="b">
        <f t="shared" si="2"/>
        <v>0</v>
      </c>
      <c r="R28" s="83" t="b">
        <f t="shared" si="3"/>
        <v>0</v>
      </c>
      <c r="S28" s="34"/>
      <c r="T28" s="26"/>
      <c r="U28" s="29"/>
      <c r="V28" s="585"/>
      <c r="W28" s="704"/>
      <c r="X28" s="704"/>
      <c r="Y28" s="77">
        <f t="shared" si="4"/>
        <v>0</v>
      </c>
      <c r="Z28" s="29"/>
      <c r="AA28" s="42"/>
      <c r="AB28" s="29"/>
      <c r="AC28" s="29"/>
      <c r="AD28" s="29"/>
      <c r="AE28" s="29"/>
      <c r="AF28" s="29"/>
      <c r="AG28" s="130"/>
      <c r="AH28" s="92">
        <f t="shared" si="5"/>
        <v>0</v>
      </c>
      <c r="AI28" s="83">
        <f>IF(Z28="CLIENT S+L",(Y28*3333.33+(VLOOKUP(AB28,'BASE DE DONNEE'!$I$220:$J$250,2,0)))-(Y28*3333.33+(VLOOKUP(AB28,'BASE DE DONNEE'!$I$220:$J$250,2,0)))*AA28,IF(Z28="CLIENT O","OFFERT",IF(Z28="CLIENT L",(VLOOKUP(AB28,'BASE DE DONNEE'!$I$220:$J$250,2,0))+(VLOOKUP(Y28,'BASE DE DONNEE'!$I$111:$P$192,2,0)),IF(Z28="CLIENT D",(Y28*3809.53+(VLOOKUP(AB28,'BASE DE DONNEE'!$I$220:$J$250,2,0))),IF(Z28="CLIENT S+D",(Y28*3809.53+(VLOOKUP(AB28,'BASE DE DONNEE'!$I$220:$J$250,2,0)))-(Y28*3809.53+(VLOOKUP(AB28,'BASE DE DONNEE'!$I$220:$J$250,2,0)))*AA28,IF(Z28="CLIENT S",VLOOKUP(AB28,'BASE DE DONNEE'!$I$220:$J$250,2,0))+VLOOKUP(Y28,'BASE DE DONNEE'!$I$111:$P$192,2,0)-((VLOOKUP(AB28,'BASE DE DONNEE'!$I$220:$J$250,2,0))+VLOOKUP(Y28,'BASE DE DONNEE'!$I$111:$P$192,2,0)*AA28))))))</f>
        <v>0</v>
      </c>
      <c r="AJ28" s="83" t="b">
        <f t="shared" si="6"/>
        <v>0</v>
      </c>
      <c r="AK28" s="83" t="b">
        <f t="shared" si="7"/>
        <v>0</v>
      </c>
      <c r="AL28" s="34"/>
      <c r="AM28" s="26"/>
      <c r="AN28" s="29"/>
      <c r="AO28" s="585"/>
      <c r="AP28" s="704"/>
      <c r="AQ28" s="704"/>
      <c r="AR28" s="77">
        <f t="shared" si="8"/>
        <v>0</v>
      </c>
      <c r="AS28" s="29"/>
      <c r="AT28" s="42"/>
      <c r="AU28" s="29"/>
      <c r="AV28" s="29"/>
      <c r="AW28" s="29"/>
      <c r="AX28" s="29"/>
      <c r="AY28" s="29"/>
      <c r="AZ28" s="129"/>
      <c r="BA28" s="93">
        <f t="shared" si="9"/>
        <v>0</v>
      </c>
      <c r="BB28" s="41">
        <f>IF(AS28="CLIENT S+L",(AR28*3333.33+(VLOOKUP(AU28,'BASE DE DONNEE'!$I$220:$J$250,2,0)))-((AR28*3333.33+(VLOOKUP(AU28,'BASE DE DONNEE'!$I$220:$J$250,2,0)))*AT28),IF(AS28="CLIENT O","OFFERT",IF(AS28="CLIENT L",(VLOOKUP(AU28,'BASE DE DONNEE'!$I$220:$J$250,2,0))+(VLOOKUP(AR28,'BASE DE DONNEE'!$I$111:$P$192,2,0)),IF(AS28="CLIENT D",(AR28*3809.53+(VLOOKUP(AU28,'BASE DE DONNEE'!$I$220:$J$250,2,0))),IF(AS28="CLIENT S+D",(AR28*3809.53+(VLOOKUP(AU28,'BASE DE DONNEE'!$I$220:$J$250,2,0)))-(AR28*3809.53+(VLOOKUP(AU28,'BASE DE DONNEE'!$I$220:$J$250,2,0)))*AT28,IF(AS28="CLIENT S",VLOOKUP(AU28,'BASE DE DONNEE'!$I$220:$J$250,2,0))+VLOOKUP(AR28,'BASE DE DONNEE'!$I$111:$P$192,2,0)-((VLOOKUP(AU28,'BASE DE DONNEE'!$I$220:$J$250,2,0))+VLOOKUP(AR28,'BASE DE DONNEE'!$I$111:$P$164,2,0)*AT28))))))</f>
        <v>0</v>
      </c>
      <c r="BC28" s="41" t="b">
        <f t="shared" si="10"/>
        <v>0</v>
      </c>
      <c r="BD28" s="45" t="b">
        <f t="shared" si="11"/>
        <v>0</v>
      </c>
      <c r="BE28" s="34"/>
      <c r="BF28" s="26"/>
      <c r="BG28" s="29"/>
      <c r="BH28" s="585"/>
      <c r="BI28" s="704"/>
      <c r="BJ28" s="704"/>
      <c r="BK28" s="77">
        <f t="shared" si="12"/>
        <v>0</v>
      </c>
      <c r="BL28" s="29"/>
      <c r="BM28" s="42"/>
      <c r="BN28" s="29"/>
      <c r="BO28" s="29"/>
      <c r="BP28" s="29"/>
      <c r="BQ28" s="29"/>
      <c r="BR28" s="29"/>
      <c r="BS28" s="29"/>
      <c r="BT28" s="94">
        <f t="shared" si="13"/>
        <v>0</v>
      </c>
      <c r="BU28" s="83">
        <f>IF(BL28="CLIENT S+L",(BK28*3333.33+(VLOOKUP(BN28,'BASE DE DONNEE'!$I$220:$J$250,2,0)))-((BK28*3333.33+(VLOOKUP(BN28,'BASE DE DONNEE'!$I$220:$J$250,2,0)))*BM28),IF(BL28="CLIENT O","OFFERT",IF(BL28="CLIENT L",(VLOOKUP(BN28,'BASE DE DONNEE'!$I$220:$J$250,2,0))+(VLOOKUP(BK28,'BASE DE DONNEE'!$I$111:$P$192,2,0)),IF(BL28="CLIENT D",(BK28*3809.53+(VLOOKUP(BN28,'BASE DE DONNEE'!$I$220:$J$250,2,0))),IF(BL28="CLIENT S+D",(BK28*3809.53+(VLOOKUP(BN28,'BASE DE DONNEE'!$I$220:$J$250,2,0)))-((BK28*3809.53+(VLOOKUP(BN28,'BASE DE DONNEE'!$I$220:$J$250,2,0)))*BM28),IF(BL28="CLIENT S",VLOOKUP(BN28,'BASE DE DONNEE'!$I$220:$J$250,2,0))+VLOOKUP(BK28,'BASE DE DONNEE'!$I$111:$P$192,2,0)-((VLOOKUP(BN28,'BASE DE DONNEE'!$I$220:$J$250,2,0))+VLOOKUP(BK28,'BASE DE DONNEE'!$I$111:$P$192,2,0)*BM28))))))</f>
        <v>0</v>
      </c>
      <c r="BV28" s="83" t="b">
        <f t="shared" si="14"/>
        <v>0</v>
      </c>
      <c r="BW28" s="95" t="b">
        <f t="shared" si="15"/>
        <v>0</v>
      </c>
      <c r="BX28" s="34"/>
    </row>
    <row r="29" spans="1:76" x14ac:dyDescent="0.25">
      <c r="A29" s="26"/>
      <c r="B29" s="29"/>
      <c r="C29" s="585"/>
      <c r="D29" s="704"/>
      <c r="E29" s="704"/>
      <c r="F29" s="77">
        <f t="shared" si="0"/>
        <v>0</v>
      </c>
      <c r="G29" s="29"/>
      <c r="H29" s="42"/>
      <c r="I29" s="29"/>
      <c r="J29" s="29"/>
      <c r="K29" s="29"/>
      <c r="L29" s="29"/>
      <c r="M29" s="29"/>
      <c r="N29" s="130"/>
      <c r="O29" s="80">
        <f t="shared" si="1"/>
        <v>0</v>
      </c>
      <c r="P29" s="76" t="b">
        <f>IF(G29="CLIENT S+L",(F29*3333.33+(VLOOKUP(I29,'BASE DE DONNEE'!$I$220:$J$250,2,0)))-(F29*3333.33+(VLOOKUP(I29,'BASE DE DONNEE'!$I$220:$J$250,2,0)))*H29,IF(G29="CLIENT O","OFFERT",IF(G29="CLIENT L",(VLOOKUP(I29,'BASE DE DONNEE'!$I$220:$J$250,2,0))+(VLOOKUP(F29,'BASE DE DONNEE'!$I$111:$P$192,2,0)),IF(G29="CLIENT D",(F29*3809.53+(VLOOKUP(I29,'BASE DE DONNEE'!$I$220:$J$250,2,0))),IF(G29="CLIENT S+D",((F29*3809.53+(VLOOKUP(I29,'BASE DE DONNEE'!$I$220:$J$250,2,0)))-(F29*3809.53+(VLOOKUP(I29,'BASE DE DONNEE'!$I$220:$J$250,2,0)))*H29),IF(G29="CLIENT S",(VLOOKUP(I29,'BASE DE DONNEE'!$I$220:$J$250,2,0))+VLOOKUP(F29,'BASE DE DONNEE'!$I$111:$P$192,2,0)-((VLOOKUP(I29,'BASE DE DONNEE'!$I$220:$J$250,2,0))+VLOOKUP(F29,'BASE DE DONNEE'!$I$111:$P$164,2,0)*H29)))))))</f>
        <v>0</v>
      </c>
      <c r="Q29" s="76" t="b">
        <f t="shared" si="2"/>
        <v>0</v>
      </c>
      <c r="R29" s="83" t="b">
        <f t="shared" si="3"/>
        <v>0</v>
      </c>
      <c r="S29" s="34"/>
      <c r="T29" s="26"/>
      <c r="U29" s="29"/>
      <c r="V29" s="585"/>
      <c r="W29" s="704"/>
      <c r="X29" s="704"/>
      <c r="Y29" s="77">
        <f t="shared" si="4"/>
        <v>0</v>
      </c>
      <c r="Z29" s="29"/>
      <c r="AA29" s="42"/>
      <c r="AB29" s="29"/>
      <c r="AC29" s="29"/>
      <c r="AD29" s="29"/>
      <c r="AE29" s="29"/>
      <c r="AF29" s="29"/>
      <c r="AG29" s="130"/>
      <c r="AH29" s="92">
        <f t="shared" si="5"/>
        <v>0</v>
      </c>
      <c r="AI29" s="83">
        <f>IF(Z29="CLIENT S+L",(Y29*3333.33+(VLOOKUP(AB29,'BASE DE DONNEE'!$I$220:$J$250,2,0)))-(Y29*3333.33+(VLOOKUP(AB29,'BASE DE DONNEE'!$I$220:$J$250,2,0)))*AA29,IF(Z29="CLIENT O","OFFERT",IF(Z29="CLIENT L",(VLOOKUP(AB29,'BASE DE DONNEE'!$I$220:$J$250,2,0))+(VLOOKUP(Y29,'BASE DE DONNEE'!$I$111:$P$192,2,0)),IF(Z29="CLIENT D",(Y29*3809.53+(VLOOKUP(AB29,'BASE DE DONNEE'!$I$220:$J$250,2,0))),IF(Z29="CLIENT S+D",(Y29*3809.53+(VLOOKUP(AB29,'BASE DE DONNEE'!$I$220:$J$250,2,0)))-(Y29*3809.53+(VLOOKUP(AB29,'BASE DE DONNEE'!$I$220:$J$250,2,0)))*AA29,IF(Z29="CLIENT S",VLOOKUP(AB29,'BASE DE DONNEE'!$I$220:$J$250,2,0))+VLOOKUP(Y29,'BASE DE DONNEE'!$I$111:$P$192,2,0)-((VLOOKUP(AB29,'BASE DE DONNEE'!$I$220:$J$250,2,0))+VLOOKUP(Y29,'BASE DE DONNEE'!$I$111:$P$192,2,0)*AA29))))))</f>
        <v>0</v>
      </c>
      <c r="AJ29" s="83" t="b">
        <f t="shared" si="6"/>
        <v>0</v>
      </c>
      <c r="AK29" s="83" t="b">
        <f t="shared" si="7"/>
        <v>0</v>
      </c>
      <c r="AL29" s="34"/>
      <c r="AM29" s="26"/>
      <c r="AN29" s="29"/>
      <c r="AO29" s="585"/>
      <c r="AP29" s="704"/>
      <c r="AQ29" s="704"/>
      <c r="AR29" s="77">
        <f t="shared" si="8"/>
        <v>0</v>
      </c>
      <c r="AS29" s="29"/>
      <c r="AT29" s="42"/>
      <c r="AU29" s="29"/>
      <c r="AV29" s="29"/>
      <c r="AW29" s="29"/>
      <c r="AX29" s="29"/>
      <c r="AY29" s="29"/>
      <c r="AZ29" s="129"/>
      <c r="BA29" s="93">
        <f t="shared" si="9"/>
        <v>0</v>
      </c>
      <c r="BB29" s="41">
        <f>IF(AS29="CLIENT S+L",(AR29*3333.33+(VLOOKUP(AU29,'BASE DE DONNEE'!$I$220:$J$250,2,0)))-((AR29*3333.33+(VLOOKUP(AU29,'BASE DE DONNEE'!$I$220:$J$250,2,0)))*AT29),IF(AS29="CLIENT O","OFFERT",IF(AS29="CLIENT L",(VLOOKUP(AU29,'BASE DE DONNEE'!$I$220:$J$250,2,0))+(VLOOKUP(AR29,'BASE DE DONNEE'!$I$111:$P$192,2,0)),IF(AS29="CLIENT D",(AR29*3809.53+(VLOOKUP(AU29,'BASE DE DONNEE'!$I$220:$J$250,2,0))),IF(AS29="CLIENT S+D",(AR29*3809.53+(VLOOKUP(AU29,'BASE DE DONNEE'!$I$220:$J$250,2,0)))-(AR29*3809.53+(VLOOKUP(AU29,'BASE DE DONNEE'!$I$220:$J$250,2,0)))*AT29,IF(AS29="CLIENT S",VLOOKUP(AU29,'BASE DE DONNEE'!$I$220:$J$250,2,0))+VLOOKUP(AR29,'BASE DE DONNEE'!$I$111:$P$192,2,0)-((VLOOKUP(AU29,'BASE DE DONNEE'!$I$220:$J$250,2,0))+VLOOKUP(AR29,'BASE DE DONNEE'!$I$111:$P$164,2,0)*AT29))))))</f>
        <v>0</v>
      </c>
      <c r="BC29" s="41" t="b">
        <f t="shared" si="10"/>
        <v>0</v>
      </c>
      <c r="BD29" s="45" t="b">
        <f t="shared" si="11"/>
        <v>0</v>
      </c>
      <c r="BE29" s="34"/>
      <c r="BF29" s="26"/>
      <c r="BG29" s="29"/>
      <c r="BH29" s="585"/>
      <c r="BI29" s="704"/>
      <c r="BJ29" s="704"/>
      <c r="BK29" s="77">
        <f t="shared" si="12"/>
        <v>0</v>
      </c>
      <c r="BL29" s="29"/>
      <c r="BM29" s="42"/>
      <c r="BN29" s="29"/>
      <c r="BO29" s="29"/>
      <c r="BP29" s="29"/>
      <c r="BQ29" s="29"/>
      <c r="BR29" s="29"/>
      <c r="BS29" s="29"/>
      <c r="BT29" s="94">
        <f t="shared" si="13"/>
        <v>0</v>
      </c>
      <c r="BU29" s="83">
        <f>IF(BL29="CLIENT S+L",(BK29*3333.33+(VLOOKUP(BN29,'BASE DE DONNEE'!$I$220:$J$250,2,0)))-((BK29*3333.33+(VLOOKUP(BN29,'BASE DE DONNEE'!$I$220:$J$250,2,0)))*BM29),IF(BL29="CLIENT O","OFFERT",IF(BL29="CLIENT L",(VLOOKUP(BN29,'BASE DE DONNEE'!$I$220:$J$250,2,0))+(VLOOKUP(BK29,'BASE DE DONNEE'!$I$111:$P$192,2,0)),IF(BL29="CLIENT D",(BK29*3809.53+(VLOOKUP(BN29,'BASE DE DONNEE'!$I$220:$J$250,2,0))),IF(BL29="CLIENT S+D",(BK29*3809.53+(VLOOKUP(BN29,'BASE DE DONNEE'!$I$220:$J$250,2,0)))-((BK29*3809.53+(VLOOKUP(BN29,'BASE DE DONNEE'!$I$220:$J$250,2,0)))*BM29),IF(BL29="CLIENT S",VLOOKUP(BN29,'BASE DE DONNEE'!$I$220:$J$250,2,0))+VLOOKUP(BK29,'BASE DE DONNEE'!$I$111:$P$192,2,0)-((VLOOKUP(BN29,'BASE DE DONNEE'!$I$220:$J$250,2,0))+VLOOKUP(BK29,'BASE DE DONNEE'!$I$111:$P$192,2,0)*BM29))))))</f>
        <v>0</v>
      </c>
      <c r="BV29" s="83" t="b">
        <f t="shared" si="14"/>
        <v>0</v>
      </c>
      <c r="BW29" s="95" t="b">
        <f t="shared" si="15"/>
        <v>0</v>
      </c>
      <c r="BX29" s="34"/>
    </row>
    <row r="30" spans="1:76" x14ac:dyDescent="0.25">
      <c r="A30" s="26"/>
      <c r="B30" s="29"/>
      <c r="C30" s="585"/>
      <c r="D30" s="704"/>
      <c r="E30" s="704"/>
      <c r="F30" s="77">
        <f t="shared" si="0"/>
        <v>0</v>
      </c>
      <c r="G30" s="29"/>
      <c r="H30" s="42"/>
      <c r="I30" s="29"/>
      <c r="J30" s="29"/>
      <c r="K30" s="29"/>
      <c r="L30" s="29"/>
      <c r="M30" s="29"/>
      <c r="N30" s="130"/>
      <c r="O30" s="80">
        <f t="shared" si="1"/>
        <v>0</v>
      </c>
      <c r="P30" s="76" t="b">
        <f>IF(G30="CLIENT S+L",(F30*3333.33+(VLOOKUP(I30,'BASE DE DONNEE'!$I$220:$J$250,2,0)))-(F30*3333.33+(VLOOKUP(I30,'BASE DE DONNEE'!$I$220:$J$250,2,0)))*H30,IF(G30="CLIENT O","OFFERT",IF(G30="CLIENT L",(VLOOKUP(I30,'BASE DE DONNEE'!$I$220:$J$250,2,0))+(VLOOKUP(F30,'BASE DE DONNEE'!$I$111:$P$192,2,0)),IF(G30="CLIENT D",(F30*3809.53+(VLOOKUP(I30,'BASE DE DONNEE'!$I$220:$J$250,2,0))),IF(G30="CLIENT S+D",((F30*3809.53+(VLOOKUP(I30,'BASE DE DONNEE'!$I$220:$J$250,2,0)))-(F30*3809.53+(VLOOKUP(I30,'BASE DE DONNEE'!$I$220:$J$250,2,0)))*H30),IF(G30="CLIENT S",(VLOOKUP(I30,'BASE DE DONNEE'!$I$220:$J$250,2,0))+VLOOKUP(F30,'BASE DE DONNEE'!$I$111:$P$192,2,0)-((VLOOKUP(I30,'BASE DE DONNEE'!$I$220:$J$250,2,0))+VLOOKUP(F30,'BASE DE DONNEE'!$I$111:$P$164,2,0)*H30)))))))</f>
        <v>0</v>
      </c>
      <c r="Q30" s="76" t="b">
        <f t="shared" si="2"/>
        <v>0</v>
      </c>
      <c r="R30" s="83" t="b">
        <f t="shared" si="3"/>
        <v>0</v>
      </c>
      <c r="S30" s="34"/>
      <c r="T30" s="26"/>
      <c r="U30" s="29"/>
      <c r="V30" s="585"/>
      <c r="W30" s="704"/>
      <c r="X30" s="704"/>
      <c r="Y30" s="77">
        <f t="shared" si="4"/>
        <v>0</v>
      </c>
      <c r="Z30" s="29"/>
      <c r="AA30" s="42"/>
      <c r="AB30" s="29"/>
      <c r="AC30" s="29"/>
      <c r="AD30" s="29"/>
      <c r="AE30" s="29"/>
      <c r="AF30" s="29"/>
      <c r="AG30" s="130"/>
      <c r="AH30" s="92">
        <f t="shared" si="5"/>
        <v>0</v>
      </c>
      <c r="AI30" s="83">
        <f>IF(Z30="CLIENT S+L",(Y30*3333.33+(VLOOKUP(AB30,'BASE DE DONNEE'!$I$220:$J$250,2,0)))-(Y30*3333.33+(VLOOKUP(AB30,'BASE DE DONNEE'!$I$220:$J$250,2,0)))*AA30,IF(Z30="CLIENT O","OFFERT",IF(Z30="CLIENT L",(VLOOKUP(AB30,'BASE DE DONNEE'!$I$220:$J$250,2,0))+(VLOOKUP(Y30,'BASE DE DONNEE'!$I$111:$P$192,2,0)),IF(Z30="CLIENT D",(Y30*3809.53+(VLOOKUP(AB30,'BASE DE DONNEE'!$I$220:$J$250,2,0))),IF(Z30="CLIENT S+D",(Y30*3809.53+(VLOOKUP(AB30,'BASE DE DONNEE'!$I$220:$J$250,2,0)))-(Y30*3809.53+(VLOOKUP(AB30,'BASE DE DONNEE'!$I$220:$J$250,2,0)))*AA30,IF(Z30="CLIENT S",VLOOKUP(AB30,'BASE DE DONNEE'!$I$220:$J$250,2,0))+VLOOKUP(Y30,'BASE DE DONNEE'!$I$111:$P$192,2,0)-((VLOOKUP(AB30,'BASE DE DONNEE'!$I$220:$J$250,2,0))+VLOOKUP(Y30,'BASE DE DONNEE'!$I$111:$P$192,2,0)*AA30))))))</f>
        <v>0</v>
      </c>
      <c r="AJ30" s="83" t="b">
        <f t="shared" si="6"/>
        <v>0</v>
      </c>
      <c r="AK30" s="83" t="b">
        <f t="shared" si="7"/>
        <v>0</v>
      </c>
      <c r="AL30" s="34"/>
      <c r="AM30" s="26"/>
      <c r="AN30" s="29"/>
      <c r="AO30" s="585"/>
      <c r="AP30" s="704"/>
      <c r="AQ30" s="704"/>
      <c r="AR30" s="77">
        <f t="shared" si="8"/>
        <v>0</v>
      </c>
      <c r="AS30" s="29"/>
      <c r="AT30" s="42"/>
      <c r="AU30" s="29"/>
      <c r="AV30" s="29"/>
      <c r="AW30" s="29"/>
      <c r="AX30" s="29"/>
      <c r="AY30" s="29"/>
      <c r="AZ30" s="129"/>
      <c r="BA30" s="93">
        <f t="shared" si="9"/>
        <v>0</v>
      </c>
      <c r="BB30" s="41">
        <f>IF(AS30="CLIENT S+L",(AR30*3333.33+(VLOOKUP(AU30,'BASE DE DONNEE'!$I$220:$J$250,2,0)))-((AR30*3333.33+(VLOOKUP(AU30,'BASE DE DONNEE'!$I$220:$J$250,2,0)))*AT30),IF(AS30="CLIENT O","OFFERT",IF(AS30="CLIENT L",(VLOOKUP(AU30,'BASE DE DONNEE'!$I$220:$J$250,2,0))+(VLOOKUP(AR30,'BASE DE DONNEE'!$I$111:$P$192,2,0)),IF(AS30="CLIENT D",(AR30*3809.53+(VLOOKUP(AU30,'BASE DE DONNEE'!$I$220:$J$250,2,0))),IF(AS30="CLIENT S+D",(AR30*3809.53+(VLOOKUP(AU30,'BASE DE DONNEE'!$I$220:$J$250,2,0)))-(AR30*3809.53+(VLOOKUP(AU30,'BASE DE DONNEE'!$I$220:$J$250,2,0)))*AT30,IF(AS30="CLIENT S",VLOOKUP(AU30,'BASE DE DONNEE'!$I$220:$J$250,2,0))+VLOOKUP(AR30,'BASE DE DONNEE'!$I$111:$P$192,2,0)-((VLOOKUP(AU30,'BASE DE DONNEE'!$I$220:$J$250,2,0))+VLOOKUP(AR30,'BASE DE DONNEE'!$I$111:$P$164,2,0)*AT30))))))</f>
        <v>0</v>
      </c>
      <c r="BC30" s="41" t="b">
        <f t="shared" si="10"/>
        <v>0</v>
      </c>
      <c r="BD30" s="45" t="b">
        <f t="shared" si="11"/>
        <v>0</v>
      </c>
      <c r="BE30" s="34"/>
      <c r="BF30" s="26"/>
      <c r="BG30" s="29"/>
      <c r="BH30" s="585"/>
      <c r="BI30" s="704"/>
      <c r="BJ30" s="704"/>
      <c r="BK30" s="77">
        <f t="shared" si="12"/>
        <v>0</v>
      </c>
      <c r="BL30" s="29"/>
      <c r="BM30" s="42"/>
      <c r="BN30" s="29"/>
      <c r="BO30" s="29"/>
      <c r="BP30" s="29"/>
      <c r="BQ30" s="29"/>
      <c r="BR30" s="29"/>
      <c r="BS30" s="29"/>
      <c r="BT30" s="94">
        <f t="shared" si="13"/>
        <v>0</v>
      </c>
      <c r="BU30" s="83">
        <f>IF(BL30="CLIENT S+L",(BK30*3333.33+(VLOOKUP(BN30,'BASE DE DONNEE'!$I$220:$J$250,2,0)))-((BK30*3333.33+(VLOOKUP(BN30,'BASE DE DONNEE'!$I$220:$J$250,2,0)))*BM30),IF(BL30="CLIENT O","OFFERT",IF(BL30="CLIENT L",(VLOOKUP(BN30,'BASE DE DONNEE'!$I$220:$J$250,2,0))+(VLOOKUP(BK30,'BASE DE DONNEE'!$I$111:$P$192,2,0)),IF(BL30="CLIENT D",(BK30*3809.53+(VLOOKUP(BN30,'BASE DE DONNEE'!$I$220:$J$250,2,0))),IF(BL30="CLIENT S+D",(BK30*3809.53+(VLOOKUP(BN30,'BASE DE DONNEE'!$I$220:$J$250,2,0)))-((BK30*3809.53+(VLOOKUP(BN30,'BASE DE DONNEE'!$I$220:$J$250,2,0)))*BM30),IF(BL30="CLIENT S",VLOOKUP(BN30,'BASE DE DONNEE'!$I$220:$J$250,2,0))+VLOOKUP(BK30,'BASE DE DONNEE'!$I$111:$P$192,2,0)-((VLOOKUP(BN30,'BASE DE DONNEE'!$I$220:$J$250,2,0))+VLOOKUP(BK30,'BASE DE DONNEE'!$I$111:$P$192,2,0)*BM30))))))</f>
        <v>0</v>
      </c>
      <c r="BV30" s="83" t="b">
        <f t="shared" si="14"/>
        <v>0</v>
      </c>
      <c r="BW30" s="95" t="b">
        <f t="shared" si="15"/>
        <v>0</v>
      </c>
      <c r="BX30" s="34"/>
    </row>
    <row r="31" spans="1:76" x14ac:dyDescent="0.25">
      <c r="A31" s="26"/>
      <c r="B31" s="29"/>
      <c r="C31" s="585"/>
      <c r="D31" s="704"/>
      <c r="E31" s="704"/>
      <c r="F31" s="77">
        <f t="shared" si="0"/>
        <v>0</v>
      </c>
      <c r="G31" s="29"/>
      <c r="H31" s="42"/>
      <c r="I31" s="29"/>
      <c r="J31" s="29"/>
      <c r="K31" s="29"/>
      <c r="L31" s="29"/>
      <c r="M31" s="29"/>
      <c r="N31" s="130"/>
      <c r="O31" s="80">
        <f t="shared" si="1"/>
        <v>0</v>
      </c>
      <c r="P31" s="76" t="b">
        <f>IF(G31="CLIENT S+L",(F31*3333.33+(VLOOKUP(I31,'BASE DE DONNEE'!$I$220:$J$250,2,0)))-(F31*3333.33+(VLOOKUP(I31,'BASE DE DONNEE'!$I$220:$J$250,2,0)))*H31,IF(G31="CLIENT O","OFFERT",IF(G31="CLIENT L",(VLOOKUP(I31,'BASE DE DONNEE'!$I$220:$J$250,2,0))+(VLOOKUP(F31,'BASE DE DONNEE'!$I$111:$P$192,2,0)),IF(G31="CLIENT D",(F31*3809.53+(VLOOKUP(I31,'BASE DE DONNEE'!$I$220:$J$250,2,0))),IF(G31="CLIENT S+D",((F31*3809.53+(VLOOKUP(I31,'BASE DE DONNEE'!$I$220:$J$250,2,0)))-(F31*3809.53+(VLOOKUP(I31,'BASE DE DONNEE'!$I$220:$J$250,2,0)))*H31),IF(G31="CLIENT S",(VLOOKUP(I31,'BASE DE DONNEE'!$I$220:$J$250,2,0))+VLOOKUP(F31,'BASE DE DONNEE'!$I$111:$P$192,2,0)-((VLOOKUP(I31,'BASE DE DONNEE'!$I$220:$J$250,2,0))+VLOOKUP(F31,'BASE DE DONNEE'!$I$111:$P$164,2,0)*H31)))))))</f>
        <v>0</v>
      </c>
      <c r="Q31" s="76" t="b">
        <f t="shared" si="2"/>
        <v>0</v>
      </c>
      <c r="R31" s="83" t="b">
        <f t="shared" si="3"/>
        <v>0</v>
      </c>
      <c r="S31" s="34"/>
      <c r="T31" s="26"/>
      <c r="U31" s="29"/>
      <c r="V31" s="585"/>
      <c r="W31" s="704"/>
      <c r="X31" s="704"/>
      <c r="Y31" s="77">
        <f t="shared" si="4"/>
        <v>0</v>
      </c>
      <c r="Z31" s="29"/>
      <c r="AA31" s="42"/>
      <c r="AB31" s="29"/>
      <c r="AC31" s="29"/>
      <c r="AD31" s="29"/>
      <c r="AE31" s="29"/>
      <c r="AF31" s="29"/>
      <c r="AG31" s="130"/>
      <c r="AH31" s="92">
        <f t="shared" si="5"/>
        <v>0</v>
      </c>
      <c r="AI31" s="83">
        <f>IF(Z31="CLIENT S+L",(Y31*3333.33+(VLOOKUP(AB31,'BASE DE DONNEE'!$I$220:$J$250,2,0)))-(Y31*3333.33+(VLOOKUP(AB31,'BASE DE DONNEE'!$I$220:$J$250,2,0)))*AA31,IF(Z31="CLIENT O","OFFERT",IF(Z31="CLIENT L",(VLOOKUP(AB31,'BASE DE DONNEE'!$I$220:$J$250,2,0))+(VLOOKUP(Y31,'BASE DE DONNEE'!$I$111:$P$192,2,0)),IF(Z31="CLIENT D",(Y31*3809.53+(VLOOKUP(AB31,'BASE DE DONNEE'!$I$220:$J$250,2,0))),IF(Z31="CLIENT S+D",(Y31*3809.53+(VLOOKUP(AB31,'BASE DE DONNEE'!$I$220:$J$250,2,0)))-(Y31*3809.53+(VLOOKUP(AB31,'BASE DE DONNEE'!$I$220:$J$250,2,0)))*AA31,IF(Z31="CLIENT S",VLOOKUP(AB31,'BASE DE DONNEE'!$I$220:$J$250,2,0))+VLOOKUP(Y31,'BASE DE DONNEE'!$I$111:$P$192,2,0)-((VLOOKUP(AB31,'BASE DE DONNEE'!$I$220:$J$250,2,0))+VLOOKUP(Y31,'BASE DE DONNEE'!$I$111:$P$192,2,0)*AA31))))))</f>
        <v>0</v>
      </c>
      <c r="AJ31" s="83" t="b">
        <f t="shared" si="6"/>
        <v>0</v>
      </c>
      <c r="AK31" s="83" t="b">
        <f t="shared" si="7"/>
        <v>0</v>
      </c>
      <c r="AL31" s="34"/>
      <c r="AM31" s="26"/>
      <c r="AN31" s="29"/>
      <c r="AO31" s="585"/>
      <c r="AP31" s="704"/>
      <c r="AQ31" s="704"/>
      <c r="AR31" s="77">
        <f t="shared" si="8"/>
        <v>0</v>
      </c>
      <c r="AS31" s="29"/>
      <c r="AT31" s="42"/>
      <c r="AU31" s="29"/>
      <c r="AV31" s="29"/>
      <c r="AW31" s="29"/>
      <c r="AX31" s="29"/>
      <c r="AY31" s="29"/>
      <c r="AZ31" s="129"/>
      <c r="BA31" s="93">
        <f t="shared" si="9"/>
        <v>0</v>
      </c>
      <c r="BB31" s="41">
        <f>IF(AS31="CLIENT S+L",(AR31*3333.33+(VLOOKUP(AU31,'BASE DE DONNEE'!$I$220:$J$250,2,0)))-((AR31*3333.33+(VLOOKUP(AU31,'BASE DE DONNEE'!$I$220:$J$250,2,0)))*AT31),IF(AS31="CLIENT O","OFFERT",IF(AS31="CLIENT L",(VLOOKUP(AU31,'BASE DE DONNEE'!$I$220:$J$250,2,0))+(VLOOKUP(AR31,'BASE DE DONNEE'!$I$111:$P$192,2,0)),IF(AS31="CLIENT D",(AR31*3809.53+(VLOOKUP(AU31,'BASE DE DONNEE'!$I$220:$J$250,2,0))),IF(AS31="CLIENT S+D",(AR31*3809.53+(VLOOKUP(AU31,'BASE DE DONNEE'!$I$220:$J$250,2,0)))-(AR31*3809.53+(VLOOKUP(AU31,'BASE DE DONNEE'!$I$220:$J$250,2,0)))*AT31,IF(AS31="CLIENT S",VLOOKUP(AU31,'BASE DE DONNEE'!$I$220:$J$250,2,0))+VLOOKUP(AR31,'BASE DE DONNEE'!$I$111:$P$192,2,0)-((VLOOKUP(AU31,'BASE DE DONNEE'!$I$220:$J$250,2,0))+VLOOKUP(AR31,'BASE DE DONNEE'!$I$111:$P$164,2,0)*AT31))))))</f>
        <v>0</v>
      </c>
      <c r="BC31" s="41" t="b">
        <f t="shared" si="10"/>
        <v>0</v>
      </c>
      <c r="BD31" s="45" t="b">
        <f t="shared" si="11"/>
        <v>0</v>
      </c>
      <c r="BE31" s="34"/>
      <c r="BF31" s="26"/>
      <c r="BG31" s="29"/>
      <c r="BH31" s="585"/>
      <c r="BI31" s="704"/>
      <c r="BJ31" s="704"/>
      <c r="BK31" s="77">
        <f t="shared" si="12"/>
        <v>0</v>
      </c>
      <c r="BL31" s="29"/>
      <c r="BM31" s="42"/>
      <c r="BN31" s="29"/>
      <c r="BO31" s="29"/>
      <c r="BP31" s="29"/>
      <c r="BQ31" s="29"/>
      <c r="BR31" s="29"/>
      <c r="BS31" s="29"/>
      <c r="BT31" s="94">
        <f t="shared" si="13"/>
        <v>0</v>
      </c>
      <c r="BU31" s="83">
        <f>IF(BL31="CLIENT S+L",(BK31*3333.33+(VLOOKUP(BN31,'BASE DE DONNEE'!$I$220:$J$250,2,0)))-((BK31*3333.33+(VLOOKUP(BN31,'BASE DE DONNEE'!$I$220:$J$250,2,0)))*BM31),IF(BL31="CLIENT O","OFFERT",IF(BL31="CLIENT L",(VLOOKUP(BN31,'BASE DE DONNEE'!$I$220:$J$250,2,0))+(VLOOKUP(BK31,'BASE DE DONNEE'!$I$111:$P$192,2,0)),IF(BL31="CLIENT D",(BK31*3809.53+(VLOOKUP(BN31,'BASE DE DONNEE'!$I$220:$J$250,2,0))),IF(BL31="CLIENT S+D",(BK31*3809.53+(VLOOKUP(BN31,'BASE DE DONNEE'!$I$220:$J$250,2,0)))-((BK31*3809.53+(VLOOKUP(BN31,'BASE DE DONNEE'!$I$220:$J$250,2,0)))*BM31),IF(BL31="CLIENT S",VLOOKUP(BN31,'BASE DE DONNEE'!$I$220:$J$250,2,0))+VLOOKUP(BK31,'BASE DE DONNEE'!$I$111:$P$192,2,0)-((VLOOKUP(BN31,'BASE DE DONNEE'!$I$220:$J$250,2,0))+VLOOKUP(BK31,'BASE DE DONNEE'!$I$111:$P$192,2,0)*BM31))))))</f>
        <v>0</v>
      </c>
      <c r="BV31" s="83" t="b">
        <f t="shared" si="14"/>
        <v>0</v>
      </c>
      <c r="BW31" s="95" t="b">
        <f t="shared" si="15"/>
        <v>0</v>
      </c>
      <c r="BX31" s="34"/>
    </row>
    <row r="32" spans="1:76" ht="15.75" thickBot="1" x14ac:dyDescent="0.3">
      <c r="A32" s="27"/>
      <c r="B32" s="30"/>
      <c r="C32" s="585"/>
      <c r="D32" s="704"/>
      <c r="E32" s="704"/>
      <c r="F32" s="78">
        <f t="shared" si="0"/>
        <v>0</v>
      </c>
      <c r="G32" s="30"/>
      <c r="H32" s="43"/>
      <c r="I32" s="30"/>
      <c r="J32" s="30"/>
      <c r="K32" s="30"/>
      <c r="L32" s="30"/>
      <c r="M32" s="30"/>
      <c r="N32" s="228"/>
      <c r="O32" s="81">
        <f t="shared" si="1"/>
        <v>0</v>
      </c>
      <c r="P32" s="76" t="b">
        <f>IF(G32="CLIENT S+L",(F32*3333.33+(VLOOKUP(I32,'BASE DE DONNEE'!$I$220:$J$250,2,0)))-(F32*3333.33+(VLOOKUP(I32,'BASE DE DONNEE'!$I$220:$J$250,2,0)))*H32,IF(G32="CLIENT O","OFFERT",IF(G32="CLIENT L",(VLOOKUP(I32,'BASE DE DONNEE'!$I$220:$J$250,2,0))+(VLOOKUP(F32,'BASE DE DONNEE'!$I$111:$P$192,2,0)),IF(G32="CLIENT D",(F32*3809.53+(VLOOKUP(I32,'BASE DE DONNEE'!$I$220:$J$250,2,0))),IF(G32="CLIENT S+D",((F32*3809.53+(VLOOKUP(I32,'BASE DE DONNEE'!$I$220:$J$250,2,0)))-(F32*3809.53+(VLOOKUP(I32,'BASE DE DONNEE'!$I$220:$J$250,2,0)))*H32),IF(G32="CLIENT S",(VLOOKUP(I32,'BASE DE DONNEE'!$I$220:$J$250,2,0))+VLOOKUP(F32,'BASE DE DONNEE'!$I$111:$P$192,2,0)-((VLOOKUP(I32,'BASE DE DONNEE'!$I$220:$J$250,2,0))+VLOOKUP(F32,'BASE DE DONNEE'!$I$111:$P$164,2,0)*H32)))))))</f>
        <v>0</v>
      </c>
      <c r="Q32" s="76" t="b">
        <f t="shared" si="2"/>
        <v>0</v>
      </c>
      <c r="R32" s="83" t="b">
        <f t="shared" si="3"/>
        <v>0</v>
      </c>
      <c r="S32" s="35"/>
      <c r="T32" s="27"/>
      <c r="U32" s="30"/>
      <c r="V32" s="585"/>
      <c r="W32" s="704"/>
      <c r="X32" s="704"/>
      <c r="Y32" s="77">
        <f t="shared" si="4"/>
        <v>0</v>
      </c>
      <c r="Z32" s="30"/>
      <c r="AA32" s="43"/>
      <c r="AB32" s="30"/>
      <c r="AC32" s="30"/>
      <c r="AD32" s="30"/>
      <c r="AE32" s="30"/>
      <c r="AF32" s="30"/>
      <c r="AG32" s="130"/>
      <c r="AH32" s="92">
        <f t="shared" si="5"/>
        <v>0</v>
      </c>
      <c r="AI32" s="83">
        <f>IF(Z32="CLIENT S+L",(Y32*3333.33+(VLOOKUP(AB32,'BASE DE DONNEE'!$I$220:$J$250,2,0)))-(Y32*3333.33+(VLOOKUP(AB32,'BASE DE DONNEE'!$I$220:$J$250,2,0)))*AA32,IF(Z32="CLIENT O","OFFERT",IF(Z32="CLIENT L",(VLOOKUP(AB32,'BASE DE DONNEE'!$I$220:$J$250,2,0))+(VLOOKUP(Y32,'BASE DE DONNEE'!$I$111:$P$192,2,0)),IF(Z32="CLIENT D",(Y32*3809.53+(VLOOKUP(AB32,'BASE DE DONNEE'!$I$220:$J$250,2,0))),IF(Z32="CLIENT S+D",(Y32*3809.53+(VLOOKUP(AB32,'BASE DE DONNEE'!$I$220:$J$250,2,0)))-(Y32*3809.53+(VLOOKUP(AB32,'BASE DE DONNEE'!$I$220:$J$250,2,0)))*AA32,IF(Z32="CLIENT S",VLOOKUP(AB32,'BASE DE DONNEE'!$I$220:$J$250,2,0))+VLOOKUP(Y32,'BASE DE DONNEE'!$I$111:$P$192,2,0)-((VLOOKUP(AB32,'BASE DE DONNEE'!$I$220:$J$250,2,0))+VLOOKUP(Y32,'BASE DE DONNEE'!$I$111:$P$192,2,0)*AA32))))))</f>
        <v>0</v>
      </c>
      <c r="AJ32" s="83" t="b">
        <f t="shared" si="6"/>
        <v>0</v>
      </c>
      <c r="AK32" s="83" t="b">
        <f t="shared" si="7"/>
        <v>0</v>
      </c>
      <c r="AL32" s="35"/>
      <c r="AM32" s="27"/>
      <c r="AN32" s="30"/>
      <c r="AO32" s="585"/>
      <c r="AP32" s="704"/>
      <c r="AQ32" s="704"/>
      <c r="AR32" s="77">
        <f t="shared" si="8"/>
        <v>0</v>
      </c>
      <c r="AS32" s="30"/>
      <c r="AT32" s="43"/>
      <c r="AU32" s="30"/>
      <c r="AV32" s="30"/>
      <c r="AW32" s="30"/>
      <c r="AX32" s="30"/>
      <c r="AY32" s="30"/>
      <c r="AZ32" s="129"/>
      <c r="BA32" s="93">
        <f t="shared" si="9"/>
        <v>0</v>
      </c>
      <c r="BB32" s="41">
        <f>IF(AS32="CLIENT S+L",(AR32*3333.33+(VLOOKUP(AU32,'BASE DE DONNEE'!$I$220:$J$250,2,0)))-((AR32*3333.33+(VLOOKUP(AU32,'BASE DE DONNEE'!$I$220:$J$250,2,0)))*AT32),IF(AS32="CLIENT O","OFFERT",IF(AS32="CLIENT L",(VLOOKUP(AU32,'BASE DE DONNEE'!$I$220:$J$250,2,0))+(VLOOKUP(AR32,'BASE DE DONNEE'!$I$111:$P$192,2,0)),IF(AS32="CLIENT D",(AR32*3809.53+(VLOOKUP(AU32,'BASE DE DONNEE'!$I$220:$J$250,2,0))),IF(AS32="CLIENT S+D",(AR32*3809.53+(VLOOKUP(AU32,'BASE DE DONNEE'!$I$220:$J$250,2,0)))-(AR32*3809.53+(VLOOKUP(AU32,'BASE DE DONNEE'!$I$220:$J$250,2,0)))*AT32,IF(AS32="CLIENT S",VLOOKUP(AU32,'BASE DE DONNEE'!$I$220:$J$250,2,0))+VLOOKUP(AR32,'BASE DE DONNEE'!$I$111:$P$192,2,0)-((VLOOKUP(AU32,'BASE DE DONNEE'!$I$220:$J$250,2,0))+VLOOKUP(AR32,'BASE DE DONNEE'!$I$111:$P$164,2,0)*AT32))))))</f>
        <v>0</v>
      </c>
      <c r="BC32" s="41" t="b">
        <f t="shared" si="10"/>
        <v>0</v>
      </c>
      <c r="BD32" s="45" t="b">
        <f t="shared" si="11"/>
        <v>0</v>
      </c>
      <c r="BE32" s="35"/>
      <c r="BF32" s="27"/>
      <c r="BG32" s="30"/>
      <c r="BH32" s="585"/>
      <c r="BI32" s="704"/>
      <c r="BJ32" s="704"/>
      <c r="BK32" s="77">
        <f t="shared" si="12"/>
        <v>0</v>
      </c>
      <c r="BL32" s="30"/>
      <c r="BM32" s="43"/>
      <c r="BN32" s="30"/>
      <c r="BO32" s="30"/>
      <c r="BP32" s="30"/>
      <c r="BQ32" s="30"/>
      <c r="BR32" s="30"/>
      <c r="BS32" s="30"/>
      <c r="BT32" s="94">
        <f t="shared" si="13"/>
        <v>0</v>
      </c>
      <c r="BU32" s="83">
        <f>IF(BL32="CLIENT S+L",(BK32*3333.33+(VLOOKUP(BN32,'BASE DE DONNEE'!$I$220:$J$250,2,0)))-((BK32*3333.33+(VLOOKUP(BN32,'BASE DE DONNEE'!$I$220:$J$250,2,0)))*BM32),IF(BL32="CLIENT O","OFFERT",IF(BL32="CLIENT L",(VLOOKUP(BN32,'BASE DE DONNEE'!$I$220:$J$250,2,0))+(VLOOKUP(BK32,'BASE DE DONNEE'!$I$111:$P$192,2,0)),IF(BL32="CLIENT D",(BK32*3809.53+(VLOOKUP(BN32,'BASE DE DONNEE'!$I$220:$J$250,2,0))),IF(BL32="CLIENT S+D",(BK32*3809.53+(VLOOKUP(BN32,'BASE DE DONNEE'!$I$220:$J$250,2,0)))-((BK32*3809.53+(VLOOKUP(BN32,'BASE DE DONNEE'!$I$220:$J$250,2,0)))*BM32),IF(BL32="CLIENT S",VLOOKUP(BN32,'BASE DE DONNEE'!$I$220:$J$250,2,0))+VLOOKUP(BK32,'BASE DE DONNEE'!$I$111:$P$192,2,0)-((VLOOKUP(BN32,'BASE DE DONNEE'!$I$220:$J$250,2,0))+VLOOKUP(BK32,'BASE DE DONNEE'!$I$111:$P$192,2,0)*BM32))))))</f>
        <v>0</v>
      </c>
      <c r="BV32" s="83" t="b">
        <f t="shared" si="14"/>
        <v>0</v>
      </c>
      <c r="BW32" s="95" t="b">
        <f t="shared" si="15"/>
        <v>0</v>
      </c>
      <c r="BX32" s="35"/>
    </row>
    <row r="33" spans="1:76" ht="16.5" thickTop="1" thickBot="1" x14ac:dyDescent="0.3">
      <c r="A33" s="906" t="s">
        <v>131</v>
      </c>
      <c r="B33" s="907"/>
      <c r="C33" s="907"/>
      <c r="D33" s="907"/>
      <c r="E33" s="907"/>
      <c r="F33" s="907"/>
      <c r="G33" s="907"/>
      <c r="H33" s="908"/>
      <c r="I33" s="46">
        <f t="shared" ref="I33:O33" si="16">SUM(I6:I32)+SUM(AB6:AB36)+SUM(AU6:AU36)+SUM(BN6:BN36)</f>
        <v>0</v>
      </c>
      <c r="J33" s="46">
        <f t="shared" si="16"/>
        <v>0</v>
      </c>
      <c r="K33" s="46">
        <f t="shared" si="16"/>
        <v>0</v>
      </c>
      <c r="L33" s="46">
        <f t="shared" si="16"/>
        <v>0</v>
      </c>
      <c r="M33" s="46">
        <f t="shared" si="16"/>
        <v>0</v>
      </c>
      <c r="N33" s="48">
        <f t="shared" si="16"/>
        <v>0</v>
      </c>
      <c r="O33" s="96">
        <f t="shared" si="16"/>
        <v>0</v>
      </c>
      <c r="P33" s="909"/>
      <c r="Q33" s="910"/>
      <c r="R33" s="910"/>
      <c r="S33" s="911"/>
      <c r="T33" s="27"/>
      <c r="U33" s="30"/>
      <c r="V33" s="585"/>
      <c r="W33" s="704"/>
      <c r="X33" s="704"/>
      <c r="Y33" s="77">
        <f t="shared" si="4"/>
        <v>0</v>
      </c>
      <c r="Z33" s="30"/>
      <c r="AA33" s="43"/>
      <c r="AB33" s="30"/>
      <c r="AC33" s="30"/>
      <c r="AD33" s="30"/>
      <c r="AE33" s="30"/>
      <c r="AF33" s="30"/>
      <c r="AG33" s="134"/>
      <c r="AH33" s="92">
        <f t="shared" si="5"/>
        <v>0</v>
      </c>
      <c r="AI33" s="83">
        <f>IF(Z33="CLIENT S+L",(Y33*3333.33+(VLOOKUP(AB33,'BASE DE DONNEE'!$I$220:$J$250,2,0)))-(Y33*3333.33+(VLOOKUP(AB33,'BASE DE DONNEE'!$I$220:$J$250,2,0)))*AA33,IF(Z33="CLIENT O","OFFERT",IF(Z33="CLIENT L",(VLOOKUP(AB33,'BASE DE DONNEE'!$I$220:$J$250,2,0))+(VLOOKUP(Y33,'BASE DE DONNEE'!$I$111:$P$192,2,0)),IF(Z33="CLIENT D",(Y33*3809.53+(VLOOKUP(AB33,'BASE DE DONNEE'!$I$220:$J$250,2,0))),IF(Z33="CLIENT S+D",(Y33*3809.53+(VLOOKUP(AB33,'BASE DE DONNEE'!$I$220:$J$250,2,0)))-(Y33*3809.53+(VLOOKUP(AB33,'BASE DE DONNEE'!$I$220:$J$250,2,0)))*AA33,IF(Z33="CLIENT S",VLOOKUP(AB33,'BASE DE DONNEE'!$I$220:$J$250,2,0))+VLOOKUP(Y33,'BASE DE DONNEE'!$I$111:$P$192,2,0)-((VLOOKUP(AB33,'BASE DE DONNEE'!$I$220:$J$250,2,0))+VLOOKUP(Y33,'BASE DE DONNEE'!$I$111:$P$192,2,0)*AA33))))))</f>
        <v>0</v>
      </c>
      <c r="AJ33" s="83" t="b">
        <f t="shared" si="6"/>
        <v>0</v>
      </c>
      <c r="AK33" s="83" t="b">
        <f t="shared" si="7"/>
        <v>0</v>
      </c>
      <c r="AL33" s="35"/>
      <c r="AM33" s="27"/>
      <c r="AN33" s="30"/>
      <c r="AO33" s="585"/>
      <c r="AP33" s="704"/>
      <c r="AQ33" s="704"/>
      <c r="AR33" s="77">
        <f t="shared" si="8"/>
        <v>0</v>
      </c>
      <c r="AS33" s="30"/>
      <c r="AT33" s="43"/>
      <c r="AU33" s="30"/>
      <c r="AV33" s="30"/>
      <c r="AW33" s="30"/>
      <c r="AX33" s="30"/>
      <c r="AY33" s="30"/>
      <c r="AZ33" s="129"/>
      <c r="BA33" s="93">
        <f t="shared" si="9"/>
        <v>0</v>
      </c>
      <c r="BB33" s="41">
        <f>IF(AS33="CLIENT S+L",(AR33*3333.33+(VLOOKUP(AU33,'BASE DE DONNEE'!$I$220:$J$250,2,0)))-((AR33*3333.33+(VLOOKUP(AU33,'BASE DE DONNEE'!$I$220:$J$250,2,0)))*AT33),IF(AS33="CLIENT O","OFFERT",IF(AS33="CLIENT L",(VLOOKUP(AU33,'BASE DE DONNEE'!$I$220:$J$250,2,0))+(VLOOKUP(AR33,'BASE DE DONNEE'!$I$111:$P$192,2,0)),IF(AS33="CLIENT D",(AR33*3809.53+(VLOOKUP(AU33,'BASE DE DONNEE'!$I$220:$J$250,2,0))),IF(AS33="CLIENT S+D",(AR33*3809.53+(VLOOKUP(AU33,'BASE DE DONNEE'!$I$220:$J$250,2,0)))-(AR33*3809.53+(VLOOKUP(AU33,'BASE DE DONNEE'!$I$220:$J$250,2,0)))*AT33,IF(AS33="CLIENT S",VLOOKUP(AU33,'BASE DE DONNEE'!$I$220:$J$250,2,0))+VLOOKUP(AR33,'BASE DE DONNEE'!$I$111:$P$192,2,0)-((VLOOKUP(AU33,'BASE DE DONNEE'!$I$220:$J$250,2,0))+VLOOKUP(AR33,'BASE DE DONNEE'!$I$111:$P$164,2,0)*AT33))))))</f>
        <v>0</v>
      </c>
      <c r="BC33" s="41" t="b">
        <f t="shared" si="10"/>
        <v>0</v>
      </c>
      <c r="BD33" s="45" t="b">
        <f t="shared" si="11"/>
        <v>0</v>
      </c>
      <c r="BE33" s="35"/>
      <c r="BF33" s="27"/>
      <c r="BG33" s="30"/>
      <c r="BH33" s="585"/>
      <c r="BI33" s="704"/>
      <c r="BJ33" s="704"/>
      <c r="BK33" s="77">
        <f t="shared" si="12"/>
        <v>0</v>
      </c>
      <c r="BL33" s="30"/>
      <c r="BM33" s="43"/>
      <c r="BN33" s="30"/>
      <c r="BO33" s="30"/>
      <c r="BP33" s="30"/>
      <c r="BQ33" s="30"/>
      <c r="BR33" s="30"/>
      <c r="BS33" s="30"/>
      <c r="BT33" s="94">
        <f t="shared" si="13"/>
        <v>0</v>
      </c>
      <c r="BU33" s="83">
        <f>IF(BL33="CLIENT S+L",(BK33*3333.33+(VLOOKUP(BN33,'BASE DE DONNEE'!$I$220:$J$250,2,0)))-((BK33*3333.33+(VLOOKUP(BN33,'BASE DE DONNEE'!$I$220:$J$250,2,0)))*BM33),IF(BL33="CLIENT O","OFFERT",IF(BL33="CLIENT L",(VLOOKUP(BN33,'BASE DE DONNEE'!$I$220:$J$250,2,0))+(VLOOKUP(BK33,'BASE DE DONNEE'!$I$111:$P$192,2,0)),IF(BL33="CLIENT D",(BK33*3809.53+(VLOOKUP(BN33,'BASE DE DONNEE'!$I$220:$J$250,2,0))),IF(BL33="CLIENT S+D",(BK33*3809.53+(VLOOKUP(BN33,'BASE DE DONNEE'!$I$220:$J$250,2,0)))-((BK33*3809.53+(VLOOKUP(BN33,'BASE DE DONNEE'!$I$220:$J$250,2,0)))*BM33),IF(BL33="CLIENT S",VLOOKUP(BN33,'BASE DE DONNEE'!$I$220:$J$250,2,0))+VLOOKUP(BK33,'BASE DE DONNEE'!$I$111:$P$192,2,0)-((VLOOKUP(BN33,'BASE DE DONNEE'!$I$220:$J$250,2,0))+VLOOKUP(BK33,'BASE DE DONNEE'!$I$111:$P$192,2,0)*BM33))))))</f>
        <v>0</v>
      </c>
      <c r="BV33" s="83" t="b">
        <f t="shared" si="14"/>
        <v>0</v>
      </c>
      <c r="BW33" s="95" t="b">
        <f t="shared" si="15"/>
        <v>0</v>
      </c>
      <c r="BX33" s="35"/>
    </row>
    <row r="34" spans="1:76" ht="15.75" thickBot="1" x14ac:dyDescent="0.3">
      <c r="A34" s="854" t="s">
        <v>38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6"/>
      <c r="O34" s="559">
        <f>SUM(P6:P32)+SUM(AI6:AI36)+SUM(BB6:BB36)+SUM(BU6:BU36)</f>
        <v>0</v>
      </c>
      <c r="P34" s="560"/>
      <c r="Q34" s="560"/>
      <c r="R34" s="560"/>
      <c r="S34" s="562"/>
      <c r="T34" s="27"/>
      <c r="U34" s="30"/>
      <c r="V34" s="585"/>
      <c r="W34" s="704"/>
      <c r="X34" s="704"/>
      <c r="Y34" s="77">
        <f t="shared" si="4"/>
        <v>0</v>
      </c>
      <c r="Z34" s="30"/>
      <c r="AA34" s="43"/>
      <c r="AB34" s="30"/>
      <c r="AC34" s="30"/>
      <c r="AD34" s="30"/>
      <c r="AE34" s="30"/>
      <c r="AF34" s="30"/>
      <c r="AG34" s="130"/>
      <c r="AH34" s="92">
        <f t="shared" si="5"/>
        <v>0</v>
      </c>
      <c r="AI34" s="83">
        <f>IF(Z34="CLIENT S+L",(Y34*3333.33+(VLOOKUP(AB34,'BASE DE DONNEE'!$I$220:$J$250,2,0)))-(Y34*3333.33+(VLOOKUP(AB34,'BASE DE DONNEE'!$I$220:$J$250,2,0)))*AA34,IF(Z34="CLIENT O","OFFERT",IF(Z34="CLIENT L",(VLOOKUP(AB34,'BASE DE DONNEE'!$I$220:$J$250,2,0))+(VLOOKUP(Y34,'BASE DE DONNEE'!$I$111:$P$192,2,0)),IF(Z34="CLIENT D",(Y34*3809.53+(VLOOKUP(AB34,'BASE DE DONNEE'!$I$220:$J$250,2,0))),IF(Z34="CLIENT S+D",(Y34*3809.53+(VLOOKUP(AB34,'BASE DE DONNEE'!$I$220:$J$250,2,0)))-(Y34*3809.53+(VLOOKUP(AB34,'BASE DE DONNEE'!$I$220:$J$250,2,0)))*AA34,IF(Z34="CLIENT S",VLOOKUP(AB34,'BASE DE DONNEE'!$I$220:$J$250,2,0))+VLOOKUP(Y34,'BASE DE DONNEE'!$I$111:$P$192,2,0)-((VLOOKUP(AB34,'BASE DE DONNEE'!$I$220:$J$250,2,0))+VLOOKUP(Y34,'BASE DE DONNEE'!$I$111:$P$192,2,0)*AA34))))))</f>
        <v>0</v>
      </c>
      <c r="AJ34" s="83" t="b">
        <f t="shared" si="6"/>
        <v>0</v>
      </c>
      <c r="AK34" s="83" t="b">
        <f t="shared" si="7"/>
        <v>0</v>
      </c>
      <c r="AL34" s="35"/>
      <c r="AM34" s="27"/>
      <c r="AN34" s="30"/>
      <c r="AO34" s="585"/>
      <c r="AP34" s="704"/>
      <c r="AQ34" s="704"/>
      <c r="AR34" s="77">
        <f t="shared" si="8"/>
        <v>0</v>
      </c>
      <c r="AS34" s="30"/>
      <c r="AT34" s="43"/>
      <c r="AU34" s="30"/>
      <c r="AV34" s="30"/>
      <c r="AW34" s="30"/>
      <c r="AX34" s="30"/>
      <c r="AY34" s="30"/>
      <c r="AZ34" s="129"/>
      <c r="BA34" s="93">
        <f t="shared" si="9"/>
        <v>0</v>
      </c>
      <c r="BB34" s="41">
        <f>IF(AS34="CLIENT S+L",(AR34*3333.33+(VLOOKUP(AU34,'BASE DE DONNEE'!$I$220:$J$250,2,0)))-((AR34*3333.33+(VLOOKUP(AU34,'BASE DE DONNEE'!$I$220:$J$250,2,0)))*AT34),IF(AS34="CLIENT O","OFFERT",IF(AS34="CLIENT L",(VLOOKUP(AU34,'BASE DE DONNEE'!$I$220:$J$250,2,0))+(VLOOKUP(AR34,'BASE DE DONNEE'!$I$111:$P$192,2,0)),IF(AS34="CLIENT D",(AR34*3809.53+(VLOOKUP(AU34,'BASE DE DONNEE'!$I$220:$J$250,2,0))),IF(AS34="CLIENT S+D",(AR34*3809.53+(VLOOKUP(AU34,'BASE DE DONNEE'!$I$220:$J$250,2,0)))-(AR34*3809.53+(VLOOKUP(AU34,'BASE DE DONNEE'!$I$220:$J$250,2,0)))*AT34,IF(AS34="CLIENT S",VLOOKUP(AU34,'BASE DE DONNEE'!$I$220:$J$250,2,0))+VLOOKUP(AR34,'BASE DE DONNEE'!$I$111:$P$192,2,0)-((VLOOKUP(AU34,'BASE DE DONNEE'!$I$220:$J$250,2,0))+VLOOKUP(AR34,'BASE DE DONNEE'!$I$111:$P$164,2,0)*AT34))))))</f>
        <v>0</v>
      </c>
      <c r="BC34" s="41" t="b">
        <f t="shared" si="10"/>
        <v>0</v>
      </c>
      <c r="BD34" s="45" t="b">
        <f t="shared" si="11"/>
        <v>0</v>
      </c>
      <c r="BE34" s="35"/>
      <c r="BF34" s="27"/>
      <c r="BG34" s="30"/>
      <c r="BH34" s="585"/>
      <c r="BI34" s="704"/>
      <c r="BJ34" s="704"/>
      <c r="BK34" s="77">
        <f t="shared" si="12"/>
        <v>0</v>
      </c>
      <c r="BL34" s="30"/>
      <c r="BM34" s="43"/>
      <c r="BN34" s="30"/>
      <c r="BO34" s="30"/>
      <c r="BP34" s="30"/>
      <c r="BQ34" s="30"/>
      <c r="BR34" s="30"/>
      <c r="BS34" s="30"/>
      <c r="BT34" s="94">
        <f t="shared" si="13"/>
        <v>0</v>
      </c>
      <c r="BU34" s="83">
        <f>IF(BL34="CLIENT S+L",(BK34*3333.33+(VLOOKUP(BN34,'BASE DE DONNEE'!$I$220:$J$250,2,0)))-((BK34*3333.33+(VLOOKUP(BN34,'BASE DE DONNEE'!$I$220:$J$250,2,0)))*BM34),IF(BL34="CLIENT O","OFFERT",IF(BL34="CLIENT L",(VLOOKUP(BN34,'BASE DE DONNEE'!$I$220:$J$250,2,0))+(VLOOKUP(BK34,'BASE DE DONNEE'!$I$111:$P$192,2,0)),IF(BL34="CLIENT D",(BK34*3809.53+(VLOOKUP(BN34,'BASE DE DONNEE'!$I$220:$J$250,2,0))),IF(BL34="CLIENT S+D",(BK34*3809.53+(VLOOKUP(BN34,'BASE DE DONNEE'!$I$220:$J$250,2,0)))-((BK34*3809.53+(VLOOKUP(BN34,'BASE DE DONNEE'!$I$220:$J$250,2,0)))*BM34),IF(BL34="CLIENT S",VLOOKUP(BN34,'BASE DE DONNEE'!$I$220:$J$250,2,0))+VLOOKUP(BK34,'BASE DE DONNEE'!$I$111:$P$192,2,0)-((VLOOKUP(BN34,'BASE DE DONNEE'!$I$220:$J$250,2,0))+VLOOKUP(BK34,'BASE DE DONNEE'!$I$111:$P$192,2,0)*BM34))))))</f>
        <v>0</v>
      </c>
      <c r="BV34" s="83" t="b">
        <f t="shared" si="14"/>
        <v>0</v>
      </c>
      <c r="BW34" s="95" t="b">
        <f t="shared" si="15"/>
        <v>0</v>
      </c>
      <c r="BX34" s="35"/>
    </row>
    <row r="35" spans="1:76" ht="15.75" thickBot="1" x14ac:dyDescent="0.3">
      <c r="A35" s="912" t="s">
        <v>39</v>
      </c>
      <c r="B35" s="913"/>
      <c r="C35" s="913"/>
      <c r="D35" s="913"/>
      <c r="E35" s="913"/>
      <c r="F35" s="913"/>
      <c r="G35" s="913"/>
      <c r="H35" s="913"/>
      <c r="I35" s="913"/>
      <c r="J35" s="913"/>
      <c r="K35" s="913"/>
      <c r="L35" s="913"/>
      <c r="M35" s="913"/>
      <c r="N35" s="914"/>
      <c r="O35" s="914"/>
      <c r="P35" s="559">
        <f>SUM(Q6:Q32)+SUM(AJ6:AJ36)+SUM(BC6:BC36)+SUM(BV6:BV36)</f>
        <v>0</v>
      </c>
      <c r="Q35" s="560"/>
      <c r="R35" s="560"/>
      <c r="S35" s="562"/>
      <c r="T35" s="27"/>
      <c r="U35" s="30"/>
      <c r="V35" s="585"/>
      <c r="W35" s="704"/>
      <c r="X35" s="704"/>
      <c r="Y35" s="77">
        <f t="shared" si="4"/>
        <v>0</v>
      </c>
      <c r="Z35" s="30"/>
      <c r="AA35" s="43"/>
      <c r="AB35" s="30"/>
      <c r="AC35" s="30"/>
      <c r="AD35" s="30"/>
      <c r="AE35" s="30"/>
      <c r="AF35" s="30"/>
      <c r="AG35" s="134"/>
      <c r="AH35" s="92">
        <f t="shared" si="5"/>
        <v>0</v>
      </c>
      <c r="AI35" s="83">
        <f>IF(Z35="CLIENT S+L",(Y35*3333.33+(VLOOKUP(AB35,'BASE DE DONNEE'!$I$220:$J$250,2,0)))-(Y35*3333.33+(VLOOKUP(AB35,'BASE DE DONNEE'!$I$220:$J$250,2,0)))*AA35,IF(Z35="CLIENT O","OFFERT",IF(Z35="CLIENT L",(VLOOKUP(AB35,'BASE DE DONNEE'!$I$220:$J$250,2,0))+(VLOOKUP(Y35,'BASE DE DONNEE'!$I$111:$P$192,2,0)),IF(Z35="CLIENT D",(Y35*3809.53+(VLOOKUP(AB35,'BASE DE DONNEE'!$I$220:$J$250,2,0))),IF(Z35="CLIENT S+D",(Y35*3809.53+(VLOOKUP(AB35,'BASE DE DONNEE'!$I$220:$J$250,2,0)))-(Y35*3809.53+(VLOOKUP(AB35,'BASE DE DONNEE'!$I$220:$J$250,2,0)))*AA35,IF(Z35="CLIENT S",VLOOKUP(AB35,'BASE DE DONNEE'!$I$220:$J$250,2,0))+VLOOKUP(Y35,'BASE DE DONNEE'!$I$111:$P$192,2,0)-((VLOOKUP(AB35,'BASE DE DONNEE'!$I$220:$J$250,2,0))+VLOOKUP(Y35,'BASE DE DONNEE'!$I$111:$P$192,2,0)*AA35))))))</f>
        <v>0</v>
      </c>
      <c r="AJ35" s="83" t="b">
        <f t="shared" si="6"/>
        <v>0</v>
      </c>
      <c r="AK35" s="83" t="b">
        <f t="shared" si="7"/>
        <v>0</v>
      </c>
      <c r="AL35" s="35"/>
      <c r="AM35" s="27"/>
      <c r="AN35" s="30"/>
      <c r="AO35" s="585"/>
      <c r="AP35" s="704"/>
      <c r="AQ35" s="704"/>
      <c r="AR35" s="77">
        <f t="shared" si="8"/>
        <v>0</v>
      </c>
      <c r="AS35" s="30"/>
      <c r="AT35" s="43"/>
      <c r="AU35" s="30"/>
      <c r="AV35" s="30"/>
      <c r="AW35" s="30"/>
      <c r="AX35" s="30"/>
      <c r="AY35" s="30"/>
      <c r="AZ35" s="129"/>
      <c r="BA35" s="93">
        <f t="shared" si="9"/>
        <v>0</v>
      </c>
      <c r="BB35" s="41">
        <f>IF(AS35="CLIENT S+L",(AR35*3333.33+(VLOOKUP(AU35,'BASE DE DONNEE'!$I$220:$J$250,2,0)))-((AR35*3333.33+(VLOOKUP(AU35,'BASE DE DONNEE'!$I$220:$J$250,2,0)))*AT35),IF(AS35="CLIENT O","OFFERT",IF(AS35="CLIENT L",(VLOOKUP(AU35,'BASE DE DONNEE'!$I$220:$J$250,2,0))+(VLOOKUP(AR35,'BASE DE DONNEE'!$I$111:$P$192,2,0)),IF(AS35="CLIENT D",(AR35*3809.53+(VLOOKUP(AU35,'BASE DE DONNEE'!$I$220:$J$250,2,0))),IF(AS35="CLIENT S+D",(AR35*3809.53+(VLOOKUP(AU35,'BASE DE DONNEE'!$I$220:$J$250,2,0)))-(AR35*3809.53+(VLOOKUP(AU35,'BASE DE DONNEE'!$I$220:$J$250,2,0)))*AT35,IF(AS35="CLIENT S",VLOOKUP(AU35,'BASE DE DONNEE'!$I$220:$J$250,2,0))+VLOOKUP(AR35,'BASE DE DONNEE'!$I$111:$P$192,2,0)-((VLOOKUP(AU35,'BASE DE DONNEE'!$I$220:$J$250,2,0))+VLOOKUP(AR35,'BASE DE DONNEE'!$I$111:$P$164,2,0)*AT35))))))</f>
        <v>0</v>
      </c>
      <c r="BC35" s="41" t="b">
        <f t="shared" si="10"/>
        <v>0</v>
      </c>
      <c r="BD35" s="45" t="b">
        <f t="shared" si="11"/>
        <v>0</v>
      </c>
      <c r="BE35" s="35"/>
      <c r="BF35" s="27"/>
      <c r="BG35" s="30"/>
      <c r="BH35" s="585"/>
      <c r="BI35" s="704"/>
      <c r="BJ35" s="704"/>
      <c r="BK35" s="77">
        <f t="shared" si="12"/>
        <v>0</v>
      </c>
      <c r="BL35" s="30"/>
      <c r="BM35" s="43"/>
      <c r="BN35" s="30"/>
      <c r="BO35" s="30"/>
      <c r="BP35" s="30"/>
      <c r="BQ35" s="30"/>
      <c r="BR35" s="30"/>
      <c r="BS35" s="30"/>
      <c r="BT35" s="94">
        <f t="shared" si="13"/>
        <v>0</v>
      </c>
      <c r="BU35" s="83">
        <f>IF(BL35="CLIENT S+L",(BK35*3333.33+(VLOOKUP(BN35,'BASE DE DONNEE'!$I$220:$J$250,2,0)))-((BK35*3333.33+(VLOOKUP(BN35,'BASE DE DONNEE'!$I$220:$J$250,2,0)))*BM35),IF(BL35="CLIENT O","OFFERT",IF(BL35="CLIENT L",(VLOOKUP(BN35,'BASE DE DONNEE'!$I$220:$J$250,2,0))+(VLOOKUP(BK35,'BASE DE DONNEE'!$I$111:$P$192,2,0)),IF(BL35="CLIENT D",(BK35*3809.53+(VLOOKUP(BN35,'BASE DE DONNEE'!$I$220:$J$250,2,0))),IF(BL35="CLIENT S+D",(BK35*3809.53+(VLOOKUP(BN35,'BASE DE DONNEE'!$I$220:$J$250,2,0)))-((BK35*3809.53+(VLOOKUP(BN35,'BASE DE DONNEE'!$I$220:$J$250,2,0)))*BM35),IF(BL35="CLIENT S",VLOOKUP(BN35,'BASE DE DONNEE'!$I$220:$J$250,2,0))+VLOOKUP(BK35,'BASE DE DONNEE'!$I$111:$P$192,2,0)-((VLOOKUP(BN35,'BASE DE DONNEE'!$I$220:$J$250,2,0))+VLOOKUP(BK35,'BASE DE DONNEE'!$I$111:$P$192,2,0)*BM35))))))</f>
        <v>0</v>
      </c>
      <c r="BV35" s="83" t="b">
        <f t="shared" si="14"/>
        <v>0</v>
      </c>
      <c r="BW35" s="95" t="b">
        <f t="shared" si="15"/>
        <v>0</v>
      </c>
      <c r="BX35" s="35"/>
    </row>
    <row r="36" spans="1:76" ht="15.75" thickBot="1" x14ac:dyDescent="0.3">
      <c r="A36" s="848" t="s">
        <v>40</v>
      </c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50"/>
      <c r="Q36" s="851">
        <f>SUM(R6:R32)+SUM(AK6:AK36)+SUM(BD6:BD36)+SUM(BW6:BW36)</f>
        <v>0</v>
      </c>
      <c r="R36" s="852"/>
      <c r="S36" s="853"/>
      <c r="T36" s="59"/>
      <c r="U36" s="60"/>
      <c r="V36" s="699"/>
      <c r="W36" s="701"/>
      <c r="X36" s="701"/>
      <c r="Y36" s="82">
        <f t="shared" si="4"/>
        <v>0</v>
      </c>
      <c r="Z36" s="60"/>
      <c r="AA36" s="61"/>
      <c r="AB36" s="60"/>
      <c r="AC36" s="60"/>
      <c r="AD36" s="60"/>
      <c r="AE36" s="60"/>
      <c r="AF36" s="60"/>
      <c r="AG36" s="135"/>
      <c r="AH36" s="97">
        <f t="shared" si="5"/>
        <v>0</v>
      </c>
      <c r="AI36" s="98">
        <f>IF(Z36="CLIENT S+L",(Y36*3333.33+(VLOOKUP(AB36,'BASE DE DONNEE'!$I$220:$J$250,2,0)))-(Y36*3333.33+(VLOOKUP(AB36,'BASE DE DONNEE'!$I$220:$J$250,2,0)))*AA36,IF(Z36="CLIENT O","OFFERT",IF(Z36="CLIENT L",(VLOOKUP(AB36,'BASE DE DONNEE'!$I$220:$J$250,2,0))+(VLOOKUP(Y36,'BASE DE DONNEE'!$I$111:$P$192,2,0)),IF(Z36="CLIENT D",(Y36*3809.53+(VLOOKUP(AB36,'BASE DE DONNEE'!$I$220:$J$250,2,0))),IF(Z36="CLIENT S+D",(Y36*3809.53+(VLOOKUP(AB36,'BASE DE DONNEE'!$I$220:$J$250,2,0)))-(Y36*3809.53+(VLOOKUP(AB36,'BASE DE DONNEE'!$I$220:$J$250,2,0)))*AA36,IF(Z36="CLIENT S",VLOOKUP(AB36,'BASE DE DONNEE'!$I$220:$J$250,2,0))+VLOOKUP(Y36,'BASE DE DONNEE'!$I$111:$P$192,2,0)-((VLOOKUP(AB36,'BASE DE DONNEE'!$I$220:$J$250,2,0))+VLOOKUP(Y36,'BASE DE DONNEE'!$I$111:$P$192,2,0)*AA36))))))</f>
        <v>0</v>
      </c>
      <c r="AJ36" s="98" t="b">
        <f t="shared" si="6"/>
        <v>0</v>
      </c>
      <c r="AK36" s="98" t="b">
        <f t="shared" si="7"/>
        <v>0</v>
      </c>
      <c r="AL36" s="62"/>
      <c r="AM36" s="59"/>
      <c r="AN36" s="60"/>
      <c r="AO36" s="699"/>
      <c r="AP36" s="701"/>
      <c r="AQ36" s="701"/>
      <c r="AR36" s="82">
        <f t="shared" si="8"/>
        <v>0</v>
      </c>
      <c r="AS36" s="60"/>
      <c r="AT36" s="61"/>
      <c r="AU36" s="60"/>
      <c r="AV36" s="60"/>
      <c r="AW36" s="60"/>
      <c r="AX36" s="60"/>
      <c r="AY36" s="60"/>
      <c r="AZ36" s="136"/>
      <c r="BA36" s="99">
        <f t="shared" si="9"/>
        <v>0</v>
      </c>
      <c r="BB36" s="49">
        <f>IF(AS36="CLIENT S+L",(AR36*3333.33+(VLOOKUP(AU36,'BASE DE DONNEE'!$I$220:$J$250,2,0)))-((AR36*3333.33+(VLOOKUP(AU36,'BASE DE DONNEE'!$I$220:$J$250,2,0)))*AT36),IF(AS36="CLIENT O","OFFERT",IF(AS36="CLIENT L",(VLOOKUP(AU36,'BASE DE DONNEE'!$I$220:$J$250,2,0))+(VLOOKUP(AR36,'BASE DE DONNEE'!$I$111:$P$192,2,0)),IF(AS36="CLIENT D",(AR36*3809.53+(VLOOKUP(AU36,'BASE DE DONNEE'!$I$220:$J$250,2,0))),IF(AS36="CLIENT S+D",(AR36*3809.53+(VLOOKUP(AU36,'BASE DE DONNEE'!$I$220:$J$250,2,0)))-(AR36*3809.53+(VLOOKUP(AU36,'BASE DE DONNEE'!$I$220:$J$250,2,0)))*AT36,IF(AS36="CLIENT S",VLOOKUP(AU36,'BASE DE DONNEE'!$I$220:$J$250,2,0))+VLOOKUP(AR36,'BASE DE DONNEE'!$I$111:$P$192,2,0)-((VLOOKUP(AU36,'BASE DE DONNEE'!$I$220:$J$250,2,0))+VLOOKUP(AR36,'BASE DE DONNEE'!$I$111:$P$164,2,0)*AT36))))))</f>
        <v>0</v>
      </c>
      <c r="BC36" s="49" t="b">
        <f t="shared" si="10"/>
        <v>0</v>
      </c>
      <c r="BD36" s="100" t="b">
        <f t="shared" si="11"/>
        <v>0</v>
      </c>
      <c r="BE36" s="62"/>
      <c r="BF36" s="59"/>
      <c r="BG36" s="60"/>
      <c r="BH36" s="699"/>
      <c r="BI36" s="701"/>
      <c r="BJ36" s="701"/>
      <c r="BK36" s="82">
        <f t="shared" si="12"/>
        <v>0</v>
      </c>
      <c r="BL36" s="60"/>
      <c r="BM36" s="61"/>
      <c r="BN36" s="60"/>
      <c r="BO36" s="60"/>
      <c r="BP36" s="60"/>
      <c r="BQ36" s="60"/>
      <c r="BR36" s="60"/>
      <c r="BS36" s="60"/>
      <c r="BT36" s="101">
        <f t="shared" si="13"/>
        <v>0</v>
      </c>
      <c r="BU36" s="98">
        <f>IF(BL36="CLIENT S+L",(BK36*3333.33+(VLOOKUP(BN36,'BASE DE DONNEE'!$I$220:$J$250,2,0)))-((BK36*3333.33+(VLOOKUP(BN36,'BASE DE DONNEE'!$I$220:$J$250,2,0)))*BM36),IF(BL36="CLIENT O","OFFERT",IF(BL36="CLIENT L",(VLOOKUP(BN36,'BASE DE DONNEE'!$I$220:$J$250,2,0))+(VLOOKUP(BK36,'BASE DE DONNEE'!$I$111:$P$192,2,0)),IF(BL36="CLIENT D",(BK36*3809.53+(VLOOKUP(BN36,'BASE DE DONNEE'!$I$220:$J$250,2,0))),IF(BL36="CLIENT S+D",(BK36*3809.53+(VLOOKUP(BN36,'BASE DE DONNEE'!$I$220:$J$250,2,0)))-((BK36*3809.53+(VLOOKUP(BN36,'BASE DE DONNEE'!$I$220:$J$250,2,0)))*BM36),IF(BL36="CLIENT S",VLOOKUP(BN36,'BASE DE DONNEE'!$I$220:$J$250,2,0))+VLOOKUP(BK36,'BASE DE DONNEE'!$I$111:$P$192,2,0)-((VLOOKUP(BN36,'BASE DE DONNEE'!$I$220:$J$250,2,0))+VLOOKUP(BK36,'BASE DE DONNEE'!$I$111:$P$192,2,0)*BM36))))))</f>
        <v>0</v>
      </c>
      <c r="BV36" s="98" t="b">
        <f t="shared" si="14"/>
        <v>0</v>
      </c>
      <c r="BW36" s="102" t="b">
        <f t="shared" si="15"/>
        <v>0</v>
      </c>
      <c r="BX36" s="62"/>
    </row>
    <row r="37" spans="1:76" ht="16.5" customHeight="1" thickTop="1" x14ac:dyDescent="0.25">
      <c r="A37" s="576" t="s">
        <v>133</v>
      </c>
      <c r="B37" s="577"/>
      <c r="C37" s="577"/>
      <c r="D37" s="577"/>
      <c r="E37" s="577"/>
      <c r="F37" s="577"/>
      <c r="G37" s="577"/>
      <c r="H37" s="577"/>
      <c r="I37" s="577"/>
      <c r="J37" s="577"/>
      <c r="K37" s="577"/>
      <c r="L37" s="577"/>
      <c r="M37" s="577"/>
      <c r="N37" s="577"/>
      <c r="O37" s="577"/>
      <c r="P37" s="577"/>
      <c r="Q37" s="577"/>
      <c r="R37" s="577"/>
      <c r="S37" s="578"/>
      <c r="T37" s="528" t="s">
        <v>133</v>
      </c>
      <c r="U37" s="529"/>
      <c r="V37" s="529"/>
      <c r="W37" s="529"/>
      <c r="X37" s="529"/>
      <c r="Y37" s="529"/>
      <c r="Z37" s="529"/>
      <c r="AA37" s="529"/>
      <c r="AB37" s="529"/>
      <c r="AC37" s="529"/>
      <c r="AD37" s="529"/>
      <c r="AE37" s="529"/>
      <c r="AF37" s="529"/>
      <c r="AG37" s="529"/>
      <c r="AH37" s="529"/>
      <c r="AI37" s="529"/>
      <c r="AJ37" s="529"/>
      <c r="AK37" s="529"/>
      <c r="AL37" s="530"/>
      <c r="AM37" s="528" t="s">
        <v>133</v>
      </c>
      <c r="AN37" s="529"/>
      <c r="AO37" s="529"/>
      <c r="AP37" s="529"/>
      <c r="AQ37" s="529"/>
      <c r="AR37" s="529"/>
      <c r="AS37" s="529"/>
      <c r="AT37" s="529"/>
      <c r="AU37" s="529"/>
      <c r="AV37" s="529"/>
      <c r="AW37" s="529"/>
      <c r="AX37" s="529"/>
      <c r="AY37" s="529"/>
      <c r="AZ37" s="529"/>
      <c r="BA37" s="529"/>
      <c r="BB37" s="529"/>
      <c r="BC37" s="529"/>
      <c r="BD37" s="529"/>
      <c r="BE37" s="530"/>
    </row>
    <row r="38" spans="1:76" ht="16.5" customHeight="1" thickBot="1" x14ac:dyDescent="0.3">
      <c r="A38" s="531"/>
      <c r="B38" s="532"/>
      <c r="C38" s="532"/>
      <c r="D38" s="532"/>
      <c r="E38" s="532"/>
      <c r="F38" s="532"/>
      <c r="G38" s="532"/>
      <c r="H38" s="532"/>
      <c r="I38" s="532"/>
      <c r="J38" s="532"/>
      <c r="K38" s="532"/>
      <c r="L38" s="532"/>
      <c r="M38" s="532"/>
      <c r="N38" s="532"/>
      <c r="O38" s="532"/>
      <c r="P38" s="532"/>
      <c r="Q38" s="532"/>
      <c r="R38" s="532"/>
      <c r="S38" s="533"/>
      <c r="T38" s="531"/>
      <c r="U38" s="532"/>
      <c r="V38" s="532"/>
      <c r="W38" s="532"/>
      <c r="X38" s="532"/>
      <c r="Y38" s="532"/>
      <c r="Z38" s="532"/>
      <c r="AA38" s="532"/>
      <c r="AB38" s="532"/>
      <c r="AC38" s="532"/>
      <c r="AD38" s="532"/>
      <c r="AE38" s="532"/>
      <c r="AF38" s="532"/>
      <c r="AG38" s="532"/>
      <c r="AH38" s="532"/>
      <c r="AI38" s="532"/>
      <c r="AJ38" s="532"/>
      <c r="AK38" s="532"/>
      <c r="AL38" s="533"/>
      <c r="AM38" s="531"/>
      <c r="AN38" s="532"/>
      <c r="AO38" s="532"/>
      <c r="AP38" s="532"/>
      <c r="AQ38" s="532"/>
      <c r="AR38" s="532"/>
      <c r="AS38" s="532"/>
      <c r="AT38" s="532"/>
      <c r="AU38" s="532"/>
      <c r="AV38" s="532"/>
      <c r="AW38" s="532"/>
      <c r="AX38" s="532"/>
      <c r="AY38" s="532"/>
      <c r="AZ38" s="532"/>
      <c r="BA38" s="532"/>
      <c r="BB38" s="532"/>
      <c r="BC38" s="532"/>
      <c r="BD38" s="532"/>
      <c r="BE38" s="533"/>
    </row>
    <row r="39" spans="1:76" ht="15.75" customHeight="1" thickBot="1" x14ac:dyDescent="0.3">
      <c r="A39" s="580" t="s">
        <v>0</v>
      </c>
      <c r="B39" s="547" t="s">
        <v>146</v>
      </c>
      <c r="C39" s="548"/>
      <c r="D39" s="875"/>
      <c r="E39" s="570" t="s">
        <v>34</v>
      </c>
      <c r="F39" s="618"/>
      <c r="G39" s="580" t="s">
        <v>132</v>
      </c>
      <c r="H39" s="857" t="s">
        <v>35</v>
      </c>
      <c r="I39" s="580" t="s">
        <v>3</v>
      </c>
      <c r="J39" s="580"/>
      <c r="K39" s="580"/>
      <c r="L39" s="580"/>
      <c r="M39" s="580"/>
      <c r="N39" s="858" t="s">
        <v>77</v>
      </c>
      <c r="O39" s="623"/>
      <c r="P39" s="582" t="s">
        <v>92</v>
      </c>
      <c r="Q39" s="583" t="s">
        <v>134</v>
      </c>
      <c r="R39" s="580" t="s">
        <v>63</v>
      </c>
      <c r="S39" s="569" t="s">
        <v>107</v>
      </c>
      <c r="T39" s="580" t="s">
        <v>0</v>
      </c>
      <c r="U39" s="547" t="s">
        <v>146</v>
      </c>
      <c r="V39" s="548"/>
      <c r="W39" s="548"/>
      <c r="X39" s="570" t="s">
        <v>34</v>
      </c>
      <c r="Y39" s="618"/>
      <c r="Z39" s="580" t="s">
        <v>132</v>
      </c>
      <c r="AA39" s="857" t="s">
        <v>35</v>
      </c>
      <c r="AB39" s="580" t="s">
        <v>3</v>
      </c>
      <c r="AC39" s="580"/>
      <c r="AD39" s="580"/>
      <c r="AE39" s="580"/>
      <c r="AF39" s="580"/>
      <c r="AG39" s="858" t="s">
        <v>77</v>
      </c>
      <c r="AH39" s="623"/>
      <c r="AI39" s="582" t="s">
        <v>92</v>
      </c>
      <c r="AJ39" s="583" t="s">
        <v>134</v>
      </c>
      <c r="AK39" s="580" t="s">
        <v>63</v>
      </c>
      <c r="AL39" s="569" t="s">
        <v>107</v>
      </c>
      <c r="AM39" s="580" t="s">
        <v>0</v>
      </c>
      <c r="AN39" s="547" t="s">
        <v>146</v>
      </c>
      <c r="AO39" s="548"/>
      <c r="AP39" s="548"/>
      <c r="AQ39" s="547" t="s">
        <v>34</v>
      </c>
      <c r="AR39" s="618"/>
      <c r="AS39" s="580" t="s">
        <v>132</v>
      </c>
      <c r="AT39" s="857" t="s">
        <v>35</v>
      </c>
      <c r="AU39" s="580" t="s">
        <v>3</v>
      </c>
      <c r="AV39" s="580"/>
      <c r="AW39" s="580"/>
      <c r="AX39" s="580"/>
      <c r="AY39" s="580"/>
      <c r="AZ39" s="858" t="s">
        <v>77</v>
      </c>
      <c r="BA39" s="623"/>
      <c r="BB39" s="582" t="s">
        <v>92</v>
      </c>
      <c r="BC39" s="583" t="s">
        <v>108</v>
      </c>
      <c r="BD39" s="580" t="s">
        <v>63</v>
      </c>
      <c r="BE39" s="569" t="s">
        <v>120</v>
      </c>
    </row>
    <row r="40" spans="1:76" ht="15.75" customHeight="1" thickBot="1" x14ac:dyDescent="0.3">
      <c r="A40" s="580"/>
      <c r="B40" s="549"/>
      <c r="C40" s="550"/>
      <c r="D40" s="876"/>
      <c r="E40" s="571"/>
      <c r="F40" s="620"/>
      <c r="G40" s="580"/>
      <c r="H40" s="857"/>
      <c r="I40" s="580"/>
      <c r="J40" s="580"/>
      <c r="K40" s="580"/>
      <c r="L40" s="580"/>
      <c r="M40" s="580"/>
      <c r="N40" s="859"/>
      <c r="O40" s="624"/>
      <c r="P40" s="582"/>
      <c r="Q40" s="583"/>
      <c r="R40" s="580"/>
      <c r="S40" s="569"/>
      <c r="T40" s="580"/>
      <c r="U40" s="549"/>
      <c r="V40" s="550"/>
      <c r="W40" s="550"/>
      <c r="X40" s="571"/>
      <c r="Y40" s="620"/>
      <c r="Z40" s="580"/>
      <c r="AA40" s="857"/>
      <c r="AB40" s="580"/>
      <c r="AC40" s="580"/>
      <c r="AD40" s="580"/>
      <c r="AE40" s="580"/>
      <c r="AF40" s="580"/>
      <c r="AG40" s="859"/>
      <c r="AH40" s="624"/>
      <c r="AI40" s="582"/>
      <c r="AJ40" s="583"/>
      <c r="AK40" s="580"/>
      <c r="AL40" s="569"/>
      <c r="AM40" s="580"/>
      <c r="AN40" s="549"/>
      <c r="AO40" s="550"/>
      <c r="AP40" s="550"/>
      <c r="AQ40" s="549"/>
      <c r="AR40" s="620"/>
      <c r="AS40" s="580"/>
      <c r="AT40" s="857"/>
      <c r="AU40" s="580"/>
      <c r="AV40" s="580"/>
      <c r="AW40" s="580"/>
      <c r="AX40" s="580"/>
      <c r="AY40" s="580"/>
      <c r="AZ40" s="859"/>
      <c r="BA40" s="624"/>
      <c r="BB40" s="582"/>
      <c r="BC40" s="583"/>
      <c r="BD40" s="580"/>
      <c r="BE40" s="569"/>
    </row>
    <row r="41" spans="1:76" ht="15.75" customHeight="1" thickBot="1" x14ac:dyDescent="0.3">
      <c r="A41" s="580"/>
      <c r="B41" s="584"/>
      <c r="C41" s="621"/>
      <c r="D41" s="877"/>
      <c r="E41" s="572"/>
      <c r="F41" s="622"/>
      <c r="G41" s="580"/>
      <c r="H41" s="857"/>
      <c r="I41" s="122"/>
      <c r="J41" s="122"/>
      <c r="K41" s="122"/>
      <c r="L41" s="122"/>
      <c r="M41" s="122"/>
      <c r="N41" s="860"/>
      <c r="O41" s="625"/>
      <c r="P41" s="582"/>
      <c r="Q41" s="583"/>
      <c r="R41" s="580"/>
      <c r="S41" s="569"/>
      <c r="T41" s="580"/>
      <c r="U41" s="584"/>
      <c r="V41" s="621"/>
      <c r="W41" s="621"/>
      <c r="X41" s="572"/>
      <c r="Y41" s="622"/>
      <c r="Z41" s="580"/>
      <c r="AA41" s="857"/>
      <c r="AB41" s="122"/>
      <c r="AC41" s="122"/>
      <c r="AD41" s="122"/>
      <c r="AE41" s="122"/>
      <c r="AF41" s="122"/>
      <c r="AG41" s="860"/>
      <c r="AH41" s="625"/>
      <c r="AI41" s="582"/>
      <c r="AJ41" s="583"/>
      <c r="AK41" s="580"/>
      <c r="AL41" s="569"/>
      <c r="AM41" s="580"/>
      <c r="AN41" s="549"/>
      <c r="AO41" s="550"/>
      <c r="AP41" s="550"/>
      <c r="AQ41" s="584"/>
      <c r="AR41" s="622"/>
      <c r="AS41" s="580"/>
      <c r="AT41" s="857"/>
      <c r="AU41" s="122"/>
      <c r="AV41" s="122"/>
      <c r="AW41" s="122"/>
      <c r="AX41" s="122"/>
      <c r="AY41" s="122"/>
      <c r="AZ41" s="860"/>
      <c r="BA41" s="625"/>
      <c r="BB41" s="582"/>
      <c r="BC41" s="583"/>
      <c r="BD41" s="554"/>
      <c r="BE41" s="569"/>
    </row>
    <row r="42" spans="1:76" x14ac:dyDescent="0.25">
      <c r="A42" s="25"/>
      <c r="B42" s="705"/>
      <c r="C42" s="878"/>
      <c r="D42" s="706"/>
      <c r="E42" s="705"/>
      <c r="F42" s="706"/>
      <c r="H42" s="31"/>
      <c r="I42" s="28"/>
      <c r="J42" s="28"/>
      <c r="K42" s="28"/>
      <c r="L42" s="28"/>
      <c r="M42" s="28"/>
      <c r="N42" s="37"/>
      <c r="O42" s="138">
        <f>((I42*$I$41)/100)+(($J$41*J42)/100)+((K42*$K$41)/100)+($L$41*L42)+($M$41*M42)</f>
        <v>0</v>
      </c>
      <c r="P42" s="139"/>
      <c r="Q42" s="139"/>
      <c r="R42" s="131"/>
      <c r="S42" s="33"/>
      <c r="T42" s="25"/>
      <c r="U42" s="705"/>
      <c r="V42" s="878"/>
      <c r="W42" s="878"/>
      <c r="X42" s="705"/>
      <c r="Y42" s="706"/>
      <c r="Z42" s="28"/>
      <c r="AA42" s="31"/>
      <c r="AB42" s="28"/>
      <c r="AC42" s="28"/>
      <c r="AD42" s="28"/>
      <c r="AE42" s="28"/>
      <c r="AF42" s="28"/>
      <c r="AG42" s="140"/>
      <c r="AH42" s="141">
        <f>(($AB$41*AB42)/100)+(($AC$41*AC42)/100)+(($AD$41*AD42)/100)+($AE$41*AE42)+($AF$41*AF42)</f>
        <v>0</v>
      </c>
      <c r="AI42" s="142"/>
      <c r="AJ42" s="128"/>
      <c r="AK42" s="128"/>
      <c r="AL42" s="33"/>
      <c r="AM42" s="25"/>
      <c r="AN42" s="705"/>
      <c r="AO42" s="878"/>
      <c r="AP42" s="878"/>
      <c r="AQ42" s="705"/>
      <c r="AR42" s="706"/>
      <c r="AS42" s="28"/>
      <c r="AT42" s="28"/>
      <c r="AU42" s="28"/>
      <c r="AV42" s="28"/>
      <c r="AW42" s="28"/>
      <c r="AX42" s="28"/>
      <c r="AY42" s="28"/>
      <c r="AZ42" s="140"/>
      <c r="BA42" s="141">
        <f>(($AU$41*AU42)/100)+(($AV$41*AV42)/100)+(($AW$41*AW42)/100)+($AX$41*AX42)+($AY$41*AY42)</f>
        <v>0</v>
      </c>
      <c r="BB42" s="142"/>
      <c r="BC42" s="128"/>
      <c r="BD42" s="127"/>
      <c r="BE42" s="33"/>
    </row>
    <row r="43" spans="1:76" x14ac:dyDescent="0.25">
      <c r="A43" s="26"/>
      <c r="B43" s="585"/>
      <c r="C43" s="704"/>
      <c r="D43" s="586"/>
      <c r="E43" s="688"/>
      <c r="F43" s="688"/>
      <c r="G43" s="29"/>
      <c r="H43" s="32"/>
      <c r="I43" s="29"/>
      <c r="J43" s="29"/>
      <c r="K43" s="29"/>
      <c r="L43" s="29"/>
      <c r="M43" s="29"/>
      <c r="N43" s="38"/>
      <c r="O43" s="143">
        <f t="shared" ref="O43:O68" si="17">((I43*$I$5)/100)+(($J$5*J43)/100)+((K43*$K$5)/100)+($L$5*L43)+($M$5*M43)</f>
        <v>0</v>
      </c>
      <c r="P43" s="139"/>
      <c r="Q43" s="139"/>
      <c r="R43" s="131"/>
      <c r="S43" s="34"/>
      <c r="T43" s="26"/>
      <c r="U43" s="585"/>
      <c r="V43" s="704"/>
      <c r="W43" s="704"/>
      <c r="X43" s="585"/>
      <c r="Y43" s="586"/>
      <c r="Z43" s="29"/>
      <c r="AA43" s="42"/>
      <c r="AB43" s="29"/>
      <c r="AC43" s="29"/>
      <c r="AD43" s="29"/>
      <c r="AE43" s="29"/>
      <c r="AF43" s="29"/>
      <c r="AG43" s="144"/>
      <c r="AH43" s="145">
        <f t="shared" ref="AH43:AH72" si="18">(($AB$41*AB43)/100)+(($AC$41*AC43)/100)+(($AD$41*AD43)/100)+($AE$41*AE43)+($AF$41*AF43)</f>
        <v>0</v>
      </c>
      <c r="AI43" s="142"/>
      <c r="AJ43" s="131"/>
      <c r="AK43" s="131"/>
      <c r="AL43" s="34"/>
      <c r="AM43" s="26"/>
      <c r="AN43" s="585"/>
      <c r="AO43" s="704"/>
      <c r="AP43" s="704"/>
      <c r="AQ43" s="585"/>
      <c r="AR43" s="586"/>
      <c r="AS43" s="29"/>
      <c r="AT43" s="29"/>
      <c r="AU43" s="29"/>
      <c r="AV43" s="29"/>
      <c r="AW43" s="29"/>
      <c r="AX43" s="29"/>
      <c r="AY43" s="29"/>
      <c r="AZ43" s="144"/>
      <c r="BA43" s="145">
        <f t="shared" ref="BA43:BA72" si="19">(($AU$41*AU43)/100)+(($AV$41*AV43)/100)+(($AW$41*AW43)/100)+($AX$41*AX43)+($AY$41*AY43)</f>
        <v>0</v>
      </c>
      <c r="BB43" s="142"/>
      <c r="BC43" s="131"/>
      <c r="BD43" s="131"/>
      <c r="BE43" s="34"/>
    </row>
    <row r="44" spans="1:76" x14ac:dyDescent="0.25">
      <c r="A44" s="26"/>
      <c r="B44" s="585"/>
      <c r="C44" s="704"/>
      <c r="D44" s="586"/>
      <c r="E44" s="688"/>
      <c r="F44" s="688"/>
      <c r="G44" s="29"/>
      <c r="H44" s="29"/>
      <c r="I44" s="29"/>
      <c r="J44" s="29"/>
      <c r="K44" s="29"/>
      <c r="L44" s="29"/>
      <c r="M44" s="29"/>
      <c r="N44" s="38"/>
      <c r="O44" s="143">
        <f t="shared" si="17"/>
        <v>0</v>
      </c>
      <c r="P44" s="139"/>
      <c r="Q44" s="139"/>
      <c r="R44" s="131"/>
      <c r="S44" s="34"/>
      <c r="T44" s="26"/>
      <c r="U44" s="585"/>
      <c r="V44" s="704"/>
      <c r="W44" s="704"/>
      <c r="X44" s="585"/>
      <c r="Y44" s="586"/>
      <c r="Z44" s="29"/>
      <c r="AA44" s="42"/>
      <c r="AB44" s="29"/>
      <c r="AC44" s="29"/>
      <c r="AD44" s="29"/>
      <c r="AE44" s="29"/>
      <c r="AF44" s="29"/>
      <c r="AG44" s="144"/>
      <c r="AH44" s="145">
        <f t="shared" si="18"/>
        <v>0</v>
      </c>
      <c r="AI44" s="142"/>
      <c r="AJ44" s="131"/>
      <c r="AK44" s="131"/>
      <c r="AL44" s="34"/>
      <c r="AM44" s="26"/>
      <c r="AN44" s="585"/>
      <c r="AO44" s="704"/>
      <c r="AP44" s="704"/>
      <c r="AQ44" s="585"/>
      <c r="AR44" s="586"/>
      <c r="AS44" s="29"/>
      <c r="AT44" s="29"/>
      <c r="AU44" s="29"/>
      <c r="AV44" s="29"/>
      <c r="AW44" s="29"/>
      <c r="AX44" s="29"/>
      <c r="AY44" s="29"/>
      <c r="AZ44" s="144"/>
      <c r="BA44" s="145">
        <f t="shared" si="19"/>
        <v>0</v>
      </c>
      <c r="BB44" s="142"/>
      <c r="BC44" s="131"/>
      <c r="BD44" s="131"/>
      <c r="BE44" s="34"/>
    </row>
    <row r="45" spans="1:76" x14ac:dyDescent="0.25">
      <c r="A45" s="26"/>
      <c r="B45" s="585"/>
      <c r="C45" s="704"/>
      <c r="D45" s="586"/>
      <c r="E45" s="688"/>
      <c r="F45" s="688"/>
      <c r="G45" s="29"/>
      <c r="H45" s="29"/>
      <c r="I45" s="29"/>
      <c r="J45" s="29"/>
      <c r="K45" s="29"/>
      <c r="L45" s="29"/>
      <c r="M45" s="29"/>
      <c r="N45" s="38"/>
      <c r="O45" s="143">
        <f t="shared" si="17"/>
        <v>0</v>
      </c>
      <c r="P45" s="139"/>
      <c r="Q45" s="139"/>
      <c r="R45" s="131"/>
      <c r="S45" s="34"/>
      <c r="T45" s="26"/>
      <c r="U45" s="585"/>
      <c r="V45" s="704"/>
      <c r="W45" s="704"/>
      <c r="X45" s="585"/>
      <c r="Y45" s="586"/>
      <c r="Z45" s="29"/>
      <c r="AA45" s="42"/>
      <c r="AB45" s="29"/>
      <c r="AC45" s="29"/>
      <c r="AD45" s="29"/>
      <c r="AE45" s="29"/>
      <c r="AF45" s="29"/>
      <c r="AG45" s="144"/>
      <c r="AH45" s="145">
        <f t="shared" si="18"/>
        <v>0</v>
      </c>
      <c r="AI45" s="142"/>
      <c r="AJ45" s="131"/>
      <c r="AK45" s="131"/>
      <c r="AL45" s="34"/>
      <c r="AM45" s="26"/>
      <c r="AN45" s="585"/>
      <c r="AO45" s="704"/>
      <c r="AP45" s="704"/>
      <c r="AQ45" s="585"/>
      <c r="AR45" s="586"/>
      <c r="AS45" s="29"/>
      <c r="AT45" s="29"/>
      <c r="AU45" s="29"/>
      <c r="AV45" s="29"/>
      <c r="AW45" s="29"/>
      <c r="AX45" s="29"/>
      <c r="AY45" s="29"/>
      <c r="AZ45" s="144"/>
      <c r="BA45" s="145">
        <f t="shared" si="19"/>
        <v>0</v>
      </c>
      <c r="BB45" s="142"/>
      <c r="BC45" s="131"/>
      <c r="BD45" s="131"/>
      <c r="BE45" s="34"/>
    </row>
    <row r="46" spans="1:76" x14ac:dyDescent="0.25">
      <c r="A46" s="26"/>
      <c r="B46" s="585"/>
      <c r="C46" s="704"/>
      <c r="D46" s="586"/>
      <c r="E46" s="688"/>
      <c r="F46" s="688"/>
      <c r="G46" s="29"/>
      <c r="H46" s="29"/>
      <c r="I46" s="29"/>
      <c r="J46" s="29"/>
      <c r="K46" s="29"/>
      <c r="L46" s="29"/>
      <c r="M46" s="29"/>
      <c r="N46" s="38"/>
      <c r="O46" s="143">
        <f t="shared" si="17"/>
        <v>0</v>
      </c>
      <c r="P46" s="139"/>
      <c r="Q46" s="139"/>
      <c r="R46" s="131"/>
      <c r="S46" s="34"/>
      <c r="T46" s="26"/>
      <c r="U46" s="585"/>
      <c r="V46" s="704"/>
      <c r="W46" s="704"/>
      <c r="X46" s="585"/>
      <c r="Y46" s="586"/>
      <c r="Z46" s="29"/>
      <c r="AA46" s="42"/>
      <c r="AB46" s="29"/>
      <c r="AC46" s="29"/>
      <c r="AD46" s="29"/>
      <c r="AE46" s="29"/>
      <c r="AF46" s="29"/>
      <c r="AG46" s="144"/>
      <c r="AH46" s="145">
        <f t="shared" si="18"/>
        <v>0</v>
      </c>
      <c r="AI46" s="142"/>
      <c r="AJ46" s="131"/>
      <c r="AK46" s="131"/>
      <c r="AL46" s="34"/>
      <c r="AM46" s="26"/>
      <c r="AN46" s="585"/>
      <c r="AO46" s="704"/>
      <c r="AP46" s="704"/>
      <c r="AQ46" s="585"/>
      <c r="AR46" s="586"/>
      <c r="AS46" s="29"/>
      <c r="AT46" s="29"/>
      <c r="AU46" s="29"/>
      <c r="AV46" s="29"/>
      <c r="AW46" s="29"/>
      <c r="AX46" s="29"/>
      <c r="AY46" s="29"/>
      <c r="AZ46" s="144"/>
      <c r="BA46" s="145">
        <f t="shared" si="19"/>
        <v>0</v>
      </c>
      <c r="BB46" s="142"/>
      <c r="BC46" s="131"/>
      <c r="BD46" s="131"/>
      <c r="BE46" s="34"/>
    </row>
    <row r="47" spans="1:76" x14ac:dyDescent="0.25">
      <c r="A47" s="26"/>
      <c r="B47" s="585"/>
      <c r="C47" s="704"/>
      <c r="D47" s="586"/>
      <c r="E47" s="688"/>
      <c r="F47" s="688"/>
      <c r="G47" s="29"/>
      <c r="H47" s="29"/>
      <c r="I47" s="29"/>
      <c r="J47" s="29"/>
      <c r="K47" s="29"/>
      <c r="L47" s="29"/>
      <c r="M47" s="29"/>
      <c r="N47" s="38"/>
      <c r="O47" s="143">
        <f t="shared" si="17"/>
        <v>0</v>
      </c>
      <c r="P47" s="139"/>
      <c r="Q47" s="139"/>
      <c r="R47" s="131"/>
      <c r="S47" s="34"/>
      <c r="T47" s="26"/>
      <c r="U47" s="585"/>
      <c r="V47" s="704"/>
      <c r="W47" s="704"/>
      <c r="X47" s="585"/>
      <c r="Y47" s="586"/>
      <c r="Z47" s="29"/>
      <c r="AA47" s="42"/>
      <c r="AB47" s="29"/>
      <c r="AC47" s="29"/>
      <c r="AD47" s="29"/>
      <c r="AE47" s="29"/>
      <c r="AF47" s="29"/>
      <c r="AG47" s="144"/>
      <c r="AH47" s="145">
        <f t="shared" si="18"/>
        <v>0</v>
      </c>
      <c r="AI47" s="142"/>
      <c r="AJ47" s="131"/>
      <c r="AK47" s="131"/>
      <c r="AL47" s="34"/>
      <c r="AM47" s="26"/>
      <c r="AN47" s="585"/>
      <c r="AO47" s="704"/>
      <c r="AP47" s="704"/>
      <c r="AQ47" s="585"/>
      <c r="AR47" s="586"/>
      <c r="AS47" s="29"/>
      <c r="AT47" s="29"/>
      <c r="AU47" s="29"/>
      <c r="AV47" s="29"/>
      <c r="AW47" s="29"/>
      <c r="AX47" s="29"/>
      <c r="AY47" s="29"/>
      <c r="AZ47" s="144"/>
      <c r="BA47" s="145">
        <f t="shared" si="19"/>
        <v>0</v>
      </c>
      <c r="BB47" s="142"/>
      <c r="BC47" s="131"/>
      <c r="BD47" s="131"/>
      <c r="BE47" s="34"/>
    </row>
    <row r="48" spans="1:76" x14ac:dyDescent="0.25">
      <c r="A48" s="26"/>
      <c r="B48" s="585"/>
      <c r="C48" s="704"/>
      <c r="D48" s="586"/>
      <c r="E48" s="688"/>
      <c r="F48" s="688"/>
      <c r="G48" s="29"/>
      <c r="H48" s="29"/>
      <c r="I48" s="29"/>
      <c r="J48" s="29"/>
      <c r="K48" s="29"/>
      <c r="L48" s="29"/>
      <c r="M48" s="29"/>
      <c r="N48" s="38"/>
      <c r="O48" s="143">
        <f t="shared" si="17"/>
        <v>0</v>
      </c>
      <c r="P48" s="139"/>
      <c r="Q48" s="139"/>
      <c r="R48" s="131"/>
      <c r="S48" s="34"/>
      <c r="T48" s="26"/>
      <c r="U48" s="585"/>
      <c r="V48" s="704"/>
      <c r="W48" s="704"/>
      <c r="X48" s="585"/>
      <c r="Y48" s="586"/>
      <c r="Z48" s="29"/>
      <c r="AA48" s="42"/>
      <c r="AB48" s="29"/>
      <c r="AC48" s="29"/>
      <c r="AD48" s="29"/>
      <c r="AE48" s="29"/>
      <c r="AF48" s="29"/>
      <c r="AG48" s="144"/>
      <c r="AH48" s="145">
        <f t="shared" si="18"/>
        <v>0</v>
      </c>
      <c r="AI48" s="142"/>
      <c r="AJ48" s="131"/>
      <c r="AK48" s="131"/>
      <c r="AL48" s="34"/>
      <c r="AM48" s="26"/>
      <c r="AN48" s="585"/>
      <c r="AO48" s="704"/>
      <c r="AP48" s="704"/>
      <c r="AQ48" s="585"/>
      <c r="AR48" s="586"/>
      <c r="AS48" s="29"/>
      <c r="AT48" s="29"/>
      <c r="AU48" s="29"/>
      <c r="AV48" s="29"/>
      <c r="AW48" s="29"/>
      <c r="AX48" s="29"/>
      <c r="AY48" s="29"/>
      <c r="AZ48" s="144"/>
      <c r="BA48" s="145">
        <f t="shared" si="19"/>
        <v>0</v>
      </c>
      <c r="BB48" s="142"/>
      <c r="BC48" s="131"/>
      <c r="BD48" s="131"/>
      <c r="BE48" s="34"/>
    </row>
    <row r="49" spans="1:57" x14ac:dyDescent="0.25">
      <c r="A49" s="26"/>
      <c r="B49" s="585"/>
      <c r="C49" s="704"/>
      <c r="D49" s="586"/>
      <c r="E49" s="688"/>
      <c r="F49" s="688"/>
      <c r="G49" s="29"/>
      <c r="H49" s="29"/>
      <c r="I49" s="29"/>
      <c r="J49" s="29"/>
      <c r="K49" s="29"/>
      <c r="L49" s="29"/>
      <c r="M49" s="29"/>
      <c r="N49" s="38"/>
      <c r="O49" s="143">
        <f t="shared" si="17"/>
        <v>0</v>
      </c>
      <c r="P49" s="139"/>
      <c r="Q49" s="139"/>
      <c r="R49" s="131"/>
      <c r="S49" s="34"/>
      <c r="T49" s="26"/>
      <c r="U49" s="585"/>
      <c r="V49" s="704"/>
      <c r="W49" s="704"/>
      <c r="X49" s="585"/>
      <c r="Y49" s="586"/>
      <c r="Z49" s="29"/>
      <c r="AA49" s="42"/>
      <c r="AB49" s="29"/>
      <c r="AC49" s="29"/>
      <c r="AD49" s="29"/>
      <c r="AE49" s="29"/>
      <c r="AF49" s="29"/>
      <c r="AG49" s="144"/>
      <c r="AH49" s="145">
        <f t="shared" si="18"/>
        <v>0</v>
      </c>
      <c r="AI49" s="142"/>
      <c r="AJ49" s="131"/>
      <c r="AK49" s="131"/>
      <c r="AL49" s="34"/>
      <c r="AM49" s="26"/>
      <c r="AN49" s="585"/>
      <c r="AO49" s="704"/>
      <c r="AP49" s="704"/>
      <c r="AQ49" s="585"/>
      <c r="AR49" s="586"/>
      <c r="AS49" s="29"/>
      <c r="AT49" s="29"/>
      <c r="AU49" s="29"/>
      <c r="AV49" s="29"/>
      <c r="AW49" s="29"/>
      <c r="AX49" s="29"/>
      <c r="AY49" s="29"/>
      <c r="AZ49" s="144"/>
      <c r="BA49" s="145">
        <f t="shared" si="19"/>
        <v>0</v>
      </c>
      <c r="BB49" s="142"/>
      <c r="BC49" s="131"/>
      <c r="BD49" s="131"/>
      <c r="BE49" s="34"/>
    </row>
    <row r="50" spans="1:57" x14ac:dyDescent="0.25">
      <c r="A50" s="26"/>
      <c r="B50" s="585"/>
      <c r="C50" s="704"/>
      <c r="D50" s="586"/>
      <c r="E50" s="688"/>
      <c r="F50" s="688"/>
      <c r="G50" s="29"/>
      <c r="H50" s="29"/>
      <c r="I50" s="29"/>
      <c r="J50" s="29"/>
      <c r="K50" s="29"/>
      <c r="L50" s="29"/>
      <c r="M50" s="29"/>
      <c r="N50" s="38"/>
      <c r="O50" s="143">
        <f t="shared" si="17"/>
        <v>0</v>
      </c>
      <c r="P50" s="139"/>
      <c r="Q50" s="139"/>
      <c r="R50" s="131"/>
      <c r="S50" s="34"/>
      <c r="T50" s="26"/>
      <c r="U50" s="585"/>
      <c r="V50" s="704"/>
      <c r="W50" s="704"/>
      <c r="X50" s="585"/>
      <c r="Y50" s="586"/>
      <c r="Z50" s="29"/>
      <c r="AA50" s="42"/>
      <c r="AB50" s="29"/>
      <c r="AC50" s="29"/>
      <c r="AD50" s="29"/>
      <c r="AE50" s="29"/>
      <c r="AF50" s="29"/>
      <c r="AG50" s="144"/>
      <c r="AH50" s="145">
        <f t="shared" si="18"/>
        <v>0</v>
      </c>
      <c r="AI50" s="142"/>
      <c r="AJ50" s="131"/>
      <c r="AK50" s="131"/>
      <c r="AL50" s="34"/>
      <c r="AM50" s="26"/>
      <c r="AN50" s="585"/>
      <c r="AO50" s="704"/>
      <c r="AP50" s="704"/>
      <c r="AQ50" s="585"/>
      <c r="AR50" s="586"/>
      <c r="AS50" s="29"/>
      <c r="AT50" s="29"/>
      <c r="AU50" s="29"/>
      <c r="AV50" s="29"/>
      <c r="AW50" s="29"/>
      <c r="AX50" s="29"/>
      <c r="AY50" s="29"/>
      <c r="AZ50" s="144"/>
      <c r="BA50" s="145">
        <f t="shared" si="19"/>
        <v>0</v>
      </c>
      <c r="BB50" s="142"/>
      <c r="BC50" s="131"/>
      <c r="BD50" s="131"/>
      <c r="BE50" s="34"/>
    </row>
    <row r="51" spans="1:57" x14ac:dyDescent="0.25">
      <c r="A51" s="26"/>
      <c r="B51" s="585"/>
      <c r="C51" s="704"/>
      <c r="D51" s="586"/>
      <c r="E51" s="688"/>
      <c r="F51" s="688"/>
      <c r="G51" s="29"/>
      <c r="H51" s="29"/>
      <c r="I51" s="29"/>
      <c r="J51" s="29"/>
      <c r="K51" s="29"/>
      <c r="L51" s="29"/>
      <c r="M51" s="29"/>
      <c r="N51" s="38"/>
      <c r="O51" s="143">
        <f t="shared" si="17"/>
        <v>0</v>
      </c>
      <c r="P51" s="139"/>
      <c r="Q51" s="139"/>
      <c r="R51" s="131"/>
      <c r="S51" s="34"/>
      <c r="T51" s="26"/>
      <c r="U51" s="585"/>
      <c r="V51" s="704"/>
      <c r="W51" s="704"/>
      <c r="X51" s="585"/>
      <c r="Y51" s="586"/>
      <c r="Z51" s="29"/>
      <c r="AA51" s="42"/>
      <c r="AB51" s="29"/>
      <c r="AC51" s="29"/>
      <c r="AD51" s="29"/>
      <c r="AE51" s="29"/>
      <c r="AF51" s="29"/>
      <c r="AG51" s="144"/>
      <c r="AH51" s="145">
        <f t="shared" si="18"/>
        <v>0</v>
      </c>
      <c r="AI51" s="142"/>
      <c r="AJ51" s="131"/>
      <c r="AK51" s="131"/>
      <c r="AL51" s="34"/>
      <c r="AM51" s="26"/>
      <c r="AN51" s="585"/>
      <c r="AO51" s="704"/>
      <c r="AP51" s="704"/>
      <c r="AQ51" s="585"/>
      <c r="AR51" s="586"/>
      <c r="AS51" s="29"/>
      <c r="AT51" s="29"/>
      <c r="AU51" s="29"/>
      <c r="AV51" s="29"/>
      <c r="AW51" s="29"/>
      <c r="AX51" s="29"/>
      <c r="AY51" s="29"/>
      <c r="AZ51" s="144"/>
      <c r="BA51" s="145">
        <f t="shared" si="19"/>
        <v>0</v>
      </c>
      <c r="BB51" s="142"/>
      <c r="BC51" s="131"/>
      <c r="BD51" s="131"/>
      <c r="BE51" s="34"/>
    </row>
    <row r="52" spans="1:57" x14ac:dyDescent="0.25">
      <c r="A52" s="26"/>
      <c r="B52" s="585"/>
      <c r="C52" s="704"/>
      <c r="D52" s="586"/>
      <c r="E52" s="688"/>
      <c r="F52" s="688"/>
      <c r="G52" s="29"/>
      <c r="H52" s="29"/>
      <c r="I52" s="29"/>
      <c r="J52" s="29"/>
      <c r="K52" s="29"/>
      <c r="L52" s="29"/>
      <c r="M52" s="29"/>
      <c r="N52" s="38"/>
      <c r="O52" s="143">
        <f t="shared" si="17"/>
        <v>0</v>
      </c>
      <c r="P52" s="139"/>
      <c r="Q52" s="139"/>
      <c r="R52" s="131"/>
      <c r="S52" s="34"/>
      <c r="T52" s="26"/>
      <c r="U52" s="585"/>
      <c r="V52" s="704"/>
      <c r="W52" s="704"/>
      <c r="X52" s="585"/>
      <c r="Y52" s="586"/>
      <c r="Z52" s="29"/>
      <c r="AA52" s="42"/>
      <c r="AB52" s="29"/>
      <c r="AC52" s="29"/>
      <c r="AD52" s="29"/>
      <c r="AE52" s="29"/>
      <c r="AF52" s="29"/>
      <c r="AG52" s="144"/>
      <c r="AH52" s="145">
        <f t="shared" si="18"/>
        <v>0</v>
      </c>
      <c r="AI52" s="142"/>
      <c r="AJ52" s="131"/>
      <c r="AK52" s="131"/>
      <c r="AL52" s="34"/>
      <c r="AM52" s="26"/>
      <c r="AN52" s="585"/>
      <c r="AO52" s="704"/>
      <c r="AP52" s="704"/>
      <c r="AQ52" s="585"/>
      <c r="AR52" s="586"/>
      <c r="AS52" s="29"/>
      <c r="AT52" s="29"/>
      <c r="AU52" s="29"/>
      <c r="AV52" s="29"/>
      <c r="AW52" s="29"/>
      <c r="AX52" s="29"/>
      <c r="AY52" s="29"/>
      <c r="AZ52" s="144"/>
      <c r="BA52" s="145">
        <f t="shared" si="19"/>
        <v>0</v>
      </c>
      <c r="BB52" s="142"/>
      <c r="BC52" s="131"/>
      <c r="BD52" s="131"/>
      <c r="BE52" s="34"/>
    </row>
    <row r="53" spans="1:57" x14ac:dyDescent="0.25">
      <c r="A53" s="26"/>
      <c r="B53" s="585"/>
      <c r="C53" s="704"/>
      <c r="D53" s="586"/>
      <c r="E53" s="688"/>
      <c r="F53" s="688"/>
      <c r="G53" s="29"/>
      <c r="H53" s="29"/>
      <c r="I53" s="29"/>
      <c r="J53" s="29"/>
      <c r="K53" s="29"/>
      <c r="L53" s="29"/>
      <c r="M53" s="29"/>
      <c r="N53" s="38"/>
      <c r="O53" s="143">
        <f t="shared" si="17"/>
        <v>0</v>
      </c>
      <c r="P53" s="139"/>
      <c r="Q53" s="139"/>
      <c r="R53" s="131"/>
      <c r="S53" s="34"/>
      <c r="T53" s="26"/>
      <c r="U53" s="585"/>
      <c r="V53" s="704"/>
      <c r="W53" s="704"/>
      <c r="X53" s="585"/>
      <c r="Y53" s="586"/>
      <c r="Z53" s="29"/>
      <c r="AA53" s="42"/>
      <c r="AB53" s="29"/>
      <c r="AC53" s="29"/>
      <c r="AD53" s="29"/>
      <c r="AE53" s="29"/>
      <c r="AF53" s="29"/>
      <c r="AG53" s="144"/>
      <c r="AH53" s="145">
        <f t="shared" si="18"/>
        <v>0</v>
      </c>
      <c r="AI53" s="142"/>
      <c r="AJ53" s="131"/>
      <c r="AK53" s="131"/>
      <c r="AL53" s="34"/>
      <c r="AM53" s="26"/>
      <c r="AN53" s="585"/>
      <c r="AO53" s="704"/>
      <c r="AP53" s="704"/>
      <c r="AQ53" s="585"/>
      <c r="AR53" s="586"/>
      <c r="AS53" s="29"/>
      <c r="AT53" s="29"/>
      <c r="AU53" s="29"/>
      <c r="AV53" s="29"/>
      <c r="AW53" s="29"/>
      <c r="AX53" s="29"/>
      <c r="AY53" s="29"/>
      <c r="AZ53" s="144"/>
      <c r="BA53" s="145">
        <f t="shared" si="19"/>
        <v>0</v>
      </c>
      <c r="BB53" s="142"/>
      <c r="BC53" s="131"/>
      <c r="BD53" s="131"/>
      <c r="BE53" s="34"/>
    </row>
    <row r="54" spans="1:57" x14ac:dyDescent="0.25">
      <c r="A54" s="26"/>
      <c r="B54" s="585"/>
      <c r="C54" s="704"/>
      <c r="D54" s="586"/>
      <c r="E54" s="688"/>
      <c r="F54" s="688"/>
      <c r="G54" s="29"/>
      <c r="H54" s="29"/>
      <c r="I54" s="29"/>
      <c r="J54" s="29"/>
      <c r="K54" s="29"/>
      <c r="L54" s="29"/>
      <c r="M54" s="29"/>
      <c r="N54" s="38"/>
      <c r="O54" s="143">
        <f t="shared" si="17"/>
        <v>0</v>
      </c>
      <c r="P54" s="139"/>
      <c r="Q54" s="139"/>
      <c r="R54" s="131"/>
      <c r="S54" s="34"/>
      <c r="T54" s="26"/>
      <c r="U54" s="585"/>
      <c r="V54" s="704"/>
      <c r="W54" s="704"/>
      <c r="X54" s="585"/>
      <c r="Y54" s="586"/>
      <c r="Z54" s="29"/>
      <c r="AA54" s="42"/>
      <c r="AB54" s="29"/>
      <c r="AC54" s="29"/>
      <c r="AD54" s="29"/>
      <c r="AE54" s="29"/>
      <c r="AF54" s="29"/>
      <c r="AG54" s="144"/>
      <c r="AH54" s="145">
        <f t="shared" si="18"/>
        <v>0</v>
      </c>
      <c r="AI54" s="142"/>
      <c r="AJ54" s="131"/>
      <c r="AK54" s="131"/>
      <c r="AL54" s="34"/>
      <c r="AM54" s="26"/>
      <c r="AN54" s="585"/>
      <c r="AO54" s="704"/>
      <c r="AP54" s="704"/>
      <c r="AQ54" s="585"/>
      <c r="AR54" s="586"/>
      <c r="AS54" s="29"/>
      <c r="AT54" s="29"/>
      <c r="AU54" s="29"/>
      <c r="AV54" s="29"/>
      <c r="AW54" s="29"/>
      <c r="AX54" s="29"/>
      <c r="AY54" s="29"/>
      <c r="AZ54" s="144"/>
      <c r="BA54" s="145">
        <f t="shared" si="19"/>
        <v>0</v>
      </c>
      <c r="BB54" s="142"/>
      <c r="BC54" s="131"/>
      <c r="BD54" s="131"/>
      <c r="BE54" s="34"/>
    </row>
    <row r="55" spans="1:57" x14ac:dyDescent="0.25">
      <c r="A55" s="26"/>
      <c r="B55" s="585"/>
      <c r="C55" s="704"/>
      <c r="D55" s="586"/>
      <c r="E55" s="688"/>
      <c r="F55" s="688"/>
      <c r="G55" s="29"/>
      <c r="H55" s="29"/>
      <c r="I55" s="29"/>
      <c r="J55" s="29"/>
      <c r="K55" s="29"/>
      <c r="L55" s="29"/>
      <c r="M55" s="29"/>
      <c r="N55" s="38"/>
      <c r="O55" s="143">
        <f t="shared" si="17"/>
        <v>0</v>
      </c>
      <c r="P55" s="139"/>
      <c r="Q55" s="139"/>
      <c r="R55" s="131"/>
      <c r="S55" s="34"/>
      <c r="T55" s="26"/>
      <c r="U55" s="585"/>
      <c r="V55" s="704"/>
      <c r="W55" s="704"/>
      <c r="X55" s="585"/>
      <c r="Y55" s="586"/>
      <c r="Z55" s="29"/>
      <c r="AA55" s="42"/>
      <c r="AB55" s="29"/>
      <c r="AC55" s="29"/>
      <c r="AD55" s="29"/>
      <c r="AE55" s="29"/>
      <c r="AF55" s="29"/>
      <c r="AG55" s="144"/>
      <c r="AH55" s="145">
        <f t="shared" si="18"/>
        <v>0</v>
      </c>
      <c r="AI55" s="142"/>
      <c r="AJ55" s="131"/>
      <c r="AK55" s="131"/>
      <c r="AL55" s="34"/>
      <c r="AM55" s="26"/>
      <c r="AN55" s="585"/>
      <c r="AO55" s="704"/>
      <c r="AP55" s="704"/>
      <c r="AQ55" s="585"/>
      <c r="AR55" s="586"/>
      <c r="AS55" s="29"/>
      <c r="AT55" s="29"/>
      <c r="AU55" s="29"/>
      <c r="AV55" s="29"/>
      <c r="AW55" s="29"/>
      <c r="AX55" s="29"/>
      <c r="AY55" s="29"/>
      <c r="AZ55" s="144"/>
      <c r="BA55" s="145">
        <f t="shared" si="19"/>
        <v>0</v>
      </c>
      <c r="BB55" s="142"/>
      <c r="BC55" s="131"/>
      <c r="BD55" s="131"/>
      <c r="BE55" s="34"/>
    </row>
    <row r="56" spans="1:57" x14ac:dyDescent="0.25">
      <c r="A56" s="26"/>
      <c r="B56" s="585"/>
      <c r="C56" s="704"/>
      <c r="D56" s="586"/>
      <c r="E56" s="688"/>
      <c r="F56" s="688"/>
      <c r="G56" s="29"/>
      <c r="H56" s="29"/>
      <c r="I56" s="29"/>
      <c r="J56" s="29"/>
      <c r="K56" s="29"/>
      <c r="L56" s="29"/>
      <c r="M56" s="29"/>
      <c r="N56" s="38"/>
      <c r="O56" s="143">
        <f t="shared" si="17"/>
        <v>0</v>
      </c>
      <c r="P56" s="139"/>
      <c r="Q56" s="139"/>
      <c r="R56" s="131"/>
      <c r="S56" s="34"/>
      <c r="T56" s="26"/>
      <c r="U56" s="585"/>
      <c r="V56" s="704"/>
      <c r="W56" s="704"/>
      <c r="X56" s="585"/>
      <c r="Y56" s="586"/>
      <c r="Z56" s="29"/>
      <c r="AA56" s="42"/>
      <c r="AB56" s="29"/>
      <c r="AC56" s="29"/>
      <c r="AD56" s="29"/>
      <c r="AE56" s="29"/>
      <c r="AF56" s="29"/>
      <c r="AG56" s="144"/>
      <c r="AH56" s="145">
        <f t="shared" si="18"/>
        <v>0</v>
      </c>
      <c r="AI56" s="142"/>
      <c r="AJ56" s="131"/>
      <c r="AK56" s="131"/>
      <c r="AL56" s="34"/>
      <c r="AM56" s="26"/>
      <c r="AN56" s="585"/>
      <c r="AO56" s="704"/>
      <c r="AP56" s="704"/>
      <c r="AQ56" s="585"/>
      <c r="AR56" s="586"/>
      <c r="AS56" s="29"/>
      <c r="AT56" s="29"/>
      <c r="AU56" s="29"/>
      <c r="AV56" s="29"/>
      <c r="AW56" s="29"/>
      <c r="AX56" s="29"/>
      <c r="AY56" s="29"/>
      <c r="AZ56" s="144"/>
      <c r="BA56" s="145">
        <f t="shared" si="19"/>
        <v>0</v>
      </c>
      <c r="BB56" s="142"/>
      <c r="BC56" s="131"/>
      <c r="BD56" s="131"/>
      <c r="BE56" s="34"/>
    </row>
    <row r="57" spans="1:57" x14ac:dyDescent="0.25">
      <c r="A57" s="26"/>
      <c r="B57" s="585"/>
      <c r="C57" s="704"/>
      <c r="D57" s="586"/>
      <c r="E57" s="688"/>
      <c r="F57" s="688"/>
      <c r="G57" s="29"/>
      <c r="H57" s="29"/>
      <c r="I57" s="29"/>
      <c r="J57" s="29"/>
      <c r="K57" s="29"/>
      <c r="L57" s="29"/>
      <c r="M57" s="29"/>
      <c r="N57" s="38"/>
      <c r="O57" s="143">
        <f t="shared" si="17"/>
        <v>0</v>
      </c>
      <c r="P57" s="139"/>
      <c r="Q57" s="139"/>
      <c r="R57" s="131"/>
      <c r="S57" s="34"/>
      <c r="T57" s="26"/>
      <c r="U57" s="585"/>
      <c r="V57" s="704"/>
      <c r="W57" s="704"/>
      <c r="X57" s="585"/>
      <c r="Y57" s="586"/>
      <c r="Z57" s="29"/>
      <c r="AA57" s="42"/>
      <c r="AB57" s="29"/>
      <c r="AC57" s="29"/>
      <c r="AD57" s="29"/>
      <c r="AE57" s="29"/>
      <c r="AF57" s="29"/>
      <c r="AG57" s="144"/>
      <c r="AH57" s="145">
        <f t="shared" si="18"/>
        <v>0</v>
      </c>
      <c r="AI57" s="142"/>
      <c r="AJ57" s="131"/>
      <c r="AK57" s="131"/>
      <c r="AL57" s="34"/>
      <c r="AM57" s="26"/>
      <c r="AN57" s="585"/>
      <c r="AO57" s="704"/>
      <c r="AP57" s="704"/>
      <c r="AQ57" s="585"/>
      <c r="AR57" s="586"/>
      <c r="AS57" s="29"/>
      <c r="AT57" s="29"/>
      <c r="AU57" s="29"/>
      <c r="AV57" s="29"/>
      <c r="AW57" s="29"/>
      <c r="AX57" s="29"/>
      <c r="AY57" s="29"/>
      <c r="AZ57" s="144"/>
      <c r="BA57" s="145">
        <f t="shared" si="19"/>
        <v>0</v>
      </c>
      <c r="BB57" s="142"/>
      <c r="BC57" s="131"/>
      <c r="BD57" s="131"/>
      <c r="BE57" s="34"/>
    </row>
    <row r="58" spans="1:57" x14ac:dyDescent="0.25">
      <c r="A58" s="26"/>
      <c r="B58" s="585"/>
      <c r="C58" s="704"/>
      <c r="D58" s="586"/>
      <c r="E58" s="688"/>
      <c r="F58" s="688"/>
      <c r="G58" s="29"/>
      <c r="H58" s="29"/>
      <c r="I58" s="29"/>
      <c r="J58" s="29"/>
      <c r="K58" s="29"/>
      <c r="L58" s="29"/>
      <c r="M58" s="29"/>
      <c r="N58" s="38"/>
      <c r="O58" s="143">
        <f t="shared" si="17"/>
        <v>0</v>
      </c>
      <c r="P58" s="139"/>
      <c r="Q58" s="139"/>
      <c r="R58" s="131"/>
      <c r="S58" s="34"/>
      <c r="T58" s="26"/>
      <c r="U58" s="585"/>
      <c r="V58" s="704"/>
      <c r="W58" s="704"/>
      <c r="X58" s="585"/>
      <c r="Y58" s="586"/>
      <c r="Z58" s="29"/>
      <c r="AA58" s="42"/>
      <c r="AB58" s="29"/>
      <c r="AC58" s="29"/>
      <c r="AD58" s="29"/>
      <c r="AE58" s="29"/>
      <c r="AF58" s="29"/>
      <c r="AG58" s="144"/>
      <c r="AH58" s="145">
        <f t="shared" si="18"/>
        <v>0</v>
      </c>
      <c r="AI58" s="142"/>
      <c r="AJ58" s="131"/>
      <c r="AK58" s="131"/>
      <c r="AL58" s="34"/>
      <c r="AM58" s="26"/>
      <c r="AN58" s="585"/>
      <c r="AO58" s="704"/>
      <c r="AP58" s="704"/>
      <c r="AQ58" s="585"/>
      <c r="AR58" s="586"/>
      <c r="AS58" s="29"/>
      <c r="AT58" s="29"/>
      <c r="AU58" s="29"/>
      <c r="AV58" s="29"/>
      <c r="AW58" s="29"/>
      <c r="AX58" s="29"/>
      <c r="AY58" s="29"/>
      <c r="AZ58" s="144"/>
      <c r="BA58" s="145">
        <f t="shared" si="19"/>
        <v>0</v>
      </c>
      <c r="BB58" s="142"/>
      <c r="BC58" s="131"/>
      <c r="BD58" s="131"/>
      <c r="BE58" s="34"/>
    </row>
    <row r="59" spans="1:57" x14ac:dyDescent="0.25">
      <c r="A59" s="26"/>
      <c r="B59" s="585"/>
      <c r="C59" s="704"/>
      <c r="D59" s="586"/>
      <c r="E59" s="688"/>
      <c r="F59" s="688"/>
      <c r="G59" s="29"/>
      <c r="H59" s="29"/>
      <c r="I59" s="29"/>
      <c r="J59" s="29"/>
      <c r="K59" s="29"/>
      <c r="L59" s="29"/>
      <c r="M59" s="29"/>
      <c r="N59" s="38"/>
      <c r="O59" s="143">
        <f t="shared" si="17"/>
        <v>0</v>
      </c>
      <c r="P59" s="139"/>
      <c r="Q59" s="139"/>
      <c r="R59" s="131"/>
      <c r="S59" s="34"/>
      <c r="T59" s="26"/>
      <c r="U59" s="585"/>
      <c r="V59" s="704"/>
      <c r="W59" s="704"/>
      <c r="X59" s="585"/>
      <c r="Y59" s="586"/>
      <c r="Z59" s="29"/>
      <c r="AA59" s="42"/>
      <c r="AB59" s="29"/>
      <c r="AC59" s="29"/>
      <c r="AD59" s="29"/>
      <c r="AE59" s="29"/>
      <c r="AF59" s="29"/>
      <c r="AG59" s="144"/>
      <c r="AH59" s="145">
        <f t="shared" si="18"/>
        <v>0</v>
      </c>
      <c r="AI59" s="142"/>
      <c r="AJ59" s="131"/>
      <c r="AK59" s="131"/>
      <c r="AL59" s="34"/>
      <c r="AM59" s="26"/>
      <c r="AN59" s="585"/>
      <c r="AO59" s="704"/>
      <c r="AP59" s="704"/>
      <c r="AQ59" s="585"/>
      <c r="AR59" s="586"/>
      <c r="AS59" s="29"/>
      <c r="AT59" s="29"/>
      <c r="AU59" s="29"/>
      <c r="AV59" s="29"/>
      <c r="AW59" s="29"/>
      <c r="AX59" s="29"/>
      <c r="AY59" s="29"/>
      <c r="AZ59" s="144"/>
      <c r="BA59" s="145">
        <f t="shared" si="19"/>
        <v>0</v>
      </c>
      <c r="BB59" s="142"/>
      <c r="BC59" s="131"/>
      <c r="BD59" s="131"/>
      <c r="BE59" s="34"/>
    </row>
    <row r="60" spans="1:57" x14ac:dyDescent="0.25">
      <c r="A60" s="26"/>
      <c r="B60" s="585"/>
      <c r="C60" s="704"/>
      <c r="D60" s="586"/>
      <c r="E60" s="688"/>
      <c r="F60" s="688"/>
      <c r="G60" s="29"/>
      <c r="H60" s="29"/>
      <c r="I60" s="29"/>
      <c r="J60" s="29"/>
      <c r="K60" s="29"/>
      <c r="L60" s="29"/>
      <c r="M60" s="29"/>
      <c r="N60" s="38"/>
      <c r="O60" s="143">
        <f t="shared" si="17"/>
        <v>0</v>
      </c>
      <c r="P60" s="139"/>
      <c r="Q60" s="139"/>
      <c r="R60" s="131"/>
      <c r="S60" s="34"/>
      <c r="T60" s="26"/>
      <c r="U60" s="585"/>
      <c r="V60" s="704"/>
      <c r="W60" s="704"/>
      <c r="X60" s="585"/>
      <c r="Y60" s="586"/>
      <c r="Z60" s="29"/>
      <c r="AA60" s="42"/>
      <c r="AB60" s="29"/>
      <c r="AC60" s="29"/>
      <c r="AD60" s="29"/>
      <c r="AE60" s="29"/>
      <c r="AF60" s="29"/>
      <c r="AG60" s="144"/>
      <c r="AH60" s="145">
        <f t="shared" si="18"/>
        <v>0</v>
      </c>
      <c r="AI60" s="142"/>
      <c r="AJ60" s="131"/>
      <c r="AK60" s="131"/>
      <c r="AL60" s="34"/>
      <c r="AM60" s="26"/>
      <c r="AN60" s="585"/>
      <c r="AO60" s="704"/>
      <c r="AP60" s="704"/>
      <c r="AQ60" s="585"/>
      <c r="AR60" s="586"/>
      <c r="AS60" s="29"/>
      <c r="AT60" s="29"/>
      <c r="AU60" s="29"/>
      <c r="AV60" s="29"/>
      <c r="AW60" s="29"/>
      <c r="AX60" s="29"/>
      <c r="AY60" s="29"/>
      <c r="AZ60" s="144"/>
      <c r="BA60" s="145">
        <f t="shared" si="19"/>
        <v>0</v>
      </c>
      <c r="BB60" s="142"/>
      <c r="BC60" s="131"/>
      <c r="BD60" s="131"/>
      <c r="BE60" s="34"/>
    </row>
    <row r="61" spans="1:57" x14ac:dyDescent="0.25">
      <c r="A61" s="26"/>
      <c r="B61" s="585"/>
      <c r="C61" s="704"/>
      <c r="D61" s="586"/>
      <c r="E61" s="688"/>
      <c r="F61" s="688"/>
      <c r="G61" s="29"/>
      <c r="H61" s="29"/>
      <c r="I61" s="29"/>
      <c r="J61" s="29"/>
      <c r="K61" s="29"/>
      <c r="L61" s="29"/>
      <c r="M61" s="29"/>
      <c r="N61" s="38"/>
      <c r="O61" s="143">
        <f t="shared" si="17"/>
        <v>0</v>
      </c>
      <c r="P61" s="139"/>
      <c r="Q61" s="139"/>
      <c r="R61" s="131"/>
      <c r="S61" s="34"/>
      <c r="T61" s="26"/>
      <c r="U61" s="585"/>
      <c r="V61" s="704"/>
      <c r="W61" s="704"/>
      <c r="X61" s="585"/>
      <c r="Y61" s="586"/>
      <c r="Z61" s="29"/>
      <c r="AA61" s="42"/>
      <c r="AB61" s="29"/>
      <c r="AC61" s="29"/>
      <c r="AD61" s="29"/>
      <c r="AE61" s="29"/>
      <c r="AF61" s="29"/>
      <c r="AG61" s="144"/>
      <c r="AH61" s="145">
        <f t="shared" si="18"/>
        <v>0</v>
      </c>
      <c r="AI61" s="142"/>
      <c r="AJ61" s="131"/>
      <c r="AK61" s="131"/>
      <c r="AL61" s="34"/>
      <c r="AM61" s="26"/>
      <c r="AN61" s="585"/>
      <c r="AO61" s="704"/>
      <c r="AP61" s="704"/>
      <c r="AQ61" s="585"/>
      <c r="AR61" s="586"/>
      <c r="AS61" s="29"/>
      <c r="AT61" s="29"/>
      <c r="AU61" s="29"/>
      <c r="AV61" s="29"/>
      <c r="AW61" s="29"/>
      <c r="AX61" s="29"/>
      <c r="AY61" s="29"/>
      <c r="AZ61" s="144"/>
      <c r="BA61" s="145">
        <f t="shared" si="19"/>
        <v>0</v>
      </c>
      <c r="BB61" s="142"/>
      <c r="BC61" s="131"/>
      <c r="BD61" s="131"/>
      <c r="BE61" s="34"/>
    </row>
    <row r="62" spans="1:57" x14ac:dyDescent="0.25">
      <c r="A62" s="26"/>
      <c r="B62" s="585"/>
      <c r="C62" s="704"/>
      <c r="D62" s="586"/>
      <c r="E62" s="688"/>
      <c r="F62" s="688"/>
      <c r="G62" s="29"/>
      <c r="H62" s="29"/>
      <c r="I62" s="29"/>
      <c r="J62" s="29"/>
      <c r="K62" s="29"/>
      <c r="L62" s="29"/>
      <c r="M62" s="29"/>
      <c r="N62" s="38"/>
      <c r="O62" s="143">
        <f t="shared" si="17"/>
        <v>0</v>
      </c>
      <c r="P62" s="139"/>
      <c r="Q62" s="139"/>
      <c r="R62" s="131"/>
      <c r="S62" s="34"/>
      <c r="T62" s="26"/>
      <c r="U62" s="585"/>
      <c r="V62" s="704"/>
      <c r="W62" s="704"/>
      <c r="X62" s="585"/>
      <c r="Y62" s="586"/>
      <c r="Z62" s="29"/>
      <c r="AA62" s="42"/>
      <c r="AB62" s="29"/>
      <c r="AC62" s="29"/>
      <c r="AD62" s="29"/>
      <c r="AE62" s="29"/>
      <c r="AF62" s="29"/>
      <c r="AG62" s="144"/>
      <c r="AH62" s="145">
        <f t="shared" si="18"/>
        <v>0</v>
      </c>
      <c r="AI62" s="142"/>
      <c r="AJ62" s="131"/>
      <c r="AK62" s="131"/>
      <c r="AL62" s="34"/>
      <c r="AM62" s="26"/>
      <c r="AN62" s="585"/>
      <c r="AO62" s="704"/>
      <c r="AP62" s="704"/>
      <c r="AQ62" s="585"/>
      <c r="AR62" s="586"/>
      <c r="AS62" s="29"/>
      <c r="AT62" s="29"/>
      <c r="AU62" s="29"/>
      <c r="AV62" s="29"/>
      <c r="AW62" s="29"/>
      <c r="AX62" s="29"/>
      <c r="AY62" s="29"/>
      <c r="AZ62" s="144"/>
      <c r="BA62" s="145">
        <f t="shared" si="19"/>
        <v>0</v>
      </c>
      <c r="BB62" s="142"/>
      <c r="BC62" s="131"/>
      <c r="BD62" s="131"/>
      <c r="BE62" s="34"/>
    </row>
    <row r="63" spans="1:57" x14ac:dyDescent="0.25">
      <c r="A63" s="26"/>
      <c r="B63" s="585"/>
      <c r="C63" s="704"/>
      <c r="D63" s="586"/>
      <c r="E63" s="688"/>
      <c r="F63" s="688"/>
      <c r="G63" s="29"/>
      <c r="H63" s="29"/>
      <c r="I63" s="29"/>
      <c r="J63" s="29"/>
      <c r="K63" s="29"/>
      <c r="L63" s="29"/>
      <c r="M63" s="29"/>
      <c r="N63" s="38"/>
      <c r="O63" s="143">
        <f t="shared" si="17"/>
        <v>0</v>
      </c>
      <c r="P63" s="139"/>
      <c r="Q63" s="139"/>
      <c r="R63" s="131"/>
      <c r="S63" s="34"/>
      <c r="T63" s="26"/>
      <c r="U63" s="585"/>
      <c r="V63" s="704"/>
      <c r="W63" s="704"/>
      <c r="X63" s="585"/>
      <c r="Y63" s="586"/>
      <c r="Z63" s="29"/>
      <c r="AA63" s="42"/>
      <c r="AB63" s="29"/>
      <c r="AC63" s="29"/>
      <c r="AD63" s="29"/>
      <c r="AE63" s="29"/>
      <c r="AF63" s="29"/>
      <c r="AG63" s="144"/>
      <c r="AH63" s="145">
        <f t="shared" si="18"/>
        <v>0</v>
      </c>
      <c r="AI63" s="142"/>
      <c r="AJ63" s="131"/>
      <c r="AK63" s="131"/>
      <c r="AL63" s="34"/>
      <c r="AM63" s="26"/>
      <c r="AN63" s="585"/>
      <c r="AO63" s="704"/>
      <c r="AP63" s="704"/>
      <c r="AQ63" s="585"/>
      <c r="AR63" s="586"/>
      <c r="AS63" s="29"/>
      <c r="AT63" s="29"/>
      <c r="AU63" s="29"/>
      <c r="AV63" s="29"/>
      <c r="AW63" s="29"/>
      <c r="AX63" s="29"/>
      <c r="AY63" s="29"/>
      <c r="AZ63" s="144"/>
      <c r="BA63" s="145">
        <f t="shared" si="19"/>
        <v>0</v>
      </c>
      <c r="BB63" s="142"/>
      <c r="BC63" s="131"/>
      <c r="BD63" s="131"/>
      <c r="BE63" s="34"/>
    </row>
    <row r="64" spans="1:57" x14ac:dyDescent="0.25">
      <c r="A64" s="26"/>
      <c r="B64" s="585"/>
      <c r="C64" s="704"/>
      <c r="D64" s="586"/>
      <c r="E64" s="688"/>
      <c r="F64" s="688"/>
      <c r="G64" s="29"/>
      <c r="H64" s="29"/>
      <c r="I64" s="29"/>
      <c r="J64" s="29"/>
      <c r="K64" s="29"/>
      <c r="L64" s="29"/>
      <c r="M64" s="29"/>
      <c r="N64" s="38"/>
      <c r="O64" s="143">
        <f t="shared" si="17"/>
        <v>0</v>
      </c>
      <c r="P64" s="139"/>
      <c r="Q64" s="139"/>
      <c r="R64" s="131"/>
      <c r="S64" s="34"/>
      <c r="T64" s="26"/>
      <c r="U64" s="585"/>
      <c r="V64" s="704"/>
      <c r="W64" s="704"/>
      <c r="X64" s="585"/>
      <c r="Y64" s="586"/>
      <c r="Z64" s="29"/>
      <c r="AA64" s="42"/>
      <c r="AB64" s="29"/>
      <c r="AC64" s="29"/>
      <c r="AD64" s="29"/>
      <c r="AE64" s="29"/>
      <c r="AF64" s="29"/>
      <c r="AG64" s="144"/>
      <c r="AH64" s="145">
        <f t="shared" si="18"/>
        <v>0</v>
      </c>
      <c r="AI64" s="142"/>
      <c r="AJ64" s="131"/>
      <c r="AK64" s="131"/>
      <c r="AL64" s="34"/>
      <c r="AM64" s="26"/>
      <c r="AN64" s="585"/>
      <c r="AO64" s="704"/>
      <c r="AP64" s="704"/>
      <c r="AQ64" s="585"/>
      <c r="AR64" s="586"/>
      <c r="AS64" s="29"/>
      <c r="AT64" s="29"/>
      <c r="AU64" s="29"/>
      <c r="AV64" s="29"/>
      <c r="AW64" s="29"/>
      <c r="AX64" s="29"/>
      <c r="AY64" s="29"/>
      <c r="AZ64" s="144"/>
      <c r="BA64" s="145">
        <f t="shared" si="19"/>
        <v>0</v>
      </c>
      <c r="BB64" s="142"/>
      <c r="BC64" s="131"/>
      <c r="BD64" s="131"/>
      <c r="BE64" s="34"/>
    </row>
    <row r="65" spans="1:76" x14ac:dyDescent="0.25">
      <c r="A65" s="26"/>
      <c r="B65" s="585"/>
      <c r="C65" s="704"/>
      <c r="D65" s="586"/>
      <c r="E65" s="688"/>
      <c r="F65" s="688"/>
      <c r="G65" s="29"/>
      <c r="H65" s="29"/>
      <c r="I65" s="29"/>
      <c r="J65" s="29"/>
      <c r="K65" s="29"/>
      <c r="L65" s="29"/>
      <c r="M65" s="29"/>
      <c r="N65" s="38"/>
      <c r="O65" s="143">
        <f t="shared" si="17"/>
        <v>0</v>
      </c>
      <c r="P65" s="139"/>
      <c r="Q65" s="139"/>
      <c r="R65" s="131"/>
      <c r="S65" s="34"/>
      <c r="T65" s="26"/>
      <c r="U65" s="585"/>
      <c r="V65" s="704"/>
      <c r="W65" s="704"/>
      <c r="X65" s="585"/>
      <c r="Y65" s="586"/>
      <c r="Z65" s="29"/>
      <c r="AA65" s="42"/>
      <c r="AB65" s="29"/>
      <c r="AC65" s="29"/>
      <c r="AD65" s="29"/>
      <c r="AE65" s="29"/>
      <c r="AF65" s="29"/>
      <c r="AG65" s="144"/>
      <c r="AH65" s="145">
        <f t="shared" si="18"/>
        <v>0</v>
      </c>
      <c r="AI65" s="142"/>
      <c r="AJ65" s="131"/>
      <c r="AK65" s="131"/>
      <c r="AL65" s="34"/>
      <c r="AM65" s="26"/>
      <c r="AN65" s="585"/>
      <c r="AO65" s="704"/>
      <c r="AP65" s="704"/>
      <c r="AQ65" s="585"/>
      <c r="AR65" s="586"/>
      <c r="AS65" s="29"/>
      <c r="AT65" s="29"/>
      <c r="AU65" s="29"/>
      <c r="AV65" s="29"/>
      <c r="AW65" s="29"/>
      <c r="AX65" s="29"/>
      <c r="AY65" s="29"/>
      <c r="AZ65" s="144"/>
      <c r="BA65" s="145">
        <f t="shared" si="19"/>
        <v>0</v>
      </c>
      <c r="BB65" s="142"/>
      <c r="BC65" s="131"/>
      <c r="BD65" s="131"/>
      <c r="BE65" s="34"/>
    </row>
    <row r="66" spans="1:76" x14ac:dyDescent="0.25">
      <c r="A66" s="26"/>
      <c r="B66" s="585"/>
      <c r="C66" s="704"/>
      <c r="D66" s="586"/>
      <c r="E66" s="688"/>
      <c r="F66" s="688"/>
      <c r="G66" s="29"/>
      <c r="H66" s="29"/>
      <c r="I66" s="29"/>
      <c r="J66" s="29"/>
      <c r="K66" s="29"/>
      <c r="L66" s="29"/>
      <c r="M66" s="29"/>
      <c r="N66" s="38"/>
      <c r="O66" s="143">
        <f t="shared" si="17"/>
        <v>0</v>
      </c>
      <c r="P66" s="139"/>
      <c r="Q66" s="139"/>
      <c r="R66" s="131"/>
      <c r="S66" s="34"/>
      <c r="T66" s="26"/>
      <c r="U66" s="585"/>
      <c r="V66" s="704"/>
      <c r="W66" s="704"/>
      <c r="X66" s="585"/>
      <c r="Y66" s="586"/>
      <c r="Z66" s="29"/>
      <c r="AA66" s="42"/>
      <c r="AB66" s="29"/>
      <c r="AC66" s="29"/>
      <c r="AD66" s="29"/>
      <c r="AE66" s="29"/>
      <c r="AF66" s="29"/>
      <c r="AG66" s="144"/>
      <c r="AH66" s="145">
        <f t="shared" si="18"/>
        <v>0</v>
      </c>
      <c r="AI66" s="142"/>
      <c r="AJ66" s="131"/>
      <c r="AK66" s="131"/>
      <c r="AL66" s="34"/>
      <c r="AM66" s="26"/>
      <c r="AN66" s="585"/>
      <c r="AO66" s="704"/>
      <c r="AP66" s="704"/>
      <c r="AQ66" s="585"/>
      <c r="AR66" s="586"/>
      <c r="AS66" s="29"/>
      <c r="AT66" s="29"/>
      <c r="AU66" s="29"/>
      <c r="AV66" s="29"/>
      <c r="AW66" s="29"/>
      <c r="AX66" s="29"/>
      <c r="AY66" s="29"/>
      <c r="AZ66" s="144"/>
      <c r="BA66" s="145">
        <f t="shared" si="19"/>
        <v>0</v>
      </c>
      <c r="BB66" s="142"/>
      <c r="BC66" s="131"/>
      <c r="BD66" s="131"/>
      <c r="BE66" s="34"/>
    </row>
    <row r="67" spans="1:76" x14ac:dyDescent="0.25">
      <c r="A67" s="26"/>
      <c r="B67" s="585"/>
      <c r="C67" s="704"/>
      <c r="D67" s="586"/>
      <c r="E67" s="688"/>
      <c r="F67" s="688"/>
      <c r="G67" s="29"/>
      <c r="H67" s="29"/>
      <c r="I67" s="29"/>
      <c r="J67" s="29"/>
      <c r="K67" s="29"/>
      <c r="L67" s="29"/>
      <c r="M67" s="29"/>
      <c r="N67" s="38"/>
      <c r="O67" s="143">
        <f t="shared" si="17"/>
        <v>0</v>
      </c>
      <c r="P67" s="139"/>
      <c r="Q67" s="139"/>
      <c r="R67" s="131"/>
      <c r="S67" s="34"/>
      <c r="T67" s="26"/>
      <c r="U67" s="585"/>
      <c r="V67" s="704"/>
      <c r="W67" s="704"/>
      <c r="X67" s="585"/>
      <c r="Y67" s="586"/>
      <c r="Z67" s="29"/>
      <c r="AA67" s="42"/>
      <c r="AB67" s="29"/>
      <c r="AC67" s="29"/>
      <c r="AD67" s="29"/>
      <c r="AE67" s="29"/>
      <c r="AF67" s="29"/>
      <c r="AG67" s="144"/>
      <c r="AH67" s="145">
        <f t="shared" si="18"/>
        <v>0</v>
      </c>
      <c r="AI67" s="142"/>
      <c r="AJ67" s="131"/>
      <c r="AK67" s="131"/>
      <c r="AL67" s="34"/>
      <c r="AM67" s="26"/>
      <c r="AN67" s="585"/>
      <c r="AO67" s="704"/>
      <c r="AP67" s="704"/>
      <c r="AQ67" s="585"/>
      <c r="AR67" s="586"/>
      <c r="AS67" s="29"/>
      <c r="AT67" s="29"/>
      <c r="AU67" s="29"/>
      <c r="AV67" s="29"/>
      <c r="AW67" s="29"/>
      <c r="AX67" s="29"/>
      <c r="AY67" s="29"/>
      <c r="AZ67" s="144"/>
      <c r="BA67" s="145">
        <f t="shared" si="19"/>
        <v>0</v>
      </c>
      <c r="BB67" s="142"/>
      <c r="BC67" s="131"/>
      <c r="BD67" s="131"/>
      <c r="BE67" s="34"/>
    </row>
    <row r="68" spans="1:76" ht="15.75" thickBot="1" x14ac:dyDescent="0.3">
      <c r="A68" s="27"/>
      <c r="B68" s="879"/>
      <c r="C68" s="880"/>
      <c r="D68" s="881"/>
      <c r="E68" s="879"/>
      <c r="F68" s="881"/>
      <c r="G68" s="30"/>
      <c r="H68" s="30"/>
      <c r="I68" s="30"/>
      <c r="J68" s="30"/>
      <c r="K68" s="30"/>
      <c r="L68" s="30"/>
      <c r="M68" s="30"/>
      <c r="N68" s="39"/>
      <c r="O68" s="146">
        <f t="shared" si="17"/>
        <v>0</v>
      </c>
      <c r="P68" s="139"/>
      <c r="Q68" s="139"/>
      <c r="R68" s="131"/>
      <c r="S68" s="35"/>
      <c r="T68" s="27"/>
      <c r="U68" s="585"/>
      <c r="V68" s="704"/>
      <c r="W68" s="704"/>
      <c r="X68" s="585"/>
      <c r="Y68" s="586"/>
      <c r="Z68" s="30"/>
      <c r="AA68" s="30"/>
      <c r="AB68" s="30"/>
      <c r="AC68" s="30"/>
      <c r="AD68" s="30"/>
      <c r="AE68" s="30"/>
      <c r="AF68" s="30"/>
      <c r="AG68" s="147"/>
      <c r="AH68" s="145">
        <f t="shared" si="18"/>
        <v>0</v>
      </c>
      <c r="AI68" s="142"/>
      <c r="AJ68" s="131"/>
      <c r="AK68" s="131"/>
      <c r="AL68" s="35"/>
      <c r="AM68" s="27"/>
      <c r="AN68" s="585"/>
      <c r="AO68" s="704"/>
      <c r="AP68" s="704"/>
      <c r="AQ68" s="585"/>
      <c r="AR68" s="586"/>
      <c r="AS68" s="30"/>
      <c r="AT68" s="30"/>
      <c r="AU68" s="30"/>
      <c r="AV68" s="30"/>
      <c r="AW68" s="30"/>
      <c r="AX68" s="30"/>
      <c r="AY68" s="30"/>
      <c r="AZ68" s="144"/>
      <c r="BA68" s="145">
        <f t="shared" si="19"/>
        <v>0</v>
      </c>
      <c r="BB68" s="142"/>
      <c r="BC68" s="131"/>
      <c r="BD68" s="131"/>
      <c r="BE68" s="35"/>
    </row>
    <row r="69" spans="1:76" ht="16.5" thickTop="1" thickBot="1" x14ac:dyDescent="0.3">
      <c r="A69" s="563" t="s">
        <v>131</v>
      </c>
      <c r="B69" s="564"/>
      <c r="C69" s="564"/>
      <c r="D69" s="564"/>
      <c r="E69" s="564"/>
      <c r="F69" s="564"/>
      <c r="G69" s="564"/>
      <c r="H69" s="565"/>
      <c r="I69" s="46">
        <f>SUM(I42:I68)+SUM(AB42:AB73)+SUM(AT42:AT73)</f>
        <v>0</v>
      </c>
      <c r="J69" s="46">
        <f>SUM(J42:J68)+SUM(AC42:AC73)+SUM(AU42:AU73)</f>
        <v>0</v>
      </c>
      <c r="K69" s="46">
        <f>SUM(K42:K68)+SUM(AC42:AC73)+SUM(AU42:AU73)</f>
        <v>0</v>
      </c>
      <c r="L69" s="46">
        <f>SUM(L42:L68)+SUM(AD42:AD73)+SUM(AV42:AV73)</f>
        <v>0</v>
      </c>
      <c r="M69" s="46">
        <f>SUM(M42:M68)+SUM(AE42:AE73)+SUM(AW42:AW73)</f>
        <v>0</v>
      </c>
      <c r="N69" s="48">
        <f>SUM(O42:O68)</f>
        <v>0</v>
      </c>
      <c r="O69" s="566"/>
      <c r="P69" s="566"/>
      <c r="Q69" s="566"/>
      <c r="R69" s="566"/>
      <c r="S69" s="568"/>
      <c r="T69" s="27"/>
      <c r="U69" s="585"/>
      <c r="V69" s="704"/>
      <c r="W69" s="704"/>
      <c r="X69" s="585"/>
      <c r="Y69" s="586"/>
      <c r="Z69" s="30"/>
      <c r="AA69" s="30"/>
      <c r="AB69" s="30"/>
      <c r="AC69" s="30"/>
      <c r="AD69" s="30"/>
      <c r="AE69" s="30"/>
      <c r="AF69" s="30"/>
      <c r="AG69" s="147"/>
      <c r="AH69" s="145">
        <f t="shared" si="18"/>
        <v>0</v>
      </c>
      <c r="AI69" s="142"/>
      <c r="AJ69" s="131"/>
      <c r="AK69" s="131"/>
      <c r="AL69" s="35"/>
      <c r="AM69" s="27"/>
      <c r="AN69" s="585"/>
      <c r="AO69" s="704"/>
      <c r="AP69" s="704"/>
      <c r="AQ69" s="585"/>
      <c r="AR69" s="586"/>
      <c r="AS69" s="30"/>
      <c r="AT69" s="30"/>
      <c r="AU69" s="30"/>
      <c r="AV69" s="30"/>
      <c r="AW69" s="30"/>
      <c r="AX69" s="30"/>
      <c r="AY69" s="30"/>
      <c r="AZ69" s="144"/>
      <c r="BA69" s="145">
        <f t="shared" si="19"/>
        <v>0</v>
      </c>
      <c r="BB69" s="142"/>
      <c r="BC69" s="131"/>
      <c r="BD69" s="131"/>
      <c r="BE69" s="35"/>
    </row>
    <row r="70" spans="1:76" ht="15.75" thickBot="1" x14ac:dyDescent="0.3">
      <c r="A70" s="573" t="s">
        <v>38</v>
      </c>
      <c r="B70" s="574"/>
      <c r="C70" s="574"/>
      <c r="D70" s="574"/>
      <c r="E70" s="574"/>
      <c r="F70" s="574"/>
      <c r="G70" s="574"/>
      <c r="H70" s="574"/>
      <c r="I70" s="574"/>
      <c r="J70" s="574"/>
      <c r="K70" s="574"/>
      <c r="L70" s="574"/>
      <c r="M70" s="574"/>
      <c r="N70" s="575"/>
      <c r="O70" s="579">
        <f>SUM(P42:P68)+SUM(AI42:AI73)+SUM(AX42:AX73)</f>
        <v>0</v>
      </c>
      <c r="P70" s="560"/>
      <c r="Q70" s="560"/>
      <c r="R70" s="560"/>
      <c r="S70" s="562"/>
      <c r="T70" s="27"/>
      <c r="U70" s="585"/>
      <c r="V70" s="704"/>
      <c r="W70" s="704"/>
      <c r="X70" s="585"/>
      <c r="Y70" s="586"/>
      <c r="Z70" s="30"/>
      <c r="AA70" s="30"/>
      <c r="AB70" s="30"/>
      <c r="AC70" s="30"/>
      <c r="AD70" s="30"/>
      <c r="AE70" s="30"/>
      <c r="AF70" s="30"/>
      <c r="AG70" s="147"/>
      <c r="AH70" s="145">
        <f t="shared" si="18"/>
        <v>0</v>
      </c>
      <c r="AI70" s="142"/>
      <c r="AJ70" s="131"/>
      <c r="AK70" s="148"/>
      <c r="AL70" s="35"/>
      <c r="AM70" s="27"/>
      <c r="AN70" s="585"/>
      <c r="AO70" s="704"/>
      <c r="AP70" s="704"/>
      <c r="AQ70" s="585"/>
      <c r="AR70" s="586"/>
      <c r="AS70" s="30"/>
      <c r="AT70" s="30"/>
      <c r="AU70" s="30"/>
      <c r="AV70" s="30"/>
      <c r="AW70" s="30"/>
      <c r="AX70" s="30"/>
      <c r="AY70" s="30"/>
      <c r="AZ70" s="144"/>
      <c r="BA70" s="145">
        <f t="shared" si="19"/>
        <v>0</v>
      </c>
      <c r="BB70" s="142"/>
      <c r="BC70" s="131"/>
      <c r="BD70" s="131"/>
      <c r="BE70" s="35"/>
    </row>
    <row r="71" spans="1:76" ht="15.75" thickBot="1" x14ac:dyDescent="0.3">
      <c r="A71" s="555" t="s">
        <v>39</v>
      </c>
      <c r="B71" s="556"/>
      <c r="C71" s="556"/>
      <c r="D71" s="556"/>
      <c r="E71" s="556"/>
      <c r="F71" s="556"/>
      <c r="G71" s="556"/>
      <c r="H71" s="556"/>
      <c r="I71" s="556"/>
      <c r="J71" s="556"/>
      <c r="K71" s="556"/>
      <c r="L71" s="556"/>
      <c r="M71" s="556"/>
      <c r="N71" s="557"/>
      <c r="O71" s="558"/>
      <c r="P71" s="559">
        <f>SUM(Q42:Q68)+SUM(AJ42:AJ73)+SUM(BC42:BC73)</f>
        <v>0</v>
      </c>
      <c r="Q71" s="560"/>
      <c r="R71" s="560"/>
      <c r="S71" s="562"/>
      <c r="T71" s="27"/>
      <c r="U71" s="585"/>
      <c r="V71" s="704"/>
      <c r="W71" s="704"/>
      <c r="X71" s="585"/>
      <c r="Y71" s="586"/>
      <c r="Z71" s="30"/>
      <c r="AA71" s="30"/>
      <c r="AB71" s="30"/>
      <c r="AC71" s="30"/>
      <c r="AD71" s="30"/>
      <c r="AE71" s="30"/>
      <c r="AF71" s="30"/>
      <c r="AG71" s="147"/>
      <c r="AH71" s="145">
        <f t="shared" si="18"/>
        <v>0</v>
      </c>
      <c r="AI71" s="142"/>
      <c r="AJ71" s="142"/>
      <c r="AK71" s="131"/>
      <c r="AL71" s="35"/>
      <c r="AM71" s="27"/>
      <c r="AN71" s="585"/>
      <c r="AO71" s="704"/>
      <c r="AP71" s="704"/>
      <c r="AQ71" s="585"/>
      <c r="AR71" s="586"/>
      <c r="AS71" s="30"/>
      <c r="AT71" s="30"/>
      <c r="AU71" s="30"/>
      <c r="AV71" s="30"/>
      <c r="AW71" s="30"/>
      <c r="AX71" s="30"/>
      <c r="AY71" s="30"/>
      <c r="AZ71" s="144"/>
      <c r="BA71" s="145">
        <f t="shared" si="19"/>
        <v>0</v>
      </c>
      <c r="BB71" s="142"/>
      <c r="BC71" s="131"/>
      <c r="BD71" s="131"/>
      <c r="BE71" s="35"/>
    </row>
    <row r="72" spans="1:76" ht="15.75" thickBot="1" x14ac:dyDescent="0.3">
      <c r="A72" s="540" t="s">
        <v>56</v>
      </c>
      <c r="B72" s="540"/>
      <c r="C72" s="540"/>
      <c r="D72" s="540"/>
      <c r="E72" s="540"/>
      <c r="F72" s="540"/>
      <c r="G72" s="540"/>
      <c r="H72" s="540"/>
      <c r="I72" s="540"/>
      <c r="J72" s="540"/>
      <c r="K72" s="540"/>
      <c r="L72" s="540"/>
      <c r="M72" s="540"/>
      <c r="N72" s="540"/>
      <c r="O72" s="540"/>
      <c r="P72" s="540"/>
      <c r="Q72" s="541"/>
      <c r="R72" s="542">
        <f>SUM(R42:R68)+SUM(AK42:AK72)+SUM(BD42:BD72)</f>
        <v>0</v>
      </c>
      <c r="S72" s="543"/>
      <c r="T72" s="59"/>
      <c r="U72" s="699"/>
      <c r="V72" s="701"/>
      <c r="W72" s="701"/>
      <c r="X72" s="699"/>
      <c r="Y72" s="700"/>
      <c r="Z72" s="60"/>
      <c r="AA72" s="60"/>
      <c r="AB72" s="60"/>
      <c r="AC72" s="60"/>
      <c r="AD72" s="60"/>
      <c r="AE72" s="60"/>
      <c r="AF72" s="60"/>
      <c r="AG72" s="149"/>
      <c r="AH72" s="150">
        <f t="shared" si="18"/>
        <v>0</v>
      </c>
      <c r="AI72" s="137"/>
      <c r="AJ72" s="137"/>
      <c r="AK72" s="137"/>
      <c r="AL72" s="62"/>
      <c r="AM72" s="59"/>
      <c r="AN72" s="699"/>
      <c r="AO72" s="701"/>
      <c r="AP72" s="701"/>
      <c r="AQ72" s="699"/>
      <c r="AR72" s="700"/>
      <c r="AS72" s="60"/>
      <c r="AT72" s="60"/>
      <c r="AU72" s="60"/>
      <c r="AV72" s="60"/>
      <c r="AW72" s="60"/>
      <c r="AX72" s="60"/>
      <c r="AY72" s="60"/>
      <c r="AZ72" s="149"/>
      <c r="BA72" s="150">
        <f t="shared" si="19"/>
        <v>0</v>
      </c>
      <c r="BB72" s="137"/>
      <c r="BC72" s="137"/>
      <c r="BD72" s="137"/>
      <c r="BE72" s="62"/>
    </row>
    <row r="73" spans="1:76" ht="15.75" customHeight="1" thickBot="1" x14ac:dyDescent="0.3">
      <c r="A73" s="528" t="s">
        <v>31</v>
      </c>
      <c r="B73" s="529"/>
      <c r="C73" s="529"/>
      <c r="D73" s="529"/>
      <c r="E73" s="529"/>
      <c r="F73" s="529"/>
      <c r="G73" s="529"/>
      <c r="H73" s="529"/>
      <c r="I73" s="529"/>
      <c r="J73" s="529"/>
      <c r="K73" s="529"/>
      <c r="L73" s="529"/>
      <c r="M73" s="529"/>
      <c r="N73" s="529"/>
      <c r="O73" s="529"/>
      <c r="P73" s="529"/>
      <c r="Q73" s="529"/>
      <c r="R73" s="529"/>
      <c r="S73" s="530"/>
      <c r="T73" s="528" t="s">
        <v>31</v>
      </c>
      <c r="U73" s="529"/>
      <c r="V73" s="529"/>
      <c r="W73" s="529"/>
      <c r="X73" s="529"/>
      <c r="Y73" s="529"/>
      <c r="Z73" s="529"/>
      <c r="AA73" s="529"/>
      <c r="AB73" s="529"/>
      <c r="AC73" s="529"/>
      <c r="AD73" s="529"/>
      <c r="AE73" s="529"/>
      <c r="AF73" s="529"/>
      <c r="AG73" s="529"/>
      <c r="AH73" s="529"/>
      <c r="AI73" s="529"/>
      <c r="AJ73" s="529"/>
      <c r="AK73" s="529"/>
      <c r="AL73" s="530"/>
      <c r="AM73" s="847" t="s">
        <v>31</v>
      </c>
      <c r="AN73" s="847"/>
      <c r="AO73" s="847"/>
      <c r="AP73" s="847"/>
      <c r="AQ73" s="847"/>
      <c r="AR73" s="847"/>
      <c r="AS73" s="847"/>
      <c r="AT73" s="847"/>
      <c r="AU73" s="847"/>
      <c r="AV73" s="847"/>
      <c r="AW73" s="847"/>
      <c r="AX73" s="847"/>
      <c r="AY73" s="847"/>
      <c r="AZ73" s="847"/>
      <c r="BA73" s="847"/>
      <c r="BB73" s="847"/>
      <c r="BC73" s="847"/>
      <c r="BD73" s="847"/>
      <c r="BE73" s="847"/>
      <c r="BF73" s="847" t="s">
        <v>31</v>
      </c>
      <c r="BG73" s="847"/>
      <c r="BH73" s="847"/>
      <c r="BI73" s="847"/>
      <c r="BJ73" s="847"/>
      <c r="BK73" s="847"/>
      <c r="BL73" s="847"/>
      <c r="BM73" s="847"/>
      <c r="BN73" s="847"/>
      <c r="BO73" s="847"/>
      <c r="BP73" s="847"/>
      <c r="BQ73" s="847"/>
      <c r="BR73" s="847"/>
      <c r="BS73" s="847"/>
      <c r="BT73" s="847"/>
      <c r="BU73" s="847"/>
      <c r="BV73" s="847"/>
      <c r="BW73" s="847"/>
      <c r="BX73" s="847"/>
    </row>
    <row r="74" spans="1:76" ht="15.75" customHeight="1" thickBot="1" x14ac:dyDescent="0.3">
      <c r="A74" s="531"/>
      <c r="B74" s="532"/>
      <c r="C74" s="532"/>
      <c r="D74" s="532"/>
      <c r="E74" s="532"/>
      <c r="F74" s="532"/>
      <c r="G74" s="532"/>
      <c r="H74" s="532"/>
      <c r="I74" s="532"/>
      <c r="J74" s="532"/>
      <c r="K74" s="532"/>
      <c r="L74" s="532"/>
      <c r="M74" s="532"/>
      <c r="N74" s="532"/>
      <c r="O74" s="532"/>
      <c r="P74" s="532"/>
      <c r="Q74" s="532"/>
      <c r="R74" s="532"/>
      <c r="S74" s="533"/>
      <c r="T74" s="531"/>
      <c r="U74" s="532"/>
      <c r="V74" s="532"/>
      <c r="W74" s="532"/>
      <c r="X74" s="532"/>
      <c r="Y74" s="532"/>
      <c r="Z74" s="532"/>
      <c r="AA74" s="532"/>
      <c r="AB74" s="532"/>
      <c r="AC74" s="532"/>
      <c r="AD74" s="532"/>
      <c r="AE74" s="532"/>
      <c r="AF74" s="532"/>
      <c r="AG74" s="532"/>
      <c r="AH74" s="532"/>
      <c r="AI74" s="532"/>
      <c r="AJ74" s="532"/>
      <c r="AK74" s="532"/>
      <c r="AL74" s="533"/>
      <c r="AM74" s="847"/>
      <c r="AN74" s="847"/>
      <c r="AO74" s="847"/>
      <c r="AP74" s="847"/>
      <c r="AQ74" s="847"/>
      <c r="AR74" s="847"/>
      <c r="AS74" s="847"/>
      <c r="AT74" s="847"/>
      <c r="AU74" s="847"/>
      <c r="AV74" s="847"/>
      <c r="AW74" s="847"/>
      <c r="AX74" s="847"/>
      <c r="AY74" s="847"/>
      <c r="AZ74" s="847"/>
      <c r="BA74" s="847"/>
      <c r="BB74" s="847"/>
      <c r="BC74" s="847"/>
      <c r="BD74" s="847"/>
      <c r="BE74" s="847"/>
      <c r="BF74" s="847"/>
      <c r="BG74" s="847"/>
      <c r="BH74" s="847"/>
      <c r="BI74" s="847"/>
      <c r="BJ74" s="847"/>
      <c r="BK74" s="847"/>
      <c r="BL74" s="847"/>
      <c r="BM74" s="847"/>
      <c r="BN74" s="847"/>
      <c r="BO74" s="847"/>
      <c r="BP74" s="847"/>
      <c r="BQ74" s="847"/>
      <c r="BR74" s="847"/>
      <c r="BS74" s="847"/>
      <c r="BT74" s="847"/>
      <c r="BU74" s="847"/>
      <c r="BV74" s="847"/>
      <c r="BW74" s="847"/>
      <c r="BX74" s="847"/>
    </row>
    <row r="75" spans="1:76" ht="15.75" customHeight="1" thickBot="1" x14ac:dyDescent="0.3">
      <c r="A75" s="843" t="s">
        <v>89</v>
      </c>
      <c r="B75" s="843" t="s">
        <v>3</v>
      </c>
      <c r="C75" s="526" t="s">
        <v>41</v>
      </c>
      <c r="D75" s="844"/>
      <c r="E75" s="844"/>
      <c r="F75" s="633" t="s">
        <v>46</v>
      </c>
      <c r="G75" s="633"/>
      <c r="H75" s="502" t="s">
        <v>91</v>
      </c>
      <c r="I75" s="502"/>
      <c r="J75" s="839" t="s">
        <v>92</v>
      </c>
      <c r="K75" s="839"/>
      <c r="L75" s="840"/>
      <c r="M75" s="649" t="s">
        <v>43</v>
      </c>
      <c r="N75" s="721" t="s">
        <v>90</v>
      </c>
      <c r="O75" s="722"/>
      <c r="P75" s="524" t="s">
        <v>25</v>
      </c>
      <c r="Q75" s="524" t="s">
        <v>45</v>
      </c>
      <c r="R75" s="524" t="s">
        <v>26</v>
      </c>
      <c r="S75" s="846" t="s">
        <v>47</v>
      </c>
      <c r="T75" s="843" t="s">
        <v>89</v>
      </c>
      <c r="U75" s="843" t="s">
        <v>3</v>
      </c>
      <c r="V75" s="526" t="s">
        <v>41</v>
      </c>
      <c r="W75" s="844"/>
      <c r="X75" s="844"/>
      <c r="Y75" s="633" t="s">
        <v>46</v>
      </c>
      <c r="Z75" s="633"/>
      <c r="AA75" s="502" t="s">
        <v>91</v>
      </c>
      <c r="AB75" s="502"/>
      <c r="AC75" s="839" t="s">
        <v>92</v>
      </c>
      <c r="AD75" s="839"/>
      <c r="AE75" s="840"/>
      <c r="AF75" s="649" t="s">
        <v>43</v>
      </c>
      <c r="AG75" s="715" t="s">
        <v>90</v>
      </c>
      <c r="AH75" s="716"/>
      <c r="AI75" s="524" t="s">
        <v>25</v>
      </c>
      <c r="AJ75" s="524" t="s">
        <v>45</v>
      </c>
      <c r="AK75" s="524" t="s">
        <v>26</v>
      </c>
      <c r="AL75" s="501" t="s">
        <v>47</v>
      </c>
      <c r="AM75" s="843" t="s">
        <v>89</v>
      </c>
      <c r="AN75" s="843" t="s">
        <v>3</v>
      </c>
      <c r="AO75" s="526" t="s">
        <v>41</v>
      </c>
      <c r="AP75" s="844"/>
      <c r="AQ75" s="844"/>
      <c r="AR75" s="633" t="s">
        <v>46</v>
      </c>
      <c r="AS75" s="633"/>
      <c r="AT75" s="502" t="s">
        <v>91</v>
      </c>
      <c r="AU75" s="502"/>
      <c r="AV75" s="839" t="s">
        <v>92</v>
      </c>
      <c r="AW75" s="839"/>
      <c r="AX75" s="840"/>
      <c r="AY75" s="649" t="s">
        <v>43</v>
      </c>
      <c r="AZ75" s="715" t="s">
        <v>90</v>
      </c>
      <c r="BA75" s="716"/>
      <c r="BB75" s="524" t="s">
        <v>25</v>
      </c>
      <c r="BC75" s="524" t="s">
        <v>45</v>
      </c>
      <c r="BD75" s="524" t="s">
        <v>26</v>
      </c>
      <c r="BE75" s="501" t="s">
        <v>47</v>
      </c>
      <c r="BF75" s="843" t="s">
        <v>89</v>
      </c>
      <c r="BG75" s="843" t="s">
        <v>3</v>
      </c>
      <c r="BH75" s="526" t="s">
        <v>41</v>
      </c>
      <c r="BI75" s="844"/>
      <c r="BJ75" s="844"/>
      <c r="BK75" s="633" t="s">
        <v>46</v>
      </c>
      <c r="BL75" s="633"/>
      <c r="BM75" s="502" t="s">
        <v>91</v>
      </c>
      <c r="BN75" s="502"/>
      <c r="BO75" s="839" t="s">
        <v>92</v>
      </c>
      <c r="BP75" s="839"/>
      <c r="BQ75" s="840"/>
      <c r="BR75" s="649" t="s">
        <v>43</v>
      </c>
      <c r="BS75" s="715" t="s">
        <v>90</v>
      </c>
      <c r="BT75" s="716"/>
      <c r="BU75" s="524" t="s">
        <v>25</v>
      </c>
      <c r="BV75" s="524" t="s">
        <v>45</v>
      </c>
      <c r="BW75" s="524" t="s">
        <v>26</v>
      </c>
      <c r="BX75" s="501" t="s">
        <v>47</v>
      </c>
    </row>
    <row r="76" spans="1:76" ht="16.5" customHeight="1" thickBot="1" x14ac:dyDescent="0.3">
      <c r="A76" s="843"/>
      <c r="B76" s="843"/>
      <c r="C76" s="527"/>
      <c r="D76" s="845"/>
      <c r="E76" s="845"/>
      <c r="F76" s="635"/>
      <c r="G76" s="635"/>
      <c r="H76" s="503"/>
      <c r="I76" s="503"/>
      <c r="J76" s="841"/>
      <c r="K76" s="841"/>
      <c r="L76" s="842"/>
      <c r="M76" s="651"/>
      <c r="N76" s="723"/>
      <c r="O76" s="724"/>
      <c r="P76" s="524"/>
      <c r="Q76" s="524"/>
      <c r="R76" s="524"/>
      <c r="S76" s="846"/>
      <c r="T76" s="843"/>
      <c r="U76" s="843"/>
      <c r="V76" s="527"/>
      <c r="W76" s="845"/>
      <c r="X76" s="845"/>
      <c r="Y76" s="635"/>
      <c r="Z76" s="635"/>
      <c r="AA76" s="503"/>
      <c r="AB76" s="503"/>
      <c r="AC76" s="841"/>
      <c r="AD76" s="841"/>
      <c r="AE76" s="842"/>
      <c r="AF76" s="651"/>
      <c r="AG76" s="717"/>
      <c r="AH76" s="718"/>
      <c r="AI76" s="524"/>
      <c r="AJ76" s="524"/>
      <c r="AK76" s="524"/>
      <c r="AL76" s="501"/>
      <c r="AM76" s="843"/>
      <c r="AN76" s="843"/>
      <c r="AO76" s="527"/>
      <c r="AP76" s="845"/>
      <c r="AQ76" s="845"/>
      <c r="AR76" s="635"/>
      <c r="AS76" s="635"/>
      <c r="AT76" s="503"/>
      <c r="AU76" s="503"/>
      <c r="AV76" s="841"/>
      <c r="AW76" s="841"/>
      <c r="AX76" s="842"/>
      <c r="AY76" s="651"/>
      <c r="AZ76" s="717"/>
      <c r="BA76" s="718"/>
      <c r="BB76" s="524"/>
      <c r="BC76" s="524"/>
      <c r="BD76" s="524"/>
      <c r="BE76" s="501"/>
      <c r="BF76" s="843"/>
      <c r="BG76" s="843"/>
      <c r="BH76" s="527"/>
      <c r="BI76" s="845"/>
      <c r="BJ76" s="845"/>
      <c r="BK76" s="635"/>
      <c r="BL76" s="635"/>
      <c r="BM76" s="503"/>
      <c r="BN76" s="503"/>
      <c r="BO76" s="841"/>
      <c r="BP76" s="841"/>
      <c r="BQ76" s="842"/>
      <c r="BR76" s="651"/>
      <c r="BS76" s="717"/>
      <c r="BT76" s="718"/>
      <c r="BU76" s="524"/>
      <c r="BV76" s="524"/>
      <c r="BW76" s="524"/>
      <c r="BX76" s="501"/>
    </row>
    <row r="77" spans="1:76" ht="16.5" customHeight="1" x14ac:dyDescent="0.25">
      <c r="A77" s="24"/>
      <c r="B77" s="23"/>
      <c r="C77" s="836" t="e">
        <f>VLOOKUP(B77,'BASE DE DONNEE'!$A$4:$H$148,2,0)</f>
        <v>#N/A</v>
      </c>
      <c r="D77" s="836"/>
      <c r="E77" s="836"/>
      <c r="F77" s="833"/>
      <c r="G77" s="833"/>
      <c r="H77" s="834"/>
      <c r="I77" s="834"/>
      <c r="J77" s="835"/>
      <c r="K77" s="835"/>
      <c r="L77" s="835"/>
      <c r="M77" s="103" t="e">
        <f>VLOOKUP(B77,'BASE DE DONNEE'!$A$4:$H$148,3,0)</f>
        <v>#N/A</v>
      </c>
      <c r="N77" s="719" t="e">
        <f>(J77*M77)/100</f>
        <v>#N/A</v>
      </c>
      <c r="O77" s="720"/>
      <c r="P77" s="51" t="e">
        <f>VLOOKUP(B77,'BASE DE DONNEE'!$A$4:$H$148,6,0)*N77/100</f>
        <v>#N/A</v>
      </c>
      <c r="Q77" s="51" t="e">
        <f>VLOOKUP(B77,'BASE DE DONNEE'!$A$4:$H$148,7,0)*N77/100</f>
        <v>#N/A</v>
      </c>
      <c r="R77" s="51" t="e">
        <f>VLOOKUP(B77,'BASE DE DONNEE'!$A$4:$H$148,8,0)*N77/100</f>
        <v>#N/A</v>
      </c>
      <c r="S77" s="52" t="e">
        <f t="shared" ref="S77:S100" si="20">N77+P77+Q77+R77</f>
        <v>#N/A</v>
      </c>
      <c r="T77" s="22"/>
      <c r="U77" s="23"/>
      <c r="V77" s="836" t="e">
        <f>VLOOKUP(U77,'BASE DE DONNEE'!$A$4:$H$148,2,0)</f>
        <v>#N/A</v>
      </c>
      <c r="W77" s="836"/>
      <c r="X77" s="836"/>
      <c r="Y77" s="833"/>
      <c r="Z77" s="833"/>
      <c r="AA77" s="834"/>
      <c r="AB77" s="834"/>
      <c r="AC77" s="835"/>
      <c r="AD77" s="835"/>
      <c r="AE77" s="835"/>
      <c r="AF77" s="50" t="e">
        <f>VLOOKUP(U77,'BASE DE DONNEE'!$A$4:$H$148,3,0)</f>
        <v>#N/A</v>
      </c>
      <c r="AG77" s="837" t="e">
        <f>(AC77*AF77)/100</f>
        <v>#N/A</v>
      </c>
      <c r="AH77" s="838"/>
      <c r="AI77" s="51" t="e">
        <f>VLOOKUP(U77,'BASE DE DONNEE'!$A$4:$H$148,6,0)*AG77/100</f>
        <v>#N/A</v>
      </c>
      <c r="AJ77" s="51" t="e">
        <f>VLOOKUP(U77,'BASE DE DONNEE'!$A$4:$H$148,7,0)*AG77/100</f>
        <v>#N/A</v>
      </c>
      <c r="AK77" s="51" t="e">
        <f>VLOOKUP(U77,'BASE DE DONNEE'!$A$4:$H$148,8,0)*AG77/100</f>
        <v>#N/A</v>
      </c>
      <c r="AL77" s="52" t="e">
        <f>AG77+AI77+AJ77+AK77</f>
        <v>#N/A</v>
      </c>
      <c r="AM77" s="22"/>
      <c r="AN77" s="23"/>
      <c r="AO77" s="836" t="e">
        <f>VLOOKUP(AN77,'BASE DE DONNEE'!$A$4:$H$148,2,0)</f>
        <v>#N/A</v>
      </c>
      <c r="AP77" s="836"/>
      <c r="AQ77" s="836"/>
      <c r="AR77" s="833"/>
      <c r="AS77" s="833"/>
      <c r="AT77" s="834"/>
      <c r="AU77" s="834"/>
      <c r="AV77" s="835"/>
      <c r="AW77" s="835"/>
      <c r="AX77" s="835"/>
      <c r="AY77" s="50" t="e">
        <f>VLOOKUP(AN77,'BASE DE DONNEE'!$A$4:$H$148,3,0)</f>
        <v>#N/A</v>
      </c>
      <c r="AZ77" s="719" t="e">
        <f>(AV77*AY77)/100</f>
        <v>#N/A</v>
      </c>
      <c r="BA77" s="720"/>
      <c r="BB77" s="51" t="e">
        <f>VLOOKUP(AN77,'BASE DE DONNEE'!$A$4:$H$148,6,0)*AZ77/100</f>
        <v>#N/A</v>
      </c>
      <c r="BC77" s="51" t="e">
        <f>VLOOKUP(AN77,'BASE DE DONNEE'!$A$4:$H$148,7,0)*AZ77/100</f>
        <v>#N/A</v>
      </c>
      <c r="BD77" s="51" t="e">
        <f>VLOOKUP(AN77,'BASE DE DONNEE'!$A$4:$H$148,8,0)*AZ77/100</f>
        <v>#N/A</v>
      </c>
      <c r="BE77" s="52" t="e">
        <f>AZ77+BB77+BC77+BD77</f>
        <v>#N/A</v>
      </c>
      <c r="BF77" s="22"/>
      <c r="BG77" s="23"/>
      <c r="BH77" s="836" t="e">
        <f>VLOOKUP(BG77,'BASE DE DONNEE'!$A$4:$H$148,2,0)</f>
        <v>#N/A</v>
      </c>
      <c r="BI77" s="836"/>
      <c r="BJ77" s="836"/>
      <c r="BK77" s="833"/>
      <c r="BL77" s="833"/>
      <c r="BM77" s="834"/>
      <c r="BN77" s="834"/>
      <c r="BO77" s="835"/>
      <c r="BP77" s="835"/>
      <c r="BQ77" s="835"/>
      <c r="BR77" s="50" t="e">
        <f>VLOOKUP(BG77,'BASE DE DONNEE'!$A$4:$H$148,3,0)</f>
        <v>#N/A</v>
      </c>
      <c r="BS77" s="719" t="e">
        <f>(BO77*BR77)/100</f>
        <v>#N/A</v>
      </c>
      <c r="BT77" s="720"/>
      <c r="BU77" s="51" t="e">
        <f>VLOOKUP(BG77,'BASE DE DONNEE'!$A$4:$H$148,6,0)*BS77/100</f>
        <v>#N/A</v>
      </c>
      <c r="BV77" s="51" t="e">
        <f>VLOOKUP(BG77,'BASE DE DONNEE'!$A$4:$H$148,7,0)*BS77/100</f>
        <v>#N/A</v>
      </c>
      <c r="BW77" s="51" t="e">
        <f>VLOOKUP(BG77,'BASE DE DONNEE'!$A$4:$H$148,8,0)*BS77/100</f>
        <v>#N/A</v>
      </c>
      <c r="BX77" s="52" t="e">
        <f>BS77+BU77+BV77+BW77</f>
        <v>#N/A</v>
      </c>
    </row>
    <row r="78" spans="1:76" ht="16.5" customHeight="1" x14ac:dyDescent="0.25">
      <c r="A78" s="22"/>
      <c r="B78" s="23"/>
      <c r="C78" s="782" t="e">
        <f>VLOOKUP(B78,'BASE DE DONNEE'!$A$4:$H$148,2,0)</f>
        <v>#N/A</v>
      </c>
      <c r="D78" s="782"/>
      <c r="E78" s="782"/>
      <c r="F78" s="783"/>
      <c r="G78" s="783"/>
      <c r="H78" s="784"/>
      <c r="I78" s="784"/>
      <c r="J78" s="785"/>
      <c r="K78" s="785"/>
      <c r="L78" s="785"/>
      <c r="M78" s="50" t="e">
        <f>VLOOKUP(B78,'BASE DE DONNEE'!$A$4:$H$148,3,0)</f>
        <v>#N/A</v>
      </c>
      <c r="N78" s="713" t="e">
        <f t="shared" ref="N78:N100" si="21">(J78*M78)/100</f>
        <v>#N/A</v>
      </c>
      <c r="O78" s="714"/>
      <c r="P78" s="51" t="e">
        <f>VLOOKUP(B78,'BASE DE DONNEE'!$A$4:$H$148,6,0)*N78/100</f>
        <v>#N/A</v>
      </c>
      <c r="Q78" s="51" t="e">
        <f>VLOOKUP(B78,'BASE DE DONNEE'!$A$4:$H$148,7,0)*N78/100</f>
        <v>#N/A</v>
      </c>
      <c r="R78" s="51" t="e">
        <f>VLOOKUP(B78,'BASE DE DONNEE'!$A$4:$H$148,8,0)*N78/100</f>
        <v>#N/A</v>
      </c>
      <c r="S78" s="52" t="e">
        <f t="shared" si="20"/>
        <v>#N/A</v>
      </c>
      <c r="T78" s="22"/>
      <c r="U78" s="151"/>
      <c r="V78" s="782" t="e">
        <f>VLOOKUP(U78,'BASE DE DONNEE'!$A$4:$H$148,2,0)</f>
        <v>#N/A</v>
      </c>
      <c r="W78" s="782"/>
      <c r="X78" s="782"/>
      <c r="Y78" s="783"/>
      <c r="Z78" s="783"/>
      <c r="AA78" s="784"/>
      <c r="AB78" s="784"/>
      <c r="AC78" s="785"/>
      <c r="AD78" s="785"/>
      <c r="AE78" s="785"/>
      <c r="AF78" s="50" t="e">
        <f>VLOOKUP(U78,'BASE DE DONNEE'!$A$4:$H$148,3,0)</f>
        <v>#N/A</v>
      </c>
      <c r="AG78" s="713" t="e">
        <f t="shared" ref="AG78:AG105" si="22">(AC78*AF78)/100</f>
        <v>#N/A</v>
      </c>
      <c r="AH78" s="714"/>
      <c r="AI78" s="51" t="e">
        <f>VLOOKUP(U78,'BASE DE DONNEE'!$A$4:$H$148,6,0)*AH78/100</f>
        <v>#N/A</v>
      </c>
      <c r="AJ78" s="51" t="e">
        <f>VLOOKUP(U78,'BASE DE DONNEE'!$A$4:$H$148,7,0)*AH78/100</f>
        <v>#N/A</v>
      </c>
      <c r="AK78" s="51" t="e">
        <f>VLOOKUP(U78,'BASE DE DONNEE'!$A$4:$H$148,8,0)*AH78/100</f>
        <v>#N/A</v>
      </c>
      <c r="AL78" s="52" t="e">
        <f t="shared" ref="AL78:AL105" si="23">AH78+AI78+AJ78+AK78</f>
        <v>#N/A</v>
      </c>
      <c r="AM78" s="22"/>
      <c r="AN78" s="151"/>
      <c r="AO78" s="782" t="e">
        <f>VLOOKUP(AN78,'BASE DE DONNEE'!$A$4:$H$148,2,0)</f>
        <v>#N/A</v>
      </c>
      <c r="AP78" s="782"/>
      <c r="AQ78" s="782"/>
      <c r="AR78" s="783"/>
      <c r="AS78" s="783"/>
      <c r="AT78" s="784"/>
      <c r="AU78" s="784"/>
      <c r="AV78" s="785"/>
      <c r="AW78" s="785"/>
      <c r="AX78" s="785"/>
      <c r="AY78" s="50" t="e">
        <f>VLOOKUP(AN78,'BASE DE DONNEE'!$A$4:$H$148,3,0)</f>
        <v>#N/A</v>
      </c>
      <c r="AZ78" s="713" t="e">
        <f>(AV78*AY78)/100</f>
        <v>#N/A</v>
      </c>
      <c r="BA78" s="714"/>
      <c r="BB78" s="51" t="e">
        <f>VLOOKUP(AN78,'BASE DE DONNEE'!$A$4:$H$148,6,0)*AZ78/100</f>
        <v>#N/A</v>
      </c>
      <c r="BC78" s="51" t="e">
        <f>VLOOKUP(AN78,'BASE DE DONNEE'!$A$4:$H$148,7,0)*AZ78/100</f>
        <v>#N/A</v>
      </c>
      <c r="BD78" s="51" t="e">
        <f>VLOOKUP(AN78,'BASE DE DONNEE'!$A$4:$H$148,8,0)*AZ78/100</f>
        <v>#N/A</v>
      </c>
      <c r="BE78" s="52" t="e">
        <f>AZ78+BB78+BC78+BD78</f>
        <v>#N/A</v>
      </c>
      <c r="BF78" s="22"/>
      <c r="BG78" s="151"/>
      <c r="BH78" s="782" t="e">
        <f>VLOOKUP(BG78,'BASE DE DONNEE'!$A$4:$H$148,2,0)</f>
        <v>#N/A</v>
      </c>
      <c r="BI78" s="782"/>
      <c r="BJ78" s="782"/>
      <c r="BK78" s="783"/>
      <c r="BL78" s="783"/>
      <c r="BM78" s="784"/>
      <c r="BN78" s="784"/>
      <c r="BO78" s="785"/>
      <c r="BP78" s="785"/>
      <c r="BQ78" s="785"/>
      <c r="BR78" s="50" t="e">
        <f>VLOOKUP(BG78,'BASE DE DONNEE'!$A$4:$H$148,3,0)</f>
        <v>#N/A</v>
      </c>
      <c r="BS78" s="713" t="e">
        <f>(BO78*BR78)/100</f>
        <v>#N/A</v>
      </c>
      <c r="BT78" s="714"/>
      <c r="BU78" s="51" t="e">
        <f>VLOOKUP(BG78,'BASE DE DONNEE'!$A$4:$H$148,6,0)*BS78/100</f>
        <v>#N/A</v>
      </c>
      <c r="BV78" s="51" t="e">
        <f>VLOOKUP(BG78,'BASE DE DONNEE'!$A$4:$H$148,7,0)*BS78/100</f>
        <v>#N/A</v>
      </c>
      <c r="BW78" s="51" t="e">
        <f>VLOOKUP(BG78,'BASE DE DONNEE'!$A$4:$H$148,8,0)*BS78/100</f>
        <v>#N/A</v>
      </c>
      <c r="BX78" s="52" t="e">
        <f>BS78+BU78+BV78+BW78</f>
        <v>#N/A</v>
      </c>
    </row>
    <row r="79" spans="1:76" ht="16.5" customHeight="1" x14ac:dyDescent="0.25">
      <c r="A79" s="22"/>
      <c r="B79" s="23"/>
      <c r="C79" s="782" t="e">
        <f>VLOOKUP(B79,'BASE DE DONNEE'!$A$4:$H$148,2,0)</f>
        <v>#N/A</v>
      </c>
      <c r="D79" s="782"/>
      <c r="E79" s="782"/>
      <c r="F79" s="783"/>
      <c r="G79" s="783"/>
      <c r="H79" s="831"/>
      <c r="I79" s="831"/>
      <c r="J79" s="785"/>
      <c r="K79" s="785"/>
      <c r="L79" s="785"/>
      <c r="M79" s="50" t="e">
        <f>VLOOKUP(B79,'BASE DE DONNEE'!$A$4:$H$148,3,0)</f>
        <v>#N/A</v>
      </c>
      <c r="N79" s="713" t="e">
        <f t="shared" si="21"/>
        <v>#N/A</v>
      </c>
      <c r="O79" s="714"/>
      <c r="P79" s="51" t="e">
        <f>VLOOKUP(B79,'BASE DE DONNEE'!$A$4:$H$148,6,0)*N79/100</f>
        <v>#N/A</v>
      </c>
      <c r="Q79" s="51" t="e">
        <f>VLOOKUP(B79,'BASE DE DONNEE'!$A$4:$H$148,7,0)*N79/100</f>
        <v>#N/A</v>
      </c>
      <c r="R79" s="51" t="e">
        <f>VLOOKUP(B79,'BASE DE DONNEE'!$A$4:$H$148,8,0)*N79/100</f>
        <v>#N/A</v>
      </c>
      <c r="S79" s="52" t="e">
        <f t="shared" si="20"/>
        <v>#N/A</v>
      </c>
      <c r="T79" s="22"/>
      <c r="U79" s="152"/>
      <c r="V79" s="782" t="e">
        <f>VLOOKUP(U79,'BASE DE DONNEE'!$A$4:$H$148,2,0)</f>
        <v>#N/A</v>
      </c>
      <c r="W79" s="782"/>
      <c r="X79" s="782"/>
      <c r="Y79" s="783"/>
      <c r="Z79" s="783"/>
      <c r="AA79" s="784"/>
      <c r="AB79" s="784"/>
      <c r="AC79" s="785"/>
      <c r="AD79" s="785"/>
      <c r="AE79" s="785"/>
      <c r="AF79" s="50" t="e">
        <f>VLOOKUP(U79,'BASE DE DONNEE'!$A$4:$H$148,3,0)</f>
        <v>#N/A</v>
      </c>
      <c r="AG79" s="713" t="e">
        <f t="shared" si="22"/>
        <v>#N/A</v>
      </c>
      <c r="AH79" s="714"/>
      <c r="AI79" s="51" t="e">
        <f>VLOOKUP(U79,'BASE DE DONNEE'!$A$4:$H$148,6,0)*AH79/100</f>
        <v>#N/A</v>
      </c>
      <c r="AJ79" s="51" t="e">
        <f>VLOOKUP(U79,'BASE DE DONNEE'!$A$4:$H$148,7,0)*AH79/100</f>
        <v>#N/A</v>
      </c>
      <c r="AK79" s="51" t="e">
        <f>VLOOKUP(U79,'BASE DE DONNEE'!$A$4:$H$148,8,0)*AH79/100</f>
        <v>#N/A</v>
      </c>
      <c r="AL79" s="52" t="e">
        <f t="shared" si="23"/>
        <v>#N/A</v>
      </c>
      <c r="AM79" s="22"/>
      <c r="AN79" s="152"/>
      <c r="AO79" s="782" t="e">
        <f>VLOOKUP(AN79,'BASE DE DONNEE'!$A$4:$H$148,2,0)</f>
        <v>#N/A</v>
      </c>
      <c r="AP79" s="782"/>
      <c r="AQ79" s="782"/>
      <c r="AR79" s="783"/>
      <c r="AS79" s="783"/>
      <c r="AT79" s="784"/>
      <c r="AU79" s="784"/>
      <c r="AV79" s="785"/>
      <c r="AW79" s="785"/>
      <c r="AX79" s="785"/>
      <c r="AY79" s="50" t="e">
        <f>VLOOKUP(AN79,'BASE DE DONNEE'!$A$4:$H$148,3,0)</f>
        <v>#N/A</v>
      </c>
      <c r="AZ79" s="713" t="e">
        <f t="shared" ref="AZ79:AZ105" si="24">(AV79*AY79)/100</f>
        <v>#N/A</v>
      </c>
      <c r="BA79" s="714"/>
      <c r="BB79" s="51" t="e">
        <f>VLOOKUP(AN79,'BASE DE DONNEE'!$A$4:$H$148,6,0)*BA79/100</f>
        <v>#N/A</v>
      </c>
      <c r="BC79" s="51" t="e">
        <f>VLOOKUP(AN79,'BASE DE DONNEE'!$A$4:$H$148,7,0)*BA79/100</f>
        <v>#N/A</v>
      </c>
      <c r="BD79" s="51" t="e">
        <f>VLOOKUP(AN79,'BASE DE DONNEE'!$A$4:$H$148,8,0)*BA79/100</f>
        <v>#N/A</v>
      </c>
      <c r="BE79" s="52" t="e">
        <f t="shared" ref="BE79:BE106" si="25">BA79+BB79+BC79+BD79</f>
        <v>#N/A</v>
      </c>
      <c r="BF79" s="22"/>
      <c r="BG79" s="152"/>
      <c r="BH79" s="782" t="e">
        <f>VLOOKUP(BG79,'BASE DE DONNEE'!$A$4:$H$148,2,0)</f>
        <v>#N/A</v>
      </c>
      <c r="BI79" s="782"/>
      <c r="BJ79" s="782"/>
      <c r="BK79" s="783"/>
      <c r="BL79" s="783"/>
      <c r="BM79" s="784"/>
      <c r="BN79" s="784"/>
      <c r="BO79" s="785"/>
      <c r="BP79" s="785"/>
      <c r="BQ79" s="785"/>
      <c r="BR79" s="50" t="e">
        <f>VLOOKUP(BG79,'BASE DE DONNEE'!$A$4:$H$148,3,0)</f>
        <v>#N/A</v>
      </c>
      <c r="BS79" s="713" t="e">
        <f t="shared" ref="BS79:BS106" si="26">(BO79*BR79)/100</f>
        <v>#N/A</v>
      </c>
      <c r="BT79" s="714"/>
      <c r="BU79" s="51" t="e">
        <f>VLOOKUP(BG79,'BASE DE DONNEE'!$A$4:$H$148,6,0)*BT79/100</f>
        <v>#N/A</v>
      </c>
      <c r="BV79" s="51" t="e">
        <f>VLOOKUP(BG79,'BASE DE DONNEE'!$A$4:$H$148,7,0)*BT79/100</f>
        <v>#N/A</v>
      </c>
      <c r="BW79" s="51" t="e">
        <f>VLOOKUP(BG79,'BASE DE DONNEE'!$A$4:$H$148,8,0)*BT79/100</f>
        <v>#N/A</v>
      </c>
      <c r="BX79" s="52" t="e">
        <f t="shared" ref="BX79:BX106" si="27">BT79+BU79+BV79+BW79</f>
        <v>#N/A</v>
      </c>
    </row>
    <row r="80" spans="1:76" ht="16.5" customHeight="1" x14ac:dyDescent="0.25">
      <c r="A80" s="22"/>
      <c r="B80" s="23"/>
      <c r="C80" s="782" t="e">
        <f>VLOOKUP(B80,'BASE DE DONNEE'!$A$4:$H$148,2,0)</f>
        <v>#N/A</v>
      </c>
      <c r="D80" s="782"/>
      <c r="E80" s="782"/>
      <c r="F80" s="783"/>
      <c r="G80" s="783"/>
      <c r="H80" s="784"/>
      <c r="I80" s="784"/>
      <c r="J80" s="785"/>
      <c r="K80" s="785"/>
      <c r="L80" s="785"/>
      <c r="M80" s="50" t="e">
        <f>VLOOKUP(B80,'BASE DE DONNEE'!$A$4:$H$148,3,0)</f>
        <v>#N/A</v>
      </c>
      <c r="N80" s="713" t="e">
        <f t="shared" si="21"/>
        <v>#N/A</v>
      </c>
      <c r="O80" s="714"/>
      <c r="P80" s="51" t="e">
        <f>VLOOKUP(B80,'BASE DE DONNEE'!$A$4:$H$148,6,0)*N80/100</f>
        <v>#N/A</v>
      </c>
      <c r="Q80" s="51" t="e">
        <f>VLOOKUP(B80,'BASE DE DONNEE'!$A$4:$H$148,7,0)*N80/100</f>
        <v>#N/A</v>
      </c>
      <c r="R80" s="51" t="e">
        <f>VLOOKUP(B80,'BASE DE DONNEE'!$A$4:$H$148,8,0)*N80/100</f>
        <v>#N/A</v>
      </c>
      <c r="S80" s="52" t="e">
        <f t="shared" si="20"/>
        <v>#N/A</v>
      </c>
      <c r="T80" s="22"/>
      <c r="U80" s="152"/>
      <c r="V80" s="782" t="e">
        <f>VLOOKUP(U80,'BASE DE DONNEE'!$A$4:$H$148,2,0)</f>
        <v>#N/A</v>
      </c>
      <c r="W80" s="782"/>
      <c r="X80" s="782"/>
      <c r="Y80" s="783"/>
      <c r="Z80" s="783"/>
      <c r="AA80" s="784"/>
      <c r="AB80" s="784"/>
      <c r="AC80" s="785"/>
      <c r="AD80" s="785"/>
      <c r="AE80" s="785"/>
      <c r="AF80" s="50" t="e">
        <f>VLOOKUP(U80,'BASE DE DONNEE'!$A$4:$H$148,3,0)</f>
        <v>#N/A</v>
      </c>
      <c r="AG80" s="713" t="e">
        <f t="shared" si="22"/>
        <v>#N/A</v>
      </c>
      <c r="AH80" s="714"/>
      <c r="AI80" s="51" t="e">
        <f>VLOOKUP(U80,'BASE DE DONNEE'!$A$4:$H$148,6,0)*AH80/100</f>
        <v>#N/A</v>
      </c>
      <c r="AJ80" s="51" t="e">
        <f>VLOOKUP(U80,'BASE DE DONNEE'!$A$4:$H$148,7,0)*AH80/100</f>
        <v>#N/A</v>
      </c>
      <c r="AK80" s="51" t="e">
        <f>VLOOKUP(U80,'BASE DE DONNEE'!$A$4:$H$148,8,0)*AH80/100</f>
        <v>#N/A</v>
      </c>
      <c r="AL80" s="52" t="e">
        <f t="shared" si="23"/>
        <v>#N/A</v>
      </c>
      <c r="AM80" s="22"/>
      <c r="AN80" s="152"/>
      <c r="AO80" s="782" t="e">
        <f>VLOOKUP(AN80,'BASE DE DONNEE'!$A$4:$H$148,2,0)</f>
        <v>#N/A</v>
      </c>
      <c r="AP80" s="782"/>
      <c r="AQ80" s="782"/>
      <c r="AR80" s="783"/>
      <c r="AS80" s="783"/>
      <c r="AT80" s="784"/>
      <c r="AU80" s="784"/>
      <c r="AV80" s="785"/>
      <c r="AW80" s="785"/>
      <c r="AX80" s="785"/>
      <c r="AY80" s="50" t="e">
        <f>VLOOKUP(AN80,'BASE DE DONNEE'!$A$4:$H$148,3,0)</f>
        <v>#N/A</v>
      </c>
      <c r="AZ80" s="713" t="e">
        <f t="shared" si="24"/>
        <v>#N/A</v>
      </c>
      <c r="BA80" s="714"/>
      <c r="BB80" s="51" t="e">
        <f>VLOOKUP(AN80,'BASE DE DONNEE'!$A$4:$H$148,6,0)*BA80/100</f>
        <v>#N/A</v>
      </c>
      <c r="BC80" s="51" t="e">
        <f>VLOOKUP(AN80,'BASE DE DONNEE'!$A$4:$H$148,7,0)*BA80/100</f>
        <v>#N/A</v>
      </c>
      <c r="BD80" s="51" t="e">
        <f>VLOOKUP(AN80,'BASE DE DONNEE'!$A$4:$H$148,8,0)*BA80/100</f>
        <v>#N/A</v>
      </c>
      <c r="BE80" s="52" t="e">
        <f t="shared" si="25"/>
        <v>#N/A</v>
      </c>
      <c r="BF80" s="22"/>
      <c r="BG80" s="152"/>
      <c r="BH80" s="782" t="e">
        <f>VLOOKUP(BG80,'BASE DE DONNEE'!$A$4:$H$148,2,0)</f>
        <v>#N/A</v>
      </c>
      <c r="BI80" s="782"/>
      <c r="BJ80" s="782"/>
      <c r="BK80" s="783"/>
      <c r="BL80" s="783"/>
      <c r="BM80" s="784"/>
      <c r="BN80" s="784"/>
      <c r="BO80" s="785"/>
      <c r="BP80" s="785"/>
      <c r="BQ80" s="785"/>
      <c r="BR80" s="50" t="e">
        <f>VLOOKUP(BG80,'BASE DE DONNEE'!$A$4:$H$148,3,0)</f>
        <v>#N/A</v>
      </c>
      <c r="BS80" s="713" t="e">
        <f t="shared" si="26"/>
        <v>#N/A</v>
      </c>
      <c r="BT80" s="714"/>
      <c r="BU80" s="51" t="e">
        <f>VLOOKUP(BG80,'BASE DE DONNEE'!$A$4:$H$148,6,0)*BT80/100</f>
        <v>#N/A</v>
      </c>
      <c r="BV80" s="51" t="e">
        <f>VLOOKUP(BG80,'BASE DE DONNEE'!$A$4:$H$148,7,0)*BT80/100</f>
        <v>#N/A</v>
      </c>
      <c r="BW80" s="51" t="e">
        <f>VLOOKUP(BG80,'BASE DE DONNEE'!$A$4:$H$148,8,0)*BT80/100</f>
        <v>#N/A</v>
      </c>
      <c r="BX80" s="52" t="e">
        <f t="shared" si="27"/>
        <v>#N/A</v>
      </c>
    </row>
    <row r="81" spans="1:76" ht="16.5" customHeight="1" x14ac:dyDescent="0.25">
      <c r="A81" s="22"/>
      <c r="B81" s="23"/>
      <c r="C81" s="782" t="e">
        <f>VLOOKUP(B81,'BASE DE DONNEE'!$A$4:$H$148,2,0)</f>
        <v>#N/A</v>
      </c>
      <c r="D81" s="782"/>
      <c r="E81" s="782"/>
      <c r="F81" s="783"/>
      <c r="G81" s="783"/>
      <c r="H81" s="784"/>
      <c r="I81" s="784"/>
      <c r="J81" s="785"/>
      <c r="K81" s="785"/>
      <c r="L81" s="785"/>
      <c r="M81" s="50" t="e">
        <f>VLOOKUP(B81,'BASE DE DONNEE'!$A$4:$H$148,3,0)</f>
        <v>#N/A</v>
      </c>
      <c r="N81" s="713" t="e">
        <f t="shared" si="21"/>
        <v>#N/A</v>
      </c>
      <c r="O81" s="714"/>
      <c r="P81" s="51" t="e">
        <f>VLOOKUP(B81,'BASE DE DONNEE'!$A$4:$H$148,6,0)*N81/100</f>
        <v>#N/A</v>
      </c>
      <c r="Q81" s="51" t="e">
        <f>VLOOKUP(B81,'BASE DE DONNEE'!$A$4:$H$148,7,0)*N81/100</f>
        <v>#N/A</v>
      </c>
      <c r="R81" s="51" t="e">
        <f>VLOOKUP(B81,'BASE DE DONNEE'!$A$4:$H$148,8,0)*N81/100</f>
        <v>#N/A</v>
      </c>
      <c r="S81" s="52" t="e">
        <f t="shared" si="20"/>
        <v>#N/A</v>
      </c>
      <c r="T81" s="22"/>
      <c r="U81" s="152"/>
      <c r="V81" s="782" t="e">
        <f>VLOOKUP(U81,'BASE DE DONNEE'!$A$4:$H$148,2,0)</f>
        <v>#N/A</v>
      </c>
      <c r="W81" s="782"/>
      <c r="X81" s="782"/>
      <c r="Y81" s="783"/>
      <c r="Z81" s="783"/>
      <c r="AA81" s="784"/>
      <c r="AB81" s="784"/>
      <c r="AC81" s="785"/>
      <c r="AD81" s="785"/>
      <c r="AE81" s="785"/>
      <c r="AF81" s="50" t="e">
        <f>VLOOKUP(U81,'BASE DE DONNEE'!$A$4:$H$148,3,0)</f>
        <v>#N/A</v>
      </c>
      <c r="AG81" s="713" t="e">
        <f t="shared" si="22"/>
        <v>#N/A</v>
      </c>
      <c r="AH81" s="714"/>
      <c r="AI81" s="51" t="e">
        <f>VLOOKUP(U81,'BASE DE DONNEE'!$A$4:$H$148,6,0)*AH81/100</f>
        <v>#N/A</v>
      </c>
      <c r="AJ81" s="51" t="e">
        <f>VLOOKUP(U81,'BASE DE DONNEE'!$A$4:$H$148,7,0)*AH81/100</f>
        <v>#N/A</v>
      </c>
      <c r="AK81" s="51" t="e">
        <f>VLOOKUP(U81,'BASE DE DONNEE'!$A$4:$H$148,8,0)*AH81/100</f>
        <v>#N/A</v>
      </c>
      <c r="AL81" s="52" t="e">
        <f t="shared" si="23"/>
        <v>#N/A</v>
      </c>
      <c r="AM81" s="22"/>
      <c r="AN81" s="152"/>
      <c r="AO81" s="782" t="e">
        <f>VLOOKUP(AN81,'BASE DE DONNEE'!$A$4:$H$148,2,0)</f>
        <v>#N/A</v>
      </c>
      <c r="AP81" s="782"/>
      <c r="AQ81" s="782"/>
      <c r="AR81" s="783"/>
      <c r="AS81" s="783"/>
      <c r="AT81" s="784"/>
      <c r="AU81" s="784"/>
      <c r="AV81" s="785"/>
      <c r="AW81" s="785"/>
      <c r="AX81" s="785"/>
      <c r="AY81" s="50" t="e">
        <f>VLOOKUP(AN81,'BASE DE DONNEE'!$A$4:$H$148,3,0)</f>
        <v>#N/A</v>
      </c>
      <c r="AZ81" s="713" t="e">
        <f t="shared" si="24"/>
        <v>#N/A</v>
      </c>
      <c r="BA81" s="714"/>
      <c r="BB81" s="51" t="e">
        <f>VLOOKUP(AN81,'BASE DE DONNEE'!$A$4:$H$148,6,0)*BA81/100</f>
        <v>#N/A</v>
      </c>
      <c r="BC81" s="51" t="e">
        <f>VLOOKUP(AN81,'BASE DE DONNEE'!$A$4:$H$148,7,0)*BA81/100</f>
        <v>#N/A</v>
      </c>
      <c r="BD81" s="51" t="e">
        <f>VLOOKUP(AN81,'BASE DE DONNEE'!$A$4:$H$148,8,0)*BA81/100</f>
        <v>#N/A</v>
      </c>
      <c r="BE81" s="52" t="e">
        <f t="shared" si="25"/>
        <v>#N/A</v>
      </c>
      <c r="BF81" s="22"/>
      <c r="BG81" s="152"/>
      <c r="BH81" s="782" t="e">
        <f>VLOOKUP(BG81,'BASE DE DONNEE'!$A$4:$H$148,2,0)</f>
        <v>#N/A</v>
      </c>
      <c r="BI81" s="782"/>
      <c r="BJ81" s="782"/>
      <c r="BK81" s="783"/>
      <c r="BL81" s="783"/>
      <c r="BM81" s="784"/>
      <c r="BN81" s="784"/>
      <c r="BO81" s="785"/>
      <c r="BP81" s="785"/>
      <c r="BQ81" s="785"/>
      <c r="BR81" s="50" t="e">
        <f>VLOOKUP(BG81,'BASE DE DONNEE'!$A$4:$H$148,3,0)</f>
        <v>#N/A</v>
      </c>
      <c r="BS81" s="713" t="e">
        <f t="shared" si="26"/>
        <v>#N/A</v>
      </c>
      <c r="BT81" s="714"/>
      <c r="BU81" s="51" t="e">
        <f>VLOOKUP(BG81,'BASE DE DONNEE'!$A$4:$H$148,6,0)*BT81/100</f>
        <v>#N/A</v>
      </c>
      <c r="BV81" s="51" t="e">
        <f>VLOOKUP(BG81,'BASE DE DONNEE'!$A$4:$H$148,7,0)*BT81/100</f>
        <v>#N/A</v>
      </c>
      <c r="BW81" s="51" t="e">
        <f>VLOOKUP(BG81,'BASE DE DONNEE'!$A$4:$H$148,8,0)*BT81/100</f>
        <v>#N/A</v>
      </c>
      <c r="BX81" s="52" t="e">
        <f t="shared" si="27"/>
        <v>#N/A</v>
      </c>
    </row>
    <row r="82" spans="1:76" ht="16.5" customHeight="1" x14ac:dyDescent="0.25">
      <c r="A82" s="22"/>
      <c r="B82" s="23"/>
      <c r="C82" s="782" t="e">
        <f>VLOOKUP(B82,'BASE DE DONNEE'!$A$4:$H$148,2,0)</f>
        <v>#N/A</v>
      </c>
      <c r="D82" s="782"/>
      <c r="E82" s="782"/>
      <c r="F82" s="783"/>
      <c r="G82" s="783"/>
      <c r="H82" s="831"/>
      <c r="I82" s="831"/>
      <c r="J82" s="785"/>
      <c r="K82" s="785"/>
      <c r="L82" s="785"/>
      <c r="M82" s="50" t="e">
        <f>VLOOKUP(B82,'BASE DE DONNEE'!$A$4:$H$148,3,0)</f>
        <v>#N/A</v>
      </c>
      <c r="N82" s="713" t="e">
        <f t="shared" si="21"/>
        <v>#N/A</v>
      </c>
      <c r="O82" s="714"/>
      <c r="P82" s="51" t="e">
        <f>VLOOKUP(B82,'BASE DE DONNEE'!$A$4:$H$148,6,0)*N82/100</f>
        <v>#N/A</v>
      </c>
      <c r="Q82" s="51" t="e">
        <f>VLOOKUP(B82,'BASE DE DONNEE'!$A$4:$H$148,7,0)*N82/100</f>
        <v>#N/A</v>
      </c>
      <c r="R82" s="51" t="e">
        <f>VLOOKUP(B82,'BASE DE DONNEE'!$A$4:$H$148,8,0)*N82/100</f>
        <v>#N/A</v>
      </c>
      <c r="S82" s="52" t="e">
        <f t="shared" si="20"/>
        <v>#N/A</v>
      </c>
      <c r="T82" s="22"/>
      <c r="U82" s="152"/>
      <c r="V82" s="782" t="e">
        <f>VLOOKUP(U82,'BASE DE DONNEE'!$A$4:$H$148,2,0)</f>
        <v>#N/A</v>
      </c>
      <c r="W82" s="782"/>
      <c r="X82" s="782"/>
      <c r="Y82" s="783"/>
      <c r="Z82" s="783"/>
      <c r="AA82" s="784"/>
      <c r="AB82" s="784"/>
      <c r="AC82" s="785"/>
      <c r="AD82" s="785"/>
      <c r="AE82" s="785"/>
      <c r="AF82" s="50" t="e">
        <f>VLOOKUP(U82,'BASE DE DONNEE'!$A$4:$H$148,3,0)</f>
        <v>#N/A</v>
      </c>
      <c r="AG82" s="713" t="e">
        <f t="shared" si="22"/>
        <v>#N/A</v>
      </c>
      <c r="AH82" s="714"/>
      <c r="AI82" s="51" t="e">
        <f>VLOOKUP(U82,'BASE DE DONNEE'!$A$4:$H$148,6,0)*AH82/100</f>
        <v>#N/A</v>
      </c>
      <c r="AJ82" s="51" t="e">
        <f>VLOOKUP(U82,'BASE DE DONNEE'!$A$4:$H$148,7,0)*AH82/100</f>
        <v>#N/A</v>
      </c>
      <c r="AK82" s="51" t="e">
        <f>VLOOKUP(U82,'BASE DE DONNEE'!$A$4:$H$148,8,0)*AH82/100</f>
        <v>#N/A</v>
      </c>
      <c r="AL82" s="52" t="e">
        <f t="shared" si="23"/>
        <v>#N/A</v>
      </c>
      <c r="AM82" s="22"/>
      <c r="AN82" s="152"/>
      <c r="AO82" s="782" t="e">
        <f>VLOOKUP(AN82,'BASE DE DONNEE'!$A$4:$H$148,2,0)</f>
        <v>#N/A</v>
      </c>
      <c r="AP82" s="782"/>
      <c r="AQ82" s="782"/>
      <c r="AR82" s="783"/>
      <c r="AS82" s="783"/>
      <c r="AT82" s="784"/>
      <c r="AU82" s="784"/>
      <c r="AV82" s="785"/>
      <c r="AW82" s="785"/>
      <c r="AX82" s="785"/>
      <c r="AY82" s="50" t="e">
        <f>VLOOKUP(AN82,'BASE DE DONNEE'!$A$4:$H$148,3,0)</f>
        <v>#N/A</v>
      </c>
      <c r="AZ82" s="713" t="e">
        <f t="shared" si="24"/>
        <v>#N/A</v>
      </c>
      <c r="BA82" s="714"/>
      <c r="BB82" s="51" t="e">
        <f>VLOOKUP(AN82,'BASE DE DONNEE'!$A$4:$H$148,6,0)*BA82/100</f>
        <v>#N/A</v>
      </c>
      <c r="BC82" s="51" t="e">
        <f>VLOOKUP(AN82,'BASE DE DONNEE'!$A$4:$H$148,7,0)*BA82/100</f>
        <v>#N/A</v>
      </c>
      <c r="BD82" s="51" t="e">
        <f>VLOOKUP(AN82,'BASE DE DONNEE'!$A$4:$H$148,8,0)*BA82/100</f>
        <v>#N/A</v>
      </c>
      <c r="BE82" s="52" t="e">
        <f t="shared" si="25"/>
        <v>#N/A</v>
      </c>
      <c r="BF82" s="22"/>
      <c r="BG82" s="152"/>
      <c r="BH82" s="782" t="e">
        <f>VLOOKUP(BG82,'BASE DE DONNEE'!$A$4:$H$148,2,0)</f>
        <v>#N/A</v>
      </c>
      <c r="BI82" s="782"/>
      <c r="BJ82" s="782"/>
      <c r="BK82" s="783"/>
      <c r="BL82" s="783"/>
      <c r="BM82" s="784"/>
      <c r="BN82" s="784"/>
      <c r="BO82" s="785"/>
      <c r="BP82" s="785"/>
      <c r="BQ82" s="785"/>
      <c r="BR82" s="50" t="e">
        <f>VLOOKUP(BG82,'BASE DE DONNEE'!$A$4:$H$148,3,0)</f>
        <v>#N/A</v>
      </c>
      <c r="BS82" s="713" t="e">
        <f t="shared" si="26"/>
        <v>#N/A</v>
      </c>
      <c r="BT82" s="714"/>
      <c r="BU82" s="51" t="e">
        <f>VLOOKUP(BG82,'BASE DE DONNEE'!$A$4:$H$148,6,0)*BT82/100</f>
        <v>#N/A</v>
      </c>
      <c r="BV82" s="51" t="e">
        <f>VLOOKUP(BG82,'BASE DE DONNEE'!$A$4:$H$148,7,0)*BT82/100</f>
        <v>#N/A</v>
      </c>
      <c r="BW82" s="51" t="e">
        <f>VLOOKUP(BG82,'BASE DE DONNEE'!$A$4:$H$148,8,0)*BT82/100</f>
        <v>#N/A</v>
      </c>
      <c r="BX82" s="52" t="e">
        <f t="shared" si="27"/>
        <v>#N/A</v>
      </c>
    </row>
    <row r="83" spans="1:76" ht="16.5" customHeight="1" x14ac:dyDescent="0.25">
      <c r="A83" s="22"/>
      <c r="B83" s="23"/>
      <c r="C83" s="782" t="e">
        <f>VLOOKUP(B83,'BASE DE DONNEE'!$A$4:$H$148,2,0)</f>
        <v>#N/A</v>
      </c>
      <c r="D83" s="782"/>
      <c r="E83" s="782"/>
      <c r="F83" s="783"/>
      <c r="G83" s="783"/>
      <c r="H83" s="784"/>
      <c r="I83" s="784"/>
      <c r="J83" s="785"/>
      <c r="K83" s="785"/>
      <c r="L83" s="785"/>
      <c r="M83" s="50" t="e">
        <f>VLOOKUP(B83,'BASE DE DONNEE'!$A$4:$H$148,3,0)</f>
        <v>#N/A</v>
      </c>
      <c r="N83" s="713" t="e">
        <f t="shared" si="21"/>
        <v>#N/A</v>
      </c>
      <c r="O83" s="714"/>
      <c r="P83" s="51" t="e">
        <f>VLOOKUP(B83,'BASE DE DONNEE'!$A$4:$H$148,6,0)*N83/100</f>
        <v>#N/A</v>
      </c>
      <c r="Q83" s="51" t="e">
        <f>VLOOKUP(B83,'BASE DE DONNEE'!$A$4:$H$148,7,0)*N83/100</f>
        <v>#N/A</v>
      </c>
      <c r="R83" s="51" t="e">
        <f>VLOOKUP(B83,'BASE DE DONNEE'!$A$4:$H$148,8,0)*N83/100</f>
        <v>#N/A</v>
      </c>
      <c r="S83" s="52" t="e">
        <f t="shared" si="20"/>
        <v>#N/A</v>
      </c>
      <c r="T83" s="22"/>
      <c r="U83" s="153"/>
      <c r="V83" s="782" t="e">
        <f>VLOOKUP(U83,'BASE DE DONNEE'!$A$4:$H$148,2,0)</f>
        <v>#N/A</v>
      </c>
      <c r="W83" s="782"/>
      <c r="X83" s="782"/>
      <c r="Y83" s="783"/>
      <c r="Z83" s="783"/>
      <c r="AA83" s="784"/>
      <c r="AB83" s="784"/>
      <c r="AC83" s="785"/>
      <c r="AD83" s="785"/>
      <c r="AE83" s="785"/>
      <c r="AF83" s="50" t="e">
        <f>VLOOKUP(U83,'BASE DE DONNEE'!$A$4:$H$148,3,0)</f>
        <v>#N/A</v>
      </c>
      <c r="AG83" s="713" t="e">
        <f t="shared" si="22"/>
        <v>#N/A</v>
      </c>
      <c r="AH83" s="714"/>
      <c r="AI83" s="51" t="e">
        <f>VLOOKUP(U83,'BASE DE DONNEE'!$A$4:$H$148,6,0)*AH83/100</f>
        <v>#N/A</v>
      </c>
      <c r="AJ83" s="51" t="e">
        <f>VLOOKUP(U83,'BASE DE DONNEE'!$A$4:$H$148,7,0)*AH83/100</f>
        <v>#N/A</v>
      </c>
      <c r="AK83" s="51" t="e">
        <f>VLOOKUP(U83,'BASE DE DONNEE'!$A$4:$H$148,8,0)*AH83/100</f>
        <v>#N/A</v>
      </c>
      <c r="AL83" s="52" t="e">
        <f t="shared" si="23"/>
        <v>#N/A</v>
      </c>
      <c r="AM83" s="22"/>
      <c r="AN83" s="153"/>
      <c r="AO83" s="782" t="e">
        <f>VLOOKUP(AN83,'BASE DE DONNEE'!$A$4:$H$148,2,0)</f>
        <v>#N/A</v>
      </c>
      <c r="AP83" s="782"/>
      <c r="AQ83" s="782"/>
      <c r="AR83" s="783"/>
      <c r="AS83" s="783"/>
      <c r="AT83" s="784"/>
      <c r="AU83" s="784"/>
      <c r="AV83" s="785"/>
      <c r="AW83" s="785"/>
      <c r="AX83" s="785"/>
      <c r="AY83" s="50" t="e">
        <f>VLOOKUP(AN83,'BASE DE DONNEE'!$A$4:$H$148,3,0)</f>
        <v>#N/A</v>
      </c>
      <c r="AZ83" s="713" t="e">
        <f t="shared" si="24"/>
        <v>#N/A</v>
      </c>
      <c r="BA83" s="714"/>
      <c r="BB83" s="51" t="e">
        <f>VLOOKUP(AN83,'BASE DE DONNEE'!$A$4:$H$148,6,0)*BA83/100</f>
        <v>#N/A</v>
      </c>
      <c r="BC83" s="51" t="e">
        <f>VLOOKUP(AN83,'BASE DE DONNEE'!$A$4:$H$148,7,0)*BA83/100</f>
        <v>#N/A</v>
      </c>
      <c r="BD83" s="51" t="e">
        <f>VLOOKUP(AN83,'BASE DE DONNEE'!$A$4:$H$148,8,0)*BA83/100</f>
        <v>#N/A</v>
      </c>
      <c r="BE83" s="52" t="e">
        <f t="shared" si="25"/>
        <v>#N/A</v>
      </c>
      <c r="BF83" s="22"/>
      <c r="BG83" s="153"/>
      <c r="BH83" s="782" t="e">
        <f>VLOOKUP(BG83,'BASE DE DONNEE'!$A$4:$H$148,2,0)</f>
        <v>#N/A</v>
      </c>
      <c r="BI83" s="782"/>
      <c r="BJ83" s="782"/>
      <c r="BK83" s="783"/>
      <c r="BL83" s="783"/>
      <c r="BM83" s="784"/>
      <c r="BN83" s="784"/>
      <c r="BO83" s="785"/>
      <c r="BP83" s="785"/>
      <c r="BQ83" s="785"/>
      <c r="BR83" s="50" t="e">
        <f>VLOOKUP(BG83,'BASE DE DONNEE'!$A$4:$H$148,3,0)</f>
        <v>#N/A</v>
      </c>
      <c r="BS83" s="713" t="e">
        <f t="shared" si="26"/>
        <v>#N/A</v>
      </c>
      <c r="BT83" s="714"/>
      <c r="BU83" s="51" t="e">
        <f>VLOOKUP(BG83,'BASE DE DONNEE'!$A$4:$H$148,6,0)*BT83/100</f>
        <v>#N/A</v>
      </c>
      <c r="BV83" s="51" t="e">
        <f>VLOOKUP(BG83,'BASE DE DONNEE'!$A$4:$H$148,7,0)*BT83/100</f>
        <v>#N/A</v>
      </c>
      <c r="BW83" s="51" t="e">
        <f>VLOOKUP(BG83,'BASE DE DONNEE'!$A$4:$H$148,8,0)*BT83/100</f>
        <v>#N/A</v>
      </c>
      <c r="BX83" s="52" t="e">
        <f t="shared" si="27"/>
        <v>#N/A</v>
      </c>
    </row>
    <row r="84" spans="1:76" ht="16.5" customHeight="1" x14ac:dyDescent="0.25">
      <c r="A84" s="22"/>
      <c r="B84" s="23"/>
      <c r="C84" s="782" t="e">
        <f>VLOOKUP(B84,'BASE DE DONNEE'!$A$4:$H$148,2,0)</f>
        <v>#N/A</v>
      </c>
      <c r="D84" s="782"/>
      <c r="E84" s="782"/>
      <c r="F84" s="783"/>
      <c r="G84" s="783"/>
      <c r="H84" s="784"/>
      <c r="I84" s="784"/>
      <c r="J84" s="785"/>
      <c r="K84" s="785"/>
      <c r="L84" s="785"/>
      <c r="M84" s="50" t="e">
        <f>VLOOKUP(B84,'BASE DE DONNEE'!$A$4:$H$148,3,0)</f>
        <v>#N/A</v>
      </c>
      <c r="N84" s="713" t="e">
        <f t="shared" si="21"/>
        <v>#N/A</v>
      </c>
      <c r="O84" s="714"/>
      <c r="P84" s="51" t="e">
        <f>VLOOKUP(B84,'BASE DE DONNEE'!$A$4:$H$148,6,0)*N84/100</f>
        <v>#N/A</v>
      </c>
      <c r="Q84" s="51" t="e">
        <f>VLOOKUP(B84,'BASE DE DONNEE'!$A$4:$H$148,7,0)*N84/100</f>
        <v>#N/A</v>
      </c>
      <c r="R84" s="51" t="e">
        <f>VLOOKUP(B84,'BASE DE DONNEE'!$A$4:$H$148,8,0)*N84/100</f>
        <v>#N/A</v>
      </c>
      <c r="S84" s="52" t="e">
        <f t="shared" si="20"/>
        <v>#N/A</v>
      </c>
      <c r="T84" s="22"/>
      <c r="U84" s="153"/>
      <c r="V84" s="782" t="e">
        <f>VLOOKUP(U84,'BASE DE DONNEE'!$A$4:$H$148,2,0)</f>
        <v>#N/A</v>
      </c>
      <c r="W84" s="782"/>
      <c r="X84" s="782"/>
      <c r="Y84" s="783"/>
      <c r="Z84" s="783"/>
      <c r="AA84" s="784"/>
      <c r="AB84" s="784"/>
      <c r="AC84" s="785"/>
      <c r="AD84" s="785"/>
      <c r="AE84" s="785"/>
      <c r="AF84" s="50" t="e">
        <f>VLOOKUP(U84,'BASE DE DONNEE'!$A$4:$H$148,3,0)</f>
        <v>#N/A</v>
      </c>
      <c r="AG84" s="713" t="e">
        <f t="shared" si="22"/>
        <v>#N/A</v>
      </c>
      <c r="AH84" s="714"/>
      <c r="AI84" s="51" t="e">
        <f>VLOOKUP(U84,'BASE DE DONNEE'!$A$4:$H$148,6,0)*AH84/100</f>
        <v>#N/A</v>
      </c>
      <c r="AJ84" s="51" t="e">
        <f>VLOOKUP(U84,'BASE DE DONNEE'!$A$4:$H$148,7,0)*AH84/100</f>
        <v>#N/A</v>
      </c>
      <c r="AK84" s="51" t="e">
        <f>VLOOKUP(U84,'BASE DE DONNEE'!$A$4:$H$148,8,0)*AH84/100</f>
        <v>#N/A</v>
      </c>
      <c r="AL84" s="52" t="e">
        <f t="shared" si="23"/>
        <v>#N/A</v>
      </c>
      <c r="AM84" s="22"/>
      <c r="AN84" s="153"/>
      <c r="AO84" s="782" t="e">
        <f>VLOOKUP(AN84,'BASE DE DONNEE'!$A$4:$H$148,2,0)</f>
        <v>#N/A</v>
      </c>
      <c r="AP84" s="782"/>
      <c r="AQ84" s="782"/>
      <c r="AR84" s="783"/>
      <c r="AS84" s="783"/>
      <c r="AT84" s="784"/>
      <c r="AU84" s="784"/>
      <c r="AV84" s="785"/>
      <c r="AW84" s="785"/>
      <c r="AX84" s="785"/>
      <c r="AY84" s="50" t="e">
        <f>VLOOKUP(AN84,'BASE DE DONNEE'!$A$4:$H$148,3,0)</f>
        <v>#N/A</v>
      </c>
      <c r="AZ84" s="713" t="e">
        <f t="shared" si="24"/>
        <v>#N/A</v>
      </c>
      <c r="BA84" s="714"/>
      <c r="BB84" s="51" t="e">
        <f>VLOOKUP(AN84,'BASE DE DONNEE'!$A$4:$H$148,6,0)*BA84/100</f>
        <v>#N/A</v>
      </c>
      <c r="BC84" s="51" t="e">
        <f>VLOOKUP(AN84,'BASE DE DONNEE'!$A$4:$H$148,7,0)*BA84/100</f>
        <v>#N/A</v>
      </c>
      <c r="BD84" s="51" t="e">
        <f>VLOOKUP(AN84,'BASE DE DONNEE'!$A$4:$H$148,8,0)*BA84/100</f>
        <v>#N/A</v>
      </c>
      <c r="BE84" s="52" t="e">
        <f t="shared" si="25"/>
        <v>#N/A</v>
      </c>
      <c r="BF84" s="22"/>
      <c r="BG84" s="153"/>
      <c r="BH84" s="782" t="e">
        <f>VLOOKUP(BG84,'BASE DE DONNEE'!$A$4:$H$148,2,0)</f>
        <v>#N/A</v>
      </c>
      <c r="BI84" s="782"/>
      <c r="BJ84" s="782"/>
      <c r="BK84" s="783"/>
      <c r="BL84" s="783"/>
      <c r="BM84" s="784"/>
      <c r="BN84" s="784"/>
      <c r="BO84" s="785"/>
      <c r="BP84" s="785"/>
      <c r="BQ84" s="785"/>
      <c r="BR84" s="50" t="e">
        <f>VLOOKUP(BG84,'BASE DE DONNEE'!$A$4:$H$148,3,0)</f>
        <v>#N/A</v>
      </c>
      <c r="BS84" s="713" t="e">
        <f t="shared" si="26"/>
        <v>#N/A</v>
      </c>
      <c r="BT84" s="714"/>
      <c r="BU84" s="51" t="e">
        <f>VLOOKUP(BG84,'BASE DE DONNEE'!$A$4:$H$148,6,0)*BT84/100</f>
        <v>#N/A</v>
      </c>
      <c r="BV84" s="51" t="e">
        <f>VLOOKUP(BG84,'BASE DE DONNEE'!$A$4:$H$148,7,0)*BT84/100</f>
        <v>#N/A</v>
      </c>
      <c r="BW84" s="51" t="e">
        <f>VLOOKUP(BG84,'BASE DE DONNEE'!$A$4:$H$148,8,0)*BT84/100</f>
        <v>#N/A</v>
      </c>
      <c r="BX84" s="52" t="e">
        <f t="shared" si="27"/>
        <v>#N/A</v>
      </c>
    </row>
    <row r="85" spans="1:76" ht="17.25" customHeight="1" x14ac:dyDescent="0.25">
      <c r="A85" s="22"/>
      <c r="B85" s="23"/>
      <c r="C85" s="782" t="e">
        <f>VLOOKUP(B85,'BASE DE DONNEE'!$A$4:$H$148,2,0)</f>
        <v>#N/A</v>
      </c>
      <c r="D85" s="782"/>
      <c r="E85" s="782"/>
      <c r="F85" s="783"/>
      <c r="G85" s="783"/>
      <c r="H85" s="861"/>
      <c r="I85" s="784"/>
      <c r="J85" s="785"/>
      <c r="K85" s="785"/>
      <c r="L85" s="785"/>
      <c r="M85" s="50" t="e">
        <f>VLOOKUP(B85,'BASE DE DONNEE'!$A$4:$H$148,3,0)</f>
        <v>#N/A</v>
      </c>
      <c r="N85" s="713" t="e">
        <f t="shared" si="21"/>
        <v>#N/A</v>
      </c>
      <c r="O85" s="714"/>
      <c r="P85" s="51" t="e">
        <f>VLOOKUP(B85,'BASE DE DONNEE'!$A$4:$H$148,6,0)*N85/100</f>
        <v>#N/A</v>
      </c>
      <c r="Q85" s="51" t="e">
        <f>VLOOKUP(B85,'BASE DE DONNEE'!$A$4:$H$148,7,0)*N85/100</f>
        <v>#N/A</v>
      </c>
      <c r="R85" s="51" t="e">
        <f>VLOOKUP(B85,'BASE DE DONNEE'!$A$4:$H$148,8,0)*N85/100</f>
        <v>#N/A</v>
      </c>
      <c r="S85" s="52" t="e">
        <f t="shared" si="20"/>
        <v>#N/A</v>
      </c>
      <c r="T85" s="22"/>
      <c r="U85" s="153"/>
      <c r="V85" s="782" t="e">
        <f>VLOOKUP(U85,'BASE DE DONNEE'!$A$4:$H$148,2,0)</f>
        <v>#N/A</v>
      </c>
      <c r="W85" s="782"/>
      <c r="X85" s="782"/>
      <c r="Y85" s="783"/>
      <c r="Z85" s="783"/>
      <c r="AA85" s="784"/>
      <c r="AB85" s="784"/>
      <c r="AC85" s="785"/>
      <c r="AD85" s="785"/>
      <c r="AE85" s="785"/>
      <c r="AF85" s="50" t="e">
        <f>VLOOKUP(U85,'BASE DE DONNEE'!$A$4:$H$148,3,0)</f>
        <v>#N/A</v>
      </c>
      <c r="AG85" s="713" t="e">
        <f t="shared" si="22"/>
        <v>#N/A</v>
      </c>
      <c r="AH85" s="714"/>
      <c r="AI85" s="51" t="e">
        <f>VLOOKUP(U85,'BASE DE DONNEE'!$A$4:$H$148,6,0)*AH85/100</f>
        <v>#N/A</v>
      </c>
      <c r="AJ85" s="51" t="e">
        <f>VLOOKUP(U85,'BASE DE DONNEE'!$A$4:$H$148,7,0)*AH85/100</f>
        <v>#N/A</v>
      </c>
      <c r="AK85" s="51" t="e">
        <f>VLOOKUP(U85,'BASE DE DONNEE'!$A$4:$H$148,8,0)*AH85/100</f>
        <v>#N/A</v>
      </c>
      <c r="AL85" s="52" t="e">
        <f t="shared" si="23"/>
        <v>#N/A</v>
      </c>
      <c r="AM85" s="22"/>
      <c r="AN85" s="153"/>
      <c r="AO85" s="782" t="e">
        <f>VLOOKUP(AN85,'BASE DE DONNEE'!$A$4:$H$148,2,0)</f>
        <v>#N/A</v>
      </c>
      <c r="AP85" s="782"/>
      <c r="AQ85" s="782"/>
      <c r="AR85" s="783"/>
      <c r="AS85" s="783"/>
      <c r="AT85" s="784"/>
      <c r="AU85" s="784"/>
      <c r="AV85" s="785"/>
      <c r="AW85" s="785"/>
      <c r="AX85" s="785"/>
      <c r="AY85" s="50" t="e">
        <f>VLOOKUP(AN85,'BASE DE DONNEE'!$A$4:$H$148,3,0)</f>
        <v>#N/A</v>
      </c>
      <c r="AZ85" s="713" t="e">
        <f t="shared" si="24"/>
        <v>#N/A</v>
      </c>
      <c r="BA85" s="714"/>
      <c r="BB85" s="51" t="e">
        <f>VLOOKUP(AN85,'BASE DE DONNEE'!$A$4:$H$148,6,0)*BA85/100</f>
        <v>#N/A</v>
      </c>
      <c r="BC85" s="51" t="e">
        <f>VLOOKUP(AN85,'BASE DE DONNEE'!$A$4:$H$148,7,0)*BA85/100</f>
        <v>#N/A</v>
      </c>
      <c r="BD85" s="51" t="e">
        <f>VLOOKUP(AN85,'BASE DE DONNEE'!$A$4:$H$148,8,0)*BA85/100</f>
        <v>#N/A</v>
      </c>
      <c r="BE85" s="52" t="e">
        <f t="shared" si="25"/>
        <v>#N/A</v>
      </c>
      <c r="BF85" s="22"/>
      <c r="BG85" s="153"/>
      <c r="BH85" s="782" t="e">
        <f>VLOOKUP(BG85,'BASE DE DONNEE'!$A$4:$H$148,2,0)</f>
        <v>#N/A</v>
      </c>
      <c r="BI85" s="782"/>
      <c r="BJ85" s="782"/>
      <c r="BK85" s="783"/>
      <c r="BL85" s="783"/>
      <c r="BM85" s="784"/>
      <c r="BN85" s="784"/>
      <c r="BO85" s="785"/>
      <c r="BP85" s="785"/>
      <c r="BQ85" s="785"/>
      <c r="BR85" s="50" t="e">
        <f>VLOOKUP(BG85,'BASE DE DONNEE'!$A$4:$H$148,3,0)</f>
        <v>#N/A</v>
      </c>
      <c r="BS85" s="713" t="e">
        <f t="shared" si="26"/>
        <v>#N/A</v>
      </c>
      <c r="BT85" s="714"/>
      <c r="BU85" s="51" t="e">
        <f>VLOOKUP(BG85,'BASE DE DONNEE'!$A$4:$H$148,6,0)*BT85/100</f>
        <v>#N/A</v>
      </c>
      <c r="BV85" s="51" t="e">
        <f>VLOOKUP(BG85,'BASE DE DONNEE'!$A$4:$H$148,7,0)*BT85/100</f>
        <v>#N/A</v>
      </c>
      <c r="BW85" s="51" t="e">
        <f>VLOOKUP(BG85,'BASE DE DONNEE'!$A$4:$H$148,8,0)*BT85/100</f>
        <v>#N/A</v>
      </c>
      <c r="BX85" s="52" t="e">
        <f t="shared" si="27"/>
        <v>#N/A</v>
      </c>
    </row>
    <row r="86" spans="1:76" ht="17.25" customHeight="1" x14ac:dyDescent="0.25">
      <c r="A86" s="22"/>
      <c r="B86" s="23"/>
      <c r="C86" s="782" t="e">
        <f>VLOOKUP(B86,'BASE DE DONNEE'!$A$4:$H$148,2,0)</f>
        <v>#N/A</v>
      </c>
      <c r="D86" s="782"/>
      <c r="E86" s="782"/>
      <c r="F86" s="783"/>
      <c r="G86" s="783"/>
      <c r="H86" s="831"/>
      <c r="I86" s="831"/>
      <c r="J86" s="785"/>
      <c r="K86" s="785"/>
      <c r="L86" s="785"/>
      <c r="M86" s="50" t="e">
        <f>VLOOKUP(B86,'BASE DE DONNEE'!$A$4:$H$148,3,0)</f>
        <v>#N/A</v>
      </c>
      <c r="N86" s="713" t="e">
        <f t="shared" si="21"/>
        <v>#N/A</v>
      </c>
      <c r="O86" s="714"/>
      <c r="P86" s="51" t="e">
        <f>VLOOKUP(B86,'BASE DE DONNEE'!$A$4:$H$148,6,0)*N86/100</f>
        <v>#N/A</v>
      </c>
      <c r="Q86" s="51" t="e">
        <f>VLOOKUP(B86,'BASE DE DONNEE'!$A$4:$H$148,7,0)*N86/100</f>
        <v>#N/A</v>
      </c>
      <c r="R86" s="51" t="e">
        <f>VLOOKUP(B86,'BASE DE DONNEE'!$A$4:$H$148,8,0)*N86/100</f>
        <v>#N/A</v>
      </c>
      <c r="S86" s="52" t="e">
        <f t="shared" si="20"/>
        <v>#N/A</v>
      </c>
      <c r="T86" s="22"/>
      <c r="U86" s="153"/>
      <c r="V86" s="782" t="e">
        <f>VLOOKUP(U86,'BASE DE DONNEE'!$A$4:$H$148,2,0)</f>
        <v>#N/A</v>
      </c>
      <c r="W86" s="782"/>
      <c r="X86" s="782"/>
      <c r="Y86" s="783"/>
      <c r="Z86" s="783"/>
      <c r="AA86" s="784"/>
      <c r="AB86" s="784"/>
      <c r="AC86" s="785"/>
      <c r="AD86" s="785"/>
      <c r="AE86" s="785"/>
      <c r="AF86" s="50" t="e">
        <f>VLOOKUP(U86,'BASE DE DONNEE'!$A$4:$H$148,3,0)</f>
        <v>#N/A</v>
      </c>
      <c r="AG86" s="713" t="e">
        <f t="shared" si="22"/>
        <v>#N/A</v>
      </c>
      <c r="AH86" s="714"/>
      <c r="AI86" s="51" t="e">
        <f>VLOOKUP(U86,'BASE DE DONNEE'!$A$4:$H$148,6,0)*AH86/100</f>
        <v>#N/A</v>
      </c>
      <c r="AJ86" s="51" t="e">
        <f>VLOOKUP(U86,'BASE DE DONNEE'!$A$4:$H$148,7,0)*AH86/100</f>
        <v>#N/A</v>
      </c>
      <c r="AK86" s="51" t="e">
        <f>VLOOKUP(U86,'BASE DE DONNEE'!$A$4:$H$148,8,0)*AH86/100</f>
        <v>#N/A</v>
      </c>
      <c r="AL86" s="52" t="e">
        <f t="shared" si="23"/>
        <v>#N/A</v>
      </c>
      <c r="AM86" s="22"/>
      <c r="AN86" s="153"/>
      <c r="AO86" s="782" t="e">
        <f>VLOOKUP(AN86,'BASE DE DONNEE'!$A$4:$H$148,2,0)</f>
        <v>#N/A</v>
      </c>
      <c r="AP86" s="782"/>
      <c r="AQ86" s="782"/>
      <c r="AR86" s="783"/>
      <c r="AS86" s="783"/>
      <c r="AT86" s="784"/>
      <c r="AU86" s="784"/>
      <c r="AV86" s="785"/>
      <c r="AW86" s="785"/>
      <c r="AX86" s="785"/>
      <c r="AY86" s="50" t="e">
        <f>VLOOKUP(AN86,'BASE DE DONNEE'!$A$4:$H$148,3,0)</f>
        <v>#N/A</v>
      </c>
      <c r="AZ86" s="713" t="e">
        <f t="shared" si="24"/>
        <v>#N/A</v>
      </c>
      <c r="BA86" s="714"/>
      <c r="BB86" s="51" t="e">
        <f>VLOOKUP(AN86,'BASE DE DONNEE'!$A$4:$H$148,6,0)*BA86/100</f>
        <v>#N/A</v>
      </c>
      <c r="BC86" s="51" t="e">
        <f>VLOOKUP(AN86,'BASE DE DONNEE'!$A$4:$H$148,7,0)*BA86/100</f>
        <v>#N/A</v>
      </c>
      <c r="BD86" s="51" t="e">
        <f>VLOOKUP(AN86,'BASE DE DONNEE'!$A$4:$H$148,8,0)*BA86/100</f>
        <v>#N/A</v>
      </c>
      <c r="BE86" s="52" t="e">
        <f t="shared" si="25"/>
        <v>#N/A</v>
      </c>
      <c r="BF86" s="22"/>
      <c r="BG86" s="153"/>
      <c r="BH86" s="782" t="e">
        <f>VLOOKUP(BG86,'BASE DE DONNEE'!$A$4:$H$148,2,0)</f>
        <v>#N/A</v>
      </c>
      <c r="BI86" s="782"/>
      <c r="BJ86" s="782"/>
      <c r="BK86" s="783"/>
      <c r="BL86" s="783"/>
      <c r="BM86" s="784"/>
      <c r="BN86" s="784"/>
      <c r="BO86" s="785"/>
      <c r="BP86" s="785"/>
      <c r="BQ86" s="785"/>
      <c r="BR86" s="50" t="e">
        <f>VLOOKUP(BG86,'BASE DE DONNEE'!$A$4:$H$148,3,0)</f>
        <v>#N/A</v>
      </c>
      <c r="BS86" s="713" t="e">
        <f t="shared" si="26"/>
        <v>#N/A</v>
      </c>
      <c r="BT86" s="714"/>
      <c r="BU86" s="51" t="e">
        <f>VLOOKUP(BG86,'BASE DE DONNEE'!$A$4:$H$148,6,0)*BT86/100</f>
        <v>#N/A</v>
      </c>
      <c r="BV86" s="51" t="e">
        <f>VLOOKUP(BG86,'BASE DE DONNEE'!$A$4:$H$148,7,0)*BT86/100</f>
        <v>#N/A</v>
      </c>
      <c r="BW86" s="51" t="e">
        <f>VLOOKUP(BG86,'BASE DE DONNEE'!$A$4:$H$148,8,0)*BT86/100</f>
        <v>#N/A</v>
      </c>
      <c r="BX86" s="52" t="e">
        <f t="shared" si="27"/>
        <v>#N/A</v>
      </c>
    </row>
    <row r="87" spans="1:76" ht="17.25" customHeight="1" x14ac:dyDescent="0.25">
      <c r="A87" s="22"/>
      <c r="B87" s="23"/>
      <c r="C87" s="782" t="e">
        <f>VLOOKUP(B87,'BASE DE DONNEE'!$A$4:$H$148,2,0)</f>
        <v>#N/A</v>
      </c>
      <c r="D87" s="782"/>
      <c r="E87" s="782"/>
      <c r="F87" s="783"/>
      <c r="G87" s="783"/>
      <c r="H87" s="831"/>
      <c r="I87" s="831"/>
      <c r="J87" s="785"/>
      <c r="K87" s="785"/>
      <c r="L87" s="785"/>
      <c r="M87" s="50" t="e">
        <f>VLOOKUP(B87,'BASE DE DONNEE'!$A$4:$H$148,3,0)</f>
        <v>#N/A</v>
      </c>
      <c r="N87" s="713" t="e">
        <f t="shared" si="21"/>
        <v>#N/A</v>
      </c>
      <c r="O87" s="714"/>
      <c r="P87" s="51" t="e">
        <f>VLOOKUP(B87,'BASE DE DONNEE'!$A$4:$H$148,6,0)*N87/100</f>
        <v>#N/A</v>
      </c>
      <c r="Q87" s="51" t="e">
        <f>VLOOKUP(B87,'BASE DE DONNEE'!$A$4:$H$148,7,0)*N87/100</f>
        <v>#N/A</v>
      </c>
      <c r="R87" s="51" t="e">
        <f>VLOOKUP(B87,'BASE DE DONNEE'!$A$4:$H$148,8,0)*N87/100</f>
        <v>#N/A</v>
      </c>
      <c r="S87" s="52" t="e">
        <f t="shared" si="20"/>
        <v>#N/A</v>
      </c>
      <c r="T87" s="22"/>
      <c r="U87" s="153"/>
      <c r="V87" s="782" t="e">
        <f>VLOOKUP(U87,'BASE DE DONNEE'!$A$4:$H$148,2,0)</f>
        <v>#N/A</v>
      </c>
      <c r="W87" s="782"/>
      <c r="X87" s="782"/>
      <c r="Y87" s="783"/>
      <c r="Z87" s="783"/>
      <c r="AA87" s="784"/>
      <c r="AB87" s="784"/>
      <c r="AC87" s="785"/>
      <c r="AD87" s="785"/>
      <c r="AE87" s="785"/>
      <c r="AF87" s="50" t="e">
        <f>VLOOKUP(U87,'BASE DE DONNEE'!$A$4:$H$148,3,0)</f>
        <v>#N/A</v>
      </c>
      <c r="AG87" s="713" t="e">
        <f t="shared" si="22"/>
        <v>#N/A</v>
      </c>
      <c r="AH87" s="714"/>
      <c r="AI87" s="51" t="e">
        <f>VLOOKUP(U87,'BASE DE DONNEE'!$A$4:$H$148,6,0)*AH87/100</f>
        <v>#N/A</v>
      </c>
      <c r="AJ87" s="51" t="e">
        <f>VLOOKUP(U87,'BASE DE DONNEE'!$A$4:$H$148,7,0)*AH87/100</f>
        <v>#N/A</v>
      </c>
      <c r="AK87" s="51" t="e">
        <f>VLOOKUP(U87,'BASE DE DONNEE'!$A$4:$H$148,8,0)*AH87/100</f>
        <v>#N/A</v>
      </c>
      <c r="AL87" s="52" t="e">
        <f t="shared" si="23"/>
        <v>#N/A</v>
      </c>
      <c r="AM87" s="22"/>
      <c r="AN87" s="153"/>
      <c r="AO87" s="782" t="e">
        <f>VLOOKUP(AN87,'BASE DE DONNEE'!$A$4:$H$148,2,0)</f>
        <v>#N/A</v>
      </c>
      <c r="AP87" s="782"/>
      <c r="AQ87" s="782"/>
      <c r="AR87" s="783"/>
      <c r="AS87" s="783"/>
      <c r="AT87" s="784"/>
      <c r="AU87" s="784"/>
      <c r="AV87" s="785"/>
      <c r="AW87" s="785"/>
      <c r="AX87" s="785"/>
      <c r="AY87" s="50" t="e">
        <f>VLOOKUP(AN87,'BASE DE DONNEE'!$A$4:$H$148,3,0)</f>
        <v>#N/A</v>
      </c>
      <c r="AZ87" s="713" t="e">
        <f t="shared" si="24"/>
        <v>#N/A</v>
      </c>
      <c r="BA87" s="714"/>
      <c r="BB87" s="51" t="e">
        <f>VLOOKUP(AN87,'BASE DE DONNEE'!$A$4:$H$148,6,0)*BA87/100</f>
        <v>#N/A</v>
      </c>
      <c r="BC87" s="51" t="e">
        <f>VLOOKUP(AN87,'BASE DE DONNEE'!$A$4:$H$148,7,0)*BA87/100</f>
        <v>#N/A</v>
      </c>
      <c r="BD87" s="51" t="e">
        <f>VLOOKUP(AN87,'BASE DE DONNEE'!$A$4:$H$148,8,0)*BA87/100</f>
        <v>#N/A</v>
      </c>
      <c r="BE87" s="52" t="e">
        <f t="shared" si="25"/>
        <v>#N/A</v>
      </c>
      <c r="BF87" s="22"/>
      <c r="BG87" s="153"/>
      <c r="BH87" s="782" t="e">
        <f>VLOOKUP(BG87,'BASE DE DONNEE'!$A$4:$H$148,2,0)</f>
        <v>#N/A</v>
      </c>
      <c r="BI87" s="782"/>
      <c r="BJ87" s="782"/>
      <c r="BK87" s="783"/>
      <c r="BL87" s="783"/>
      <c r="BM87" s="784"/>
      <c r="BN87" s="784"/>
      <c r="BO87" s="785"/>
      <c r="BP87" s="785"/>
      <c r="BQ87" s="785"/>
      <c r="BR87" s="50" t="e">
        <f>VLOOKUP(BG87,'BASE DE DONNEE'!$A$4:$H$148,3,0)</f>
        <v>#N/A</v>
      </c>
      <c r="BS87" s="713" t="e">
        <f t="shared" si="26"/>
        <v>#N/A</v>
      </c>
      <c r="BT87" s="714"/>
      <c r="BU87" s="51" t="e">
        <f>VLOOKUP(BG87,'BASE DE DONNEE'!$A$4:$H$148,6,0)*BT87/100</f>
        <v>#N/A</v>
      </c>
      <c r="BV87" s="51" t="e">
        <f>VLOOKUP(BG87,'BASE DE DONNEE'!$A$4:$H$148,7,0)*BT87/100</f>
        <v>#N/A</v>
      </c>
      <c r="BW87" s="51" t="e">
        <f>VLOOKUP(BG87,'BASE DE DONNEE'!$A$4:$H$148,8,0)*BT87/100</f>
        <v>#N/A</v>
      </c>
      <c r="BX87" s="52" t="e">
        <f t="shared" si="27"/>
        <v>#N/A</v>
      </c>
    </row>
    <row r="88" spans="1:76" ht="17.25" customHeight="1" x14ac:dyDescent="0.25">
      <c r="A88" s="22"/>
      <c r="B88" s="23"/>
      <c r="C88" s="782" t="e">
        <f>VLOOKUP(B88,'BASE DE DONNEE'!$A$4:$H$148,2,0)</f>
        <v>#N/A</v>
      </c>
      <c r="D88" s="782"/>
      <c r="E88" s="782"/>
      <c r="F88" s="783"/>
      <c r="G88" s="783"/>
      <c r="H88" s="831"/>
      <c r="I88" s="831"/>
      <c r="J88" s="785"/>
      <c r="K88" s="785"/>
      <c r="L88" s="785"/>
      <c r="M88" s="50" t="e">
        <f>VLOOKUP(B88,'BASE DE DONNEE'!$A$4:$H$148,3,0)</f>
        <v>#N/A</v>
      </c>
      <c r="N88" s="713" t="e">
        <f t="shared" si="21"/>
        <v>#N/A</v>
      </c>
      <c r="O88" s="714"/>
      <c r="P88" s="51" t="e">
        <f>VLOOKUP(B88,'BASE DE DONNEE'!$A$4:$H$148,6,0)*N88/100</f>
        <v>#N/A</v>
      </c>
      <c r="Q88" s="51" t="e">
        <f>VLOOKUP(B88,'BASE DE DONNEE'!$A$4:$H$148,7,0)*N88/100</f>
        <v>#N/A</v>
      </c>
      <c r="R88" s="51" t="e">
        <f>VLOOKUP(B88,'BASE DE DONNEE'!$A$4:$H$148,8,0)*N88/100</f>
        <v>#N/A</v>
      </c>
      <c r="S88" s="52" t="e">
        <f t="shared" si="20"/>
        <v>#N/A</v>
      </c>
      <c r="T88" s="22"/>
      <c r="U88" s="153"/>
      <c r="V88" s="782" t="e">
        <f>VLOOKUP(U88,'BASE DE DONNEE'!$A$4:$H$148,2,0)</f>
        <v>#N/A</v>
      </c>
      <c r="W88" s="782"/>
      <c r="X88" s="782"/>
      <c r="Y88" s="783"/>
      <c r="Z88" s="783"/>
      <c r="AA88" s="784"/>
      <c r="AB88" s="784"/>
      <c r="AC88" s="785"/>
      <c r="AD88" s="785"/>
      <c r="AE88" s="785"/>
      <c r="AF88" s="50" t="e">
        <f>VLOOKUP(U88,'BASE DE DONNEE'!$A$4:$H$148,3,0)</f>
        <v>#N/A</v>
      </c>
      <c r="AG88" s="713" t="e">
        <f t="shared" si="22"/>
        <v>#N/A</v>
      </c>
      <c r="AH88" s="714"/>
      <c r="AI88" s="51" t="e">
        <f>VLOOKUP(U88,'BASE DE DONNEE'!$A$4:$H$148,6,0)*AH88/100</f>
        <v>#N/A</v>
      </c>
      <c r="AJ88" s="51" t="e">
        <f>VLOOKUP(U88,'BASE DE DONNEE'!$A$4:$H$148,7,0)*AH88/100</f>
        <v>#N/A</v>
      </c>
      <c r="AK88" s="51" t="e">
        <f>VLOOKUP(U88,'BASE DE DONNEE'!$A$4:$H$148,8,0)*AH88/100</f>
        <v>#N/A</v>
      </c>
      <c r="AL88" s="52" t="e">
        <f t="shared" si="23"/>
        <v>#N/A</v>
      </c>
      <c r="AM88" s="22"/>
      <c r="AN88" s="153"/>
      <c r="AO88" s="782" t="e">
        <f>VLOOKUP(AN88,'BASE DE DONNEE'!$A$4:$H$148,2,0)</f>
        <v>#N/A</v>
      </c>
      <c r="AP88" s="782"/>
      <c r="AQ88" s="782"/>
      <c r="AR88" s="783"/>
      <c r="AS88" s="783"/>
      <c r="AT88" s="784"/>
      <c r="AU88" s="784"/>
      <c r="AV88" s="785"/>
      <c r="AW88" s="785"/>
      <c r="AX88" s="785"/>
      <c r="AY88" s="50" t="e">
        <f>VLOOKUP(AN88,'BASE DE DONNEE'!$A$4:$H$148,3,0)</f>
        <v>#N/A</v>
      </c>
      <c r="AZ88" s="713" t="e">
        <f t="shared" si="24"/>
        <v>#N/A</v>
      </c>
      <c r="BA88" s="714"/>
      <c r="BB88" s="51" t="e">
        <f>VLOOKUP(AN88,'BASE DE DONNEE'!$A$4:$H$148,6,0)*BA88/100</f>
        <v>#N/A</v>
      </c>
      <c r="BC88" s="51" t="e">
        <f>VLOOKUP(AN88,'BASE DE DONNEE'!$A$4:$H$148,7,0)*BA88/100</f>
        <v>#N/A</v>
      </c>
      <c r="BD88" s="51" t="e">
        <f>VLOOKUP(AN88,'BASE DE DONNEE'!$A$4:$H$148,8,0)*BA88/100</f>
        <v>#N/A</v>
      </c>
      <c r="BE88" s="52" t="e">
        <f t="shared" si="25"/>
        <v>#N/A</v>
      </c>
      <c r="BF88" s="22"/>
      <c r="BG88" s="153"/>
      <c r="BH88" s="782" t="e">
        <f>VLOOKUP(BG88,'BASE DE DONNEE'!$A$4:$H$148,2,0)</f>
        <v>#N/A</v>
      </c>
      <c r="BI88" s="782"/>
      <c r="BJ88" s="782"/>
      <c r="BK88" s="783"/>
      <c r="BL88" s="783"/>
      <c r="BM88" s="784"/>
      <c r="BN88" s="784"/>
      <c r="BO88" s="785"/>
      <c r="BP88" s="785"/>
      <c r="BQ88" s="785"/>
      <c r="BR88" s="50" t="e">
        <f>VLOOKUP(BG88,'BASE DE DONNEE'!$A$4:$H$148,3,0)</f>
        <v>#N/A</v>
      </c>
      <c r="BS88" s="713" t="e">
        <f t="shared" si="26"/>
        <v>#N/A</v>
      </c>
      <c r="BT88" s="714"/>
      <c r="BU88" s="51" t="e">
        <f>VLOOKUP(BG88,'BASE DE DONNEE'!$A$4:$H$148,6,0)*BT88/100</f>
        <v>#N/A</v>
      </c>
      <c r="BV88" s="51" t="e">
        <f>VLOOKUP(BG88,'BASE DE DONNEE'!$A$4:$H$148,7,0)*BT88/100</f>
        <v>#N/A</v>
      </c>
      <c r="BW88" s="51" t="e">
        <f>VLOOKUP(BG88,'BASE DE DONNEE'!$A$4:$H$148,8,0)*BT88/100</f>
        <v>#N/A</v>
      </c>
      <c r="BX88" s="52" t="e">
        <f t="shared" si="27"/>
        <v>#N/A</v>
      </c>
    </row>
    <row r="89" spans="1:76" ht="17.25" customHeight="1" x14ac:dyDescent="0.25">
      <c r="A89" s="22"/>
      <c r="B89" s="23"/>
      <c r="C89" s="782" t="e">
        <f>VLOOKUP(B89,'BASE DE DONNEE'!$A$4:$H$148,2,0)</f>
        <v>#N/A</v>
      </c>
      <c r="D89" s="782"/>
      <c r="E89" s="782"/>
      <c r="F89" s="783"/>
      <c r="G89" s="783"/>
      <c r="H89" s="831"/>
      <c r="I89" s="831"/>
      <c r="J89" s="785"/>
      <c r="K89" s="785"/>
      <c r="L89" s="785"/>
      <c r="M89" s="50" t="e">
        <f>VLOOKUP(B89,'BASE DE DONNEE'!$A$4:$H$148,3,0)</f>
        <v>#N/A</v>
      </c>
      <c r="N89" s="713" t="e">
        <f t="shared" si="21"/>
        <v>#N/A</v>
      </c>
      <c r="O89" s="714"/>
      <c r="P89" s="51" t="e">
        <f>VLOOKUP(B89,'BASE DE DONNEE'!$A$4:$H$148,6,0)*N89/100</f>
        <v>#N/A</v>
      </c>
      <c r="Q89" s="51" t="e">
        <f>VLOOKUP(B89,'BASE DE DONNEE'!$A$4:$H$148,7,0)*N89/100</f>
        <v>#N/A</v>
      </c>
      <c r="R89" s="51" t="e">
        <f>VLOOKUP(B89,'BASE DE DONNEE'!$A$4:$H$148,8,0)*N89/100</f>
        <v>#N/A</v>
      </c>
      <c r="S89" s="52" t="e">
        <f t="shared" si="20"/>
        <v>#N/A</v>
      </c>
      <c r="T89" s="22"/>
      <c r="U89" s="153"/>
      <c r="V89" s="782" t="e">
        <f>VLOOKUP(U89,'BASE DE DONNEE'!$A$4:$H$148,2,0)</f>
        <v>#N/A</v>
      </c>
      <c r="W89" s="782"/>
      <c r="X89" s="782"/>
      <c r="Y89" s="783"/>
      <c r="Z89" s="783"/>
      <c r="AA89" s="784"/>
      <c r="AB89" s="784"/>
      <c r="AC89" s="785"/>
      <c r="AD89" s="785"/>
      <c r="AE89" s="785"/>
      <c r="AF89" s="50" t="e">
        <f>VLOOKUP(U89,'BASE DE DONNEE'!$A$4:$H$148,3,0)</f>
        <v>#N/A</v>
      </c>
      <c r="AG89" s="713" t="e">
        <f t="shared" si="22"/>
        <v>#N/A</v>
      </c>
      <c r="AH89" s="714"/>
      <c r="AI89" s="51" t="e">
        <f>VLOOKUP(U89,'BASE DE DONNEE'!$A$4:$H$148,6,0)*AH89/100</f>
        <v>#N/A</v>
      </c>
      <c r="AJ89" s="51" t="e">
        <f>VLOOKUP(U89,'BASE DE DONNEE'!$A$4:$H$148,7,0)*AH89/100</f>
        <v>#N/A</v>
      </c>
      <c r="AK89" s="51" t="e">
        <f>VLOOKUP(U89,'BASE DE DONNEE'!$A$4:$H$148,8,0)*AH89/100</f>
        <v>#N/A</v>
      </c>
      <c r="AL89" s="52" t="e">
        <f t="shared" si="23"/>
        <v>#N/A</v>
      </c>
      <c r="AM89" s="22"/>
      <c r="AN89" s="153"/>
      <c r="AO89" s="782" t="e">
        <f>VLOOKUP(AN89,'BASE DE DONNEE'!$A$4:$H$148,2,0)</f>
        <v>#N/A</v>
      </c>
      <c r="AP89" s="782"/>
      <c r="AQ89" s="782"/>
      <c r="AR89" s="783"/>
      <c r="AS89" s="783"/>
      <c r="AT89" s="784"/>
      <c r="AU89" s="784"/>
      <c r="AV89" s="785"/>
      <c r="AW89" s="785"/>
      <c r="AX89" s="785"/>
      <c r="AY89" s="50" t="e">
        <f>VLOOKUP(AN89,'BASE DE DONNEE'!$A$4:$H$148,3,0)</f>
        <v>#N/A</v>
      </c>
      <c r="AZ89" s="713" t="e">
        <f t="shared" si="24"/>
        <v>#N/A</v>
      </c>
      <c r="BA89" s="714"/>
      <c r="BB89" s="51" t="e">
        <f>VLOOKUP(AN89,'BASE DE DONNEE'!$A$4:$H$148,6,0)*BA89/100</f>
        <v>#N/A</v>
      </c>
      <c r="BC89" s="51" t="e">
        <f>VLOOKUP(AN89,'BASE DE DONNEE'!$A$4:$H$148,7,0)*BA89/100</f>
        <v>#N/A</v>
      </c>
      <c r="BD89" s="51" t="e">
        <f>VLOOKUP(AN89,'BASE DE DONNEE'!$A$4:$H$148,8,0)*BA89/100</f>
        <v>#N/A</v>
      </c>
      <c r="BE89" s="52" t="e">
        <f t="shared" si="25"/>
        <v>#N/A</v>
      </c>
      <c r="BF89" s="22"/>
      <c r="BG89" s="153"/>
      <c r="BH89" s="782" t="e">
        <f>VLOOKUP(BG89,'BASE DE DONNEE'!$A$4:$H$148,2,0)</f>
        <v>#N/A</v>
      </c>
      <c r="BI89" s="782"/>
      <c r="BJ89" s="782"/>
      <c r="BK89" s="783"/>
      <c r="BL89" s="783"/>
      <c r="BM89" s="784"/>
      <c r="BN89" s="784"/>
      <c r="BO89" s="785"/>
      <c r="BP89" s="785"/>
      <c r="BQ89" s="785"/>
      <c r="BR89" s="50" t="e">
        <f>VLOOKUP(BG89,'BASE DE DONNEE'!$A$4:$H$148,3,0)</f>
        <v>#N/A</v>
      </c>
      <c r="BS89" s="713" t="e">
        <f t="shared" si="26"/>
        <v>#N/A</v>
      </c>
      <c r="BT89" s="714"/>
      <c r="BU89" s="51" t="e">
        <f>VLOOKUP(BG89,'BASE DE DONNEE'!$A$4:$H$148,6,0)*BT89/100</f>
        <v>#N/A</v>
      </c>
      <c r="BV89" s="51" t="e">
        <f>VLOOKUP(BG89,'BASE DE DONNEE'!$A$4:$H$148,7,0)*BT89/100</f>
        <v>#N/A</v>
      </c>
      <c r="BW89" s="51" t="e">
        <f>VLOOKUP(BG89,'BASE DE DONNEE'!$A$4:$H$148,8,0)*BT89/100</f>
        <v>#N/A</v>
      </c>
      <c r="BX89" s="52" t="e">
        <f t="shared" si="27"/>
        <v>#N/A</v>
      </c>
    </row>
    <row r="90" spans="1:76" x14ac:dyDescent="0.25">
      <c r="A90" s="22"/>
      <c r="B90" s="23"/>
      <c r="C90" s="782" t="e">
        <f>VLOOKUP(B90,'BASE DE DONNEE'!$A$4:$H$148,2,0)</f>
        <v>#N/A</v>
      </c>
      <c r="D90" s="782"/>
      <c r="E90" s="782"/>
      <c r="F90" s="783"/>
      <c r="G90" s="783"/>
      <c r="H90" s="831"/>
      <c r="I90" s="831"/>
      <c r="J90" s="785"/>
      <c r="K90" s="785"/>
      <c r="L90" s="785"/>
      <c r="M90" s="50" t="e">
        <f>VLOOKUP(B90,'BASE DE DONNEE'!$A$4:$H$148,3,0)</f>
        <v>#N/A</v>
      </c>
      <c r="N90" s="713" t="e">
        <f t="shared" si="21"/>
        <v>#N/A</v>
      </c>
      <c r="O90" s="714"/>
      <c r="P90" s="51" t="e">
        <f>VLOOKUP(B90,'BASE DE DONNEE'!$A$4:$H$148,6,0)*N90/100</f>
        <v>#N/A</v>
      </c>
      <c r="Q90" s="51" t="e">
        <f>VLOOKUP(B90,'BASE DE DONNEE'!$A$4:$H$148,7,0)*N90/100</f>
        <v>#N/A</v>
      </c>
      <c r="R90" s="51" t="e">
        <f>VLOOKUP(B90,'BASE DE DONNEE'!$A$4:$H$148,8,0)*N90/100</f>
        <v>#N/A</v>
      </c>
      <c r="S90" s="52" t="e">
        <f t="shared" si="20"/>
        <v>#N/A</v>
      </c>
      <c r="T90" s="22"/>
      <c r="U90" s="153"/>
      <c r="V90" s="782" t="e">
        <f>VLOOKUP(U90,'BASE DE DONNEE'!$A$4:$H$148,2,0)</f>
        <v>#N/A</v>
      </c>
      <c r="W90" s="782"/>
      <c r="X90" s="782"/>
      <c r="Y90" s="783"/>
      <c r="Z90" s="783"/>
      <c r="AA90" s="784"/>
      <c r="AB90" s="784"/>
      <c r="AC90" s="785"/>
      <c r="AD90" s="785"/>
      <c r="AE90" s="785"/>
      <c r="AF90" s="50" t="e">
        <f>VLOOKUP(U90,'BASE DE DONNEE'!$A$4:$H$148,3,0)</f>
        <v>#N/A</v>
      </c>
      <c r="AG90" s="713" t="e">
        <f t="shared" si="22"/>
        <v>#N/A</v>
      </c>
      <c r="AH90" s="714"/>
      <c r="AI90" s="51" t="e">
        <f>VLOOKUP(U90,'BASE DE DONNEE'!$A$4:$H$148,6,0)*AH90/100</f>
        <v>#N/A</v>
      </c>
      <c r="AJ90" s="51" t="e">
        <f>VLOOKUP(U90,'BASE DE DONNEE'!$A$4:$H$148,7,0)*AH90/100</f>
        <v>#N/A</v>
      </c>
      <c r="AK90" s="51" t="e">
        <f>VLOOKUP(U90,'BASE DE DONNEE'!$A$4:$H$148,8,0)*AH90/100</f>
        <v>#N/A</v>
      </c>
      <c r="AL90" s="52" t="e">
        <f t="shared" si="23"/>
        <v>#N/A</v>
      </c>
      <c r="AM90" s="22"/>
      <c r="AN90" s="153"/>
      <c r="AO90" s="782" t="e">
        <f>VLOOKUP(AN90,'BASE DE DONNEE'!$A$4:$H$148,2,0)</f>
        <v>#N/A</v>
      </c>
      <c r="AP90" s="782"/>
      <c r="AQ90" s="782"/>
      <c r="AR90" s="783"/>
      <c r="AS90" s="783"/>
      <c r="AT90" s="784"/>
      <c r="AU90" s="784"/>
      <c r="AV90" s="785"/>
      <c r="AW90" s="785"/>
      <c r="AX90" s="785"/>
      <c r="AY90" s="50" t="e">
        <f>VLOOKUP(AN90,'BASE DE DONNEE'!$A$4:$H$148,3,0)</f>
        <v>#N/A</v>
      </c>
      <c r="AZ90" s="713" t="e">
        <f t="shared" si="24"/>
        <v>#N/A</v>
      </c>
      <c r="BA90" s="714"/>
      <c r="BB90" s="51" t="e">
        <f>VLOOKUP(AN90,'BASE DE DONNEE'!$A$4:$H$148,6,0)*BA90/100</f>
        <v>#N/A</v>
      </c>
      <c r="BC90" s="51" t="e">
        <f>VLOOKUP(AN90,'BASE DE DONNEE'!$A$4:$H$148,7,0)*BA90/100</f>
        <v>#N/A</v>
      </c>
      <c r="BD90" s="51" t="e">
        <f>VLOOKUP(AN90,'BASE DE DONNEE'!$A$4:$H$148,8,0)*BA90/100</f>
        <v>#N/A</v>
      </c>
      <c r="BE90" s="52" t="e">
        <f t="shared" si="25"/>
        <v>#N/A</v>
      </c>
      <c r="BF90" s="22"/>
      <c r="BG90" s="153"/>
      <c r="BH90" s="782" t="e">
        <f>VLOOKUP(BG90,'BASE DE DONNEE'!$A$4:$H$148,2,0)</f>
        <v>#N/A</v>
      </c>
      <c r="BI90" s="782"/>
      <c r="BJ90" s="782"/>
      <c r="BK90" s="783"/>
      <c r="BL90" s="783"/>
      <c r="BM90" s="784"/>
      <c r="BN90" s="784"/>
      <c r="BO90" s="785"/>
      <c r="BP90" s="785"/>
      <c r="BQ90" s="785"/>
      <c r="BR90" s="50" t="e">
        <f>VLOOKUP(BG90,'BASE DE DONNEE'!$A$4:$H$148,3,0)</f>
        <v>#N/A</v>
      </c>
      <c r="BS90" s="713" t="e">
        <f t="shared" si="26"/>
        <v>#N/A</v>
      </c>
      <c r="BT90" s="714"/>
      <c r="BU90" s="51" t="e">
        <f>VLOOKUP(BG90,'BASE DE DONNEE'!$A$4:$H$148,6,0)*BT90/100</f>
        <v>#N/A</v>
      </c>
      <c r="BV90" s="51" t="e">
        <f>VLOOKUP(BG90,'BASE DE DONNEE'!$A$4:$H$148,7,0)*BT90/100</f>
        <v>#N/A</v>
      </c>
      <c r="BW90" s="51" t="e">
        <f>VLOOKUP(BG90,'BASE DE DONNEE'!$A$4:$H$148,8,0)*BT90/100</f>
        <v>#N/A</v>
      </c>
      <c r="BX90" s="52" t="e">
        <f t="shared" si="27"/>
        <v>#N/A</v>
      </c>
    </row>
    <row r="91" spans="1:76" x14ac:dyDescent="0.25">
      <c r="A91" s="22"/>
      <c r="B91" s="23"/>
      <c r="C91" s="782" t="e">
        <f>VLOOKUP(B91,'BASE DE DONNEE'!$A$4:$H$148,2,0)</f>
        <v>#N/A</v>
      </c>
      <c r="D91" s="782"/>
      <c r="E91" s="782"/>
      <c r="F91" s="783"/>
      <c r="G91" s="783"/>
      <c r="H91" s="831"/>
      <c r="I91" s="831"/>
      <c r="J91" s="785"/>
      <c r="K91" s="785"/>
      <c r="L91" s="785"/>
      <c r="M91" s="50" t="e">
        <f>VLOOKUP(B91,'BASE DE DONNEE'!$A$4:$H$148,3,0)</f>
        <v>#N/A</v>
      </c>
      <c r="N91" s="713" t="e">
        <f t="shared" si="21"/>
        <v>#N/A</v>
      </c>
      <c r="O91" s="714"/>
      <c r="P91" s="51" t="e">
        <f>VLOOKUP(B91,'BASE DE DONNEE'!$A$4:$H$148,6,0)*N91/100</f>
        <v>#N/A</v>
      </c>
      <c r="Q91" s="51" t="e">
        <f>VLOOKUP(B91,'BASE DE DONNEE'!$A$4:$H$148,7,0)*N91/100</f>
        <v>#N/A</v>
      </c>
      <c r="R91" s="51" t="e">
        <f>VLOOKUP(B91,'BASE DE DONNEE'!$A$4:$H$148,8,0)*N91/100</f>
        <v>#N/A</v>
      </c>
      <c r="S91" s="52" t="e">
        <f t="shared" si="20"/>
        <v>#N/A</v>
      </c>
      <c r="T91" s="22"/>
      <c r="U91" s="153"/>
      <c r="V91" s="782" t="e">
        <f>VLOOKUP(U91,'BASE DE DONNEE'!$A$4:$H$148,2,0)</f>
        <v>#N/A</v>
      </c>
      <c r="W91" s="782"/>
      <c r="X91" s="782"/>
      <c r="Y91" s="783"/>
      <c r="Z91" s="783"/>
      <c r="AA91" s="784"/>
      <c r="AB91" s="784"/>
      <c r="AC91" s="785"/>
      <c r="AD91" s="785"/>
      <c r="AE91" s="785"/>
      <c r="AF91" s="50" t="e">
        <f>VLOOKUP(U91,'BASE DE DONNEE'!$A$4:$H$148,3,0)</f>
        <v>#N/A</v>
      </c>
      <c r="AG91" s="713" t="e">
        <f t="shared" si="22"/>
        <v>#N/A</v>
      </c>
      <c r="AH91" s="714"/>
      <c r="AI91" s="51" t="e">
        <f>VLOOKUP(U91,'BASE DE DONNEE'!$A$4:$H$148,6,0)*AH91/100</f>
        <v>#N/A</v>
      </c>
      <c r="AJ91" s="51" t="e">
        <f>VLOOKUP(U91,'BASE DE DONNEE'!$A$4:$H$148,7,0)*AH91/100</f>
        <v>#N/A</v>
      </c>
      <c r="AK91" s="51" t="e">
        <f>VLOOKUP(U91,'BASE DE DONNEE'!$A$4:$H$148,8,0)*AH91/100</f>
        <v>#N/A</v>
      </c>
      <c r="AL91" s="52" t="e">
        <f t="shared" si="23"/>
        <v>#N/A</v>
      </c>
      <c r="AM91" s="22"/>
      <c r="AN91" s="153"/>
      <c r="AO91" s="782" t="e">
        <f>VLOOKUP(AN91,'BASE DE DONNEE'!$A$4:$H$148,2,0)</f>
        <v>#N/A</v>
      </c>
      <c r="AP91" s="782"/>
      <c r="AQ91" s="782"/>
      <c r="AR91" s="783"/>
      <c r="AS91" s="783"/>
      <c r="AT91" s="784"/>
      <c r="AU91" s="784"/>
      <c r="AV91" s="785"/>
      <c r="AW91" s="785"/>
      <c r="AX91" s="785"/>
      <c r="AY91" s="50" t="e">
        <f>VLOOKUP(AN91,'BASE DE DONNEE'!$A$4:$H$148,3,0)</f>
        <v>#N/A</v>
      </c>
      <c r="AZ91" s="713" t="e">
        <f t="shared" si="24"/>
        <v>#N/A</v>
      </c>
      <c r="BA91" s="714"/>
      <c r="BB91" s="51" t="e">
        <f>VLOOKUP(AN91,'BASE DE DONNEE'!$A$4:$H$148,6,0)*BA91/100</f>
        <v>#N/A</v>
      </c>
      <c r="BC91" s="51" t="e">
        <f>VLOOKUP(AN91,'BASE DE DONNEE'!$A$4:$H$148,7,0)*BA91/100</f>
        <v>#N/A</v>
      </c>
      <c r="BD91" s="51" t="e">
        <f>VLOOKUP(AN91,'BASE DE DONNEE'!$A$4:$H$148,8,0)*BA91/100</f>
        <v>#N/A</v>
      </c>
      <c r="BE91" s="52" t="e">
        <f t="shared" si="25"/>
        <v>#N/A</v>
      </c>
      <c r="BF91" s="22"/>
      <c r="BG91" s="153"/>
      <c r="BH91" s="782" t="e">
        <f>VLOOKUP(BG91,'BASE DE DONNEE'!$A$4:$H$148,2,0)</f>
        <v>#N/A</v>
      </c>
      <c r="BI91" s="782"/>
      <c r="BJ91" s="782"/>
      <c r="BK91" s="783"/>
      <c r="BL91" s="783"/>
      <c r="BM91" s="784"/>
      <c r="BN91" s="784"/>
      <c r="BO91" s="785"/>
      <c r="BP91" s="785"/>
      <c r="BQ91" s="785"/>
      <c r="BR91" s="50" t="e">
        <f>VLOOKUP(BG91,'BASE DE DONNEE'!$A$4:$H$148,3,0)</f>
        <v>#N/A</v>
      </c>
      <c r="BS91" s="713" t="e">
        <f t="shared" si="26"/>
        <v>#N/A</v>
      </c>
      <c r="BT91" s="714"/>
      <c r="BU91" s="51" t="e">
        <f>VLOOKUP(BG91,'BASE DE DONNEE'!$A$4:$H$148,6,0)*BT91/100</f>
        <v>#N/A</v>
      </c>
      <c r="BV91" s="51" t="e">
        <f>VLOOKUP(BG91,'BASE DE DONNEE'!$A$4:$H$148,7,0)*BT91/100</f>
        <v>#N/A</v>
      </c>
      <c r="BW91" s="51" t="e">
        <f>VLOOKUP(BG91,'BASE DE DONNEE'!$A$4:$H$148,8,0)*BT91/100</f>
        <v>#N/A</v>
      </c>
      <c r="BX91" s="52" t="e">
        <f t="shared" si="27"/>
        <v>#N/A</v>
      </c>
    </row>
    <row r="92" spans="1:76" x14ac:dyDescent="0.25">
      <c r="A92" s="22"/>
      <c r="B92" s="23"/>
      <c r="C92" s="782" t="e">
        <f>VLOOKUP(B92,'BASE DE DONNEE'!$A$4:$H$148,2,0)</f>
        <v>#N/A</v>
      </c>
      <c r="D92" s="782"/>
      <c r="E92" s="782"/>
      <c r="F92" s="783"/>
      <c r="G92" s="783"/>
      <c r="H92" s="784"/>
      <c r="I92" s="784"/>
      <c r="J92" s="785"/>
      <c r="K92" s="785"/>
      <c r="L92" s="785"/>
      <c r="M92" s="50" t="e">
        <f>VLOOKUP(B92,'BASE DE DONNEE'!$A$4:$H$148,3,0)</f>
        <v>#N/A</v>
      </c>
      <c r="N92" s="713" t="e">
        <f t="shared" si="21"/>
        <v>#N/A</v>
      </c>
      <c r="O92" s="714"/>
      <c r="P92" s="51" t="e">
        <f>VLOOKUP(B92,'BASE DE DONNEE'!$A$4:$H$148,6,0)*N92/100</f>
        <v>#N/A</v>
      </c>
      <c r="Q92" s="51" t="e">
        <f>VLOOKUP(B92,'BASE DE DONNEE'!$A$4:$H$148,7,0)*N92/100</f>
        <v>#N/A</v>
      </c>
      <c r="R92" s="51" t="e">
        <f>VLOOKUP(B92,'BASE DE DONNEE'!$A$4:$H$148,8,0)*N92/100</f>
        <v>#N/A</v>
      </c>
      <c r="S92" s="52" t="e">
        <f t="shared" si="20"/>
        <v>#N/A</v>
      </c>
      <c r="T92" s="22"/>
      <c r="U92" s="153"/>
      <c r="V92" s="782" t="e">
        <f>VLOOKUP(U92,'BASE DE DONNEE'!$A$4:$H$148,2,0)</f>
        <v>#N/A</v>
      </c>
      <c r="W92" s="782"/>
      <c r="X92" s="782"/>
      <c r="Y92" s="783"/>
      <c r="Z92" s="783"/>
      <c r="AA92" s="784"/>
      <c r="AB92" s="784"/>
      <c r="AC92" s="785"/>
      <c r="AD92" s="785"/>
      <c r="AE92" s="785"/>
      <c r="AF92" s="50" t="e">
        <f>VLOOKUP(U92,'BASE DE DONNEE'!$A$4:$H$148,3,0)</f>
        <v>#N/A</v>
      </c>
      <c r="AG92" s="713" t="e">
        <f t="shared" si="22"/>
        <v>#N/A</v>
      </c>
      <c r="AH92" s="714"/>
      <c r="AI92" s="51" t="e">
        <f>VLOOKUP(U92,'BASE DE DONNEE'!$A$4:$H$148,6,0)*AH92/100</f>
        <v>#N/A</v>
      </c>
      <c r="AJ92" s="51" t="e">
        <f>VLOOKUP(U92,'BASE DE DONNEE'!$A$4:$H$148,7,0)*AH92/100</f>
        <v>#N/A</v>
      </c>
      <c r="AK92" s="51" t="e">
        <f>VLOOKUP(U92,'BASE DE DONNEE'!$A$4:$H$148,8,0)*AH92/100</f>
        <v>#N/A</v>
      </c>
      <c r="AL92" s="52" t="e">
        <f t="shared" si="23"/>
        <v>#N/A</v>
      </c>
      <c r="AM92" s="22"/>
      <c r="AN92" s="153"/>
      <c r="AO92" s="782" t="e">
        <f>VLOOKUP(AN92,'BASE DE DONNEE'!$A$4:$H$148,2,0)</f>
        <v>#N/A</v>
      </c>
      <c r="AP92" s="782"/>
      <c r="AQ92" s="782"/>
      <c r="AR92" s="783"/>
      <c r="AS92" s="783"/>
      <c r="AT92" s="784"/>
      <c r="AU92" s="784"/>
      <c r="AV92" s="785"/>
      <c r="AW92" s="785"/>
      <c r="AX92" s="785"/>
      <c r="AY92" s="50" t="e">
        <f>VLOOKUP(AN92,'BASE DE DONNEE'!$A$4:$H$148,3,0)</f>
        <v>#N/A</v>
      </c>
      <c r="AZ92" s="713" t="e">
        <f t="shared" si="24"/>
        <v>#N/A</v>
      </c>
      <c r="BA92" s="714"/>
      <c r="BB92" s="51" t="e">
        <f>VLOOKUP(AN92,'BASE DE DONNEE'!$A$4:$H$148,6,0)*BA92/100</f>
        <v>#N/A</v>
      </c>
      <c r="BC92" s="51" t="e">
        <f>VLOOKUP(AN92,'BASE DE DONNEE'!$A$4:$H$148,7,0)*BA92/100</f>
        <v>#N/A</v>
      </c>
      <c r="BD92" s="51" t="e">
        <f>VLOOKUP(AN92,'BASE DE DONNEE'!$A$4:$H$148,8,0)*BA92/100</f>
        <v>#N/A</v>
      </c>
      <c r="BE92" s="52" t="e">
        <f t="shared" si="25"/>
        <v>#N/A</v>
      </c>
      <c r="BF92" s="22"/>
      <c r="BG92" s="153"/>
      <c r="BH92" s="782" t="e">
        <f>VLOOKUP(BG92,'BASE DE DONNEE'!$A$4:$H$148,2,0)</f>
        <v>#N/A</v>
      </c>
      <c r="BI92" s="782"/>
      <c r="BJ92" s="782"/>
      <c r="BK92" s="783"/>
      <c r="BL92" s="783"/>
      <c r="BM92" s="784"/>
      <c r="BN92" s="784"/>
      <c r="BO92" s="785"/>
      <c r="BP92" s="785"/>
      <c r="BQ92" s="785"/>
      <c r="BR92" s="50" t="e">
        <f>VLOOKUP(BG92,'BASE DE DONNEE'!$A$4:$H$148,3,0)</f>
        <v>#N/A</v>
      </c>
      <c r="BS92" s="713" t="e">
        <f t="shared" si="26"/>
        <v>#N/A</v>
      </c>
      <c r="BT92" s="714"/>
      <c r="BU92" s="51" t="e">
        <f>VLOOKUP(BG92,'BASE DE DONNEE'!$A$4:$H$148,6,0)*BT92/100</f>
        <v>#N/A</v>
      </c>
      <c r="BV92" s="51" t="e">
        <f>VLOOKUP(BG92,'BASE DE DONNEE'!$A$4:$H$148,7,0)*BT92/100</f>
        <v>#N/A</v>
      </c>
      <c r="BW92" s="51" t="e">
        <f>VLOOKUP(BG92,'BASE DE DONNEE'!$A$4:$H$148,8,0)*BT92/100</f>
        <v>#N/A</v>
      </c>
      <c r="BX92" s="52" t="e">
        <f t="shared" si="27"/>
        <v>#N/A</v>
      </c>
    </row>
    <row r="93" spans="1:76" x14ac:dyDescent="0.25">
      <c r="A93" s="22"/>
      <c r="B93" s="23"/>
      <c r="C93" s="782" t="e">
        <f>VLOOKUP(B93,'BASE DE DONNEE'!$A$4:$H$148,2,0)</f>
        <v>#N/A</v>
      </c>
      <c r="D93" s="782"/>
      <c r="E93" s="782"/>
      <c r="F93" s="783"/>
      <c r="G93" s="783"/>
      <c r="H93" s="784"/>
      <c r="I93" s="784"/>
      <c r="J93" s="785"/>
      <c r="K93" s="785"/>
      <c r="L93" s="785"/>
      <c r="M93" s="50" t="e">
        <f>VLOOKUP(B93,'BASE DE DONNEE'!$A$4:$H$148,3,0)</f>
        <v>#N/A</v>
      </c>
      <c r="N93" s="713" t="e">
        <f t="shared" si="21"/>
        <v>#N/A</v>
      </c>
      <c r="O93" s="714"/>
      <c r="P93" s="51" t="e">
        <f>VLOOKUP(B93,'BASE DE DONNEE'!$A$4:$H$148,6,0)*N93/100</f>
        <v>#N/A</v>
      </c>
      <c r="Q93" s="51" t="e">
        <f>VLOOKUP(B93,'BASE DE DONNEE'!$A$4:$H$148,7,0)*N93/100</f>
        <v>#N/A</v>
      </c>
      <c r="R93" s="51" t="e">
        <f>VLOOKUP(B93,'BASE DE DONNEE'!$A$4:$H$148,8,0)*N93/100</f>
        <v>#N/A</v>
      </c>
      <c r="S93" s="52" t="e">
        <f t="shared" si="20"/>
        <v>#N/A</v>
      </c>
      <c r="T93" s="22"/>
      <c r="U93" s="153"/>
      <c r="V93" s="782" t="e">
        <f>VLOOKUP(U93,'BASE DE DONNEE'!$A$4:$H$148,2,0)</f>
        <v>#N/A</v>
      </c>
      <c r="W93" s="782"/>
      <c r="X93" s="782"/>
      <c r="Y93" s="783"/>
      <c r="Z93" s="783"/>
      <c r="AA93" s="784"/>
      <c r="AB93" s="784"/>
      <c r="AC93" s="785"/>
      <c r="AD93" s="785"/>
      <c r="AE93" s="785"/>
      <c r="AF93" s="50" t="e">
        <f>VLOOKUP(U93,'BASE DE DONNEE'!$A$4:$H$148,3,0)</f>
        <v>#N/A</v>
      </c>
      <c r="AG93" s="713" t="e">
        <f t="shared" si="22"/>
        <v>#N/A</v>
      </c>
      <c r="AH93" s="714"/>
      <c r="AI93" s="51" t="e">
        <f>VLOOKUP(U93,'BASE DE DONNEE'!$A$4:$H$148,6,0)*AH93/100</f>
        <v>#N/A</v>
      </c>
      <c r="AJ93" s="51" t="e">
        <f>VLOOKUP(U93,'BASE DE DONNEE'!$A$4:$H$148,7,0)*AH93/100</f>
        <v>#N/A</v>
      </c>
      <c r="AK93" s="51" t="e">
        <f>VLOOKUP(U93,'BASE DE DONNEE'!$A$4:$H$148,8,0)*AH93/100</f>
        <v>#N/A</v>
      </c>
      <c r="AL93" s="52" t="e">
        <f t="shared" si="23"/>
        <v>#N/A</v>
      </c>
      <c r="AM93" s="22"/>
      <c r="AN93" s="153"/>
      <c r="AO93" s="782" t="e">
        <f>VLOOKUP(AN93,'BASE DE DONNEE'!$A$4:$H$148,2,0)</f>
        <v>#N/A</v>
      </c>
      <c r="AP93" s="782"/>
      <c r="AQ93" s="782"/>
      <c r="AR93" s="783"/>
      <c r="AS93" s="783"/>
      <c r="AT93" s="784"/>
      <c r="AU93" s="784"/>
      <c r="AV93" s="785"/>
      <c r="AW93" s="785"/>
      <c r="AX93" s="785"/>
      <c r="AY93" s="50" t="e">
        <f>VLOOKUP(AN93,'BASE DE DONNEE'!$A$4:$H$148,3,0)</f>
        <v>#N/A</v>
      </c>
      <c r="AZ93" s="713" t="e">
        <f t="shared" si="24"/>
        <v>#N/A</v>
      </c>
      <c r="BA93" s="714"/>
      <c r="BB93" s="51" t="e">
        <f>VLOOKUP(AN93,'BASE DE DONNEE'!$A$4:$H$148,6,0)*BA93/100</f>
        <v>#N/A</v>
      </c>
      <c r="BC93" s="51" t="e">
        <f>VLOOKUP(AN93,'BASE DE DONNEE'!$A$4:$H$148,7,0)*BA93/100</f>
        <v>#N/A</v>
      </c>
      <c r="BD93" s="51" t="e">
        <f>VLOOKUP(AN93,'BASE DE DONNEE'!$A$4:$H$148,8,0)*BA93/100</f>
        <v>#N/A</v>
      </c>
      <c r="BE93" s="52" t="e">
        <f t="shared" si="25"/>
        <v>#N/A</v>
      </c>
      <c r="BF93" s="22"/>
      <c r="BG93" s="153"/>
      <c r="BH93" s="782" t="e">
        <f>VLOOKUP(BG93,'BASE DE DONNEE'!$A$4:$H$148,2,0)</f>
        <v>#N/A</v>
      </c>
      <c r="BI93" s="782"/>
      <c r="BJ93" s="782"/>
      <c r="BK93" s="783"/>
      <c r="BL93" s="783"/>
      <c r="BM93" s="784"/>
      <c r="BN93" s="784"/>
      <c r="BO93" s="785"/>
      <c r="BP93" s="785"/>
      <c r="BQ93" s="785"/>
      <c r="BR93" s="50" t="e">
        <f>VLOOKUP(BG93,'BASE DE DONNEE'!$A$4:$H$148,3,0)</f>
        <v>#N/A</v>
      </c>
      <c r="BS93" s="713" t="e">
        <f t="shared" si="26"/>
        <v>#N/A</v>
      </c>
      <c r="BT93" s="714"/>
      <c r="BU93" s="51" t="e">
        <f>VLOOKUP(BG93,'BASE DE DONNEE'!$A$4:$H$148,6,0)*BT93/100</f>
        <v>#N/A</v>
      </c>
      <c r="BV93" s="51" t="e">
        <f>VLOOKUP(BG93,'BASE DE DONNEE'!$A$4:$H$148,7,0)*BT93/100</f>
        <v>#N/A</v>
      </c>
      <c r="BW93" s="51" t="e">
        <f>VLOOKUP(BG93,'BASE DE DONNEE'!$A$4:$H$148,8,0)*BT93/100</f>
        <v>#N/A</v>
      </c>
      <c r="BX93" s="52" t="e">
        <f t="shared" si="27"/>
        <v>#N/A</v>
      </c>
    </row>
    <row r="94" spans="1:76" x14ac:dyDescent="0.25">
      <c r="A94" s="22"/>
      <c r="B94" s="23"/>
      <c r="C94" s="782" t="e">
        <f>VLOOKUP(B94,'BASE DE DONNEE'!$A$4:$H$148,2,0)</f>
        <v>#N/A</v>
      </c>
      <c r="D94" s="782"/>
      <c r="E94" s="782"/>
      <c r="F94" s="783"/>
      <c r="G94" s="783"/>
      <c r="H94" s="784"/>
      <c r="I94" s="784"/>
      <c r="J94" s="785"/>
      <c r="K94" s="785"/>
      <c r="L94" s="785"/>
      <c r="M94" s="50" t="e">
        <f>VLOOKUP(B94,'BASE DE DONNEE'!$A$4:$H$148,3,0)</f>
        <v>#N/A</v>
      </c>
      <c r="N94" s="713" t="e">
        <f t="shared" si="21"/>
        <v>#N/A</v>
      </c>
      <c r="O94" s="714"/>
      <c r="P94" s="51" t="e">
        <f>VLOOKUP(B94,'BASE DE DONNEE'!$A$4:$H$148,6,0)*N94/100</f>
        <v>#N/A</v>
      </c>
      <c r="Q94" s="51" t="e">
        <f>VLOOKUP(B94,'BASE DE DONNEE'!$A$4:$H$148,7,0)*N94/100</f>
        <v>#N/A</v>
      </c>
      <c r="R94" s="51" t="e">
        <f>VLOOKUP(B94,'BASE DE DONNEE'!$A$4:$H$148,8,0)*N94/100</f>
        <v>#N/A</v>
      </c>
      <c r="S94" s="52" t="e">
        <f t="shared" si="20"/>
        <v>#N/A</v>
      </c>
      <c r="T94" s="22"/>
      <c r="U94" s="153"/>
      <c r="V94" s="782" t="e">
        <f>VLOOKUP(U94,'BASE DE DONNEE'!$A$4:$H$148,2,0)</f>
        <v>#N/A</v>
      </c>
      <c r="W94" s="782"/>
      <c r="X94" s="782"/>
      <c r="Y94" s="783"/>
      <c r="Z94" s="783"/>
      <c r="AA94" s="784"/>
      <c r="AB94" s="784"/>
      <c r="AC94" s="785"/>
      <c r="AD94" s="785"/>
      <c r="AE94" s="785"/>
      <c r="AF94" s="50" t="e">
        <f>VLOOKUP(U94,'BASE DE DONNEE'!$A$4:$H$148,3,0)</f>
        <v>#N/A</v>
      </c>
      <c r="AG94" s="713" t="e">
        <f t="shared" si="22"/>
        <v>#N/A</v>
      </c>
      <c r="AH94" s="714"/>
      <c r="AI94" s="51" t="e">
        <f>VLOOKUP(U94,'BASE DE DONNEE'!$A$4:$H$148,6,0)*AH94/100</f>
        <v>#N/A</v>
      </c>
      <c r="AJ94" s="51" t="e">
        <f>VLOOKUP(U94,'BASE DE DONNEE'!$A$4:$H$148,7,0)*AH94/100</f>
        <v>#N/A</v>
      </c>
      <c r="AK94" s="51" t="e">
        <f>VLOOKUP(U94,'BASE DE DONNEE'!$A$4:$H$148,8,0)*AH94/100</f>
        <v>#N/A</v>
      </c>
      <c r="AL94" s="52" t="e">
        <f t="shared" si="23"/>
        <v>#N/A</v>
      </c>
      <c r="AM94" s="22"/>
      <c r="AN94" s="153"/>
      <c r="AO94" s="782" t="e">
        <f>VLOOKUP(AN94,'BASE DE DONNEE'!$A$4:$H$148,2,0)</f>
        <v>#N/A</v>
      </c>
      <c r="AP94" s="782"/>
      <c r="AQ94" s="782"/>
      <c r="AR94" s="783"/>
      <c r="AS94" s="783"/>
      <c r="AT94" s="784"/>
      <c r="AU94" s="784"/>
      <c r="AV94" s="785"/>
      <c r="AW94" s="785"/>
      <c r="AX94" s="785"/>
      <c r="AY94" s="50" t="e">
        <f>VLOOKUP(AN94,'BASE DE DONNEE'!$A$4:$H$148,3,0)</f>
        <v>#N/A</v>
      </c>
      <c r="AZ94" s="713" t="e">
        <f t="shared" si="24"/>
        <v>#N/A</v>
      </c>
      <c r="BA94" s="714"/>
      <c r="BB94" s="51" t="e">
        <f>VLOOKUP(AN94,'BASE DE DONNEE'!$A$4:$H$148,6,0)*BA94/100</f>
        <v>#N/A</v>
      </c>
      <c r="BC94" s="51" t="e">
        <f>VLOOKUP(AN94,'BASE DE DONNEE'!$A$4:$H$148,7,0)*BA94/100</f>
        <v>#N/A</v>
      </c>
      <c r="BD94" s="51" t="e">
        <f>VLOOKUP(AN94,'BASE DE DONNEE'!$A$4:$H$148,8,0)*BA94/100</f>
        <v>#N/A</v>
      </c>
      <c r="BE94" s="52" t="e">
        <f t="shared" si="25"/>
        <v>#N/A</v>
      </c>
      <c r="BF94" s="22"/>
      <c r="BG94" s="153"/>
      <c r="BH94" s="782" t="e">
        <f>VLOOKUP(BG94,'BASE DE DONNEE'!$A$4:$H$148,2,0)</f>
        <v>#N/A</v>
      </c>
      <c r="BI94" s="782"/>
      <c r="BJ94" s="782"/>
      <c r="BK94" s="783"/>
      <c r="BL94" s="783"/>
      <c r="BM94" s="784"/>
      <c r="BN94" s="784"/>
      <c r="BO94" s="785"/>
      <c r="BP94" s="785"/>
      <c r="BQ94" s="785"/>
      <c r="BR94" s="50" t="e">
        <f>VLOOKUP(BG94,'BASE DE DONNEE'!$A$4:$H$148,3,0)</f>
        <v>#N/A</v>
      </c>
      <c r="BS94" s="713" t="e">
        <f t="shared" si="26"/>
        <v>#N/A</v>
      </c>
      <c r="BT94" s="714"/>
      <c r="BU94" s="51" t="e">
        <f>VLOOKUP(BG94,'BASE DE DONNEE'!$A$4:$H$148,6,0)*BT94/100</f>
        <v>#N/A</v>
      </c>
      <c r="BV94" s="51" t="e">
        <f>VLOOKUP(BG94,'BASE DE DONNEE'!$A$4:$H$148,7,0)*BT94/100</f>
        <v>#N/A</v>
      </c>
      <c r="BW94" s="51" t="e">
        <f>VLOOKUP(BG94,'BASE DE DONNEE'!$A$4:$H$148,8,0)*BT94/100</f>
        <v>#N/A</v>
      </c>
      <c r="BX94" s="52" t="e">
        <f t="shared" si="27"/>
        <v>#N/A</v>
      </c>
    </row>
    <row r="95" spans="1:76" x14ac:dyDescent="0.25">
      <c r="A95" s="22"/>
      <c r="B95" s="23"/>
      <c r="C95" s="782" t="e">
        <f>VLOOKUP(B95,'BASE DE DONNEE'!$A$4:$H$148,2,0)</f>
        <v>#N/A</v>
      </c>
      <c r="D95" s="782"/>
      <c r="E95" s="782"/>
      <c r="F95" s="269"/>
      <c r="G95" s="270"/>
      <c r="H95" s="277"/>
      <c r="I95" s="278"/>
      <c r="J95" s="271"/>
      <c r="K95" s="272"/>
      <c r="L95" s="273"/>
      <c r="M95" s="50" t="e">
        <f>VLOOKUP(B95,'BASE DE DONNEE'!$A$4:$H$148,3,0)</f>
        <v>#N/A</v>
      </c>
      <c r="N95" s="713" t="e">
        <f t="shared" si="21"/>
        <v>#N/A</v>
      </c>
      <c r="O95" s="714"/>
      <c r="P95" s="51" t="e">
        <f>VLOOKUP(B95,'BASE DE DONNEE'!$A$4:$H$148,6,0)*N95/100</f>
        <v>#N/A</v>
      </c>
      <c r="Q95" s="51" t="e">
        <f>VLOOKUP(B95,'BASE DE DONNEE'!$A$4:$H$148,7,0)*N95/100</f>
        <v>#N/A</v>
      </c>
      <c r="R95" s="51" t="e">
        <f>VLOOKUP(B95,'BASE DE DONNEE'!$A$4:$H$148,8,0)*N95/100</f>
        <v>#N/A</v>
      </c>
      <c r="S95" s="52" t="e">
        <f t="shared" si="20"/>
        <v>#N/A</v>
      </c>
      <c r="T95" s="22"/>
      <c r="U95" s="153"/>
      <c r="V95" s="782" t="e">
        <f>VLOOKUP(U95,'BASE DE DONNEE'!$A$4:$H$148,2,0)</f>
        <v>#N/A</v>
      </c>
      <c r="W95" s="782"/>
      <c r="X95" s="782"/>
      <c r="Y95" s="269"/>
      <c r="Z95" s="270"/>
      <c r="AA95" s="277"/>
      <c r="AB95" s="278"/>
      <c r="AC95" s="271"/>
      <c r="AD95" s="272"/>
      <c r="AE95" s="273"/>
      <c r="AF95" s="50" t="e">
        <f>VLOOKUP(U95,'BASE DE DONNEE'!$A$4:$H$148,3,0)</f>
        <v>#N/A</v>
      </c>
      <c r="AG95" s="713" t="e">
        <f t="shared" si="22"/>
        <v>#N/A</v>
      </c>
      <c r="AH95" s="714"/>
      <c r="AI95" s="51" t="e">
        <f>VLOOKUP(U95,'BASE DE DONNEE'!$A$4:$H$148,6,0)*AH95/100</f>
        <v>#N/A</v>
      </c>
      <c r="AJ95" s="51" t="e">
        <f>VLOOKUP(U95,'BASE DE DONNEE'!$A$4:$H$148,7,0)*AH95/100</f>
        <v>#N/A</v>
      </c>
      <c r="AK95" s="51" t="e">
        <f>VLOOKUP(U95,'BASE DE DONNEE'!$A$4:$H$148,8,0)*AH95/100</f>
        <v>#N/A</v>
      </c>
      <c r="AL95" s="52" t="e">
        <f t="shared" si="23"/>
        <v>#N/A</v>
      </c>
      <c r="AM95" s="22"/>
      <c r="AN95" s="153"/>
      <c r="AO95" s="782" t="e">
        <f>VLOOKUP(AN95,'BASE DE DONNEE'!$A$4:$H$148,2,0)</f>
        <v>#N/A</v>
      </c>
      <c r="AP95" s="782"/>
      <c r="AQ95" s="782"/>
      <c r="AR95" s="269"/>
      <c r="AS95" s="270"/>
      <c r="AT95" s="277"/>
      <c r="AU95" s="278"/>
      <c r="AV95" s="271"/>
      <c r="AW95" s="272"/>
      <c r="AX95" s="273"/>
      <c r="AY95" s="50" t="e">
        <f>VLOOKUP(AN95,'BASE DE DONNEE'!$A$4:$H$148,3,0)</f>
        <v>#N/A</v>
      </c>
      <c r="AZ95" s="713" t="e">
        <f t="shared" si="24"/>
        <v>#N/A</v>
      </c>
      <c r="BA95" s="714"/>
      <c r="BB95" s="51" t="e">
        <f>VLOOKUP(AN95,'BASE DE DONNEE'!$A$4:$H$148,6,0)*BA95/100</f>
        <v>#N/A</v>
      </c>
      <c r="BC95" s="51" t="e">
        <f>VLOOKUP(AN95,'BASE DE DONNEE'!$A$4:$H$148,7,0)*BA95/100</f>
        <v>#N/A</v>
      </c>
      <c r="BD95" s="51" t="e">
        <f>VLOOKUP(AN95,'BASE DE DONNEE'!$A$4:$H$148,8,0)*BA95/100</f>
        <v>#N/A</v>
      </c>
      <c r="BE95" s="52" t="e">
        <f t="shared" si="25"/>
        <v>#N/A</v>
      </c>
      <c r="BF95" s="22"/>
      <c r="BG95" s="153"/>
      <c r="BH95" s="782" t="e">
        <f>VLOOKUP(BG95,'BASE DE DONNEE'!$A$4:$H$148,2,0)</f>
        <v>#N/A</v>
      </c>
      <c r="BI95" s="782"/>
      <c r="BJ95" s="782"/>
      <c r="BK95" s="269"/>
      <c r="BL95" s="270"/>
      <c r="BM95" s="277"/>
      <c r="BN95" s="278"/>
      <c r="BO95" s="271"/>
      <c r="BP95" s="272"/>
      <c r="BQ95" s="273"/>
      <c r="BR95" s="50" t="e">
        <f>VLOOKUP(BG95,'BASE DE DONNEE'!$A$4:$H$148,3,0)</f>
        <v>#N/A</v>
      </c>
      <c r="BS95" s="713" t="e">
        <f t="shared" si="26"/>
        <v>#N/A</v>
      </c>
      <c r="BT95" s="714"/>
      <c r="BU95" s="51" t="e">
        <f>VLOOKUP(BG95,'BASE DE DONNEE'!$A$4:$H$148,6,0)*BT95/100</f>
        <v>#N/A</v>
      </c>
      <c r="BV95" s="51" t="e">
        <f>VLOOKUP(BG95,'BASE DE DONNEE'!$A$4:$H$148,7,0)*BT95/100</f>
        <v>#N/A</v>
      </c>
      <c r="BW95" s="51" t="e">
        <f>VLOOKUP(BG95,'BASE DE DONNEE'!$A$4:$H$148,8,0)*BT95/100</f>
        <v>#N/A</v>
      </c>
      <c r="BX95" s="52" t="e">
        <f t="shared" si="27"/>
        <v>#N/A</v>
      </c>
    </row>
    <row r="96" spans="1:76" x14ac:dyDescent="0.25">
      <c r="A96" s="22"/>
      <c r="B96" s="23"/>
      <c r="C96" s="827" t="e">
        <f>VLOOKUP(B96,'BASE DE DONNEE'!$A$4:$H$148,2,0)</f>
        <v>#N/A</v>
      </c>
      <c r="D96" s="828"/>
      <c r="E96" s="829"/>
      <c r="F96" s="685"/>
      <c r="G96" s="686"/>
      <c r="H96" s="683"/>
      <c r="I96" s="684"/>
      <c r="J96" s="680"/>
      <c r="K96" s="681"/>
      <c r="L96" s="682"/>
      <c r="M96" s="50" t="e">
        <f>VLOOKUP(B96,'BASE DE DONNEE'!$A$4:$H$148,3,0)</f>
        <v>#N/A</v>
      </c>
      <c r="N96" s="713" t="e">
        <f t="shared" si="21"/>
        <v>#N/A</v>
      </c>
      <c r="O96" s="714"/>
      <c r="P96" s="51" t="e">
        <f>VLOOKUP(B96,'BASE DE DONNEE'!$A$4:$H$148,6,0)*N96/100</f>
        <v>#N/A</v>
      </c>
      <c r="Q96" s="51" t="e">
        <f>VLOOKUP(B96,'BASE DE DONNEE'!$A$4:$H$148,7,0)*N96/100</f>
        <v>#N/A</v>
      </c>
      <c r="R96" s="51" t="e">
        <f>VLOOKUP(B96,'BASE DE DONNEE'!$A$4:$H$148,8,0)*N96/100</f>
        <v>#N/A</v>
      </c>
      <c r="S96" s="52" t="e">
        <f t="shared" si="20"/>
        <v>#N/A</v>
      </c>
      <c r="T96" s="22"/>
      <c r="U96" s="153"/>
      <c r="V96" s="827" t="e">
        <f>VLOOKUP(U96,'BASE DE DONNEE'!$A$4:$H$148,2,0)</f>
        <v>#N/A</v>
      </c>
      <c r="W96" s="828"/>
      <c r="X96" s="829"/>
      <c r="Y96" s="685"/>
      <c r="Z96" s="686"/>
      <c r="AA96" s="683"/>
      <c r="AB96" s="684"/>
      <c r="AC96" s="680"/>
      <c r="AD96" s="681"/>
      <c r="AE96" s="682"/>
      <c r="AF96" s="50" t="e">
        <f>VLOOKUP(U96,'BASE DE DONNEE'!$A$4:$H$148,3,0)</f>
        <v>#N/A</v>
      </c>
      <c r="AG96" s="713" t="e">
        <f t="shared" si="22"/>
        <v>#N/A</v>
      </c>
      <c r="AH96" s="714"/>
      <c r="AI96" s="51" t="e">
        <f>VLOOKUP(U96,'BASE DE DONNEE'!$A$4:$H$148,6,0)*AH96/100</f>
        <v>#N/A</v>
      </c>
      <c r="AJ96" s="51" t="e">
        <f>VLOOKUP(U96,'BASE DE DONNEE'!$A$4:$H$148,7,0)*AH96/100</f>
        <v>#N/A</v>
      </c>
      <c r="AK96" s="51" t="e">
        <f>VLOOKUP(U96,'BASE DE DONNEE'!$A$4:$H$148,8,0)*AH96/100</f>
        <v>#N/A</v>
      </c>
      <c r="AL96" s="52" t="e">
        <f t="shared" si="23"/>
        <v>#N/A</v>
      </c>
      <c r="AM96" s="22"/>
      <c r="AN96" s="153"/>
      <c r="AO96" s="782" t="e">
        <f>VLOOKUP(AN96,'BASE DE DONNEE'!$A$4:$H$148,2,0)</f>
        <v>#N/A</v>
      </c>
      <c r="AP96" s="782"/>
      <c r="AQ96" s="782"/>
      <c r="AR96" s="685"/>
      <c r="AS96" s="686"/>
      <c r="AT96" s="683"/>
      <c r="AU96" s="684"/>
      <c r="AV96" s="680"/>
      <c r="AW96" s="681"/>
      <c r="AX96" s="682"/>
      <c r="AY96" s="50" t="e">
        <f>VLOOKUP(AN96,'BASE DE DONNEE'!$A$4:$H$148,3,0)</f>
        <v>#N/A</v>
      </c>
      <c r="AZ96" s="713" t="e">
        <f t="shared" si="24"/>
        <v>#N/A</v>
      </c>
      <c r="BA96" s="714"/>
      <c r="BB96" s="51" t="e">
        <f>VLOOKUP(AN96,'BASE DE DONNEE'!$A$4:$H$148,6,0)*BA96/100</f>
        <v>#N/A</v>
      </c>
      <c r="BC96" s="51" t="e">
        <f>VLOOKUP(AN96,'BASE DE DONNEE'!$A$4:$H$148,7,0)*BA96/100</f>
        <v>#N/A</v>
      </c>
      <c r="BD96" s="51" t="e">
        <f>VLOOKUP(AN96,'BASE DE DONNEE'!$A$4:$H$148,8,0)*BA96/100</f>
        <v>#N/A</v>
      </c>
      <c r="BE96" s="52" t="e">
        <f t="shared" si="25"/>
        <v>#N/A</v>
      </c>
      <c r="BF96" s="22"/>
      <c r="BG96" s="153"/>
      <c r="BH96" s="782" t="e">
        <f>VLOOKUP(BG96,'BASE DE DONNEE'!$A$4:$H$148,2,0)</f>
        <v>#N/A</v>
      </c>
      <c r="BI96" s="782"/>
      <c r="BJ96" s="782"/>
      <c r="BK96" s="685"/>
      <c r="BL96" s="686"/>
      <c r="BM96" s="683"/>
      <c r="BN96" s="684"/>
      <c r="BO96" s="680"/>
      <c r="BP96" s="681"/>
      <c r="BQ96" s="682"/>
      <c r="BR96" s="50" t="e">
        <f>VLOOKUP(BG96,'BASE DE DONNEE'!$A$4:$H$148,3,0)</f>
        <v>#N/A</v>
      </c>
      <c r="BS96" s="713" t="e">
        <f t="shared" si="26"/>
        <v>#N/A</v>
      </c>
      <c r="BT96" s="714"/>
      <c r="BU96" s="51" t="e">
        <f>VLOOKUP(BG96,'BASE DE DONNEE'!$A$4:$H$148,6,0)*BT96/100</f>
        <v>#N/A</v>
      </c>
      <c r="BV96" s="51" t="e">
        <f>VLOOKUP(BG96,'BASE DE DONNEE'!$A$4:$H$148,7,0)*BT96/100</f>
        <v>#N/A</v>
      </c>
      <c r="BW96" s="51" t="e">
        <f>VLOOKUP(BG96,'BASE DE DONNEE'!$A$4:$H$148,8,0)*BT96/100</f>
        <v>#N/A</v>
      </c>
      <c r="BX96" s="52" t="e">
        <f t="shared" si="27"/>
        <v>#N/A</v>
      </c>
    </row>
    <row r="97" spans="1:76" x14ac:dyDescent="0.25">
      <c r="A97" s="22"/>
      <c r="B97" s="23"/>
      <c r="C97" s="782" t="e">
        <f>VLOOKUP(B97,'BASE DE DONNEE'!$A$4:$H$148,2,0)</f>
        <v>#N/A</v>
      </c>
      <c r="D97" s="782"/>
      <c r="E97" s="782"/>
      <c r="F97" s="783"/>
      <c r="G97" s="783"/>
      <c r="H97" s="784"/>
      <c r="I97" s="784"/>
      <c r="J97" s="785"/>
      <c r="K97" s="785"/>
      <c r="L97" s="785"/>
      <c r="M97" s="50" t="e">
        <f>VLOOKUP(B97,'BASE DE DONNEE'!$A$4:$H$148,3,0)</f>
        <v>#N/A</v>
      </c>
      <c r="N97" s="713" t="e">
        <f t="shared" si="21"/>
        <v>#N/A</v>
      </c>
      <c r="O97" s="714"/>
      <c r="P97" s="51" t="e">
        <f>VLOOKUP(B97,'BASE DE DONNEE'!$A$4:$H$148,6,0)*N97/100</f>
        <v>#N/A</v>
      </c>
      <c r="Q97" s="51" t="e">
        <f>VLOOKUP(B97,'BASE DE DONNEE'!$A$4:$H$148,7,0)*N97/100</f>
        <v>#N/A</v>
      </c>
      <c r="R97" s="51" t="e">
        <f>VLOOKUP(B97,'BASE DE DONNEE'!$A$4:$H$148,8,0)*N97/100</f>
        <v>#N/A</v>
      </c>
      <c r="S97" s="52" t="e">
        <f t="shared" si="20"/>
        <v>#N/A</v>
      </c>
      <c r="T97" s="22"/>
      <c r="U97" s="153"/>
      <c r="V97" s="782" t="e">
        <f>VLOOKUP(U97,'BASE DE DONNEE'!$A$4:$H$148,2,0)</f>
        <v>#N/A</v>
      </c>
      <c r="W97" s="782"/>
      <c r="X97" s="782"/>
      <c r="Y97" s="783"/>
      <c r="Z97" s="783"/>
      <c r="AA97" s="784"/>
      <c r="AB97" s="784"/>
      <c r="AC97" s="785"/>
      <c r="AD97" s="785"/>
      <c r="AE97" s="785"/>
      <c r="AF97" s="50" t="e">
        <f>VLOOKUP(U97,'BASE DE DONNEE'!$A$4:$H$148,3,0)</f>
        <v>#N/A</v>
      </c>
      <c r="AG97" s="713" t="e">
        <f t="shared" si="22"/>
        <v>#N/A</v>
      </c>
      <c r="AH97" s="714"/>
      <c r="AI97" s="51" t="e">
        <f>VLOOKUP(U97,'BASE DE DONNEE'!$A$4:$H$148,6,0)*AH97/100</f>
        <v>#N/A</v>
      </c>
      <c r="AJ97" s="51" t="e">
        <f>VLOOKUP(U97,'BASE DE DONNEE'!$A$4:$H$148,7,0)*AH97/100</f>
        <v>#N/A</v>
      </c>
      <c r="AK97" s="51" t="e">
        <f>VLOOKUP(U97,'BASE DE DONNEE'!$A$4:$H$148,8,0)*AH97/100</f>
        <v>#N/A</v>
      </c>
      <c r="AL97" s="52" t="e">
        <f t="shared" si="23"/>
        <v>#N/A</v>
      </c>
      <c r="AM97" s="22"/>
      <c r="AN97" s="153"/>
      <c r="AO97" s="782" t="e">
        <f>VLOOKUP(AN97,'BASE DE DONNEE'!$A$4:$H$148,2,0)</f>
        <v>#N/A</v>
      </c>
      <c r="AP97" s="782"/>
      <c r="AQ97" s="782"/>
      <c r="AR97" s="783"/>
      <c r="AS97" s="783"/>
      <c r="AT97" s="784"/>
      <c r="AU97" s="784"/>
      <c r="AV97" s="785"/>
      <c r="AW97" s="785"/>
      <c r="AX97" s="785"/>
      <c r="AY97" s="50" t="e">
        <f>VLOOKUP(AN97,'BASE DE DONNEE'!$A$4:$H$148,3,0)</f>
        <v>#N/A</v>
      </c>
      <c r="AZ97" s="713" t="e">
        <f t="shared" si="24"/>
        <v>#N/A</v>
      </c>
      <c r="BA97" s="714"/>
      <c r="BB97" s="51" t="e">
        <f>VLOOKUP(AN97,'BASE DE DONNEE'!$A$4:$H$148,6,0)*BA97/100</f>
        <v>#N/A</v>
      </c>
      <c r="BC97" s="51" t="e">
        <f>VLOOKUP(AN97,'BASE DE DONNEE'!$A$4:$H$148,7,0)*BA97/100</f>
        <v>#N/A</v>
      </c>
      <c r="BD97" s="51" t="e">
        <f>VLOOKUP(AN97,'BASE DE DONNEE'!$A$4:$H$148,8,0)*BA97/100</f>
        <v>#N/A</v>
      </c>
      <c r="BE97" s="52" t="e">
        <f t="shared" si="25"/>
        <v>#N/A</v>
      </c>
      <c r="BF97" s="22"/>
      <c r="BG97" s="153"/>
      <c r="BH97" s="782" t="e">
        <f>VLOOKUP(BG97,'BASE DE DONNEE'!$A$4:$H$148,2,0)</f>
        <v>#N/A</v>
      </c>
      <c r="BI97" s="782"/>
      <c r="BJ97" s="782"/>
      <c r="BK97" s="783"/>
      <c r="BL97" s="783"/>
      <c r="BM97" s="784"/>
      <c r="BN97" s="784"/>
      <c r="BO97" s="785"/>
      <c r="BP97" s="785"/>
      <c r="BQ97" s="785"/>
      <c r="BR97" s="50" t="e">
        <f>VLOOKUP(BG97,'BASE DE DONNEE'!$A$4:$H$148,3,0)</f>
        <v>#N/A</v>
      </c>
      <c r="BS97" s="713" t="e">
        <f t="shared" si="26"/>
        <v>#N/A</v>
      </c>
      <c r="BT97" s="714"/>
      <c r="BU97" s="51" t="e">
        <f>VLOOKUP(BG97,'BASE DE DONNEE'!$A$4:$H$148,6,0)*BT97/100</f>
        <v>#N/A</v>
      </c>
      <c r="BV97" s="51" t="e">
        <f>VLOOKUP(BG97,'BASE DE DONNEE'!$A$4:$H$148,7,0)*BT97/100</f>
        <v>#N/A</v>
      </c>
      <c r="BW97" s="51" t="e">
        <f>VLOOKUP(BG97,'BASE DE DONNEE'!$A$4:$H$148,8,0)*BT97/100</f>
        <v>#N/A</v>
      </c>
      <c r="BX97" s="52" t="e">
        <f t="shared" si="27"/>
        <v>#N/A</v>
      </c>
    </row>
    <row r="98" spans="1:76" x14ac:dyDescent="0.25">
      <c r="A98" s="22"/>
      <c r="B98" s="23"/>
      <c r="C98" s="827" t="e">
        <f>VLOOKUP(B98,'BASE DE DONNEE'!$A$4:$H$148,2,0)</f>
        <v>#N/A</v>
      </c>
      <c r="D98" s="828"/>
      <c r="E98" s="829"/>
      <c r="F98" s="685"/>
      <c r="G98" s="686"/>
      <c r="H98" s="832"/>
      <c r="I98" s="832"/>
      <c r="J98" s="785"/>
      <c r="K98" s="785"/>
      <c r="L98" s="785"/>
      <c r="M98" s="50" t="e">
        <f>VLOOKUP(B98,'BASE DE DONNEE'!$A$4:$H$148,3,0)</f>
        <v>#N/A</v>
      </c>
      <c r="N98" s="713" t="e">
        <f t="shared" si="21"/>
        <v>#N/A</v>
      </c>
      <c r="O98" s="714"/>
      <c r="P98" s="51" t="e">
        <f>VLOOKUP(B98,'BASE DE DONNEE'!$A$4:$H$148,6,0)*N98/100</f>
        <v>#N/A</v>
      </c>
      <c r="Q98" s="51" t="e">
        <f>VLOOKUP(B98,'BASE DE DONNEE'!$A$4:$H$148,7,0)*N98/100</f>
        <v>#N/A</v>
      </c>
      <c r="R98" s="51" t="e">
        <f>VLOOKUP(B98,'BASE DE DONNEE'!$A$4:$H$148,8,0)*N98/100</f>
        <v>#N/A</v>
      </c>
      <c r="S98" s="52" t="e">
        <f t="shared" si="20"/>
        <v>#N/A</v>
      </c>
      <c r="T98" s="22"/>
      <c r="U98" s="153"/>
      <c r="V98" s="782" t="e">
        <f>VLOOKUP(U98,'BASE DE DONNEE'!$A$4:$H$148,2,0)</f>
        <v>#N/A</v>
      </c>
      <c r="W98" s="782"/>
      <c r="X98" s="782"/>
      <c r="Y98" s="783"/>
      <c r="Z98" s="783"/>
      <c r="AA98" s="784"/>
      <c r="AB98" s="784"/>
      <c r="AC98" s="785"/>
      <c r="AD98" s="785"/>
      <c r="AE98" s="785"/>
      <c r="AF98" s="50" t="e">
        <f>VLOOKUP(U98,'BASE DE DONNEE'!$A$4:$H$148,3,0)</f>
        <v>#N/A</v>
      </c>
      <c r="AG98" s="713" t="e">
        <f t="shared" si="22"/>
        <v>#N/A</v>
      </c>
      <c r="AH98" s="714"/>
      <c r="AI98" s="51" t="e">
        <f>VLOOKUP(U98,'BASE DE DONNEE'!$A$4:$H$148,6,0)*AH98/100</f>
        <v>#N/A</v>
      </c>
      <c r="AJ98" s="51" t="e">
        <f>VLOOKUP(U98,'BASE DE DONNEE'!$A$4:$H$148,7,0)*AH98/100</f>
        <v>#N/A</v>
      </c>
      <c r="AK98" s="51" t="e">
        <f>VLOOKUP(U98,'BASE DE DONNEE'!$A$4:$H$148,8,0)*AH98/100</f>
        <v>#N/A</v>
      </c>
      <c r="AL98" s="52" t="e">
        <f t="shared" si="23"/>
        <v>#N/A</v>
      </c>
      <c r="AM98" s="22"/>
      <c r="AN98" s="153"/>
      <c r="AO98" s="782" t="e">
        <f>VLOOKUP(AN98,'BASE DE DONNEE'!$A$4:$H$148,2,0)</f>
        <v>#N/A</v>
      </c>
      <c r="AP98" s="782"/>
      <c r="AQ98" s="782"/>
      <c r="AR98" s="783"/>
      <c r="AS98" s="783"/>
      <c r="AT98" s="784"/>
      <c r="AU98" s="784"/>
      <c r="AV98" s="785"/>
      <c r="AW98" s="785"/>
      <c r="AX98" s="785"/>
      <c r="AY98" s="50" t="e">
        <f>VLOOKUP(AN98,'BASE DE DONNEE'!$A$4:$H$148,3,0)</f>
        <v>#N/A</v>
      </c>
      <c r="AZ98" s="713" t="e">
        <f t="shared" si="24"/>
        <v>#N/A</v>
      </c>
      <c r="BA98" s="714"/>
      <c r="BB98" s="51" t="e">
        <f>VLOOKUP(AN98,'BASE DE DONNEE'!$A$4:$H$148,6,0)*BA98/100</f>
        <v>#N/A</v>
      </c>
      <c r="BC98" s="51" t="e">
        <f>VLOOKUP(AN98,'BASE DE DONNEE'!$A$4:$H$148,7,0)*BA98/100</f>
        <v>#N/A</v>
      </c>
      <c r="BD98" s="51" t="e">
        <f>VLOOKUP(AN98,'BASE DE DONNEE'!$A$4:$H$148,8,0)*BA98/100</f>
        <v>#N/A</v>
      </c>
      <c r="BE98" s="52" t="e">
        <f t="shared" si="25"/>
        <v>#N/A</v>
      </c>
      <c r="BF98" s="22"/>
      <c r="BG98" s="153"/>
      <c r="BH98" s="782" t="e">
        <f>VLOOKUP(BG98,'BASE DE DONNEE'!$A$4:$H$148,2,0)</f>
        <v>#N/A</v>
      </c>
      <c r="BI98" s="782"/>
      <c r="BJ98" s="782"/>
      <c r="BK98" s="783"/>
      <c r="BL98" s="783"/>
      <c r="BM98" s="784"/>
      <c r="BN98" s="784"/>
      <c r="BO98" s="785"/>
      <c r="BP98" s="785"/>
      <c r="BQ98" s="785"/>
      <c r="BR98" s="50" t="e">
        <f>VLOOKUP(BG98,'BASE DE DONNEE'!$A$4:$H$148,3,0)</f>
        <v>#N/A</v>
      </c>
      <c r="BS98" s="713" t="e">
        <f t="shared" si="26"/>
        <v>#N/A</v>
      </c>
      <c r="BT98" s="714"/>
      <c r="BU98" s="51" t="e">
        <f>VLOOKUP(BG98,'BASE DE DONNEE'!$A$4:$H$148,6,0)*BT98/100</f>
        <v>#N/A</v>
      </c>
      <c r="BV98" s="51" t="e">
        <f>VLOOKUP(BG98,'BASE DE DONNEE'!$A$4:$H$148,7,0)*BT98/100</f>
        <v>#N/A</v>
      </c>
      <c r="BW98" s="51" t="e">
        <f>VLOOKUP(BG98,'BASE DE DONNEE'!$A$4:$H$148,8,0)*BT98/100</f>
        <v>#N/A</v>
      </c>
      <c r="BX98" s="52" t="e">
        <f t="shared" si="27"/>
        <v>#N/A</v>
      </c>
    </row>
    <row r="99" spans="1:76" x14ac:dyDescent="0.25">
      <c r="A99" s="22"/>
      <c r="B99" s="23"/>
      <c r="C99" s="782" t="e">
        <f>VLOOKUP(B99,'BASE DE DONNEE'!$A$4:$H$148,2,0)</f>
        <v>#N/A</v>
      </c>
      <c r="D99" s="782"/>
      <c r="E99" s="782"/>
      <c r="F99" s="783"/>
      <c r="G99" s="783"/>
      <c r="H99" s="784"/>
      <c r="I99" s="784"/>
      <c r="J99" s="785"/>
      <c r="K99" s="785"/>
      <c r="L99" s="785"/>
      <c r="M99" s="50" t="e">
        <f>VLOOKUP(B99,'BASE DE DONNEE'!$A$4:$H$148,3,0)</f>
        <v>#N/A</v>
      </c>
      <c r="N99" s="713" t="e">
        <f t="shared" si="21"/>
        <v>#N/A</v>
      </c>
      <c r="O99" s="714"/>
      <c r="P99" s="51" t="e">
        <f>VLOOKUP(B99,'BASE DE DONNEE'!$A$4:$H$148,6,0)*N99/100</f>
        <v>#N/A</v>
      </c>
      <c r="Q99" s="51" t="e">
        <f>VLOOKUP(B99,'BASE DE DONNEE'!$A$4:$H$148,7,0)*N99/100</f>
        <v>#N/A</v>
      </c>
      <c r="R99" s="51" t="e">
        <f>VLOOKUP(B99,'BASE DE DONNEE'!$A$4:$H$148,8,0)*N99/100</f>
        <v>#N/A</v>
      </c>
      <c r="S99" s="52" t="e">
        <f t="shared" si="20"/>
        <v>#N/A</v>
      </c>
      <c r="T99" s="22"/>
      <c r="U99" s="153"/>
      <c r="V99" s="782" t="e">
        <f>VLOOKUP(U99,'BASE DE DONNEE'!$A$4:$H$148,2,0)</f>
        <v>#N/A</v>
      </c>
      <c r="W99" s="782"/>
      <c r="X99" s="782"/>
      <c r="Y99" s="783"/>
      <c r="Z99" s="783"/>
      <c r="AA99" s="784"/>
      <c r="AB99" s="784"/>
      <c r="AC99" s="785"/>
      <c r="AD99" s="785"/>
      <c r="AE99" s="785"/>
      <c r="AF99" s="50" t="e">
        <f>VLOOKUP(U99,'BASE DE DONNEE'!$A$4:$H$148,3,0)</f>
        <v>#N/A</v>
      </c>
      <c r="AG99" s="713" t="e">
        <f t="shared" si="22"/>
        <v>#N/A</v>
      </c>
      <c r="AH99" s="714"/>
      <c r="AI99" s="51" t="e">
        <f>VLOOKUP(U99,'BASE DE DONNEE'!$A$4:$H$148,6,0)*AH99/100</f>
        <v>#N/A</v>
      </c>
      <c r="AJ99" s="51" t="e">
        <f>VLOOKUP(U99,'BASE DE DONNEE'!$A$4:$H$148,7,0)*AH99/100</f>
        <v>#N/A</v>
      </c>
      <c r="AK99" s="51" t="e">
        <f>VLOOKUP(U99,'BASE DE DONNEE'!$A$4:$H$148,8,0)*AH99/100</f>
        <v>#N/A</v>
      </c>
      <c r="AL99" s="52" t="e">
        <f t="shared" si="23"/>
        <v>#N/A</v>
      </c>
      <c r="AM99" s="22"/>
      <c r="AN99" s="153"/>
      <c r="AO99" s="782" t="e">
        <f>VLOOKUP(AN99,'BASE DE DONNEE'!$A$4:$H$148,2,0)</f>
        <v>#N/A</v>
      </c>
      <c r="AP99" s="782"/>
      <c r="AQ99" s="782"/>
      <c r="AR99" s="783"/>
      <c r="AS99" s="783"/>
      <c r="AT99" s="784"/>
      <c r="AU99" s="784"/>
      <c r="AV99" s="785"/>
      <c r="AW99" s="785"/>
      <c r="AX99" s="785"/>
      <c r="AY99" s="50" t="e">
        <f>VLOOKUP(AN99,'BASE DE DONNEE'!$A$4:$H$148,3,0)</f>
        <v>#N/A</v>
      </c>
      <c r="AZ99" s="713" t="e">
        <f t="shared" si="24"/>
        <v>#N/A</v>
      </c>
      <c r="BA99" s="714"/>
      <c r="BB99" s="51" t="e">
        <f>VLOOKUP(AN99,'BASE DE DONNEE'!$A$4:$H$148,6,0)*BA99/100</f>
        <v>#N/A</v>
      </c>
      <c r="BC99" s="51" t="e">
        <f>VLOOKUP(AN99,'BASE DE DONNEE'!$A$4:$H$148,7,0)*BA99/100</f>
        <v>#N/A</v>
      </c>
      <c r="BD99" s="51" t="e">
        <f>VLOOKUP(AN99,'BASE DE DONNEE'!$A$4:$H$148,8,0)*BA99/100</f>
        <v>#N/A</v>
      </c>
      <c r="BE99" s="52" t="e">
        <f t="shared" si="25"/>
        <v>#N/A</v>
      </c>
      <c r="BF99" s="22"/>
      <c r="BG99" s="153"/>
      <c r="BH99" s="782" t="e">
        <f>VLOOKUP(BG99,'BASE DE DONNEE'!$A$4:$H$148,2,0)</f>
        <v>#N/A</v>
      </c>
      <c r="BI99" s="782"/>
      <c r="BJ99" s="782"/>
      <c r="BK99" s="783"/>
      <c r="BL99" s="783"/>
      <c r="BM99" s="784"/>
      <c r="BN99" s="784"/>
      <c r="BO99" s="785"/>
      <c r="BP99" s="785"/>
      <c r="BQ99" s="785"/>
      <c r="BR99" s="50" t="e">
        <f>VLOOKUP(BG99,'BASE DE DONNEE'!$A$4:$H$148,3,0)</f>
        <v>#N/A</v>
      </c>
      <c r="BS99" s="713" t="e">
        <f t="shared" si="26"/>
        <v>#N/A</v>
      </c>
      <c r="BT99" s="714"/>
      <c r="BU99" s="51" t="e">
        <f>VLOOKUP(BG99,'BASE DE DONNEE'!$A$4:$H$148,6,0)*BT99/100</f>
        <v>#N/A</v>
      </c>
      <c r="BV99" s="51" t="e">
        <f>VLOOKUP(BG99,'BASE DE DONNEE'!$A$4:$H$148,7,0)*BT99/100</f>
        <v>#N/A</v>
      </c>
      <c r="BW99" s="51" t="e">
        <f>VLOOKUP(BG99,'BASE DE DONNEE'!$A$4:$H$148,8,0)*BT99/100</f>
        <v>#N/A</v>
      </c>
      <c r="BX99" s="52" t="e">
        <f t="shared" si="27"/>
        <v>#N/A</v>
      </c>
    </row>
    <row r="100" spans="1:76" ht="15.75" thickBot="1" x14ac:dyDescent="0.3">
      <c r="A100" s="22"/>
      <c r="B100" s="23"/>
      <c r="C100" s="864" t="e">
        <f>VLOOKUP(B100,'BASE DE DONNEE'!$A$4:$H$148,2,0)</f>
        <v>#N/A</v>
      </c>
      <c r="D100" s="864"/>
      <c r="E100" s="864"/>
      <c r="F100" s="865"/>
      <c r="G100" s="865"/>
      <c r="H100" s="866"/>
      <c r="I100" s="866"/>
      <c r="J100" s="867"/>
      <c r="K100" s="867"/>
      <c r="L100" s="867"/>
      <c r="M100" s="50" t="e">
        <f>VLOOKUP(B100,'BASE DE DONNEE'!$A$4:$H$148,3,0)</f>
        <v>#N/A</v>
      </c>
      <c r="N100" s="725" t="e">
        <f t="shared" si="21"/>
        <v>#N/A</v>
      </c>
      <c r="O100" s="726"/>
      <c r="P100" s="51" t="e">
        <f>VLOOKUP(B100,'BASE DE DONNEE'!$A$4:$H$148,6,0)*N100/100</f>
        <v>#N/A</v>
      </c>
      <c r="Q100" s="51" t="e">
        <f>VLOOKUP(B100,'BASE DE DONNEE'!$A$4:$H$148,7,0)*N100/100</f>
        <v>#N/A</v>
      </c>
      <c r="R100" s="51" t="e">
        <f>VLOOKUP(B100,'BASE DE DONNEE'!$A$4:$H$148,8,0)*N100/100</f>
        <v>#N/A</v>
      </c>
      <c r="S100" s="52" t="e">
        <f t="shared" si="20"/>
        <v>#N/A</v>
      </c>
      <c r="T100" s="22"/>
      <c r="U100" s="153"/>
      <c r="V100" s="782" t="e">
        <f>VLOOKUP(U100,'BASE DE DONNEE'!$A$4:$H$148,2,0)</f>
        <v>#N/A</v>
      </c>
      <c r="W100" s="782"/>
      <c r="X100" s="782"/>
      <c r="Y100" s="783"/>
      <c r="Z100" s="783"/>
      <c r="AA100" s="784"/>
      <c r="AB100" s="784"/>
      <c r="AC100" s="785"/>
      <c r="AD100" s="785"/>
      <c r="AE100" s="785"/>
      <c r="AF100" s="50" t="e">
        <f>VLOOKUP(U100,'BASE DE DONNEE'!$A$4:$H$148,3,0)</f>
        <v>#N/A</v>
      </c>
      <c r="AG100" s="713" t="e">
        <f t="shared" si="22"/>
        <v>#N/A</v>
      </c>
      <c r="AH100" s="714"/>
      <c r="AI100" s="51" t="e">
        <f>VLOOKUP(U100,'BASE DE DONNEE'!$A$4:$H$148,6,0)*AH100/100</f>
        <v>#N/A</v>
      </c>
      <c r="AJ100" s="51" t="e">
        <f>VLOOKUP(U100,'BASE DE DONNEE'!$A$4:$H$148,7,0)*AH100/100</f>
        <v>#N/A</v>
      </c>
      <c r="AK100" s="51" t="e">
        <f>VLOOKUP(U100,'BASE DE DONNEE'!$A$4:$H$148,8,0)*AH100/100</f>
        <v>#N/A</v>
      </c>
      <c r="AL100" s="52" t="e">
        <f t="shared" si="23"/>
        <v>#N/A</v>
      </c>
      <c r="AM100" s="22"/>
      <c r="AN100" s="153"/>
      <c r="AO100" s="782" t="e">
        <f>VLOOKUP(AN100,'BASE DE DONNEE'!$A$4:$H$148,2,0)</f>
        <v>#N/A</v>
      </c>
      <c r="AP100" s="782"/>
      <c r="AQ100" s="782"/>
      <c r="AR100" s="783"/>
      <c r="AS100" s="783"/>
      <c r="AT100" s="784"/>
      <c r="AU100" s="784"/>
      <c r="AV100" s="785"/>
      <c r="AW100" s="785"/>
      <c r="AX100" s="785"/>
      <c r="AY100" s="50" t="e">
        <f>VLOOKUP(AN100,'BASE DE DONNEE'!$A$4:$H$148,3,0)</f>
        <v>#N/A</v>
      </c>
      <c r="AZ100" s="713" t="e">
        <f t="shared" si="24"/>
        <v>#N/A</v>
      </c>
      <c r="BA100" s="714"/>
      <c r="BB100" s="51" t="e">
        <f>VLOOKUP(AN100,'BASE DE DONNEE'!$A$4:$H$148,6,0)*BA100/100</f>
        <v>#N/A</v>
      </c>
      <c r="BC100" s="51" t="e">
        <f>VLOOKUP(AN100,'BASE DE DONNEE'!$A$4:$H$148,7,0)*BA100/100</f>
        <v>#N/A</v>
      </c>
      <c r="BD100" s="51" t="e">
        <f>VLOOKUP(AN100,'BASE DE DONNEE'!$A$4:$H$148,8,0)*BA100/100</f>
        <v>#N/A</v>
      </c>
      <c r="BE100" s="52" t="e">
        <f t="shared" si="25"/>
        <v>#N/A</v>
      </c>
      <c r="BF100" s="22"/>
      <c r="BG100" s="153"/>
      <c r="BH100" s="782" t="e">
        <f>VLOOKUP(BG100,'BASE DE DONNEE'!$A$4:$H$148,2,0)</f>
        <v>#N/A</v>
      </c>
      <c r="BI100" s="782"/>
      <c r="BJ100" s="782"/>
      <c r="BK100" s="783"/>
      <c r="BL100" s="783"/>
      <c r="BM100" s="784"/>
      <c r="BN100" s="784"/>
      <c r="BO100" s="785"/>
      <c r="BP100" s="785"/>
      <c r="BQ100" s="785"/>
      <c r="BR100" s="50" t="e">
        <f>VLOOKUP(BG100,'BASE DE DONNEE'!$A$4:$H$148,3,0)</f>
        <v>#N/A</v>
      </c>
      <c r="BS100" s="713" t="e">
        <f t="shared" si="26"/>
        <v>#N/A</v>
      </c>
      <c r="BT100" s="714"/>
      <c r="BU100" s="51" t="e">
        <f>VLOOKUP(BG100,'BASE DE DONNEE'!$A$4:$H$148,6,0)*BT100/100</f>
        <v>#N/A</v>
      </c>
      <c r="BV100" s="51" t="e">
        <f>VLOOKUP(BG100,'BASE DE DONNEE'!$A$4:$H$148,7,0)*BT100/100</f>
        <v>#N/A</v>
      </c>
      <c r="BW100" s="51" t="e">
        <f>VLOOKUP(BG100,'BASE DE DONNEE'!$A$4:$H$148,8,0)*BT100/100</f>
        <v>#N/A</v>
      </c>
      <c r="BX100" s="52" t="e">
        <f t="shared" si="27"/>
        <v>#N/A</v>
      </c>
    </row>
    <row r="101" spans="1:76" ht="16.5" thickTop="1" thickBot="1" x14ac:dyDescent="0.3">
      <c r="A101" s="821" t="s">
        <v>61</v>
      </c>
      <c r="B101" s="822"/>
      <c r="C101" s="822"/>
      <c r="D101" s="822"/>
      <c r="E101" s="822"/>
      <c r="F101" s="822"/>
      <c r="G101" s="822"/>
      <c r="H101" s="822"/>
      <c r="I101" s="823"/>
      <c r="J101" s="824">
        <f>SUM(J77:L100)+SUM(AC77:AE107)+SUM(AV77:AX107)+SUM(BO77:BQ107)</f>
        <v>0</v>
      </c>
      <c r="K101" s="825"/>
      <c r="L101" s="825"/>
      <c r="M101" s="825"/>
      <c r="N101" s="825"/>
      <c r="O101" s="825"/>
      <c r="P101" s="825"/>
      <c r="Q101" s="825"/>
      <c r="R101" s="825"/>
      <c r="S101" s="826"/>
      <c r="T101" s="22"/>
      <c r="U101" s="153"/>
      <c r="V101" s="782" t="e">
        <f>VLOOKUP(U101,'BASE DE DONNEE'!$A$4:$H$148,2,0)</f>
        <v>#N/A</v>
      </c>
      <c r="W101" s="782"/>
      <c r="X101" s="782"/>
      <c r="Y101" s="783"/>
      <c r="Z101" s="783"/>
      <c r="AA101" s="784"/>
      <c r="AB101" s="784"/>
      <c r="AC101" s="785"/>
      <c r="AD101" s="785"/>
      <c r="AE101" s="785"/>
      <c r="AF101" s="50" t="e">
        <f>VLOOKUP(U101,'BASE DE DONNEE'!$A$4:$H$148,3,0)</f>
        <v>#N/A</v>
      </c>
      <c r="AG101" s="713" t="e">
        <f t="shared" si="22"/>
        <v>#N/A</v>
      </c>
      <c r="AH101" s="714"/>
      <c r="AI101" s="51" t="e">
        <f>VLOOKUP(U101,'BASE DE DONNEE'!$A$4:$H$148,6,0)*AH101/100</f>
        <v>#N/A</v>
      </c>
      <c r="AJ101" s="51" t="e">
        <f>VLOOKUP(U101,'BASE DE DONNEE'!$A$4:$H$148,7,0)*AH101/100</f>
        <v>#N/A</v>
      </c>
      <c r="AK101" s="51" t="e">
        <f>VLOOKUP(U101,'BASE DE DONNEE'!$A$4:$H$148,8,0)*AH101/100</f>
        <v>#N/A</v>
      </c>
      <c r="AL101" s="52" t="e">
        <f t="shared" si="23"/>
        <v>#N/A</v>
      </c>
      <c r="AM101" s="22"/>
      <c r="AN101" s="153"/>
      <c r="AO101" s="782" t="e">
        <f>VLOOKUP(AN101,'BASE DE DONNEE'!$A$4:$H$148,2,0)</f>
        <v>#N/A</v>
      </c>
      <c r="AP101" s="782"/>
      <c r="AQ101" s="782"/>
      <c r="AR101" s="783"/>
      <c r="AS101" s="783"/>
      <c r="AT101" s="784"/>
      <c r="AU101" s="784"/>
      <c r="AV101" s="785"/>
      <c r="AW101" s="785"/>
      <c r="AX101" s="785"/>
      <c r="AY101" s="50" t="e">
        <f>VLOOKUP(AN101,'BASE DE DONNEE'!$A$4:$H$148,3,0)</f>
        <v>#N/A</v>
      </c>
      <c r="AZ101" s="713" t="e">
        <f t="shared" si="24"/>
        <v>#N/A</v>
      </c>
      <c r="BA101" s="714"/>
      <c r="BB101" s="51" t="e">
        <f>VLOOKUP(AN101,'BASE DE DONNEE'!$A$4:$H$148,6,0)*BA101/100</f>
        <v>#N/A</v>
      </c>
      <c r="BC101" s="51" t="e">
        <f>VLOOKUP(AN101,'BASE DE DONNEE'!$A$4:$H$148,7,0)*BA101/100</f>
        <v>#N/A</v>
      </c>
      <c r="BD101" s="51" t="e">
        <f>VLOOKUP(AN101,'BASE DE DONNEE'!$A$4:$H$148,8,0)*BA101/100</f>
        <v>#N/A</v>
      </c>
      <c r="BE101" s="52" t="e">
        <f t="shared" si="25"/>
        <v>#N/A</v>
      </c>
      <c r="BF101" s="22"/>
      <c r="BG101" s="153"/>
      <c r="BH101" s="782" t="e">
        <f>VLOOKUP(BG101,'BASE DE DONNEE'!$A$4:$H$148,2,0)</f>
        <v>#N/A</v>
      </c>
      <c r="BI101" s="782"/>
      <c r="BJ101" s="782"/>
      <c r="BK101" s="783"/>
      <c r="BL101" s="783"/>
      <c r="BM101" s="784"/>
      <c r="BN101" s="784"/>
      <c r="BO101" s="785"/>
      <c r="BP101" s="785"/>
      <c r="BQ101" s="785"/>
      <c r="BR101" s="50" t="e">
        <f>VLOOKUP(BG101,'BASE DE DONNEE'!$A$4:$H$148,3,0)</f>
        <v>#N/A</v>
      </c>
      <c r="BS101" s="713" t="e">
        <f t="shared" si="26"/>
        <v>#N/A</v>
      </c>
      <c r="BT101" s="714"/>
      <c r="BU101" s="51" t="e">
        <f>VLOOKUP(BG101,'BASE DE DONNEE'!$A$4:$H$148,6,0)*BT101/100</f>
        <v>#N/A</v>
      </c>
      <c r="BV101" s="51" t="e">
        <f>VLOOKUP(BG101,'BASE DE DONNEE'!$A$4:$H$148,7,0)*BT101/100</f>
        <v>#N/A</v>
      </c>
      <c r="BW101" s="51" t="e">
        <f>VLOOKUP(BG101,'BASE DE DONNEE'!$A$4:$H$148,8,0)*BT101/100</f>
        <v>#N/A</v>
      </c>
      <c r="BX101" s="52" t="e">
        <f t="shared" si="27"/>
        <v>#N/A</v>
      </c>
    </row>
    <row r="102" spans="1:76" ht="15.75" thickBot="1" x14ac:dyDescent="0.3">
      <c r="A102" s="854" t="s">
        <v>55</v>
      </c>
      <c r="B102" s="855"/>
      <c r="C102" s="855"/>
      <c r="D102" s="855"/>
      <c r="E102" s="855"/>
      <c r="F102" s="855"/>
      <c r="G102" s="855"/>
      <c r="H102" s="855"/>
      <c r="I102" s="855"/>
      <c r="J102" s="855"/>
      <c r="K102" s="855"/>
      <c r="L102" s="855"/>
      <c r="M102" s="855"/>
      <c r="N102" s="855"/>
      <c r="O102" s="818">
        <f>SUMIF(N77:O100,"&lt;&gt;#N/A")+SUMIF(AG77:AH107,"&lt;&gt;#N/A")+SUMIF(AZ77:BA107,"&lt;&gt;#N/A")+SUMIF(BS77:BT107,"&lt;&gt;#N/A")</f>
        <v>0</v>
      </c>
      <c r="P102" s="819"/>
      <c r="Q102" s="819"/>
      <c r="R102" s="819"/>
      <c r="S102" s="820"/>
      <c r="T102" s="22"/>
      <c r="U102" s="153"/>
      <c r="V102" s="782" t="e">
        <f>VLOOKUP(U102,'BASE DE DONNEE'!$A$4:$H$148,2,0)</f>
        <v>#N/A</v>
      </c>
      <c r="W102" s="782"/>
      <c r="X102" s="782"/>
      <c r="Y102" s="783"/>
      <c r="Z102" s="783"/>
      <c r="AA102" s="784"/>
      <c r="AB102" s="784"/>
      <c r="AC102" s="785"/>
      <c r="AD102" s="785"/>
      <c r="AE102" s="785"/>
      <c r="AF102" s="50" t="e">
        <f>VLOOKUP(U102,'BASE DE DONNEE'!$A$4:$H$148,3,0)</f>
        <v>#N/A</v>
      </c>
      <c r="AG102" s="713" t="e">
        <f t="shared" si="22"/>
        <v>#N/A</v>
      </c>
      <c r="AH102" s="714"/>
      <c r="AI102" s="51" t="e">
        <f>VLOOKUP(U102,'BASE DE DONNEE'!$A$4:$H$148,6,0)*AH102/100</f>
        <v>#N/A</v>
      </c>
      <c r="AJ102" s="51" t="e">
        <f>VLOOKUP(U102,'BASE DE DONNEE'!$A$4:$H$148,7,0)*AH102/100</f>
        <v>#N/A</v>
      </c>
      <c r="AK102" s="51" t="e">
        <f>VLOOKUP(U102,'BASE DE DONNEE'!$A$4:$H$148,8,0)*AH102/100</f>
        <v>#N/A</v>
      </c>
      <c r="AL102" s="52" t="e">
        <f t="shared" si="23"/>
        <v>#N/A</v>
      </c>
      <c r="AM102" s="22"/>
      <c r="AN102" s="153"/>
      <c r="AO102" s="782" t="e">
        <f>VLOOKUP(AN102,'BASE DE DONNEE'!$A$4:$H$148,2,0)</f>
        <v>#N/A</v>
      </c>
      <c r="AP102" s="782"/>
      <c r="AQ102" s="782"/>
      <c r="AR102" s="783"/>
      <c r="AS102" s="783"/>
      <c r="AT102" s="784"/>
      <c r="AU102" s="784"/>
      <c r="AV102" s="785"/>
      <c r="AW102" s="785"/>
      <c r="AX102" s="785"/>
      <c r="AY102" s="50" t="e">
        <f>VLOOKUP(AN102,'BASE DE DONNEE'!$A$4:$H$148,3,0)</f>
        <v>#N/A</v>
      </c>
      <c r="AZ102" s="713" t="e">
        <f t="shared" si="24"/>
        <v>#N/A</v>
      </c>
      <c r="BA102" s="714"/>
      <c r="BB102" s="51" t="e">
        <f>VLOOKUP(AN102,'BASE DE DONNEE'!$A$4:$H$148,6,0)*BA102/100</f>
        <v>#N/A</v>
      </c>
      <c r="BC102" s="51" t="e">
        <f>VLOOKUP(AN102,'BASE DE DONNEE'!$A$4:$H$148,7,0)*BA102/100</f>
        <v>#N/A</v>
      </c>
      <c r="BD102" s="51" t="e">
        <f>VLOOKUP(AN102,'BASE DE DONNEE'!$A$4:$H$148,8,0)*BA102/100</f>
        <v>#N/A</v>
      </c>
      <c r="BE102" s="52" t="e">
        <f t="shared" si="25"/>
        <v>#N/A</v>
      </c>
      <c r="BF102" s="22"/>
      <c r="BG102" s="153"/>
      <c r="BH102" s="782" t="e">
        <f>VLOOKUP(BG102,'BASE DE DONNEE'!$A$4:$H$148,2,0)</f>
        <v>#N/A</v>
      </c>
      <c r="BI102" s="782"/>
      <c r="BJ102" s="782"/>
      <c r="BK102" s="783"/>
      <c r="BL102" s="783"/>
      <c r="BM102" s="784"/>
      <c r="BN102" s="784"/>
      <c r="BO102" s="785"/>
      <c r="BP102" s="785"/>
      <c r="BQ102" s="785"/>
      <c r="BR102" s="50" t="e">
        <f>VLOOKUP(BG102,'BASE DE DONNEE'!$A$4:$H$148,3,0)</f>
        <v>#N/A</v>
      </c>
      <c r="BS102" s="713" t="e">
        <f t="shared" si="26"/>
        <v>#N/A</v>
      </c>
      <c r="BT102" s="714"/>
      <c r="BU102" s="51" t="e">
        <f>VLOOKUP(BG102,'BASE DE DONNEE'!$A$4:$H$148,6,0)*BT102/100</f>
        <v>#N/A</v>
      </c>
      <c r="BV102" s="51" t="e">
        <f>VLOOKUP(BG102,'BASE DE DONNEE'!$A$4:$H$148,7,0)*BT102/100</f>
        <v>#N/A</v>
      </c>
      <c r="BW102" s="51" t="e">
        <f>VLOOKUP(BG102,'BASE DE DONNEE'!$A$4:$H$148,8,0)*BT102/100</f>
        <v>#N/A</v>
      </c>
      <c r="BX102" s="52" t="e">
        <f t="shared" si="27"/>
        <v>#N/A</v>
      </c>
    </row>
    <row r="103" spans="1:76" ht="15.75" thickBot="1" x14ac:dyDescent="0.3">
      <c r="A103" s="854" t="s">
        <v>59</v>
      </c>
      <c r="B103" s="855"/>
      <c r="C103" s="855"/>
      <c r="D103" s="855"/>
      <c r="E103" s="855"/>
      <c r="F103" s="855"/>
      <c r="G103" s="855"/>
      <c r="H103" s="855"/>
      <c r="I103" s="855"/>
      <c r="J103" s="855"/>
      <c r="K103" s="855"/>
      <c r="L103" s="855"/>
      <c r="M103" s="855"/>
      <c r="N103" s="855"/>
      <c r="O103" s="856"/>
      <c r="P103" s="815">
        <f>SUMIF(P77:P100,"&lt;&gt;#N/A")+SUMIF(AI77:AI107,"&lt;&gt;#N/A")+SUMIF(BB77:BB107,"&lt;&gt;#N/A")+SUMIF(BU77:BU107,"&lt;&gt;#N/A")</f>
        <v>0</v>
      </c>
      <c r="Q103" s="816"/>
      <c r="R103" s="816"/>
      <c r="S103" s="817"/>
      <c r="T103" s="22"/>
      <c r="U103" s="153"/>
      <c r="V103" s="782" t="e">
        <f>VLOOKUP(U103,'BASE DE DONNEE'!$A$4:$H$148,2,0)</f>
        <v>#N/A</v>
      </c>
      <c r="W103" s="782"/>
      <c r="X103" s="782"/>
      <c r="Y103" s="783"/>
      <c r="Z103" s="783"/>
      <c r="AA103" s="784"/>
      <c r="AB103" s="784"/>
      <c r="AC103" s="785"/>
      <c r="AD103" s="785"/>
      <c r="AE103" s="785"/>
      <c r="AF103" s="50" t="e">
        <f>VLOOKUP(U103,'BASE DE DONNEE'!$A$4:$H$148,3,0)</f>
        <v>#N/A</v>
      </c>
      <c r="AG103" s="713" t="e">
        <f t="shared" si="22"/>
        <v>#N/A</v>
      </c>
      <c r="AH103" s="714"/>
      <c r="AI103" s="51" t="e">
        <f>VLOOKUP(U103,'BASE DE DONNEE'!$A$4:$H$148,6,0)*AH103/100</f>
        <v>#N/A</v>
      </c>
      <c r="AJ103" s="51" t="e">
        <f>VLOOKUP(U103,'BASE DE DONNEE'!$A$4:$H$148,7,0)*AH103/100</f>
        <v>#N/A</v>
      </c>
      <c r="AK103" s="51" t="e">
        <f>VLOOKUP(U103,'BASE DE DONNEE'!$A$4:$H$148,8,0)*AH103/100</f>
        <v>#N/A</v>
      </c>
      <c r="AL103" s="52" t="e">
        <f t="shared" si="23"/>
        <v>#N/A</v>
      </c>
      <c r="AM103" s="22"/>
      <c r="AN103" s="153"/>
      <c r="AO103" s="782" t="e">
        <f>VLOOKUP(AN103,'BASE DE DONNEE'!$A$4:$H$148,2,0)</f>
        <v>#N/A</v>
      </c>
      <c r="AP103" s="782"/>
      <c r="AQ103" s="782"/>
      <c r="AR103" s="783"/>
      <c r="AS103" s="783"/>
      <c r="AT103" s="784"/>
      <c r="AU103" s="784"/>
      <c r="AV103" s="785"/>
      <c r="AW103" s="785"/>
      <c r="AX103" s="785"/>
      <c r="AY103" s="50" t="e">
        <f>VLOOKUP(AN103,'BASE DE DONNEE'!$A$4:$H$148,3,0)</f>
        <v>#N/A</v>
      </c>
      <c r="AZ103" s="713" t="e">
        <f t="shared" si="24"/>
        <v>#N/A</v>
      </c>
      <c r="BA103" s="714"/>
      <c r="BB103" s="51" t="e">
        <f>VLOOKUP(AN103,'BASE DE DONNEE'!$A$4:$H$148,6,0)*BA103/100</f>
        <v>#N/A</v>
      </c>
      <c r="BC103" s="51" t="e">
        <f>VLOOKUP(AN103,'BASE DE DONNEE'!$A$4:$H$148,7,0)*BA103/100</f>
        <v>#N/A</v>
      </c>
      <c r="BD103" s="51" t="e">
        <f>VLOOKUP(AN103,'BASE DE DONNEE'!$A$4:$H$148,8,0)*BA103/100</f>
        <v>#N/A</v>
      </c>
      <c r="BE103" s="52" t="e">
        <f t="shared" si="25"/>
        <v>#N/A</v>
      </c>
      <c r="BF103" s="22"/>
      <c r="BG103" s="153"/>
      <c r="BH103" s="782" t="e">
        <f>VLOOKUP(BG103,'BASE DE DONNEE'!$A$4:$H$148,2,0)</f>
        <v>#N/A</v>
      </c>
      <c r="BI103" s="782"/>
      <c r="BJ103" s="782"/>
      <c r="BK103" s="783"/>
      <c r="BL103" s="783"/>
      <c r="BM103" s="784"/>
      <c r="BN103" s="784"/>
      <c r="BO103" s="785"/>
      <c r="BP103" s="785"/>
      <c r="BQ103" s="785"/>
      <c r="BR103" s="50" t="e">
        <f>VLOOKUP(BG103,'BASE DE DONNEE'!$A$4:$H$148,3,0)</f>
        <v>#N/A</v>
      </c>
      <c r="BS103" s="713" t="e">
        <f t="shared" si="26"/>
        <v>#N/A</v>
      </c>
      <c r="BT103" s="714"/>
      <c r="BU103" s="51" t="e">
        <f>VLOOKUP(BG103,'BASE DE DONNEE'!$A$4:$H$148,6,0)*BT103/100</f>
        <v>#N/A</v>
      </c>
      <c r="BV103" s="51" t="e">
        <f>VLOOKUP(BG103,'BASE DE DONNEE'!$A$4:$H$148,7,0)*BT103/100</f>
        <v>#N/A</v>
      </c>
      <c r="BW103" s="51" t="e">
        <f>VLOOKUP(BG103,'BASE DE DONNEE'!$A$4:$H$148,8,0)*BT103/100</f>
        <v>#N/A</v>
      </c>
      <c r="BX103" s="52" t="e">
        <f t="shared" si="27"/>
        <v>#N/A</v>
      </c>
    </row>
    <row r="104" spans="1:76" ht="15.75" thickBot="1" x14ac:dyDescent="0.3">
      <c r="A104" s="868" t="s">
        <v>58</v>
      </c>
      <c r="B104" s="869"/>
      <c r="C104" s="869"/>
      <c r="D104" s="869"/>
      <c r="E104" s="869"/>
      <c r="F104" s="869"/>
      <c r="G104" s="869"/>
      <c r="H104" s="869"/>
      <c r="I104" s="869"/>
      <c r="J104" s="869"/>
      <c r="K104" s="869"/>
      <c r="L104" s="869"/>
      <c r="M104" s="869"/>
      <c r="N104" s="869"/>
      <c r="O104" s="869"/>
      <c r="P104" s="575"/>
      <c r="Q104" s="800">
        <f>SUMIF(Q77:Q100,"&lt;&gt;#N/A")+SUMIF(AJ77:AJ107,"&lt;&gt;#N/A")+SUMIF(BC77:BC107,"&lt;&gt;#N/A")+SUMIF(BV77:BV107,"&lt;&gt;#N/A")</f>
        <v>0</v>
      </c>
      <c r="R104" s="801"/>
      <c r="S104" s="802"/>
      <c r="T104" s="22"/>
      <c r="U104" s="153"/>
      <c r="V104" s="782" t="e">
        <f>VLOOKUP(U104,'BASE DE DONNEE'!$A$4:$H$148,2,0)</f>
        <v>#N/A</v>
      </c>
      <c r="W104" s="782"/>
      <c r="X104" s="782"/>
      <c r="Y104" s="783"/>
      <c r="Z104" s="783"/>
      <c r="AA104" s="784"/>
      <c r="AB104" s="784"/>
      <c r="AC104" s="785"/>
      <c r="AD104" s="785"/>
      <c r="AE104" s="785"/>
      <c r="AF104" s="50" t="e">
        <f>VLOOKUP(U104,'BASE DE DONNEE'!$A$4:$H$148,3,0)</f>
        <v>#N/A</v>
      </c>
      <c r="AG104" s="713" t="e">
        <f t="shared" si="22"/>
        <v>#N/A</v>
      </c>
      <c r="AH104" s="714"/>
      <c r="AI104" s="51" t="e">
        <f>VLOOKUP(U104,'BASE DE DONNEE'!$A$4:$H$148,6,0)*AH104/100</f>
        <v>#N/A</v>
      </c>
      <c r="AJ104" s="51" t="e">
        <f>VLOOKUP(U104,'BASE DE DONNEE'!$A$4:$H$148,7,0)*AH104/100</f>
        <v>#N/A</v>
      </c>
      <c r="AK104" s="51" t="e">
        <f>VLOOKUP(U104,'BASE DE DONNEE'!$A$4:$H$148,8,0)*AH104/100</f>
        <v>#N/A</v>
      </c>
      <c r="AL104" s="52" t="e">
        <f t="shared" si="23"/>
        <v>#N/A</v>
      </c>
      <c r="AM104" s="22"/>
      <c r="AN104" s="153"/>
      <c r="AO104" s="782" t="e">
        <f>VLOOKUP(AN104,'BASE DE DONNEE'!$A$4:$H$148,2,0)</f>
        <v>#N/A</v>
      </c>
      <c r="AP104" s="782"/>
      <c r="AQ104" s="782"/>
      <c r="AR104" s="783"/>
      <c r="AS104" s="783"/>
      <c r="AT104" s="784"/>
      <c r="AU104" s="784"/>
      <c r="AV104" s="785"/>
      <c r="AW104" s="785"/>
      <c r="AX104" s="785"/>
      <c r="AY104" s="50" t="e">
        <f>VLOOKUP(AN104,'BASE DE DONNEE'!$A$4:$H$148,3,0)</f>
        <v>#N/A</v>
      </c>
      <c r="AZ104" s="713" t="e">
        <f t="shared" si="24"/>
        <v>#N/A</v>
      </c>
      <c r="BA104" s="714"/>
      <c r="BB104" s="51" t="e">
        <f>VLOOKUP(AN104,'BASE DE DONNEE'!$A$4:$H$148,6,0)*BA104/100</f>
        <v>#N/A</v>
      </c>
      <c r="BC104" s="51" t="e">
        <f>VLOOKUP(AN104,'BASE DE DONNEE'!$A$4:$H$148,7,0)*BA104/100</f>
        <v>#N/A</v>
      </c>
      <c r="BD104" s="51" t="e">
        <f>VLOOKUP(AN104,'BASE DE DONNEE'!$A$4:$H$148,8,0)*BA104/100</f>
        <v>#N/A</v>
      </c>
      <c r="BE104" s="52" t="e">
        <f t="shared" si="25"/>
        <v>#N/A</v>
      </c>
      <c r="BF104" s="22"/>
      <c r="BG104" s="153"/>
      <c r="BH104" s="782" t="e">
        <f>VLOOKUP(BG104,'BASE DE DONNEE'!$A$4:$H$148,2,0)</f>
        <v>#N/A</v>
      </c>
      <c r="BI104" s="782"/>
      <c r="BJ104" s="782"/>
      <c r="BK104" s="783"/>
      <c r="BL104" s="783"/>
      <c r="BM104" s="784"/>
      <c r="BN104" s="784"/>
      <c r="BO104" s="785"/>
      <c r="BP104" s="785"/>
      <c r="BQ104" s="785"/>
      <c r="BR104" s="50" t="e">
        <f>VLOOKUP(BG104,'BASE DE DONNEE'!$A$4:$H$148,3,0)</f>
        <v>#N/A</v>
      </c>
      <c r="BS104" s="713" t="e">
        <f t="shared" si="26"/>
        <v>#N/A</v>
      </c>
      <c r="BT104" s="714"/>
      <c r="BU104" s="51" t="e">
        <f>VLOOKUP(BG104,'BASE DE DONNEE'!$A$4:$H$148,6,0)*BT104/100</f>
        <v>#N/A</v>
      </c>
      <c r="BV104" s="51" t="e">
        <f>VLOOKUP(BG104,'BASE DE DONNEE'!$A$4:$H$148,7,0)*BT104/100</f>
        <v>#N/A</v>
      </c>
      <c r="BW104" s="51" t="e">
        <f>VLOOKUP(BG104,'BASE DE DONNEE'!$A$4:$H$148,8,0)*BT104/100</f>
        <v>#N/A</v>
      </c>
      <c r="BX104" s="52" t="e">
        <f t="shared" si="27"/>
        <v>#N/A</v>
      </c>
    </row>
    <row r="105" spans="1:76" ht="15.75" thickBot="1" x14ac:dyDescent="0.3">
      <c r="A105" s="885" t="s">
        <v>57</v>
      </c>
      <c r="B105" s="886"/>
      <c r="C105" s="886"/>
      <c r="D105" s="886"/>
      <c r="E105" s="886"/>
      <c r="F105" s="886"/>
      <c r="G105" s="886"/>
      <c r="H105" s="886"/>
      <c r="I105" s="886"/>
      <c r="J105" s="886"/>
      <c r="K105" s="886"/>
      <c r="L105" s="886"/>
      <c r="M105" s="886"/>
      <c r="N105" s="886"/>
      <c r="O105" s="886"/>
      <c r="P105" s="886"/>
      <c r="Q105" s="856"/>
      <c r="R105" s="798">
        <f>SUMIF(R77:R100,"&lt;&gt;#N/A")+SUMIF(AK77:AK107,"&lt;&gt;#N/A")+SUMIF(BD77:BD107,"&lt;&gt;#N/A")+SUMIF(BW77:BW107,"&lt;&gt;#N/A")</f>
        <v>0</v>
      </c>
      <c r="S105" s="799"/>
      <c r="T105" s="22"/>
      <c r="U105" s="153"/>
      <c r="V105" s="782" t="e">
        <f>VLOOKUP(U105,'BASE DE DONNEE'!$A$4:$H$148,2,0)</f>
        <v>#N/A</v>
      </c>
      <c r="W105" s="782"/>
      <c r="X105" s="782"/>
      <c r="Y105" s="783"/>
      <c r="Z105" s="783"/>
      <c r="AA105" s="784"/>
      <c r="AB105" s="784"/>
      <c r="AC105" s="785"/>
      <c r="AD105" s="785"/>
      <c r="AE105" s="785"/>
      <c r="AF105" s="50" t="e">
        <f>VLOOKUP(U105,'BASE DE DONNEE'!$A$4:$H$148,3,0)</f>
        <v>#N/A</v>
      </c>
      <c r="AG105" s="713" t="e">
        <f t="shared" si="22"/>
        <v>#N/A</v>
      </c>
      <c r="AH105" s="714"/>
      <c r="AI105" s="51" t="e">
        <f>VLOOKUP(U105,'BASE DE DONNEE'!$A$4:$H$148,6,0)*AH105/100</f>
        <v>#N/A</v>
      </c>
      <c r="AJ105" s="51" t="e">
        <f>VLOOKUP(U105,'BASE DE DONNEE'!$A$4:$H$148,7,0)*AH105/100</f>
        <v>#N/A</v>
      </c>
      <c r="AK105" s="51" t="e">
        <f>VLOOKUP(U105,'BASE DE DONNEE'!$A$4:$H$148,8,0)*AH105/100</f>
        <v>#N/A</v>
      </c>
      <c r="AL105" s="52" t="e">
        <f t="shared" si="23"/>
        <v>#N/A</v>
      </c>
      <c r="AM105" s="22"/>
      <c r="AN105" s="153"/>
      <c r="AO105" s="782" t="e">
        <f>VLOOKUP(AN105,'BASE DE DONNEE'!$A$4:$H$148,2,0)</f>
        <v>#N/A</v>
      </c>
      <c r="AP105" s="782"/>
      <c r="AQ105" s="782"/>
      <c r="AR105" s="783"/>
      <c r="AS105" s="783"/>
      <c r="AT105" s="784"/>
      <c r="AU105" s="784"/>
      <c r="AV105" s="785"/>
      <c r="AW105" s="785"/>
      <c r="AX105" s="785"/>
      <c r="AY105" s="50" t="e">
        <f>VLOOKUP(AN105,'BASE DE DONNEE'!$A$4:$H$148,3,0)</f>
        <v>#N/A</v>
      </c>
      <c r="AZ105" s="713" t="e">
        <f t="shared" si="24"/>
        <v>#N/A</v>
      </c>
      <c r="BA105" s="714"/>
      <c r="BB105" s="51" t="e">
        <f>VLOOKUP(AN105,'BASE DE DONNEE'!$A$4:$H$148,6,0)*BA105/100</f>
        <v>#N/A</v>
      </c>
      <c r="BC105" s="51" t="e">
        <f>VLOOKUP(AN105,'BASE DE DONNEE'!$A$4:$H$148,7,0)*BA105/100</f>
        <v>#N/A</v>
      </c>
      <c r="BD105" s="51" t="e">
        <f>VLOOKUP(AN105,'BASE DE DONNEE'!$A$4:$H$148,8,0)*BA105/100</f>
        <v>#N/A</v>
      </c>
      <c r="BE105" s="52" t="e">
        <f t="shared" si="25"/>
        <v>#N/A</v>
      </c>
      <c r="BF105" s="22"/>
      <c r="BG105" s="153"/>
      <c r="BH105" s="782" t="e">
        <f>VLOOKUP(BG105,'BASE DE DONNEE'!$A$4:$H$148,2,0)</f>
        <v>#N/A</v>
      </c>
      <c r="BI105" s="782"/>
      <c r="BJ105" s="782"/>
      <c r="BK105" s="783"/>
      <c r="BL105" s="783"/>
      <c r="BM105" s="784"/>
      <c r="BN105" s="784"/>
      <c r="BO105" s="785"/>
      <c r="BP105" s="785"/>
      <c r="BQ105" s="785"/>
      <c r="BR105" s="50" t="e">
        <f>VLOOKUP(BG105,'BASE DE DONNEE'!$A$4:$H$148,3,0)</f>
        <v>#N/A</v>
      </c>
      <c r="BS105" s="713" t="e">
        <f t="shared" si="26"/>
        <v>#N/A</v>
      </c>
      <c r="BT105" s="714"/>
      <c r="BU105" s="51" t="e">
        <f>VLOOKUP(BG105,'BASE DE DONNEE'!$A$4:$H$148,6,0)*BT105/100</f>
        <v>#N/A</v>
      </c>
      <c r="BV105" s="51" t="e">
        <f>VLOOKUP(BG105,'BASE DE DONNEE'!$A$4:$H$148,7,0)*BT105/100</f>
        <v>#N/A</v>
      </c>
      <c r="BW105" s="51" t="e">
        <f>VLOOKUP(BG105,'BASE DE DONNEE'!$A$4:$H$148,8,0)*BT105/100</f>
        <v>#N/A</v>
      </c>
      <c r="BX105" s="52" t="e">
        <f t="shared" si="27"/>
        <v>#N/A</v>
      </c>
    </row>
    <row r="106" spans="1:76" ht="15.75" thickBot="1" x14ac:dyDescent="0.3">
      <c r="A106" s="872" t="s">
        <v>56</v>
      </c>
      <c r="B106" s="873"/>
      <c r="C106" s="873"/>
      <c r="D106" s="873"/>
      <c r="E106" s="873"/>
      <c r="F106" s="873"/>
      <c r="G106" s="873"/>
      <c r="H106" s="873"/>
      <c r="I106" s="873"/>
      <c r="J106" s="873"/>
      <c r="K106" s="873"/>
      <c r="L106" s="873"/>
      <c r="M106" s="873"/>
      <c r="N106" s="873"/>
      <c r="O106" s="873"/>
      <c r="P106" s="873"/>
      <c r="Q106" s="873"/>
      <c r="R106" s="874"/>
      <c r="S106" s="53">
        <f>SUMIF(S77:S100,"&lt;&gt;#N/A")+SUMIF(AL77:AL107,"&lt;&gt;#N/A")+SUMIF(BE77:BE107,"&lt;&gt;#N/A")+SUMIF(BX77:BX107,"&lt;&gt;#N/A")</f>
        <v>0</v>
      </c>
      <c r="T106" s="22"/>
      <c r="U106" s="153"/>
      <c r="V106" s="782" t="e">
        <f>VLOOKUP(U106,'BASE DE DONNEE'!$A$4:$H$148,2,0)</f>
        <v>#N/A</v>
      </c>
      <c r="W106" s="782"/>
      <c r="X106" s="782"/>
      <c r="Y106" s="783"/>
      <c r="Z106" s="783"/>
      <c r="AA106" s="784"/>
      <c r="AB106" s="784"/>
      <c r="AC106" s="785"/>
      <c r="AD106" s="785"/>
      <c r="AE106" s="785"/>
      <c r="AF106" s="50" t="e">
        <f>VLOOKUP(U106,'BASE DE DONNEE'!$A$4:$H$148,3,0)</f>
        <v>#N/A</v>
      </c>
      <c r="AG106" s="713" t="e">
        <f>(AC106*AF106)/100</f>
        <v>#N/A</v>
      </c>
      <c r="AH106" s="714"/>
      <c r="AI106" s="51" t="e">
        <f>VLOOKUP(U106,'BASE DE DONNEE'!$A$4:$H$148,6,0)*AH106/100</f>
        <v>#N/A</v>
      </c>
      <c r="AJ106" s="51" t="e">
        <f>VLOOKUP(U106,'BASE DE DONNEE'!$A$4:$H$148,7,0)*AH106/100</f>
        <v>#N/A</v>
      </c>
      <c r="AK106" s="51" t="e">
        <f>VLOOKUP(U106,'BASE DE DONNEE'!$A$4:$H$148,8,0)*AH106/100</f>
        <v>#N/A</v>
      </c>
      <c r="AL106" s="52" t="e">
        <f>AH106+AI106+AJ106+AK106</f>
        <v>#N/A</v>
      </c>
      <c r="AM106" s="22"/>
      <c r="AN106" s="153"/>
      <c r="AO106" s="782" t="e">
        <f>VLOOKUP(AN106,'BASE DE DONNEE'!$A$4:$H$148,2,0)</f>
        <v>#N/A</v>
      </c>
      <c r="AP106" s="782"/>
      <c r="AQ106" s="782"/>
      <c r="AR106" s="783"/>
      <c r="AS106" s="783"/>
      <c r="AT106" s="784"/>
      <c r="AU106" s="784"/>
      <c r="AV106" s="785"/>
      <c r="AW106" s="785"/>
      <c r="AX106" s="785"/>
      <c r="AY106" s="50" t="e">
        <f>VLOOKUP(AN106,'BASE DE DONNEE'!$A$4:$H$148,3,0)</f>
        <v>#N/A</v>
      </c>
      <c r="AZ106" s="713" t="e">
        <f>(AV106*AY106)/100</f>
        <v>#N/A</v>
      </c>
      <c r="BA106" s="714"/>
      <c r="BB106" s="51" t="e">
        <f>VLOOKUP(AN106,'BASE DE DONNEE'!$A$4:$H$148,6,0)*BA106/100</f>
        <v>#N/A</v>
      </c>
      <c r="BC106" s="51" t="e">
        <f>VLOOKUP(AN106,'BASE DE DONNEE'!$A$4:$H$148,7,0)*BA106/100</f>
        <v>#N/A</v>
      </c>
      <c r="BD106" s="51" t="e">
        <f>VLOOKUP(AN106,'BASE DE DONNEE'!$A$4:$H$148,8,0)*BA106/100</f>
        <v>#N/A</v>
      </c>
      <c r="BE106" s="52" t="e">
        <f t="shared" si="25"/>
        <v>#N/A</v>
      </c>
      <c r="BF106" s="22"/>
      <c r="BG106" s="153"/>
      <c r="BH106" s="782" t="e">
        <f>VLOOKUP(BG106,'BASE DE DONNEE'!$A$4:$H$148,2,0)</f>
        <v>#N/A</v>
      </c>
      <c r="BI106" s="782"/>
      <c r="BJ106" s="782"/>
      <c r="BK106" s="783"/>
      <c r="BL106" s="783"/>
      <c r="BM106" s="784"/>
      <c r="BN106" s="784"/>
      <c r="BO106" s="785"/>
      <c r="BP106" s="785"/>
      <c r="BQ106" s="785"/>
      <c r="BR106" s="50" t="e">
        <f>VLOOKUP(BG106,'BASE DE DONNEE'!$A$4:$H$148,3,0)</f>
        <v>#N/A</v>
      </c>
      <c r="BS106" s="713" t="e">
        <f t="shared" si="26"/>
        <v>#N/A</v>
      </c>
      <c r="BT106" s="714"/>
      <c r="BU106" s="51" t="e">
        <f>VLOOKUP(BG106,'BASE DE DONNEE'!$A$4:$H$148,6,0)*BT106/100</f>
        <v>#N/A</v>
      </c>
      <c r="BV106" s="51" t="e">
        <f>VLOOKUP(BG106,'BASE DE DONNEE'!$A$4:$H$148,7,0)*BT106/100</f>
        <v>#N/A</v>
      </c>
      <c r="BW106" s="51" t="e">
        <f>VLOOKUP(BG106,'BASE DE DONNEE'!$A$4:$H$148,8,0)*BT106/100</f>
        <v>#N/A</v>
      </c>
      <c r="BX106" s="52" t="e">
        <f t="shared" si="27"/>
        <v>#N/A</v>
      </c>
    </row>
    <row r="107" spans="1:76" ht="15.75" thickBot="1" x14ac:dyDescent="0.3">
      <c r="T107" s="882"/>
      <c r="U107" s="883"/>
      <c r="V107" s="883"/>
      <c r="W107" s="883"/>
      <c r="X107" s="883"/>
      <c r="Y107" s="883"/>
      <c r="Z107" s="883"/>
      <c r="AA107" s="883"/>
      <c r="AB107" s="883"/>
      <c r="AC107" s="883"/>
      <c r="AD107" s="883"/>
      <c r="AE107" s="883"/>
      <c r="AF107" s="883"/>
      <c r="AG107" s="883"/>
      <c r="AH107" s="883"/>
      <c r="AI107" s="883"/>
      <c r="AJ107" s="883"/>
      <c r="AK107" s="883"/>
      <c r="AL107" s="884"/>
      <c r="AM107" s="882"/>
      <c r="AN107" s="883"/>
      <c r="AO107" s="883"/>
      <c r="AP107" s="883"/>
      <c r="AQ107" s="883"/>
      <c r="AR107" s="883"/>
      <c r="AS107" s="883"/>
      <c r="AT107" s="883"/>
      <c r="AU107" s="883"/>
      <c r="AV107" s="883"/>
      <c r="AW107" s="883"/>
      <c r="AX107" s="883"/>
      <c r="AY107" s="883"/>
      <c r="AZ107" s="883"/>
      <c r="BA107" s="883"/>
      <c r="BB107" s="883"/>
      <c r="BC107" s="883"/>
      <c r="BD107" s="883"/>
      <c r="BE107" s="884"/>
      <c r="BF107" s="882"/>
      <c r="BG107" s="883"/>
      <c r="BH107" s="883"/>
      <c r="BI107" s="883"/>
      <c r="BJ107" s="883"/>
      <c r="BK107" s="883"/>
      <c r="BL107" s="883"/>
      <c r="BM107" s="883"/>
      <c r="BN107" s="883"/>
      <c r="BO107" s="883"/>
      <c r="BP107" s="883"/>
      <c r="BQ107" s="883"/>
      <c r="BR107" s="883"/>
      <c r="BS107" s="883"/>
      <c r="BT107" s="883"/>
      <c r="BU107" s="883"/>
      <c r="BV107" s="883"/>
      <c r="BW107" s="883"/>
      <c r="BX107" s="884"/>
    </row>
    <row r="108" spans="1:76" ht="15" customHeight="1" x14ac:dyDescent="0.25">
      <c r="A108" s="528" t="s">
        <v>32</v>
      </c>
      <c r="B108" s="529"/>
      <c r="C108" s="529"/>
      <c r="D108" s="529"/>
      <c r="E108" s="529"/>
      <c r="F108" s="529"/>
      <c r="G108" s="529"/>
      <c r="H108" s="529"/>
      <c r="I108" s="529"/>
      <c r="J108" s="529"/>
      <c r="K108" s="529"/>
      <c r="L108" s="529"/>
      <c r="M108" s="529"/>
      <c r="N108" s="529"/>
      <c r="O108" s="529"/>
      <c r="P108" s="529"/>
      <c r="Q108" s="529"/>
      <c r="R108" s="529"/>
      <c r="S108" s="530"/>
      <c r="T108" s="528" t="s">
        <v>32</v>
      </c>
      <c r="U108" s="529"/>
      <c r="V108" s="529"/>
      <c r="W108" s="529"/>
      <c r="X108" s="529"/>
      <c r="Y108" s="529"/>
      <c r="Z108" s="529"/>
      <c r="AA108" s="529"/>
      <c r="AB108" s="529"/>
      <c r="AC108" s="529"/>
      <c r="AD108" s="529"/>
      <c r="AE108" s="529"/>
      <c r="AF108" s="529"/>
      <c r="AG108" s="529"/>
      <c r="AH108" s="529"/>
      <c r="AI108" s="529"/>
      <c r="AJ108" s="529"/>
      <c r="AK108" s="529"/>
      <c r="AL108" s="530"/>
      <c r="AM108" s="528" t="s">
        <v>32</v>
      </c>
      <c r="AN108" s="529"/>
      <c r="AO108" s="529"/>
      <c r="AP108" s="529"/>
      <c r="AQ108" s="529"/>
      <c r="AR108" s="529"/>
      <c r="AS108" s="529"/>
      <c r="AT108" s="529"/>
      <c r="AU108" s="529"/>
      <c r="AV108" s="529"/>
      <c r="AW108" s="529"/>
      <c r="AX108" s="529"/>
      <c r="AY108" s="529"/>
      <c r="AZ108" s="529"/>
      <c r="BA108" s="529"/>
      <c r="BB108" s="529"/>
      <c r="BC108" s="529"/>
      <c r="BD108" s="529"/>
      <c r="BE108" s="530"/>
    </row>
    <row r="109" spans="1:76" ht="15" customHeight="1" thickBot="1" x14ac:dyDescent="0.3">
      <c r="A109" s="531"/>
      <c r="B109" s="532"/>
      <c r="C109" s="532"/>
      <c r="D109" s="532"/>
      <c r="E109" s="532"/>
      <c r="F109" s="532"/>
      <c r="G109" s="532"/>
      <c r="H109" s="532"/>
      <c r="I109" s="532"/>
      <c r="J109" s="532"/>
      <c r="K109" s="532"/>
      <c r="L109" s="532"/>
      <c r="M109" s="532"/>
      <c r="N109" s="532"/>
      <c r="O109" s="532"/>
      <c r="P109" s="532"/>
      <c r="Q109" s="532"/>
      <c r="R109" s="532"/>
      <c r="S109" s="533"/>
      <c r="T109" s="531"/>
      <c r="U109" s="532"/>
      <c r="V109" s="532"/>
      <c r="W109" s="532"/>
      <c r="X109" s="532"/>
      <c r="Y109" s="532"/>
      <c r="Z109" s="532"/>
      <c r="AA109" s="532"/>
      <c r="AB109" s="532"/>
      <c r="AC109" s="532"/>
      <c r="AD109" s="532"/>
      <c r="AE109" s="532"/>
      <c r="AF109" s="532"/>
      <c r="AG109" s="532"/>
      <c r="AH109" s="532"/>
      <c r="AI109" s="532"/>
      <c r="AJ109" s="532"/>
      <c r="AK109" s="532"/>
      <c r="AL109" s="533"/>
      <c r="AM109" s="531"/>
      <c r="AN109" s="532"/>
      <c r="AO109" s="532"/>
      <c r="AP109" s="532"/>
      <c r="AQ109" s="532"/>
      <c r="AR109" s="532"/>
      <c r="AS109" s="532"/>
      <c r="AT109" s="532"/>
      <c r="AU109" s="532"/>
      <c r="AV109" s="532"/>
      <c r="AW109" s="532"/>
      <c r="AX109" s="532"/>
      <c r="AY109" s="532"/>
      <c r="AZ109" s="532"/>
      <c r="BA109" s="532"/>
      <c r="BB109" s="532"/>
      <c r="BC109" s="532"/>
      <c r="BD109" s="532"/>
      <c r="BE109" s="533"/>
    </row>
    <row r="110" spans="1:76" ht="16.5" customHeight="1" thickBot="1" x14ac:dyDescent="0.3">
      <c r="A110" s="534" t="s">
        <v>41</v>
      </c>
      <c r="B110" s="667"/>
      <c r="C110" s="501" t="s">
        <v>14</v>
      </c>
      <c r="D110" s="501"/>
      <c r="E110" s="501"/>
      <c r="F110" s="501" t="s">
        <v>42</v>
      </c>
      <c r="G110" s="501"/>
      <c r="H110" s="803" t="s">
        <v>46</v>
      </c>
      <c r="I110" s="804"/>
      <c r="J110" s="805"/>
      <c r="K110" s="809" t="s">
        <v>62</v>
      </c>
      <c r="L110" s="810"/>
      <c r="M110" s="811"/>
      <c r="N110" s="526" t="s">
        <v>44</v>
      </c>
      <c r="O110" s="786"/>
      <c r="P110" s="524" t="s">
        <v>25</v>
      </c>
      <c r="Q110" s="524" t="s">
        <v>45</v>
      </c>
      <c r="R110" s="524" t="s">
        <v>26</v>
      </c>
      <c r="S110" s="846" t="s">
        <v>47</v>
      </c>
      <c r="T110" s="534" t="s">
        <v>41</v>
      </c>
      <c r="U110" s="667"/>
      <c r="V110" s="501" t="s">
        <v>14</v>
      </c>
      <c r="W110" s="501"/>
      <c r="X110" s="501"/>
      <c r="Y110" s="501" t="s">
        <v>42</v>
      </c>
      <c r="Z110" s="501"/>
      <c r="AA110" s="803" t="s">
        <v>46</v>
      </c>
      <c r="AB110" s="804"/>
      <c r="AC110" s="805"/>
      <c r="AD110" s="809" t="s">
        <v>62</v>
      </c>
      <c r="AE110" s="810"/>
      <c r="AF110" s="811"/>
      <c r="AG110" s="299"/>
      <c r="AH110" s="524" t="s">
        <v>44</v>
      </c>
      <c r="AI110" s="524" t="s">
        <v>25</v>
      </c>
      <c r="AJ110" s="524" t="s">
        <v>45</v>
      </c>
      <c r="AK110" s="524" t="s">
        <v>26</v>
      </c>
      <c r="AL110" s="501" t="s">
        <v>47</v>
      </c>
      <c r="AM110" s="534" t="s">
        <v>41</v>
      </c>
      <c r="AN110" s="667"/>
      <c r="AO110" s="501" t="s">
        <v>14</v>
      </c>
      <c r="AP110" s="501"/>
      <c r="AQ110" s="501"/>
      <c r="AR110" s="501" t="s">
        <v>42</v>
      </c>
      <c r="AS110" s="501"/>
      <c r="AT110" s="803" t="s">
        <v>46</v>
      </c>
      <c r="AU110" s="804"/>
      <c r="AV110" s="805"/>
      <c r="AW110" s="809" t="s">
        <v>62</v>
      </c>
      <c r="AX110" s="810"/>
      <c r="AY110" s="811"/>
      <c r="AZ110" s="526" t="s">
        <v>44</v>
      </c>
      <c r="BA110" s="786"/>
      <c r="BB110" s="524" t="s">
        <v>25</v>
      </c>
      <c r="BC110" s="524" t="s">
        <v>45</v>
      </c>
      <c r="BD110" s="524" t="s">
        <v>26</v>
      </c>
      <c r="BE110" s="501" t="s">
        <v>47</v>
      </c>
    </row>
    <row r="111" spans="1:76" ht="15.75" customHeight="1" thickBot="1" x14ac:dyDescent="0.3">
      <c r="A111" s="535"/>
      <c r="B111" s="669"/>
      <c r="C111" s="501"/>
      <c r="D111" s="501"/>
      <c r="E111" s="501"/>
      <c r="F111" s="501"/>
      <c r="G111" s="501"/>
      <c r="H111" s="806"/>
      <c r="I111" s="807"/>
      <c r="J111" s="808"/>
      <c r="K111" s="812"/>
      <c r="L111" s="813"/>
      <c r="M111" s="814"/>
      <c r="N111" s="527"/>
      <c r="O111" s="787"/>
      <c r="P111" s="524"/>
      <c r="Q111" s="524"/>
      <c r="R111" s="524"/>
      <c r="S111" s="846"/>
      <c r="T111" s="535"/>
      <c r="U111" s="669"/>
      <c r="V111" s="501"/>
      <c r="W111" s="501"/>
      <c r="X111" s="501"/>
      <c r="Y111" s="501"/>
      <c r="Z111" s="501"/>
      <c r="AA111" s="806"/>
      <c r="AB111" s="807"/>
      <c r="AC111" s="808"/>
      <c r="AD111" s="812"/>
      <c r="AE111" s="813"/>
      <c r="AF111" s="814"/>
      <c r="AG111" s="300"/>
      <c r="AH111" s="524"/>
      <c r="AI111" s="524"/>
      <c r="AJ111" s="524"/>
      <c r="AK111" s="524"/>
      <c r="AL111" s="501"/>
      <c r="AM111" s="535"/>
      <c r="AN111" s="669"/>
      <c r="AO111" s="501"/>
      <c r="AP111" s="501"/>
      <c r="AQ111" s="501"/>
      <c r="AR111" s="501"/>
      <c r="AS111" s="501"/>
      <c r="AT111" s="806"/>
      <c r="AU111" s="807"/>
      <c r="AV111" s="808"/>
      <c r="AW111" s="812"/>
      <c r="AX111" s="813"/>
      <c r="AY111" s="814"/>
      <c r="AZ111" s="527"/>
      <c r="BA111" s="787"/>
      <c r="BB111" s="524"/>
      <c r="BC111" s="524"/>
      <c r="BD111" s="524"/>
      <c r="BE111" s="501"/>
    </row>
    <row r="112" spans="1:76" ht="15.75" thickBot="1" x14ac:dyDescent="0.3">
      <c r="A112" s="796"/>
      <c r="B112" s="797"/>
      <c r="C112" s="788"/>
      <c r="D112" s="789"/>
      <c r="E112" s="790"/>
      <c r="F112" s="791"/>
      <c r="G112" s="792"/>
      <c r="H112" s="793"/>
      <c r="I112" s="794"/>
      <c r="J112" s="795"/>
      <c r="K112" s="793"/>
      <c r="L112" s="794"/>
      <c r="M112" s="795"/>
      <c r="N112" s="793"/>
      <c r="O112" s="795"/>
      <c r="P112" s="156"/>
      <c r="Q112" s="156"/>
      <c r="R112" s="156"/>
      <c r="S112" s="157"/>
      <c r="T112" s="796"/>
      <c r="U112" s="797"/>
      <c r="V112" s="788"/>
      <c r="W112" s="789"/>
      <c r="X112" s="790"/>
      <c r="Y112" s="791"/>
      <c r="Z112" s="792"/>
      <c r="AA112" s="793"/>
      <c r="AB112" s="794"/>
      <c r="AC112" s="795"/>
      <c r="AD112" s="793"/>
      <c r="AE112" s="794"/>
      <c r="AF112" s="795"/>
      <c r="AG112" s="298"/>
      <c r="AH112" s="156">
        <f>Y112/2</f>
        <v>0</v>
      </c>
      <c r="AI112" s="156"/>
      <c r="AJ112" s="156"/>
      <c r="AK112" s="156"/>
      <c r="AL112" s="157"/>
      <c r="AM112" s="796"/>
      <c r="AN112" s="797"/>
      <c r="AO112" s="788"/>
      <c r="AP112" s="789"/>
      <c r="AQ112" s="790"/>
      <c r="AR112" s="791"/>
      <c r="AS112" s="792"/>
      <c r="AT112" s="793"/>
      <c r="AU112" s="794"/>
      <c r="AV112" s="795"/>
      <c r="AW112" s="793"/>
      <c r="AX112" s="794"/>
      <c r="AY112" s="795"/>
      <c r="AZ112" s="793">
        <f>AR112/2</f>
        <v>0</v>
      </c>
      <c r="BA112" s="795"/>
      <c r="BB112" s="156"/>
      <c r="BC112" s="156"/>
      <c r="BD112" s="156"/>
      <c r="BE112" s="157"/>
    </row>
    <row r="113" spans="1:57" x14ac:dyDescent="0.25">
      <c r="A113" s="778"/>
      <c r="B113" s="779"/>
      <c r="C113" s="685"/>
      <c r="D113" s="780"/>
      <c r="E113" s="686"/>
      <c r="F113" s="683"/>
      <c r="G113" s="684"/>
      <c r="H113" s="683"/>
      <c r="I113" s="781"/>
      <c r="J113" s="684"/>
      <c r="K113" s="683"/>
      <c r="L113" s="781"/>
      <c r="M113" s="684"/>
      <c r="N113" s="683"/>
      <c r="O113" s="684"/>
      <c r="P113" s="276"/>
      <c r="Q113" s="276"/>
      <c r="R113" s="276"/>
      <c r="S113" s="159"/>
      <c r="T113" s="778"/>
      <c r="U113" s="779"/>
      <c r="V113" s="685"/>
      <c r="W113" s="780"/>
      <c r="X113" s="686"/>
      <c r="Y113" s="683"/>
      <c r="Z113" s="684"/>
      <c r="AA113" s="683"/>
      <c r="AB113" s="781"/>
      <c r="AC113" s="684"/>
      <c r="AD113" s="683"/>
      <c r="AE113" s="781"/>
      <c r="AF113" s="684"/>
      <c r="AG113" s="278"/>
      <c r="AH113" s="276"/>
      <c r="AI113" s="276"/>
      <c r="AJ113" s="276"/>
      <c r="AK113" s="276"/>
      <c r="AL113" s="159"/>
      <c r="AM113" s="778"/>
      <c r="AN113" s="779"/>
      <c r="AO113" s="685"/>
      <c r="AP113" s="780"/>
      <c r="AQ113" s="686"/>
      <c r="AR113" s="683"/>
      <c r="AS113" s="684"/>
      <c r="AT113" s="683"/>
      <c r="AU113" s="781"/>
      <c r="AV113" s="684"/>
      <c r="AW113" s="683"/>
      <c r="AX113" s="781"/>
      <c r="AY113" s="684"/>
      <c r="AZ113" s="793">
        <f t="shared" ref="AZ113:AZ137" si="28">AR113/2</f>
        <v>0</v>
      </c>
      <c r="BA113" s="795"/>
      <c r="BB113" s="276"/>
      <c r="BC113" s="276"/>
      <c r="BD113" s="276"/>
      <c r="BE113" s="159"/>
    </row>
    <row r="114" spans="1:57" x14ac:dyDescent="0.25">
      <c r="A114" s="778"/>
      <c r="B114" s="779"/>
      <c r="C114" s="685"/>
      <c r="D114" s="780"/>
      <c r="E114" s="686"/>
      <c r="F114" s="683"/>
      <c r="G114" s="684"/>
      <c r="H114" s="683"/>
      <c r="I114" s="781"/>
      <c r="J114" s="684"/>
      <c r="K114" s="683"/>
      <c r="L114" s="781"/>
      <c r="M114" s="684"/>
      <c r="N114" s="683"/>
      <c r="O114" s="684"/>
      <c r="P114" s="276"/>
      <c r="Q114" s="276"/>
      <c r="R114" s="276"/>
      <c r="S114" s="159"/>
      <c r="T114" s="778"/>
      <c r="U114" s="779"/>
      <c r="V114" s="685"/>
      <c r="W114" s="780"/>
      <c r="X114" s="686"/>
      <c r="Y114" s="683"/>
      <c r="Z114" s="684"/>
      <c r="AA114" s="683"/>
      <c r="AB114" s="781"/>
      <c r="AC114" s="684"/>
      <c r="AD114" s="683"/>
      <c r="AE114" s="781"/>
      <c r="AF114" s="684"/>
      <c r="AG114" s="278"/>
      <c r="AH114" s="276"/>
      <c r="AI114" s="276"/>
      <c r="AJ114" s="276"/>
      <c r="AK114" s="276"/>
      <c r="AL114" s="159"/>
      <c r="AM114" s="778"/>
      <c r="AN114" s="779"/>
      <c r="AO114" s="685"/>
      <c r="AP114" s="780"/>
      <c r="AQ114" s="686"/>
      <c r="AR114" s="683"/>
      <c r="AS114" s="684"/>
      <c r="AT114" s="683"/>
      <c r="AU114" s="781"/>
      <c r="AV114" s="684"/>
      <c r="AW114" s="683"/>
      <c r="AX114" s="781"/>
      <c r="AY114" s="684"/>
      <c r="AZ114" s="683">
        <f t="shared" si="28"/>
        <v>0</v>
      </c>
      <c r="BA114" s="684"/>
      <c r="BB114" s="276"/>
      <c r="BC114" s="276"/>
      <c r="BD114" s="276"/>
      <c r="BE114" s="159"/>
    </row>
    <row r="115" spans="1:57" x14ac:dyDescent="0.25">
      <c r="A115" s="778"/>
      <c r="B115" s="779"/>
      <c r="C115" s="685"/>
      <c r="D115" s="780"/>
      <c r="E115" s="686"/>
      <c r="F115" s="683"/>
      <c r="G115" s="684"/>
      <c r="H115" s="683"/>
      <c r="I115" s="781"/>
      <c r="J115" s="684"/>
      <c r="K115" s="683"/>
      <c r="L115" s="781"/>
      <c r="M115" s="684"/>
      <c r="N115" s="683"/>
      <c r="O115" s="684"/>
      <c r="P115" s="276"/>
      <c r="Q115" s="276"/>
      <c r="R115" s="276"/>
      <c r="S115" s="159"/>
      <c r="T115" s="778"/>
      <c r="U115" s="779"/>
      <c r="V115" s="685"/>
      <c r="W115" s="780"/>
      <c r="X115" s="686"/>
      <c r="Y115" s="683"/>
      <c r="Z115" s="684"/>
      <c r="AA115" s="683"/>
      <c r="AB115" s="781"/>
      <c r="AC115" s="684"/>
      <c r="AD115" s="683"/>
      <c r="AE115" s="781"/>
      <c r="AF115" s="684"/>
      <c r="AG115" s="278"/>
      <c r="AH115" s="276"/>
      <c r="AI115" s="276"/>
      <c r="AJ115" s="276"/>
      <c r="AK115" s="276"/>
      <c r="AL115" s="159"/>
      <c r="AM115" s="778"/>
      <c r="AN115" s="779"/>
      <c r="AO115" s="685"/>
      <c r="AP115" s="780"/>
      <c r="AQ115" s="686"/>
      <c r="AR115" s="683"/>
      <c r="AS115" s="684"/>
      <c r="AT115" s="683"/>
      <c r="AU115" s="781"/>
      <c r="AV115" s="684"/>
      <c r="AW115" s="683"/>
      <c r="AX115" s="781"/>
      <c r="AY115" s="684"/>
      <c r="AZ115" s="683">
        <f t="shared" si="28"/>
        <v>0</v>
      </c>
      <c r="BA115" s="684"/>
      <c r="BB115" s="276"/>
      <c r="BC115" s="276"/>
      <c r="BD115" s="276"/>
      <c r="BE115" s="159"/>
    </row>
    <row r="116" spans="1:57" x14ac:dyDescent="0.25">
      <c r="A116" s="778"/>
      <c r="B116" s="779"/>
      <c r="C116" s="685"/>
      <c r="D116" s="780"/>
      <c r="E116" s="686"/>
      <c r="F116" s="683"/>
      <c r="G116" s="684"/>
      <c r="H116" s="683"/>
      <c r="I116" s="781"/>
      <c r="J116" s="684"/>
      <c r="K116" s="683"/>
      <c r="L116" s="781"/>
      <c r="M116" s="684"/>
      <c r="N116" s="683"/>
      <c r="O116" s="684"/>
      <c r="P116" s="276"/>
      <c r="Q116" s="276"/>
      <c r="R116" s="276"/>
      <c r="S116" s="159"/>
      <c r="T116" s="778"/>
      <c r="U116" s="779"/>
      <c r="V116" s="685"/>
      <c r="W116" s="780"/>
      <c r="X116" s="686"/>
      <c r="Y116" s="683"/>
      <c r="Z116" s="684"/>
      <c r="AA116" s="683"/>
      <c r="AB116" s="781"/>
      <c r="AC116" s="684"/>
      <c r="AD116" s="683"/>
      <c r="AE116" s="781"/>
      <c r="AF116" s="684"/>
      <c r="AG116" s="278"/>
      <c r="AH116" s="276"/>
      <c r="AI116" s="276"/>
      <c r="AJ116" s="276"/>
      <c r="AK116" s="276"/>
      <c r="AL116" s="159"/>
      <c r="AM116" s="778"/>
      <c r="AN116" s="779"/>
      <c r="AO116" s="685"/>
      <c r="AP116" s="780"/>
      <c r="AQ116" s="686"/>
      <c r="AR116" s="683"/>
      <c r="AS116" s="684"/>
      <c r="AT116" s="683"/>
      <c r="AU116" s="781"/>
      <c r="AV116" s="684"/>
      <c r="AW116" s="683"/>
      <c r="AX116" s="781"/>
      <c r="AY116" s="684"/>
      <c r="AZ116" s="683">
        <f t="shared" si="28"/>
        <v>0</v>
      </c>
      <c r="BA116" s="684"/>
      <c r="BB116" s="276"/>
      <c r="BC116" s="276"/>
      <c r="BD116" s="276"/>
      <c r="BE116" s="159"/>
    </row>
    <row r="117" spans="1:57" x14ac:dyDescent="0.25">
      <c r="A117" s="778"/>
      <c r="B117" s="779"/>
      <c r="C117" s="685"/>
      <c r="D117" s="780"/>
      <c r="E117" s="686"/>
      <c r="F117" s="683"/>
      <c r="G117" s="684"/>
      <c r="H117" s="683"/>
      <c r="I117" s="781"/>
      <c r="J117" s="684"/>
      <c r="K117" s="683"/>
      <c r="L117" s="781"/>
      <c r="M117" s="684"/>
      <c r="N117" s="683"/>
      <c r="O117" s="684"/>
      <c r="P117" s="276"/>
      <c r="Q117" s="276"/>
      <c r="R117" s="276"/>
      <c r="S117" s="159"/>
      <c r="T117" s="778"/>
      <c r="U117" s="779"/>
      <c r="V117" s="685"/>
      <c r="W117" s="780"/>
      <c r="X117" s="686"/>
      <c r="Y117" s="683"/>
      <c r="Z117" s="684"/>
      <c r="AA117" s="683"/>
      <c r="AB117" s="781"/>
      <c r="AC117" s="684"/>
      <c r="AD117" s="683"/>
      <c r="AE117" s="781"/>
      <c r="AF117" s="684"/>
      <c r="AG117" s="278"/>
      <c r="AH117" s="276"/>
      <c r="AI117" s="276"/>
      <c r="AJ117" s="276"/>
      <c r="AK117" s="276"/>
      <c r="AL117" s="159"/>
      <c r="AM117" s="778"/>
      <c r="AN117" s="779"/>
      <c r="AO117" s="685"/>
      <c r="AP117" s="780"/>
      <c r="AQ117" s="686"/>
      <c r="AR117" s="683"/>
      <c r="AS117" s="684"/>
      <c r="AT117" s="683"/>
      <c r="AU117" s="781"/>
      <c r="AV117" s="684"/>
      <c r="AW117" s="683"/>
      <c r="AX117" s="781"/>
      <c r="AY117" s="684"/>
      <c r="AZ117" s="683">
        <f t="shared" si="28"/>
        <v>0</v>
      </c>
      <c r="BA117" s="684"/>
      <c r="BB117" s="276"/>
      <c r="BC117" s="276"/>
      <c r="BD117" s="276"/>
      <c r="BE117" s="159"/>
    </row>
    <row r="118" spans="1:57" x14ac:dyDescent="0.25">
      <c r="A118" s="778"/>
      <c r="B118" s="779"/>
      <c r="C118" s="685"/>
      <c r="D118" s="780"/>
      <c r="E118" s="686"/>
      <c r="F118" s="683"/>
      <c r="G118" s="684"/>
      <c r="H118" s="683"/>
      <c r="I118" s="781"/>
      <c r="J118" s="684"/>
      <c r="K118" s="683"/>
      <c r="L118" s="781"/>
      <c r="M118" s="684"/>
      <c r="N118" s="683"/>
      <c r="O118" s="684"/>
      <c r="P118" s="29"/>
      <c r="Q118" s="29"/>
      <c r="R118" s="29"/>
      <c r="S118" s="34"/>
      <c r="T118" s="778"/>
      <c r="U118" s="779"/>
      <c r="V118" s="685"/>
      <c r="W118" s="780"/>
      <c r="X118" s="686"/>
      <c r="Y118" s="683"/>
      <c r="Z118" s="684"/>
      <c r="AA118" s="683"/>
      <c r="AB118" s="781"/>
      <c r="AC118" s="684"/>
      <c r="AD118" s="683"/>
      <c r="AE118" s="781"/>
      <c r="AF118" s="684"/>
      <c r="AG118" s="278"/>
      <c r="AH118" s="29"/>
      <c r="AI118" s="29"/>
      <c r="AJ118" s="29"/>
      <c r="AK118" s="29"/>
      <c r="AL118" s="34"/>
      <c r="AM118" s="778"/>
      <c r="AN118" s="779"/>
      <c r="AO118" s="685"/>
      <c r="AP118" s="780"/>
      <c r="AQ118" s="686"/>
      <c r="AR118" s="683"/>
      <c r="AS118" s="684"/>
      <c r="AT118" s="683"/>
      <c r="AU118" s="781"/>
      <c r="AV118" s="684"/>
      <c r="AW118" s="683"/>
      <c r="AX118" s="781"/>
      <c r="AY118" s="684"/>
      <c r="AZ118" s="683">
        <f t="shared" si="28"/>
        <v>0</v>
      </c>
      <c r="BA118" s="684"/>
      <c r="BB118" s="29"/>
      <c r="BC118" s="29"/>
      <c r="BD118" s="29"/>
      <c r="BE118" s="34"/>
    </row>
    <row r="119" spans="1:57" x14ac:dyDescent="0.25">
      <c r="A119" s="778"/>
      <c r="B119" s="779"/>
      <c r="C119" s="685"/>
      <c r="D119" s="780"/>
      <c r="E119" s="686"/>
      <c r="F119" s="683"/>
      <c r="G119" s="684"/>
      <c r="H119" s="683"/>
      <c r="I119" s="781"/>
      <c r="J119" s="684"/>
      <c r="K119" s="683"/>
      <c r="L119" s="781"/>
      <c r="M119" s="684"/>
      <c r="N119" s="683"/>
      <c r="O119" s="684"/>
      <c r="P119" s="29"/>
      <c r="Q119" s="29"/>
      <c r="R119" s="29"/>
      <c r="S119" s="34"/>
      <c r="T119" s="778"/>
      <c r="U119" s="779"/>
      <c r="V119" s="685"/>
      <c r="W119" s="780"/>
      <c r="X119" s="686"/>
      <c r="Y119" s="683"/>
      <c r="Z119" s="684"/>
      <c r="AA119" s="683"/>
      <c r="AB119" s="781"/>
      <c r="AC119" s="684"/>
      <c r="AD119" s="683"/>
      <c r="AE119" s="781"/>
      <c r="AF119" s="684"/>
      <c r="AG119" s="278"/>
      <c r="AH119" s="29"/>
      <c r="AI119" s="29"/>
      <c r="AJ119" s="29"/>
      <c r="AK119" s="29"/>
      <c r="AL119" s="34"/>
      <c r="AM119" s="778"/>
      <c r="AN119" s="779"/>
      <c r="AO119" s="685"/>
      <c r="AP119" s="780"/>
      <c r="AQ119" s="686"/>
      <c r="AR119" s="683"/>
      <c r="AS119" s="684"/>
      <c r="AT119" s="683"/>
      <c r="AU119" s="781"/>
      <c r="AV119" s="684"/>
      <c r="AW119" s="683"/>
      <c r="AX119" s="781"/>
      <c r="AY119" s="684"/>
      <c r="AZ119" s="683">
        <f t="shared" si="28"/>
        <v>0</v>
      </c>
      <c r="BA119" s="684"/>
      <c r="BB119" s="29"/>
      <c r="BC119" s="29"/>
      <c r="BD119" s="29"/>
      <c r="BE119" s="34"/>
    </row>
    <row r="120" spans="1:57" x14ac:dyDescent="0.25">
      <c r="A120" s="292"/>
      <c r="B120" s="293"/>
      <c r="C120" s="269"/>
      <c r="D120" s="294"/>
      <c r="E120" s="270"/>
      <c r="F120" s="277"/>
      <c r="G120" s="278"/>
      <c r="H120" s="277"/>
      <c r="I120" s="295"/>
      <c r="J120" s="278"/>
      <c r="K120" s="277"/>
      <c r="L120" s="295"/>
      <c r="M120" s="278"/>
      <c r="N120" s="683"/>
      <c r="O120" s="684"/>
      <c r="P120" s="29"/>
      <c r="Q120" s="29"/>
      <c r="R120" s="29"/>
      <c r="S120" s="34"/>
      <c r="T120" s="292"/>
      <c r="U120" s="293"/>
      <c r="V120" s="269"/>
      <c r="W120" s="294"/>
      <c r="X120" s="270"/>
      <c r="Y120" s="277"/>
      <c r="Z120" s="278"/>
      <c r="AA120" s="277"/>
      <c r="AB120" s="295"/>
      <c r="AC120" s="278"/>
      <c r="AD120" s="277"/>
      <c r="AE120" s="295"/>
      <c r="AF120" s="278"/>
      <c r="AG120" s="278"/>
      <c r="AH120" s="29"/>
      <c r="AI120" s="29"/>
      <c r="AJ120" s="29"/>
      <c r="AK120" s="29"/>
      <c r="AL120" s="34"/>
      <c r="AM120" s="292"/>
      <c r="AN120" s="293"/>
      <c r="AO120" s="269"/>
      <c r="AP120" s="294"/>
      <c r="AQ120" s="270"/>
      <c r="AR120" s="277"/>
      <c r="AS120" s="278"/>
      <c r="AT120" s="277"/>
      <c r="AU120" s="295"/>
      <c r="AV120" s="278"/>
      <c r="AW120" s="277"/>
      <c r="AX120" s="295"/>
      <c r="AY120" s="278"/>
      <c r="AZ120" s="683">
        <f t="shared" si="28"/>
        <v>0</v>
      </c>
      <c r="BA120" s="684"/>
      <c r="BB120" s="29"/>
      <c r="BC120" s="29"/>
      <c r="BD120" s="29"/>
      <c r="BE120" s="34"/>
    </row>
    <row r="121" spans="1:57" x14ac:dyDescent="0.25">
      <c r="A121" s="292"/>
      <c r="B121" s="293"/>
      <c r="C121" s="269"/>
      <c r="D121" s="294"/>
      <c r="E121" s="270"/>
      <c r="F121" s="277"/>
      <c r="G121" s="278"/>
      <c r="H121" s="277"/>
      <c r="I121" s="295"/>
      <c r="J121" s="278"/>
      <c r="K121" s="277"/>
      <c r="L121" s="295"/>
      <c r="M121" s="278"/>
      <c r="N121" s="683"/>
      <c r="O121" s="684"/>
      <c r="P121" s="29"/>
      <c r="Q121" s="29"/>
      <c r="R121" s="29"/>
      <c r="S121" s="34"/>
      <c r="T121" s="292"/>
      <c r="U121" s="293"/>
      <c r="V121" s="269"/>
      <c r="W121" s="294"/>
      <c r="X121" s="270"/>
      <c r="Y121" s="277"/>
      <c r="Z121" s="278"/>
      <c r="AA121" s="277"/>
      <c r="AB121" s="295"/>
      <c r="AC121" s="278"/>
      <c r="AD121" s="277"/>
      <c r="AE121" s="295"/>
      <c r="AF121" s="278"/>
      <c r="AG121" s="278"/>
      <c r="AH121" s="29"/>
      <c r="AI121" s="29"/>
      <c r="AJ121" s="29"/>
      <c r="AK121" s="29"/>
      <c r="AL121" s="34"/>
      <c r="AM121" s="292"/>
      <c r="AN121" s="293"/>
      <c r="AO121" s="269"/>
      <c r="AP121" s="294"/>
      <c r="AQ121" s="270"/>
      <c r="AR121" s="277"/>
      <c r="AS121" s="278"/>
      <c r="AT121" s="277"/>
      <c r="AU121" s="295"/>
      <c r="AV121" s="278"/>
      <c r="AW121" s="277"/>
      <c r="AX121" s="295"/>
      <c r="AY121" s="278"/>
      <c r="AZ121" s="683">
        <f t="shared" si="28"/>
        <v>0</v>
      </c>
      <c r="BA121" s="684"/>
      <c r="BB121" s="29"/>
      <c r="BC121" s="29"/>
      <c r="BD121" s="29"/>
      <c r="BE121" s="34"/>
    </row>
    <row r="122" spans="1:57" x14ac:dyDescent="0.25">
      <c r="A122" s="778"/>
      <c r="B122" s="779"/>
      <c r="C122" s="685"/>
      <c r="D122" s="780"/>
      <c r="E122" s="686"/>
      <c r="F122" s="683"/>
      <c r="G122" s="684"/>
      <c r="H122" s="683"/>
      <c r="I122" s="781"/>
      <c r="J122" s="684"/>
      <c r="K122" s="683"/>
      <c r="L122" s="781"/>
      <c r="M122" s="684"/>
      <c r="N122" s="683"/>
      <c r="O122" s="684"/>
      <c r="P122" s="29"/>
      <c r="Q122" s="29"/>
      <c r="R122" s="29"/>
      <c r="S122" s="34"/>
      <c r="T122" s="778"/>
      <c r="U122" s="779"/>
      <c r="V122" s="685"/>
      <c r="W122" s="780"/>
      <c r="X122" s="686"/>
      <c r="Y122" s="683"/>
      <c r="Z122" s="684"/>
      <c r="AA122" s="683"/>
      <c r="AB122" s="781"/>
      <c r="AC122" s="684"/>
      <c r="AD122" s="683"/>
      <c r="AE122" s="781"/>
      <c r="AF122" s="684"/>
      <c r="AG122" s="278"/>
      <c r="AH122" s="29"/>
      <c r="AI122" s="29"/>
      <c r="AJ122" s="29"/>
      <c r="AK122" s="29"/>
      <c r="AL122" s="34"/>
      <c r="AM122" s="778"/>
      <c r="AN122" s="779"/>
      <c r="AO122" s="685"/>
      <c r="AP122" s="780"/>
      <c r="AQ122" s="686"/>
      <c r="AR122" s="683"/>
      <c r="AS122" s="684"/>
      <c r="AT122" s="683"/>
      <c r="AU122" s="781"/>
      <c r="AV122" s="684"/>
      <c r="AW122" s="683"/>
      <c r="AX122" s="781"/>
      <c r="AY122" s="684"/>
      <c r="AZ122" s="683">
        <f t="shared" si="28"/>
        <v>0</v>
      </c>
      <c r="BA122" s="684"/>
      <c r="BB122" s="29"/>
      <c r="BC122" s="29"/>
      <c r="BD122" s="29"/>
      <c r="BE122" s="34"/>
    </row>
    <row r="123" spans="1:57" x14ac:dyDescent="0.25">
      <c r="A123" s="778"/>
      <c r="B123" s="779"/>
      <c r="C123" s="685"/>
      <c r="D123" s="780"/>
      <c r="E123" s="686"/>
      <c r="F123" s="683"/>
      <c r="G123" s="684"/>
      <c r="H123" s="683"/>
      <c r="I123" s="781"/>
      <c r="J123" s="684"/>
      <c r="K123" s="683"/>
      <c r="L123" s="781"/>
      <c r="M123" s="684"/>
      <c r="N123" s="683"/>
      <c r="O123" s="684"/>
      <c r="P123" s="29"/>
      <c r="Q123" s="29"/>
      <c r="R123" s="29"/>
      <c r="S123" s="34"/>
      <c r="T123" s="778"/>
      <c r="U123" s="779"/>
      <c r="V123" s="685"/>
      <c r="W123" s="780"/>
      <c r="X123" s="686"/>
      <c r="Y123" s="683"/>
      <c r="Z123" s="684"/>
      <c r="AA123" s="683"/>
      <c r="AB123" s="781"/>
      <c r="AC123" s="684"/>
      <c r="AD123" s="683"/>
      <c r="AE123" s="781"/>
      <c r="AF123" s="684"/>
      <c r="AG123" s="278"/>
      <c r="AH123" s="29"/>
      <c r="AI123" s="29"/>
      <c r="AJ123" s="29"/>
      <c r="AK123" s="29"/>
      <c r="AL123" s="34"/>
      <c r="AM123" s="778"/>
      <c r="AN123" s="779"/>
      <c r="AO123" s="685"/>
      <c r="AP123" s="780"/>
      <c r="AQ123" s="686"/>
      <c r="AR123" s="683"/>
      <c r="AS123" s="684"/>
      <c r="AT123" s="683"/>
      <c r="AU123" s="781"/>
      <c r="AV123" s="684"/>
      <c r="AW123" s="683"/>
      <c r="AX123" s="781"/>
      <c r="AY123" s="684"/>
      <c r="AZ123" s="683">
        <f t="shared" si="28"/>
        <v>0</v>
      </c>
      <c r="BA123" s="684"/>
      <c r="BB123" s="29"/>
      <c r="BC123" s="29"/>
      <c r="BD123" s="29"/>
      <c r="BE123" s="34"/>
    </row>
    <row r="124" spans="1:57" x14ac:dyDescent="0.25">
      <c r="A124" s="778"/>
      <c r="B124" s="779"/>
      <c r="C124" s="685"/>
      <c r="D124" s="780"/>
      <c r="E124" s="686"/>
      <c r="F124" s="683"/>
      <c r="G124" s="684"/>
      <c r="H124" s="683"/>
      <c r="I124" s="781"/>
      <c r="J124" s="684"/>
      <c r="K124" s="683"/>
      <c r="L124" s="781"/>
      <c r="M124" s="684"/>
      <c r="N124" s="683"/>
      <c r="O124" s="684"/>
      <c r="P124" s="29"/>
      <c r="Q124" s="29"/>
      <c r="R124" s="29"/>
      <c r="S124" s="34"/>
      <c r="T124" s="778"/>
      <c r="U124" s="779"/>
      <c r="V124" s="685"/>
      <c r="W124" s="780"/>
      <c r="X124" s="686"/>
      <c r="Y124" s="683"/>
      <c r="Z124" s="684"/>
      <c r="AA124" s="683"/>
      <c r="AB124" s="781"/>
      <c r="AC124" s="684"/>
      <c r="AD124" s="683"/>
      <c r="AE124" s="781"/>
      <c r="AF124" s="684"/>
      <c r="AG124" s="278"/>
      <c r="AH124" s="29"/>
      <c r="AI124" s="29"/>
      <c r="AJ124" s="29"/>
      <c r="AK124" s="29"/>
      <c r="AL124" s="34"/>
      <c r="AM124" s="778"/>
      <c r="AN124" s="779"/>
      <c r="AO124" s="685"/>
      <c r="AP124" s="780"/>
      <c r="AQ124" s="686"/>
      <c r="AR124" s="683"/>
      <c r="AS124" s="684"/>
      <c r="AT124" s="683"/>
      <c r="AU124" s="781"/>
      <c r="AV124" s="684"/>
      <c r="AW124" s="683"/>
      <c r="AX124" s="781"/>
      <c r="AY124" s="684"/>
      <c r="AZ124" s="683">
        <f t="shared" si="28"/>
        <v>0</v>
      </c>
      <c r="BA124" s="684"/>
      <c r="BB124" s="29"/>
      <c r="BC124" s="29"/>
      <c r="BD124" s="29"/>
      <c r="BE124" s="34"/>
    </row>
    <row r="125" spans="1:57" x14ac:dyDescent="0.25">
      <c r="A125" s="778"/>
      <c r="B125" s="779"/>
      <c r="C125" s="269"/>
      <c r="D125" s="294"/>
      <c r="E125" s="270"/>
      <c r="F125" s="277"/>
      <c r="G125" s="278"/>
      <c r="H125" s="683"/>
      <c r="I125" s="781"/>
      <c r="J125" s="684"/>
      <c r="K125" s="277"/>
      <c r="L125" s="295"/>
      <c r="M125" s="278"/>
      <c r="N125" s="683"/>
      <c r="O125" s="684"/>
      <c r="P125" s="29"/>
      <c r="Q125" s="29"/>
      <c r="R125" s="29"/>
      <c r="S125" s="34"/>
      <c r="T125" s="778"/>
      <c r="U125" s="779"/>
      <c r="V125" s="269"/>
      <c r="W125" s="294"/>
      <c r="X125" s="270"/>
      <c r="Y125" s="277"/>
      <c r="Z125" s="278"/>
      <c r="AA125" s="683"/>
      <c r="AB125" s="781"/>
      <c r="AC125" s="684"/>
      <c r="AD125" s="277"/>
      <c r="AE125" s="295"/>
      <c r="AF125" s="278"/>
      <c r="AG125" s="278"/>
      <c r="AH125" s="29"/>
      <c r="AI125" s="29"/>
      <c r="AJ125" s="29"/>
      <c r="AK125" s="29"/>
      <c r="AL125" s="34"/>
      <c r="AM125" s="778"/>
      <c r="AN125" s="779"/>
      <c r="AO125" s="269"/>
      <c r="AP125" s="294"/>
      <c r="AQ125" s="270"/>
      <c r="AR125" s="277"/>
      <c r="AS125" s="278"/>
      <c r="AT125" s="683"/>
      <c r="AU125" s="781"/>
      <c r="AV125" s="684"/>
      <c r="AW125" s="277"/>
      <c r="AX125" s="295"/>
      <c r="AY125" s="278"/>
      <c r="AZ125" s="683">
        <f t="shared" si="28"/>
        <v>0</v>
      </c>
      <c r="BA125" s="684"/>
      <c r="BB125" s="29"/>
      <c r="BC125" s="29"/>
      <c r="BD125" s="29"/>
      <c r="BE125" s="34"/>
    </row>
    <row r="126" spans="1:57" x14ac:dyDescent="0.25">
      <c r="A126" s="778"/>
      <c r="B126" s="779"/>
      <c r="C126" s="685"/>
      <c r="D126" s="780"/>
      <c r="E126" s="686"/>
      <c r="F126" s="683"/>
      <c r="G126" s="684"/>
      <c r="H126" s="683"/>
      <c r="I126" s="781"/>
      <c r="J126" s="684"/>
      <c r="K126" s="683"/>
      <c r="L126" s="781"/>
      <c r="M126" s="684"/>
      <c r="N126" s="683"/>
      <c r="O126" s="684"/>
      <c r="P126" s="29"/>
      <c r="Q126" s="29"/>
      <c r="R126" s="29"/>
      <c r="S126" s="34"/>
      <c r="T126" s="778"/>
      <c r="U126" s="779"/>
      <c r="V126" s="685"/>
      <c r="W126" s="780"/>
      <c r="X126" s="686"/>
      <c r="Y126" s="683"/>
      <c r="Z126" s="684"/>
      <c r="AA126" s="683"/>
      <c r="AB126" s="781"/>
      <c r="AC126" s="684"/>
      <c r="AD126" s="683"/>
      <c r="AE126" s="781"/>
      <c r="AF126" s="684"/>
      <c r="AG126" s="278"/>
      <c r="AH126" s="29"/>
      <c r="AI126" s="29"/>
      <c r="AJ126" s="29"/>
      <c r="AK126" s="29"/>
      <c r="AL126" s="34"/>
      <c r="AM126" s="778"/>
      <c r="AN126" s="779"/>
      <c r="AO126" s="685"/>
      <c r="AP126" s="780"/>
      <c r="AQ126" s="686"/>
      <c r="AR126" s="683"/>
      <c r="AS126" s="684"/>
      <c r="AT126" s="683"/>
      <c r="AU126" s="781"/>
      <c r="AV126" s="684"/>
      <c r="AW126" s="683"/>
      <c r="AX126" s="781"/>
      <c r="AY126" s="684"/>
      <c r="AZ126" s="683">
        <f t="shared" si="28"/>
        <v>0</v>
      </c>
      <c r="BA126" s="684"/>
      <c r="BB126" s="29"/>
      <c r="BC126" s="29"/>
      <c r="BD126" s="29"/>
      <c r="BE126" s="34"/>
    </row>
    <row r="127" spans="1:57" x14ac:dyDescent="0.25">
      <c r="A127" s="778"/>
      <c r="B127" s="779"/>
      <c r="C127" s="685"/>
      <c r="D127" s="780"/>
      <c r="E127" s="686"/>
      <c r="F127" s="683"/>
      <c r="G127" s="684"/>
      <c r="H127" s="683"/>
      <c r="I127" s="781"/>
      <c r="J127" s="684"/>
      <c r="K127" s="683"/>
      <c r="L127" s="781"/>
      <c r="M127" s="684"/>
      <c r="N127" s="683"/>
      <c r="O127" s="684"/>
      <c r="P127" s="29"/>
      <c r="Q127" s="29"/>
      <c r="R127" s="29"/>
      <c r="S127" s="34"/>
      <c r="T127" s="778"/>
      <c r="U127" s="779"/>
      <c r="V127" s="685"/>
      <c r="W127" s="780"/>
      <c r="X127" s="686"/>
      <c r="Y127" s="683"/>
      <c r="Z127" s="684"/>
      <c r="AA127" s="683"/>
      <c r="AB127" s="781"/>
      <c r="AC127" s="684"/>
      <c r="AD127" s="683"/>
      <c r="AE127" s="781"/>
      <c r="AF127" s="684"/>
      <c r="AG127" s="278"/>
      <c r="AH127" s="29"/>
      <c r="AI127" s="29"/>
      <c r="AJ127" s="29"/>
      <c r="AK127" s="29"/>
      <c r="AL127" s="34"/>
      <c r="AM127" s="778"/>
      <c r="AN127" s="779"/>
      <c r="AO127" s="685"/>
      <c r="AP127" s="780"/>
      <c r="AQ127" s="686"/>
      <c r="AR127" s="683"/>
      <c r="AS127" s="684"/>
      <c r="AT127" s="683"/>
      <c r="AU127" s="781"/>
      <c r="AV127" s="684"/>
      <c r="AW127" s="683"/>
      <c r="AX127" s="781"/>
      <c r="AY127" s="684"/>
      <c r="AZ127" s="683">
        <f t="shared" si="28"/>
        <v>0</v>
      </c>
      <c r="BA127" s="684"/>
      <c r="BB127" s="29"/>
      <c r="BC127" s="29"/>
      <c r="BD127" s="29"/>
      <c r="BE127" s="34"/>
    </row>
    <row r="128" spans="1:57" x14ac:dyDescent="0.25">
      <c r="A128" s="778"/>
      <c r="B128" s="779"/>
      <c r="C128" s="685"/>
      <c r="D128" s="780"/>
      <c r="E128" s="686"/>
      <c r="F128" s="683"/>
      <c r="G128" s="684"/>
      <c r="H128" s="683"/>
      <c r="I128" s="781"/>
      <c r="J128" s="684"/>
      <c r="K128" s="683"/>
      <c r="L128" s="781"/>
      <c r="M128" s="684"/>
      <c r="N128" s="683"/>
      <c r="O128" s="684"/>
      <c r="P128" s="29"/>
      <c r="Q128" s="29"/>
      <c r="R128" s="29"/>
      <c r="S128" s="34"/>
      <c r="T128" s="778"/>
      <c r="U128" s="779"/>
      <c r="V128" s="685"/>
      <c r="W128" s="780"/>
      <c r="X128" s="686"/>
      <c r="Y128" s="683"/>
      <c r="Z128" s="684"/>
      <c r="AA128" s="683"/>
      <c r="AB128" s="781"/>
      <c r="AC128" s="684"/>
      <c r="AD128" s="683"/>
      <c r="AE128" s="781"/>
      <c r="AF128" s="684"/>
      <c r="AG128" s="278"/>
      <c r="AH128" s="29"/>
      <c r="AI128" s="29"/>
      <c r="AJ128" s="29"/>
      <c r="AK128" s="29"/>
      <c r="AL128" s="34"/>
      <c r="AM128" s="778"/>
      <c r="AN128" s="779"/>
      <c r="AO128" s="685"/>
      <c r="AP128" s="780"/>
      <c r="AQ128" s="686"/>
      <c r="AR128" s="683"/>
      <c r="AS128" s="684"/>
      <c r="AT128" s="683"/>
      <c r="AU128" s="781"/>
      <c r="AV128" s="684"/>
      <c r="AW128" s="683"/>
      <c r="AX128" s="781"/>
      <c r="AY128" s="684"/>
      <c r="AZ128" s="683">
        <f t="shared" si="28"/>
        <v>0</v>
      </c>
      <c r="BA128" s="684"/>
      <c r="BB128" s="29"/>
      <c r="BC128" s="29"/>
      <c r="BD128" s="29"/>
      <c r="BE128" s="34"/>
    </row>
    <row r="129" spans="1:57" x14ac:dyDescent="0.25">
      <c r="A129" s="778"/>
      <c r="B129" s="779"/>
      <c r="C129" s="685"/>
      <c r="D129" s="780"/>
      <c r="E129" s="686"/>
      <c r="F129" s="683"/>
      <c r="G129" s="684"/>
      <c r="H129" s="683"/>
      <c r="I129" s="781"/>
      <c r="J129" s="684"/>
      <c r="K129" s="683"/>
      <c r="L129" s="781"/>
      <c r="M129" s="684"/>
      <c r="N129" s="683"/>
      <c r="O129" s="684"/>
      <c r="P129" s="29"/>
      <c r="Q129" s="29"/>
      <c r="R129" s="29"/>
      <c r="S129" s="34"/>
      <c r="T129" s="778"/>
      <c r="U129" s="779"/>
      <c r="V129" s="685"/>
      <c r="W129" s="780"/>
      <c r="X129" s="686"/>
      <c r="Y129" s="683"/>
      <c r="Z129" s="684"/>
      <c r="AA129" s="683"/>
      <c r="AB129" s="781"/>
      <c r="AC129" s="684"/>
      <c r="AD129" s="683"/>
      <c r="AE129" s="781"/>
      <c r="AF129" s="684"/>
      <c r="AG129" s="278"/>
      <c r="AH129" s="29"/>
      <c r="AI129" s="29"/>
      <c r="AJ129" s="29"/>
      <c r="AK129" s="29"/>
      <c r="AL129" s="34"/>
      <c r="AM129" s="778"/>
      <c r="AN129" s="779"/>
      <c r="AO129" s="685"/>
      <c r="AP129" s="780"/>
      <c r="AQ129" s="686"/>
      <c r="AR129" s="683"/>
      <c r="AS129" s="684"/>
      <c r="AT129" s="683"/>
      <c r="AU129" s="781"/>
      <c r="AV129" s="684"/>
      <c r="AW129" s="683"/>
      <c r="AX129" s="781"/>
      <c r="AY129" s="684"/>
      <c r="AZ129" s="683">
        <f t="shared" si="28"/>
        <v>0</v>
      </c>
      <c r="BA129" s="684"/>
      <c r="BB129" s="29"/>
      <c r="BC129" s="29"/>
      <c r="BD129" s="29"/>
      <c r="BE129" s="34"/>
    </row>
    <row r="130" spans="1:57" x14ac:dyDescent="0.25">
      <c r="A130" s="292"/>
      <c r="B130" s="293"/>
      <c r="C130" s="269"/>
      <c r="D130" s="294"/>
      <c r="E130" s="270"/>
      <c r="F130" s="277"/>
      <c r="G130" s="278"/>
      <c r="H130" s="277"/>
      <c r="I130" s="295"/>
      <c r="J130" s="278"/>
      <c r="K130" s="277"/>
      <c r="L130" s="295"/>
      <c r="M130" s="278"/>
      <c r="N130" s="683"/>
      <c r="O130" s="684"/>
      <c r="P130" s="29"/>
      <c r="Q130" s="29"/>
      <c r="R130" s="29"/>
      <c r="S130" s="34"/>
      <c r="T130" s="292"/>
      <c r="U130" s="293"/>
      <c r="V130" s="269"/>
      <c r="W130" s="294"/>
      <c r="X130" s="270"/>
      <c r="Y130" s="277"/>
      <c r="Z130" s="278"/>
      <c r="AA130" s="277"/>
      <c r="AB130" s="295"/>
      <c r="AC130" s="278"/>
      <c r="AD130" s="277"/>
      <c r="AE130" s="295"/>
      <c r="AF130" s="278"/>
      <c r="AG130" s="278"/>
      <c r="AH130" s="29"/>
      <c r="AI130" s="29"/>
      <c r="AJ130" s="29"/>
      <c r="AK130" s="29"/>
      <c r="AL130" s="34"/>
      <c r="AM130" s="292"/>
      <c r="AN130" s="293"/>
      <c r="AO130" s="269"/>
      <c r="AP130" s="294"/>
      <c r="AQ130" s="270"/>
      <c r="AR130" s="277"/>
      <c r="AS130" s="278"/>
      <c r="AT130" s="277"/>
      <c r="AU130" s="295"/>
      <c r="AV130" s="278"/>
      <c r="AW130" s="277"/>
      <c r="AX130" s="295"/>
      <c r="AY130" s="278"/>
      <c r="AZ130" s="683">
        <f t="shared" si="28"/>
        <v>0</v>
      </c>
      <c r="BA130" s="684"/>
      <c r="BB130" s="29"/>
      <c r="BC130" s="29"/>
      <c r="BD130" s="29"/>
      <c r="BE130" s="34"/>
    </row>
    <row r="131" spans="1:57" x14ac:dyDescent="0.25">
      <c r="A131" s="778"/>
      <c r="B131" s="779"/>
      <c r="C131" s="269"/>
      <c r="D131" s="294"/>
      <c r="E131" s="270"/>
      <c r="F131" s="277"/>
      <c r="G131" s="278"/>
      <c r="H131" s="683"/>
      <c r="I131" s="781"/>
      <c r="J131" s="684"/>
      <c r="K131" s="683"/>
      <c r="L131" s="781"/>
      <c r="M131" s="684"/>
      <c r="N131" s="683"/>
      <c r="O131" s="684"/>
      <c r="P131" s="29"/>
      <c r="Q131" s="29"/>
      <c r="R131" s="29"/>
      <c r="S131" s="34"/>
      <c r="T131" s="778"/>
      <c r="U131" s="779"/>
      <c r="V131" s="269"/>
      <c r="W131" s="294"/>
      <c r="X131" s="270"/>
      <c r="Y131" s="277"/>
      <c r="Z131" s="278"/>
      <c r="AA131" s="683"/>
      <c r="AB131" s="781"/>
      <c r="AC131" s="684"/>
      <c r="AD131" s="683"/>
      <c r="AE131" s="781"/>
      <c r="AF131" s="684"/>
      <c r="AG131" s="278"/>
      <c r="AH131" s="29"/>
      <c r="AI131" s="29"/>
      <c r="AJ131" s="29"/>
      <c r="AK131" s="29"/>
      <c r="AL131" s="34"/>
      <c r="AM131" s="778"/>
      <c r="AN131" s="779"/>
      <c r="AO131" s="269"/>
      <c r="AP131" s="294"/>
      <c r="AQ131" s="270"/>
      <c r="AR131" s="277"/>
      <c r="AS131" s="278"/>
      <c r="AT131" s="683"/>
      <c r="AU131" s="781"/>
      <c r="AV131" s="684"/>
      <c r="AW131" s="683"/>
      <c r="AX131" s="781"/>
      <c r="AY131" s="684"/>
      <c r="AZ131" s="683">
        <f t="shared" si="28"/>
        <v>0</v>
      </c>
      <c r="BA131" s="684"/>
      <c r="BB131" s="29"/>
      <c r="BC131" s="29"/>
      <c r="BD131" s="29"/>
      <c r="BE131" s="34"/>
    </row>
    <row r="132" spans="1:57" x14ac:dyDescent="0.25">
      <c r="A132" s="778"/>
      <c r="B132" s="779"/>
      <c r="C132" s="685"/>
      <c r="D132" s="780"/>
      <c r="E132" s="686"/>
      <c r="F132" s="683"/>
      <c r="G132" s="684"/>
      <c r="H132" s="683"/>
      <c r="I132" s="781"/>
      <c r="J132" s="684"/>
      <c r="K132" s="683"/>
      <c r="L132" s="781"/>
      <c r="M132" s="684"/>
      <c r="N132" s="683"/>
      <c r="O132" s="684"/>
      <c r="P132" s="29"/>
      <c r="Q132" s="29"/>
      <c r="R132" s="29"/>
      <c r="S132" s="34"/>
      <c r="T132" s="778"/>
      <c r="U132" s="779"/>
      <c r="V132" s="685"/>
      <c r="W132" s="780"/>
      <c r="X132" s="686"/>
      <c r="Y132" s="683"/>
      <c r="Z132" s="684"/>
      <c r="AA132" s="683"/>
      <c r="AB132" s="781"/>
      <c r="AC132" s="684"/>
      <c r="AD132" s="683"/>
      <c r="AE132" s="781"/>
      <c r="AF132" s="684"/>
      <c r="AG132" s="278"/>
      <c r="AH132" s="29"/>
      <c r="AI132" s="29"/>
      <c r="AJ132" s="29"/>
      <c r="AK132" s="29"/>
      <c r="AL132" s="34"/>
      <c r="AM132" s="778"/>
      <c r="AN132" s="779"/>
      <c r="AO132" s="685"/>
      <c r="AP132" s="780"/>
      <c r="AQ132" s="686"/>
      <c r="AR132" s="683"/>
      <c r="AS132" s="684"/>
      <c r="AT132" s="683"/>
      <c r="AU132" s="781"/>
      <c r="AV132" s="684"/>
      <c r="AW132" s="683"/>
      <c r="AX132" s="781"/>
      <c r="AY132" s="684"/>
      <c r="AZ132" s="683">
        <f t="shared" si="28"/>
        <v>0</v>
      </c>
      <c r="BA132" s="684"/>
      <c r="BB132" s="29"/>
      <c r="BC132" s="29"/>
      <c r="BD132" s="29"/>
      <c r="BE132" s="34"/>
    </row>
    <row r="133" spans="1:57" x14ac:dyDescent="0.25">
      <c r="A133" s="778"/>
      <c r="B133" s="779"/>
      <c r="C133" s="685"/>
      <c r="D133" s="780"/>
      <c r="E133" s="686"/>
      <c r="F133" s="683"/>
      <c r="G133" s="684"/>
      <c r="H133" s="683"/>
      <c r="I133" s="781"/>
      <c r="J133" s="684"/>
      <c r="K133" s="683"/>
      <c r="L133" s="781"/>
      <c r="M133" s="684"/>
      <c r="N133" s="683"/>
      <c r="O133" s="684"/>
      <c r="P133" s="29"/>
      <c r="Q133" s="29"/>
      <c r="R133" s="29"/>
      <c r="S133" s="34"/>
      <c r="T133" s="778"/>
      <c r="U133" s="779"/>
      <c r="V133" s="685"/>
      <c r="W133" s="780"/>
      <c r="X133" s="686"/>
      <c r="Y133" s="683"/>
      <c r="Z133" s="684"/>
      <c r="AA133" s="683"/>
      <c r="AB133" s="781"/>
      <c r="AC133" s="684"/>
      <c r="AD133" s="683"/>
      <c r="AE133" s="781"/>
      <c r="AF133" s="684"/>
      <c r="AG133" s="278"/>
      <c r="AH133" s="29"/>
      <c r="AI133" s="29"/>
      <c r="AJ133" s="29"/>
      <c r="AK133" s="29"/>
      <c r="AL133" s="34"/>
      <c r="AM133" s="778"/>
      <c r="AN133" s="779"/>
      <c r="AO133" s="685"/>
      <c r="AP133" s="780"/>
      <c r="AQ133" s="686"/>
      <c r="AR133" s="683"/>
      <c r="AS133" s="684"/>
      <c r="AT133" s="683"/>
      <c r="AU133" s="781"/>
      <c r="AV133" s="684"/>
      <c r="AW133" s="683"/>
      <c r="AX133" s="781"/>
      <c r="AY133" s="684"/>
      <c r="AZ133" s="683">
        <f t="shared" si="28"/>
        <v>0</v>
      </c>
      <c r="BA133" s="684"/>
      <c r="BB133" s="29"/>
      <c r="BC133" s="29"/>
      <c r="BD133" s="29"/>
      <c r="BE133" s="34"/>
    </row>
    <row r="134" spans="1:57" x14ac:dyDescent="0.25">
      <c r="A134" s="778"/>
      <c r="B134" s="779"/>
      <c r="C134" s="685"/>
      <c r="D134" s="780"/>
      <c r="E134" s="686"/>
      <c r="F134" s="683"/>
      <c r="G134" s="684"/>
      <c r="H134" s="683"/>
      <c r="I134" s="781"/>
      <c r="J134" s="684"/>
      <c r="K134" s="683"/>
      <c r="L134" s="781"/>
      <c r="M134" s="684"/>
      <c r="N134" s="683"/>
      <c r="O134" s="684"/>
      <c r="P134" s="29"/>
      <c r="Q134" s="29"/>
      <c r="R134" s="29"/>
      <c r="S134" s="34"/>
      <c r="T134" s="778"/>
      <c r="U134" s="779"/>
      <c r="V134" s="685"/>
      <c r="W134" s="780"/>
      <c r="X134" s="686"/>
      <c r="Y134" s="683"/>
      <c r="Z134" s="684"/>
      <c r="AA134" s="683"/>
      <c r="AB134" s="781"/>
      <c r="AC134" s="684"/>
      <c r="AD134" s="683"/>
      <c r="AE134" s="781"/>
      <c r="AF134" s="684"/>
      <c r="AG134" s="278"/>
      <c r="AH134" s="29"/>
      <c r="AI134" s="29"/>
      <c r="AJ134" s="29"/>
      <c r="AK134" s="29"/>
      <c r="AL134" s="34"/>
      <c r="AM134" s="778"/>
      <c r="AN134" s="779"/>
      <c r="AO134" s="685"/>
      <c r="AP134" s="780"/>
      <c r="AQ134" s="686"/>
      <c r="AR134" s="683"/>
      <c r="AS134" s="684"/>
      <c r="AT134" s="683"/>
      <c r="AU134" s="781"/>
      <c r="AV134" s="684"/>
      <c r="AW134" s="683"/>
      <c r="AX134" s="781"/>
      <c r="AY134" s="684"/>
      <c r="AZ134" s="683">
        <f t="shared" si="28"/>
        <v>0</v>
      </c>
      <c r="BA134" s="684"/>
      <c r="BB134" s="29"/>
      <c r="BC134" s="29"/>
      <c r="BD134" s="29"/>
      <c r="BE134" s="34"/>
    </row>
    <row r="135" spans="1:57" x14ac:dyDescent="0.25">
      <c r="A135" s="778"/>
      <c r="B135" s="779"/>
      <c r="C135" s="685"/>
      <c r="D135" s="780"/>
      <c r="E135" s="686"/>
      <c r="F135" s="683"/>
      <c r="G135" s="684"/>
      <c r="H135" s="683"/>
      <c r="I135" s="781"/>
      <c r="J135" s="684"/>
      <c r="K135" s="683"/>
      <c r="L135" s="781"/>
      <c r="M135" s="684"/>
      <c r="N135" s="683"/>
      <c r="O135" s="684"/>
      <c r="P135" s="29"/>
      <c r="Q135" s="29"/>
      <c r="R135" s="29"/>
      <c r="S135" s="34"/>
      <c r="T135" s="778"/>
      <c r="U135" s="779"/>
      <c r="V135" s="685"/>
      <c r="W135" s="780"/>
      <c r="X135" s="686"/>
      <c r="Y135" s="683"/>
      <c r="Z135" s="684"/>
      <c r="AA135" s="683"/>
      <c r="AB135" s="781"/>
      <c r="AC135" s="684"/>
      <c r="AD135" s="683"/>
      <c r="AE135" s="781"/>
      <c r="AF135" s="684"/>
      <c r="AG135" s="278"/>
      <c r="AH135" s="29"/>
      <c r="AI135" s="29"/>
      <c r="AJ135" s="29"/>
      <c r="AK135" s="29"/>
      <c r="AL135" s="34"/>
      <c r="AM135" s="778"/>
      <c r="AN135" s="779"/>
      <c r="AO135" s="685"/>
      <c r="AP135" s="780"/>
      <c r="AQ135" s="686"/>
      <c r="AR135" s="683"/>
      <c r="AS135" s="684"/>
      <c r="AT135" s="683"/>
      <c r="AU135" s="781"/>
      <c r="AV135" s="684"/>
      <c r="AW135" s="683"/>
      <c r="AX135" s="781"/>
      <c r="AY135" s="684"/>
      <c r="AZ135" s="683">
        <f t="shared" si="28"/>
        <v>0</v>
      </c>
      <c r="BA135" s="684"/>
      <c r="BB135" s="29"/>
      <c r="BC135" s="29"/>
      <c r="BD135" s="29"/>
      <c r="BE135" s="34"/>
    </row>
    <row r="136" spans="1:57" x14ac:dyDescent="0.25">
      <c r="A136" s="778"/>
      <c r="B136" s="779"/>
      <c r="C136" s="685"/>
      <c r="D136" s="780"/>
      <c r="E136" s="686"/>
      <c r="F136" s="683"/>
      <c r="G136" s="684"/>
      <c r="H136" s="683"/>
      <c r="I136" s="781"/>
      <c r="J136" s="684"/>
      <c r="K136" s="683"/>
      <c r="L136" s="781"/>
      <c r="M136" s="684"/>
      <c r="N136" s="683"/>
      <c r="O136" s="684"/>
      <c r="P136" s="29"/>
      <c r="Q136" s="29"/>
      <c r="R136" s="29"/>
      <c r="S136" s="34"/>
      <c r="T136" s="778"/>
      <c r="U136" s="779"/>
      <c r="V136" s="685"/>
      <c r="W136" s="780"/>
      <c r="X136" s="686"/>
      <c r="Y136" s="683"/>
      <c r="Z136" s="684"/>
      <c r="AA136" s="683"/>
      <c r="AB136" s="781"/>
      <c r="AC136" s="684"/>
      <c r="AD136" s="683"/>
      <c r="AE136" s="781"/>
      <c r="AF136" s="684"/>
      <c r="AG136" s="278"/>
      <c r="AH136" s="29"/>
      <c r="AI136" s="29"/>
      <c r="AJ136" s="29"/>
      <c r="AK136" s="29"/>
      <c r="AL136" s="34"/>
      <c r="AM136" s="778"/>
      <c r="AN136" s="779"/>
      <c r="AO136" s="685"/>
      <c r="AP136" s="780"/>
      <c r="AQ136" s="686"/>
      <c r="AR136" s="683"/>
      <c r="AS136" s="684"/>
      <c r="AT136" s="683"/>
      <c r="AU136" s="781"/>
      <c r="AV136" s="684"/>
      <c r="AW136" s="683"/>
      <c r="AX136" s="781"/>
      <c r="AY136" s="684"/>
      <c r="AZ136" s="683">
        <f t="shared" si="28"/>
        <v>0</v>
      </c>
      <c r="BA136" s="684"/>
      <c r="BB136" s="29"/>
      <c r="BC136" s="29"/>
      <c r="BD136" s="29"/>
      <c r="BE136" s="34"/>
    </row>
    <row r="137" spans="1:57" ht="15.75" thickBot="1" x14ac:dyDescent="0.3">
      <c r="A137" s="888"/>
      <c r="B137" s="881"/>
      <c r="C137" s="889"/>
      <c r="D137" s="890"/>
      <c r="E137" s="891"/>
      <c r="F137" s="892"/>
      <c r="G137" s="893"/>
      <c r="H137" s="894"/>
      <c r="I137" s="895"/>
      <c r="J137" s="896"/>
      <c r="K137" s="894"/>
      <c r="L137" s="895"/>
      <c r="M137" s="896"/>
      <c r="N137" s="683"/>
      <c r="O137" s="684"/>
      <c r="P137" s="30"/>
      <c r="Q137" s="30"/>
      <c r="R137" s="30"/>
      <c r="S137" s="35"/>
      <c r="T137" s="888"/>
      <c r="U137" s="881"/>
      <c r="V137" s="889"/>
      <c r="W137" s="890"/>
      <c r="X137" s="891"/>
      <c r="Y137" s="892"/>
      <c r="Z137" s="893"/>
      <c r="AA137" s="894"/>
      <c r="AB137" s="895"/>
      <c r="AC137" s="896"/>
      <c r="AD137" s="894"/>
      <c r="AE137" s="895"/>
      <c r="AF137" s="896"/>
      <c r="AG137" s="296"/>
      <c r="AH137" s="30"/>
      <c r="AI137" s="30"/>
      <c r="AJ137" s="30"/>
      <c r="AK137" s="30"/>
      <c r="AL137" s="35"/>
      <c r="AM137" s="888"/>
      <c r="AN137" s="881"/>
      <c r="AO137" s="889"/>
      <c r="AP137" s="890"/>
      <c r="AQ137" s="891"/>
      <c r="AR137" s="892"/>
      <c r="AS137" s="893"/>
      <c r="AT137" s="894"/>
      <c r="AU137" s="895"/>
      <c r="AV137" s="896"/>
      <c r="AW137" s="894"/>
      <c r="AX137" s="895"/>
      <c r="AY137" s="896"/>
      <c r="AZ137" s="894">
        <f t="shared" si="28"/>
        <v>0</v>
      </c>
      <c r="BA137" s="896"/>
      <c r="BB137" s="30"/>
      <c r="BC137" s="30"/>
      <c r="BD137" s="30"/>
      <c r="BE137" s="35"/>
    </row>
    <row r="138" spans="1:57" ht="16.5" thickTop="1" thickBot="1" x14ac:dyDescent="0.3">
      <c r="A138" s="499" t="s">
        <v>61</v>
      </c>
      <c r="B138" s="500"/>
      <c r="C138" s="500"/>
      <c r="D138" s="500"/>
      <c r="E138" s="500"/>
      <c r="F138" s="500"/>
      <c r="G138" s="500"/>
      <c r="H138" s="500"/>
      <c r="I138" s="500"/>
      <c r="J138" s="769"/>
      <c r="K138" s="519"/>
      <c r="L138" s="520"/>
      <c r="M138" s="520"/>
      <c r="N138" s="520"/>
      <c r="O138" s="520"/>
      <c r="P138" s="520"/>
      <c r="Q138" s="520"/>
      <c r="R138" s="520"/>
      <c r="S138" s="521"/>
      <c r="T138" s="862" t="s">
        <v>61</v>
      </c>
      <c r="U138" s="863"/>
      <c r="V138" s="863"/>
      <c r="W138" s="863"/>
      <c r="X138" s="863"/>
      <c r="Y138" s="863"/>
      <c r="Z138" s="863"/>
      <c r="AA138" s="863"/>
      <c r="AB138" s="863"/>
      <c r="AC138" s="302"/>
      <c r="AD138" s="519"/>
      <c r="AE138" s="520"/>
      <c r="AF138" s="520"/>
      <c r="AG138" s="520"/>
      <c r="AH138" s="520"/>
      <c r="AI138" s="520"/>
      <c r="AJ138" s="520"/>
      <c r="AK138" s="520"/>
      <c r="AL138" s="521"/>
      <c r="AM138" s="499" t="s">
        <v>61</v>
      </c>
      <c r="AN138" s="500"/>
      <c r="AO138" s="500"/>
      <c r="AP138" s="500"/>
      <c r="AQ138" s="500"/>
      <c r="AR138" s="500"/>
      <c r="AS138" s="500"/>
      <c r="AT138" s="500"/>
      <c r="AU138" s="500"/>
      <c r="AV138" s="769"/>
      <c r="AW138" s="519"/>
      <c r="AX138" s="520"/>
      <c r="AY138" s="520"/>
      <c r="AZ138" s="520"/>
      <c r="BA138" s="520"/>
      <c r="BB138" s="520"/>
      <c r="BC138" s="520"/>
      <c r="BD138" s="520"/>
      <c r="BE138" s="521"/>
    </row>
    <row r="139" spans="1:57" ht="15.75" thickBot="1" x14ac:dyDescent="0.3">
      <c r="A139" s="522" t="s">
        <v>60</v>
      </c>
      <c r="B139" s="523"/>
      <c r="C139" s="523"/>
      <c r="D139" s="523"/>
      <c r="E139" s="523"/>
      <c r="F139" s="523"/>
      <c r="G139" s="523"/>
      <c r="H139" s="523"/>
      <c r="I139" s="523"/>
      <c r="J139" s="523"/>
      <c r="K139" s="523"/>
      <c r="L139" s="523"/>
      <c r="M139" s="523"/>
      <c r="N139" s="516"/>
      <c r="O139" s="508"/>
      <c r="P139" s="509"/>
      <c r="Q139" s="509"/>
      <c r="R139" s="509"/>
      <c r="S139" s="510"/>
      <c r="T139" s="514" t="s">
        <v>60</v>
      </c>
      <c r="U139" s="515"/>
      <c r="V139" s="515"/>
      <c r="W139" s="515"/>
      <c r="X139" s="515"/>
      <c r="Y139" s="515"/>
      <c r="Z139" s="515"/>
      <c r="AA139" s="515"/>
      <c r="AB139" s="515"/>
      <c r="AC139" s="515"/>
      <c r="AD139" s="515"/>
      <c r="AE139" s="523"/>
      <c r="AF139" s="523"/>
      <c r="AG139" s="291"/>
      <c r="AH139" s="508"/>
      <c r="AI139" s="509"/>
      <c r="AJ139" s="509"/>
      <c r="AK139" s="509"/>
      <c r="AL139" s="510"/>
      <c r="AM139" s="522" t="s">
        <v>60</v>
      </c>
      <c r="AN139" s="523"/>
      <c r="AO139" s="523"/>
      <c r="AP139" s="523"/>
      <c r="AQ139" s="523"/>
      <c r="AR139" s="523"/>
      <c r="AS139" s="523"/>
      <c r="AT139" s="523"/>
      <c r="AU139" s="523"/>
      <c r="AV139" s="523"/>
      <c r="AW139" s="523"/>
      <c r="AX139" s="523"/>
      <c r="AY139" s="523"/>
      <c r="AZ139" s="516"/>
      <c r="BA139" s="508"/>
      <c r="BB139" s="509"/>
      <c r="BC139" s="509"/>
      <c r="BD139" s="509"/>
      <c r="BE139" s="510"/>
    </row>
    <row r="140" spans="1:57" ht="15.75" thickBot="1" x14ac:dyDescent="0.3">
      <c r="A140" s="506" t="s">
        <v>59</v>
      </c>
      <c r="B140" s="507"/>
      <c r="C140" s="507"/>
      <c r="D140" s="507"/>
      <c r="E140" s="507"/>
      <c r="F140" s="507"/>
      <c r="G140" s="507"/>
      <c r="H140" s="507"/>
      <c r="I140" s="507"/>
      <c r="J140" s="507"/>
      <c r="K140" s="507"/>
      <c r="L140" s="507"/>
      <c r="M140" s="507"/>
      <c r="N140" s="507"/>
      <c r="O140" s="770"/>
      <c r="P140" s="508"/>
      <c r="Q140" s="509"/>
      <c r="R140" s="509"/>
      <c r="S140" s="510"/>
      <c r="T140" s="511" t="s">
        <v>59</v>
      </c>
      <c r="U140" s="512"/>
      <c r="V140" s="512"/>
      <c r="W140" s="512"/>
      <c r="X140" s="512"/>
      <c r="Y140" s="512"/>
      <c r="Z140" s="512"/>
      <c r="AA140" s="512"/>
      <c r="AB140" s="512"/>
      <c r="AC140" s="512"/>
      <c r="AD140" s="512"/>
      <c r="AE140" s="512"/>
      <c r="AF140" s="512"/>
      <c r="AG140" s="507"/>
      <c r="AH140" s="770"/>
      <c r="AI140" s="508"/>
      <c r="AJ140" s="509"/>
      <c r="AK140" s="509"/>
      <c r="AL140" s="510"/>
      <c r="AM140" s="506" t="s">
        <v>59</v>
      </c>
      <c r="AN140" s="507"/>
      <c r="AO140" s="507"/>
      <c r="AP140" s="507"/>
      <c r="AQ140" s="507"/>
      <c r="AR140" s="507"/>
      <c r="AS140" s="507"/>
      <c r="AT140" s="507"/>
      <c r="AU140" s="507"/>
      <c r="AV140" s="507"/>
      <c r="AW140" s="507"/>
      <c r="AX140" s="507"/>
      <c r="AY140" s="507"/>
      <c r="AZ140" s="507"/>
      <c r="BA140" s="770"/>
      <c r="BB140" s="508"/>
      <c r="BC140" s="509"/>
      <c r="BD140" s="509"/>
      <c r="BE140" s="510"/>
    </row>
    <row r="141" spans="1:57" ht="15.75" thickBot="1" x14ac:dyDescent="0.3">
      <c r="A141" s="511" t="s">
        <v>58</v>
      </c>
      <c r="B141" s="512"/>
      <c r="C141" s="512"/>
      <c r="D141" s="512"/>
      <c r="E141" s="512"/>
      <c r="F141" s="512"/>
      <c r="G141" s="512"/>
      <c r="H141" s="512"/>
      <c r="I141" s="512"/>
      <c r="J141" s="512"/>
      <c r="K141" s="512"/>
      <c r="L141" s="512"/>
      <c r="M141" s="512"/>
      <c r="N141" s="512"/>
      <c r="O141" s="512"/>
      <c r="P141" s="513"/>
      <c r="Q141" s="508"/>
      <c r="R141" s="509"/>
      <c r="S141" s="510"/>
      <c r="T141" s="511" t="s">
        <v>58</v>
      </c>
      <c r="U141" s="512"/>
      <c r="V141" s="512"/>
      <c r="W141" s="512"/>
      <c r="X141" s="512"/>
      <c r="Y141" s="512"/>
      <c r="Z141" s="512"/>
      <c r="AA141" s="512"/>
      <c r="AB141" s="512"/>
      <c r="AC141" s="512"/>
      <c r="AD141" s="512"/>
      <c r="AE141" s="512"/>
      <c r="AF141" s="512"/>
      <c r="AG141" s="512"/>
      <c r="AH141" s="512"/>
      <c r="AI141" s="513"/>
      <c r="AJ141" s="508"/>
      <c r="AK141" s="509"/>
      <c r="AL141" s="510"/>
      <c r="AM141" s="511" t="s">
        <v>58</v>
      </c>
      <c r="AN141" s="512"/>
      <c r="AO141" s="512"/>
      <c r="AP141" s="512"/>
      <c r="AQ141" s="512"/>
      <c r="AR141" s="512"/>
      <c r="AS141" s="512"/>
      <c r="AT141" s="512"/>
      <c r="AU141" s="512"/>
      <c r="AV141" s="512"/>
      <c r="AW141" s="512"/>
      <c r="AX141" s="512"/>
      <c r="AY141" s="512"/>
      <c r="AZ141" s="512"/>
      <c r="BA141" s="512"/>
      <c r="BB141" s="513"/>
      <c r="BC141" s="508"/>
      <c r="BD141" s="509"/>
      <c r="BE141" s="510"/>
    </row>
    <row r="142" spans="1:57" ht="15.75" thickBot="1" x14ac:dyDescent="0.3">
      <c r="A142" s="514" t="s">
        <v>57</v>
      </c>
      <c r="B142" s="515"/>
      <c r="C142" s="515"/>
      <c r="D142" s="515"/>
      <c r="E142" s="515"/>
      <c r="F142" s="515"/>
      <c r="G142" s="515"/>
      <c r="H142" s="515"/>
      <c r="I142" s="515"/>
      <c r="J142" s="515"/>
      <c r="K142" s="515"/>
      <c r="L142" s="515"/>
      <c r="M142" s="515"/>
      <c r="N142" s="515"/>
      <c r="O142" s="515"/>
      <c r="P142" s="515"/>
      <c r="Q142" s="516"/>
      <c r="R142" s="517"/>
      <c r="S142" s="518"/>
      <c r="T142" s="514" t="s">
        <v>57</v>
      </c>
      <c r="U142" s="515"/>
      <c r="V142" s="515"/>
      <c r="W142" s="515"/>
      <c r="X142" s="515"/>
      <c r="Y142" s="515"/>
      <c r="Z142" s="515"/>
      <c r="AA142" s="515"/>
      <c r="AB142" s="515"/>
      <c r="AC142" s="515"/>
      <c r="AD142" s="515"/>
      <c r="AE142" s="515"/>
      <c r="AF142" s="515"/>
      <c r="AG142" s="515"/>
      <c r="AH142" s="515"/>
      <c r="AI142" s="515"/>
      <c r="AJ142" s="516"/>
      <c r="AK142" s="517"/>
      <c r="AL142" s="518"/>
      <c r="AM142" s="514" t="s">
        <v>57</v>
      </c>
      <c r="AN142" s="515"/>
      <c r="AO142" s="515"/>
      <c r="AP142" s="515"/>
      <c r="AQ142" s="515"/>
      <c r="AR142" s="515"/>
      <c r="AS142" s="515"/>
      <c r="AT142" s="515"/>
      <c r="AU142" s="515"/>
      <c r="AV142" s="515"/>
      <c r="AW142" s="515"/>
      <c r="AX142" s="515"/>
      <c r="AY142" s="515"/>
      <c r="AZ142" s="515"/>
      <c r="BA142" s="515"/>
      <c r="BB142" s="515"/>
      <c r="BC142" s="516"/>
      <c r="BD142" s="517"/>
      <c r="BE142" s="518"/>
    </row>
    <row r="143" spans="1:57" ht="15.75" thickBot="1" x14ac:dyDescent="0.3">
      <c r="A143" s="504" t="s">
        <v>56</v>
      </c>
      <c r="B143" s="505"/>
      <c r="C143" s="505"/>
      <c r="D143" s="505"/>
      <c r="E143" s="505"/>
      <c r="F143" s="505"/>
      <c r="G143" s="505"/>
      <c r="H143" s="505"/>
      <c r="I143" s="505"/>
      <c r="J143" s="505"/>
      <c r="K143" s="505"/>
      <c r="L143" s="505"/>
      <c r="M143" s="505"/>
      <c r="N143" s="505"/>
      <c r="O143" s="505"/>
      <c r="P143" s="505"/>
      <c r="Q143" s="505"/>
      <c r="R143" s="505"/>
      <c r="S143" s="167"/>
      <c r="T143" s="504" t="s">
        <v>56</v>
      </c>
      <c r="U143" s="505"/>
      <c r="V143" s="505"/>
      <c r="W143" s="505"/>
      <c r="X143" s="505"/>
      <c r="Y143" s="505"/>
      <c r="Z143" s="505"/>
      <c r="AA143" s="505"/>
      <c r="AB143" s="505"/>
      <c r="AC143" s="505"/>
      <c r="AD143" s="505"/>
      <c r="AE143" s="505"/>
      <c r="AF143" s="505"/>
      <c r="AG143" s="505"/>
      <c r="AH143" s="505"/>
      <c r="AI143" s="505"/>
      <c r="AJ143" s="505"/>
      <c r="AK143" s="505"/>
      <c r="AL143" s="167"/>
      <c r="AM143" s="506" t="s">
        <v>56</v>
      </c>
      <c r="AN143" s="507"/>
      <c r="AO143" s="507"/>
      <c r="AP143" s="507"/>
      <c r="AQ143" s="507"/>
      <c r="AR143" s="507"/>
      <c r="AS143" s="507"/>
      <c r="AT143" s="507"/>
      <c r="AU143" s="507"/>
      <c r="AV143" s="507"/>
      <c r="AW143" s="507"/>
      <c r="AX143" s="507"/>
      <c r="AY143" s="507"/>
      <c r="AZ143" s="507"/>
      <c r="BA143" s="507"/>
      <c r="BB143" s="507"/>
      <c r="BC143" s="507"/>
      <c r="BD143" s="507"/>
      <c r="BE143" s="168"/>
    </row>
    <row r="144" spans="1:57" ht="15" customHeight="1" x14ac:dyDescent="0.25">
      <c r="A144" s="529" t="s">
        <v>30</v>
      </c>
      <c r="B144" s="529"/>
      <c r="C144" s="529"/>
      <c r="D144" s="529"/>
      <c r="E144" s="529"/>
      <c r="F144" s="529"/>
      <c r="G144" s="529"/>
      <c r="H144" s="529"/>
      <c r="I144" s="529"/>
      <c r="J144" s="529"/>
      <c r="K144" s="529"/>
      <c r="L144" s="529"/>
      <c r="M144" s="529"/>
      <c r="N144" s="529"/>
      <c r="O144" s="529"/>
      <c r="P144" s="529"/>
      <c r="Q144" s="529"/>
      <c r="R144" s="529"/>
      <c r="S144" s="529"/>
      <c r="T144" s="529" t="s">
        <v>30</v>
      </c>
      <c r="U144" s="529"/>
      <c r="V144" s="529"/>
      <c r="W144" s="529"/>
      <c r="X144" s="529"/>
      <c r="Y144" s="529"/>
      <c r="Z144" s="529"/>
      <c r="AA144" s="529"/>
      <c r="AB144" s="529"/>
      <c r="AC144" s="529"/>
      <c r="AD144" s="529"/>
      <c r="AE144" s="529"/>
      <c r="AF144" s="529"/>
      <c r="AG144" s="529"/>
      <c r="AH144" s="529"/>
      <c r="AI144" s="529"/>
      <c r="AJ144" s="529"/>
      <c r="AK144" s="529"/>
      <c r="AL144" s="529"/>
      <c r="AM144" s="659"/>
      <c r="AN144" s="659"/>
      <c r="AO144" s="659"/>
      <c r="AP144" s="659"/>
      <c r="AQ144" s="659"/>
      <c r="AR144" s="659"/>
      <c r="AS144" s="659"/>
      <c r="AT144" s="659"/>
      <c r="AU144" s="659"/>
      <c r="AV144" s="659"/>
      <c r="AW144" s="659"/>
      <c r="AX144" s="659"/>
      <c r="AY144" s="659"/>
      <c r="AZ144" s="659"/>
      <c r="BA144" s="659"/>
      <c r="BB144" s="659"/>
      <c r="BC144" s="659"/>
      <c r="BD144" s="659"/>
      <c r="BE144" s="659"/>
    </row>
    <row r="145" spans="1:57" ht="15" customHeight="1" x14ac:dyDescent="0.25">
      <c r="A145" s="597"/>
      <c r="B145" s="597"/>
      <c r="C145" s="597"/>
      <c r="D145" s="597"/>
      <c r="E145" s="597"/>
      <c r="F145" s="597"/>
      <c r="G145" s="597"/>
      <c r="H145" s="597"/>
      <c r="I145" s="597"/>
      <c r="J145" s="597"/>
      <c r="K145" s="597"/>
      <c r="L145" s="597"/>
      <c r="M145" s="597"/>
      <c r="N145" s="597"/>
      <c r="O145" s="597"/>
      <c r="P145" s="597"/>
      <c r="Q145" s="597"/>
      <c r="R145" s="597"/>
      <c r="S145" s="597"/>
      <c r="T145" s="597"/>
      <c r="U145" s="597"/>
      <c r="V145" s="597"/>
      <c r="W145" s="597"/>
      <c r="X145" s="597"/>
      <c r="Y145" s="597"/>
      <c r="Z145" s="597"/>
      <c r="AA145" s="597"/>
      <c r="AB145" s="597"/>
      <c r="AC145" s="597"/>
      <c r="AD145" s="597"/>
      <c r="AE145" s="597"/>
      <c r="AF145" s="597"/>
      <c r="AG145" s="597"/>
      <c r="AH145" s="597"/>
      <c r="AI145" s="597"/>
      <c r="AJ145" s="597"/>
      <c r="AK145" s="597"/>
      <c r="AL145" s="597"/>
      <c r="AM145" s="659"/>
      <c r="AN145" s="659"/>
      <c r="AO145" s="659"/>
      <c r="AP145" s="659"/>
      <c r="AQ145" s="659"/>
      <c r="AR145" s="659"/>
      <c r="AS145" s="659"/>
      <c r="AT145" s="659"/>
      <c r="AU145" s="659"/>
      <c r="AV145" s="659"/>
      <c r="AW145" s="659"/>
      <c r="AX145" s="659"/>
      <c r="AY145" s="659"/>
      <c r="AZ145" s="659"/>
      <c r="BA145" s="659"/>
      <c r="BB145" s="659"/>
      <c r="BC145" s="659"/>
      <c r="BD145" s="659"/>
      <c r="BE145" s="659"/>
    </row>
    <row r="146" spans="1:57" ht="21.75" thickBot="1" x14ac:dyDescent="0.3">
      <c r="A146" s="169" t="s">
        <v>4</v>
      </c>
      <c r="B146" s="169"/>
      <c r="C146" s="169"/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915"/>
      <c r="Q146" s="915"/>
      <c r="R146" s="169"/>
      <c r="S146" s="169"/>
      <c r="T146" s="777" t="s">
        <v>4</v>
      </c>
      <c r="U146" s="777"/>
      <c r="V146" s="777"/>
      <c r="W146" s="777"/>
      <c r="X146" s="777"/>
      <c r="Y146" s="777"/>
      <c r="Z146" s="777"/>
      <c r="AA146" s="777"/>
      <c r="AB146" s="777"/>
      <c r="AC146" s="777"/>
      <c r="AD146" s="777"/>
      <c r="AE146" s="777"/>
      <c r="AF146" s="777"/>
      <c r="AG146" s="777"/>
      <c r="AH146" s="777"/>
      <c r="AI146" s="777"/>
      <c r="AJ146" s="777"/>
      <c r="AK146" s="777"/>
      <c r="AL146" s="777"/>
      <c r="AM146" s="887"/>
      <c r="AN146" s="887"/>
      <c r="AO146" s="887"/>
      <c r="AP146" s="887"/>
      <c r="AQ146" s="887"/>
      <c r="AR146" s="887"/>
      <c r="AS146" s="887"/>
      <c r="AT146" s="887"/>
      <c r="AU146" s="887"/>
      <c r="AV146" s="887"/>
      <c r="AW146" s="887"/>
      <c r="AX146" s="887"/>
      <c r="AY146" s="887"/>
      <c r="AZ146" s="887"/>
      <c r="BA146" s="887"/>
      <c r="BB146" s="887"/>
      <c r="BC146" s="887"/>
      <c r="BD146" s="887"/>
      <c r="BE146" s="887"/>
    </row>
    <row r="147" spans="1:57" ht="21" customHeight="1" thickBot="1" x14ac:dyDescent="0.3">
      <c r="A147" s="672" t="s">
        <v>5</v>
      </c>
      <c r="B147" s="675"/>
      <c r="C147" s="916" t="s">
        <v>142</v>
      </c>
      <c r="D147" s="916"/>
      <c r="E147" s="916"/>
      <c r="F147" s="916"/>
      <c r="G147" s="916"/>
      <c r="H147" s="917"/>
      <c r="I147" s="918" t="s">
        <v>12</v>
      </c>
      <c r="J147" s="916"/>
      <c r="K147" s="916"/>
      <c r="L147" s="916"/>
      <c r="M147" s="916"/>
      <c r="N147" s="916"/>
      <c r="O147" s="916"/>
      <c r="P147" s="774" t="s">
        <v>92</v>
      </c>
      <c r="Q147" s="664" t="s">
        <v>63</v>
      </c>
      <c r="T147" s="672" t="s">
        <v>5</v>
      </c>
      <c r="U147" s="675"/>
      <c r="V147" s="916" t="s">
        <v>142</v>
      </c>
      <c r="W147" s="916"/>
      <c r="X147" s="916"/>
      <c r="Y147" s="916"/>
      <c r="Z147" s="916"/>
      <c r="AA147" s="917"/>
      <c r="AB147" s="919" t="s">
        <v>12</v>
      </c>
      <c r="AC147" s="916"/>
      <c r="AD147" s="916"/>
      <c r="AE147" s="916"/>
      <c r="AF147" s="916"/>
      <c r="AG147" s="916"/>
      <c r="AH147" s="916"/>
      <c r="AI147" s="774" t="s">
        <v>92</v>
      </c>
      <c r="AJ147" s="664" t="s">
        <v>63</v>
      </c>
      <c r="AM147" s="676"/>
      <c r="AN147" s="676"/>
      <c r="AO147" s="676"/>
      <c r="AP147" s="676"/>
      <c r="AQ147" s="676"/>
      <c r="AR147" s="676"/>
      <c r="AS147" s="776"/>
      <c r="AT147" s="776"/>
      <c r="AU147" s="641"/>
      <c r="AV147" s="641"/>
      <c r="AW147" s="641"/>
      <c r="AX147" s="641"/>
      <c r="AY147" s="641"/>
      <c r="AZ147" s="290"/>
      <c r="BA147" s="776"/>
      <c r="BB147" s="641"/>
      <c r="BC147" s="776"/>
      <c r="BD147" s="171"/>
      <c r="BE147" s="171"/>
    </row>
    <row r="148" spans="1:57" ht="15.75" customHeight="1" thickBot="1" x14ac:dyDescent="0.3">
      <c r="A148" s="674"/>
      <c r="B148" s="773"/>
      <c r="C148" s="172">
        <v>10</v>
      </c>
      <c r="D148" s="172">
        <v>25</v>
      </c>
      <c r="E148" s="172">
        <v>50</v>
      </c>
      <c r="F148" s="173">
        <v>75</v>
      </c>
      <c r="G148" s="174">
        <v>1</v>
      </c>
      <c r="H148" s="175">
        <v>5</v>
      </c>
      <c r="I148" s="176">
        <v>10</v>
      </c>
      <c r="J148" s="177">
        <v>25</v>
      </c>
      <c r="K148" s="177">
        <v>50</v>
      </c>
      <c r="L148" s="177">
        <v>75</v>
      </c>
      <c r="M148" s="920">
        <v>1</v>
      </c>
      <c r="N148" s="920"/>
      <c r="O148" s="178">
        <v>5</v>
      </c>
      <c r="P148" s="775"/>
      <c r="Q148" s="666"/>
      <c r="T148" s="674"/>
      <c r="U148" s="773"/>
      <c r="V148" s="172">
        <v>10</v>
      </c>
      <c r="W148" s="172">
        <v>25</v>
      </c>
      <c r="X148" s="172">
        <v>50</v>
      </c>
      <c r="Y148" s="173">
        <v>75</v>
      </c>
      <c r="Z148" s="174">
        <v>1</v>
      </c>
      <c r="AA148" s="175">
        <v>5</v>
      </c>
      <c r="AB148" s="179">
        <v>10</v>
      </c>
      <c r="AC148" s="180">
        <v>25</v>
      </c>
      <c r="AD148" s="177">
        <v>50</v>
      </c>
      <c r="AE148" s="177">
        <v>75</v>
      </c>
      <c r="AF148" s="920">
        <v>1</v>
      </c>
      <c r="AG148" s="920"/>
      <c r="AH148" s="178">
        <v>5</v>
      </c>
      <c r="AI148" s="775"/>
      <c r="AJ148" s="666"/>
      <c r="AM148" s="676"/>
      <c r="AN148" s="676"/>
      <c r="AO148" s="181"/>
      <c r="AP148" s="181"/>
      <c r="AQ148" s="181"/>
      <c r="AR148" s="301"/>
      <c r="AS148" s="776"/>
      <c r="AT148" s="776"/>
      <c r="AU148" s="183"/>
      <c r="AV148" s="183"/>
      <c r="AW148" s="183"/>
      <c r="AX148" s="183"/>
      <c r="AY148" s="184"/>
      <c r="AZ148" s="184"/>
      <c r="BA148" s="776"/>
      <c r="BB148" s="641"/>
      <c r="BC148" s="776"/>
      <c r="BD148" s="171"/>
      <c r="BE148" s="171"/>
    </row>
    <row r="149" spans="1:57" ht="15.75" x14ac:dyDescent="0.25">
      <c r="A149" s="771" t="s">
        <v>7</v>
      </c>
      <c r="B149" s="772"/>
      <c r="C149" s="104">
        <f>IFERROR((VLOOKUP(A149,$C$6:$M$32,7,0)),0)+IFERROR((VLOOKUP(A149,$V$6:$AF$36,7,0)),0)+IFERROR((VLOOKUP(A149,$AO$6:$AY$36,7,0)),0)+IFERROR((VLOOKUP(A149,$BH$6:$BS$36,7,0)),0)</f>
        <v>0</v>
      </c>
      <c r="D149" s="104">
        <f>IFERROR((VLOOKUP(A149,$C$6:$M$32,8,0)),0)+IFERROR((VLOOKUP(A149,$V$6:$AF$36,8,0)),0)+IFERROR((VLOOKUP(A149,$AO$6:$AY$36,8,0)),0)+IFERROR((VLOOKUP(A149,$BH$6:$BS$36,8,0)),0)</f>
        <v>0</v>
      </c>
      <c r="E149" s="104">
        <f>IFERROR((VLOOKUP(A149,$C$6:$M$32,9,0)),0)+IFERROR((VLOOKUP(A149,$V$6:$AF$36,9,0)),0)+IFERROR((VLOOKUP(A149,$AO$6:$AY$36,9,0)),0)+IFERROR((VLOOKUP(A149,$BH$6:$BS$36,9,0)),0)</f>
        <v>0</v>
      </c>
      <c r="F149" s="104">
        <f>IFERROR((VLOOKUP(A149,$C$6:$M$32,10,0)),0)+IFERROR((VLOOKUP(A149,$V$6:$AF$36,10,0)),0)+IFERROR((VLOOKUP(A149,$AO$6:$AY$36,10,0)),0)+IFERROR((VLOOKUP(A149,$BH$6:$BS$36,10,0)),0)</f>
        <v>0</v>
      </c>
      <c r="G149" s="54">
        <f>IFERROR((VLOOKUP(A149,$C$6:$M$32,11,0)),0)+IFERROR((VLOOKUP(A149,$V$6:$AF$36,11,0)),0)+IFERROR((VLOOKUP(A149,$AO$6:$AY$36,11,0)),0)+IFERROR((VLOOKUP(A149,$BH$6:$BS$36,11,0)),0)</f>
        <v>0</v>
      </c>
      <c r="H149" s="75">
        <f>IFERROR((VLOOKUP(A149,$C$6:$N$32,12,0)),0)+IFERROR((VLOOKUP(A149,$V$6:$AG$36,12,0)),0)+IFERROR((VLOOKUP(A149,$AO$6:$AZ$36,12,0)),0)+IFERROR((VLOOKUP(A149,$BH$6:$BS$36,12,0)),0)</f>
        <v>0</v>
      </c>
      <c r="I149" s="186"/>
      <c r="J149" s="185"/>
      <c r="K149" s="185"/>
      <c r="L149" s="185"/>
      <c r="M149" s="705"/>
      <c r="N149" s="706"/>
      <c r="O149" s="28"/>
      <c r="P149" s="105">
        <f>IFERROR((VLOOKUP(A149,$C$6:$S$32,14,0)),0)+IFERROR((VLOOKUP(A149,$V$6:$AL$36,14,0)),0)+IFERROR((VLOOKUP(A149,$AO$6:$BE$36,14,0)),0)+IFERROR((VLOOKUP(A149,$BH$6:$BW$36,14,0)),0)</f>
        <v>0</v>
      </c>
      <c r="Q149" s="106">
        <f>IFERROR((VLOOKUP(A149,$C$6:$S$32,16,0)),0)+IFERROR((VLOOKUP(A149,$V$6:$AL$36,16,0)),0)+IFERROR((VLOOKUP(A149,$AO$6:$BE$36,16,0)),0)+IFERROR((VLOOKUP(A149,$BH$6:$BW$36,16,0)),0)</f>
        <v>0</v>
      </c>
      <c r="T149" s="771" t="s">
        <v>7</v>
      </c>
      <c r="U149" s="772"/>
      <c r="V149" s="104">
        <f>IFERROR((VLOOKUP(T149,$C$6:$M$32,7,0)),0)+IFERROR((VLOOKUP(T149,$V$6:$AF$36,7,0)),0)+IFERROR((VLOOKUP(T149,$AO$6:$AY$36,7,0)),0)+IFERROR((VLOOKUP(A149,$BH$6:$BS$36,7,0)),0)</f>
        <v>0</v>
      </c>
      <c r="W149" s="104">
        <f>IFERROR((VLOOKUP(T149,$C$6:$M$32,8,0)),0)+IFERROR((VLOOKUP(T149,$V$6:$AF$36,8,0)),0)+IFERROR((VLOOKUP(T149,$AO$6:$AY$36,8,0)),0)+IFERROR((VLOOKUP(A149,$BH$6:$BS$36,8,0)),0)</f>
        <v>0</v>
      </c>
      <c r="X149" s="104">
        <f>IFERROR((VLOOKUP(T149,$C$6:$M$32,9,0)),0)+IFERROR((VLOOKUP(T149,$V$6:$AF$36,9,0)),0)+IFERROR((VLOOKUP(T149,$AO$6:$AY$36,9,0)),0)+IFERROR((VLOOKUP(A149,$BH$6:$BS$36,9,0)),0)</f>
        <v>0</v>
      </c>
      <c r="Y149" s="104">
        <f>IFERROR((VLOOKUP(T149,$C$6:$M$32,10,0)),0)+IFERROR((VLOOKUP(T149,$V$6:$AF$36,10,0)),0)+IFERROR((VLOOKUP(T149,$AO$6:$AY$36,10,0)),0)+IFERROR((VLOOKUP(A149,$BH$6:$BS$36,10,0)),0)</f>
        <v>0</v>
      </c>
      <c r="Z149" s="54">
        <f>IFERROR((VLOOKUP(T149,$C$6:$M$32,11,0)),0)+IFERROR((VLOOKUP(T149,$V$6:$AF$36,11,0)),0)+IFERROR((VLOOKUP(T149,$AO$6:$AY$36,11,0)),0)+IFERROR((VLOOKUP(A149,$BH$6:$BS$36,11,0)),0)</f>
        <v>0</v>
      </c>
      <c r="AA149" s="75">
        <f>IFERROR((VLOOKUP(T149,$C$6:$N$32,12,0)),0)+IFERROR((VLOOKUP(T149,$V$6:$AG$36,12,0)),0)+IFERROR((VLOOKUP(T149,$AO$6:$AZ$36,12,0)),0)+IFERROR((VLOOKUP(T149,$BH$6:$BS$36,12,0)),0)</f>
        <v>0</v>
      </c>
      <c r="AB149" s="187"/>
      <c r="AC149" s="188"/>
      <c r="AD149" s="185"/>
      <c r="AE149" s="185"/>
      <c r="AF149" s="705"/>
      <c r="AG149" s="706"/>
      <c r="AH149" s="28"/>
      <c r="AI149" s="105">
        <f>IFERROR((VLOOKUP(T149,$C$6:$S$32,14,0)),0)+IFERROR((VLOOKUP(T149,$V$6:$AL$36,14,0)),0)+IFERROR((VLOOKUP(T149,$AO$6:$BE$36,14,0)),0)+IFERROR((VLOOKUP(T149,$BH$6:$BW$36,14,0)),0)</f>
        <v>0</v>
      </c>
      <c r="AJ149" s="106">
        <f>IFERROR((VLOOKUP(T149,$C$6:$S$32,16,0)),0)+IFERROR((VLOOKUP(T149,$V$6:$AL$36,16,0)),0)+IFERROR((VLOOKUP(T149,$AO$6:$BE$36,16,0)),0)+IFERROR((VLOOKUP(T149,$BH$6:$BW$36,16,0)),0)</f>
        <v>0</v>
      </c>
      <c r="AM149" s="768"/>
      <c r="AN149" s="768"/>
      <c r="AO149" s="181"/>
      <c r="AP149" s="181"/>
      <c r="AQ149" s="181"/>
      <c r="AR149" s="301"/>
      <c r="AS149" s="301"/>
      <c r="AT149" s="301"/>
      <c r="AU149" s="301"/>
      <c r="AV149" s="301"/>
      <c r="AW149" s="301"/>
      <c r="AX149" s="301"/>
      <c r="AY149" s="171"/>
      <c r="AZ149" s="171"/>
      <c r="BA149" s="171"/>
      <c r="BB149" s="171"/>
      <c r="BC149" s="171"/>
      <c r="BD149" s="171"/>
      <c r="BE149" s="171"/>
    </row>
    <row r="150" spans="1:57" ht="15.75" x14ac:dyDescent="0.25">
      <c r="A150" s="766" t="s">
        <v>147</v>
      </c>
      <c r="B150" s="767"/>
      <c r="C150" s="107">
        <f t="shared" ref="C150:C168" si="29">IFERROR((VLOOKUP(A150,$C$6:$M$32,7,0)),0)+IFERROR((VLOOKUP(A150,$V$6:$AF$36,7,0)),0)+IFERROR((VLOOKUP(A150,$AO$6:$AY$36,7,0)),0)+IFERROR((VLOOKUP(A150,$BH$6:$BS$36,7,0)),0)</f>
        <v>0</v>
      </c>
      <c r="D150" s="107">
        <f t="shared" ref="D150:D168" si="30">IFERROR((VLOOKUP(A150,$C$6:$M$32,8,0)),0)+IFERROR((VLOOKUP(A150,$V$6:$AF$36,8,0)),0)+IFERROR((VLOOKUP(A150,$AO$6:$AY$36,8,0)),0)+IFERROR((VLOOKUP(A150,$BH$6:$BS$36,8,0)),0)</f>
        <v>0</v>
      </c>
      <c r="E150" s="107">
        <f t="shared" ref="E150:E168" si="31">IFERROR((VLOOKUP(A150,$C$6:$M$32,9,0)),0)+IFERROR((VLOOKUP(A150,$V$6:$AF$36,9,0)),0)+IFERROR((VLOOKUP(A150,$AO$6:$AY$36,9,0)),0)+IFERROR((VLOOKUP(A150,$BH$6:$BS$36,9,0)),0)</f>
        <v>0</v>
      </c>
      <c r="F150" s="107">
        <f t="shared" ref="F150:F168" si="32">IFERROR((VLOOKUP(A150,$C$6:$M$32,10,0)),0)+IFERROR((VLOOKUP(A150,$V$6:$AF$36,10,0)),0)+IFERROR((VLOOKUP(A150,$AO$6:$AY$36,10,0)),0)+IFERROR((VLOOKUP(A150,$BH$6:$BS$36,10,0)),0)</f>
        <v>0</v>
      </c>
      <c r="G150" s="55">
        <f t="shared" ref="G150:G168" si="33">IFERROR((VLOOKUP(A150,$C$6:$M$32,11,0)),0)+IFERROR((VLOOKUP(A150,$V$6:$AF$36,11,0)),0)+IFERROR((VLOOKUP(A150,$AO$6:$AY$36,11,0)),0)+IFERROR((VLOOKUP(A150,$BH$6:$BS$36,11,0)),0)</f>
        <v>0</v>
      </c>
      <c r="H150" s="74">
        <f t="shared" ref="H150:H168" si="34">IFERROR((VLOOKUP(A150,$C$6:$N$32,12,0)),0)+IFERROR((VLOOKUP(A150,$V$6:$AG$36,12,0)),0)+IFERROR((VLOOKUP(A150,$AO$6:$AZ$36,12,0)),0)+IFERROR((VLOOKUP(A150,$BH$6:$BS$36,12,0)),0)</f>
        <v>0</v>
      </c>
      <c r="I150" s="190"/>
      <c r="J150" s="189"/>
      <c r="K150" s="189"/>
      <c r="L150" s="189"/>
      <c r="M150" s="585"/>
      <c r="N150" s="586"/>
      <c r="O150" s="29"/>
      <c r="P150" s="108">
        <f t="shared" ref="P150:P168" si="35">IFERROR((VLOOKUP(A150,$C$6:$S$32,14,0)),0)+IFERROR((VLOOKUP(A150,$V$6:$AL$36,14,0)),0)+IFERROR((VLOOKUP(A150,$AO$6:$BE$36,14,0)),0)</f>
        <v>0</v>
      </c>
      <c r="Q150" s="109">
        <f t="shared" ref="Q150:Q168" si="36">IFERROR((VLOOKUP(A150,$C$6:$S$32,16,0)),0)+IFERROR((VLOOKUP(A150,$V$6:$AL$36,16,0)),0)+IFERROR((VLOOKUP(A150,$AO$6:$BE$36,16,0)),0)</f>
        <v>0</v>
      </c>
      <c r="T150" s="766" t="s">
        <v>147</v>
      </c>
      <c r="U150" s="767"/>
      <c r="V150" s="107">
        <f t="shared" ref="V150:V168" si="37">IFERROR((VLOOKUP(T150,$C$6:$M$32,7,0)),0)+IFERROR((VLOOKUP(T150,$V$6:$AF$36,7,0)),0)+IFERROR((VLOOKUP(T150,$AO$6:$AY$36,7,0)),0)+IFERROR((VLOOKUP(A150,$BH$6:$BS$36,7,0)),0)</f>
        <v>0</v>
      </c>
      <c r="W150" s="107">
        <f t="shared" ref="W150:W168" si="38">IFERROR((VLOOKUP(T150,$C$6:$M$32,8,0)),0)+IFERROR((VLOOKUP(T150,$V$6:$AF$36,8,0)),0)+IFERROR((VLOOKUP(T150,$AO$6:$AY$36,8,0)),0)+IFERROR((VLOOKUP(A150,$BH$6:$BS$36,8,0)),0)</f>
        <v>0</v>
      </c>
      <c r="X150" s="107">
        <f t="shared" ref="X150:X168" si="39">IFERROR((VLOOKUP(T150,$C$6:$M$32,9,0)),0)+IFERROR((VLOOKUP(T150,$V$6:$AF$36,9,0)),0)+IFERROR((VLOOKUP(T150,$AO$6:$AY$36,9,0)),0)+IFERROR((VLOOKUP(A150,$BH$6:$BS$36,9,0)),0)</f>
        <v>0</v>
      </c>
      <c r="Y150" s="107">
        <f t="shared" ref="Y150:Y168" si="40">IFERROR((VLOOKUP(T150,$C$6:$M$32,10,0)),0)+IFERROR((VLOOKUP(T150,$V$6:$AF$36,10,0)),0)+IFERROR((VLOOKUP(T150,$AO$6:$AY$36,10,0)),0)+IFERROR((VLOOKUP(A150,$BH$6:$BS$36,10,0)),0)</f>
        <v>0</v>
      </c>
      <c r="Z150" s="55">
        <f t="shared" ref="Z150:Z168" si="41">IFERROR((VLOOKUP(T150,$C$6:$M$32,11,0)),0)+IFERROR((VLOOKUP(T150,$V$6:$AF$36,11,0)),0)+IFERROR((VLOOKUP(T150,$AO$6:$AY$36,11,0)),0)+IFERROR((VLOOKUP(A150,$BH$6:$BS$36,11,0)),0)</f>
        <v>0</v>
      </c>
      <c r="AA150" s="74">
        <f t="shared" ref="AA150:AA168" si="42">IFERROR((VLOOKUP(T150,$C$6:$N$32,12,0)),0)+IFERROR((VLOOKUP(T150,$V$6:$AG$36,12,0)),0)+IFERROR((VLOOKUP(T150,$AO$6:$AZ$36,12,0)),0)+IFERROR((VLOOKUP(T150,$BH$6:$BS$36,12,0)),0)</f>
        <v>0</v>
      </c>
      <c r="AB150" s="191"/>
      <c r="AC150" s="192"/>
      <c r="AD150" s="189"/>
      <c r="AE150" s="189"/>
      <c r="AF150" s="585"/>
      <c r="AG150" s="586"/>
      <c r="AH150" s="29"/>
      <c r="AI150" s="108">
        <f t="shared" ref="AI150:AI168" si="43">IFERROR((VLOOKUP(T150,$C$6:$S$32,14,0)),0)+IFERROR((VLOOKUP(T150,$V$6:$AL$36,14,0)),0)+IFERROR((VLOOKUP(T150,$AO$6:$BE$36,14,0)),0)</f>
        <v>0</v>
      </c>
      <c r="AJ150" s="109">
        <f t="shared" ref="AJ150:AJ168" si="44">IFERROR((VLOOKUP(T150,$C$6:$S$32,16,0)),0)+IFERROR((VLOOKUP(T150,$V$6:$AL$36,16,0)),0)+IFERROR((VLOOKUP(T150,$AO$6:$BE$36,16,0)),0)</f>
        <v>0</v>
      </c>
      <c r="AM150" s="768"/>
      <c r="AN150" s="768"/>
      <c r="AO150" s="181"/>
      <c r="AP150" s="181"/>
      <c r="AQ150" s="181"/>
      <c r="AR150" s="301"/>
      <c r="AS150" s="301"/>
      <c r="AT150" s="301"/>
      <c r="AU150" s="301"/>
      <c r="AV150" s="301"/>
      <c r="AW150" s="301"/>
      <c r="AX150" s="301"/>
      <c r="AY150" s="171"/>
      <c r="AZ150" s="171"/>
      <c r="BA150" s="171"/>
      <c r="BB150" s="171"/>
      <c r="BC150" s="171"/>
      <c r="BD150" s="171"/>
      <c r="BE150" s="171"/>
    </row>
    <row r="151" spans="1:57" ht="15.75" x14ac:dyDescent="0.25">
      <c r="A151" s="766" t="s">
        <v>8</v>
      </c>
      <c r="B151" s="767"/>
      <c r="C151" s="107">
        <f t="shared" si="29"/>
        <v>0</v>
      </c>
      <c r="D151" s="107">
        <f t="shared" si="30"/>
        <v>0</v>
      </c>
      <c r="E151" s="107">
        <f t="shared" si="31"/>
        <v>0</v>
      </c>
      <c r="F151" s="107">
        <f t="shared" si="32"/>
        <v>0</v>
      </c>
      <c r="G151" s="55">
        <f t="shared" si="33"/>
        <v>0</v>
      </c>
      <c r="H151" s="74">
        <f t="shared" si="34"/>
        <v>0</v>
      </c>
      <c r="I151" s="190"/>
      <c r="J151" s="189"/>
      <c r="K151" s="189"/>
      <c r="L151" s="189"/>
      <c r="M151" s="585"/>
      <c r="N151" s="586"/>
      <c r="O151" s="29"/>
      <c r="P151" s="108">
        <f t="shared" si="35"/>
        <v>0</v>
      </c>
      <c r="Q151" s="109">
        <f t="shared" si="36"/>
        <v>0</v>
      </c>
      <c r="T151" s="766" t="s">
        <v>8</v>
      </c>
      <c r="U151" s="767"/>
      <c r="V151" s="107">
        <f t="shared" si="37"/>
        <v>0</v>
      </c>
      <c r="W151" s="107">
        <f t="shared" si="38"/>
        <v>0</v>
      </c>
      <c r="X151" s="107">
        <f t="shared" si="39"/>
        <v>0</v>
      </c>
      <c r="Y151" s="107">
        <f t="shared" si="40"/>
        <v>0</v>
      </c>
      <c r="Z151" s="55">
        <f t="shared" si="41"/>
        <v>0</v>
      </c>
      <c r="AA151" s="74">
        <f t="shared" si="42"/>
        <v>0</v>
      </c>
      <c r="AB151" s="191"/>
      <c r="AC151" s="189"/>
      <c r="AD151" s="189"/>
      <c r="AE151" s="189"/>
      <c r="AF151" s="585"/>
      <c r="AG151" s="586"/>
      <c r="AH151" s="29"/>
      <c r="AI151" s="108">
        <f t="shared" si="43"/>
        <v>0</v>
      </c>
      <c r="AJ151" s="109">
        <f t="shared" si="44"/>
        <v>0</v>
      </c>
      <c r="AM151" s="768"/>
      <c r="AN151" s="768"/>
      <c r="AO151" s="181"/>
      <c r="AP151" s="181"/>
      <c r="AQ151" s="181"/>
      <c r="AR151" s="301"/>
      <c r="AS151" s="301"/>
      <c r="AT151" s="301"/>
      <c r="AU151" s="301"/>
      <c r="AV151" s="301"/>
      <c r="AW151" s="301"/>
      <c r="AX151" s="301"/>
      <c r="AY151" s="171"/>
      <c r="AZ151" s="171"/>
      <c r="BA151" s="171"/>
      <c r="BB151" s="171"/>
      <c r="BC151" s="171"/>
      <c r="BD151" s="171"/>
      <c r="BE151" s="171"/>
    </row>
    <row r="152" spans="1:57" ht="15.75" x14ac:dyDescent="0.25">
      <c r="A152" s="766" t="s">
        <v>9</v>
      </c>
      <c r="B152" s="767"/>
      <c r="C152" s="107">
        <f t="shared" si="29"/>
        <v>0</v>
      </c>
      <c r="D152" s="107">
        <f t="shared" si="30"/>
        <v>0</v>
      </c>
      <c r="E152" s="107">
        <f t="shared" si="31"/>
        <v>0</v>
      </c>
      <c r="F152" s="107">
        <f t="shared" si="32"/>
        <v>0</v>
      </c>
      <c r="G152" s="55">
        <f t="shared" si="33"/>
        <v>0</v>
      </c>
      <c r="H152" s="74">
        <f t="shared" si="34"/>
        <v>0</v>
      </c>
      <c r="I152" s="190"/>
      <c r="J152" s="189"/>
      <c r="K152" s="189"/>
      <c r="L152" s="189"/>
      <c r="M152" s="585"/>
      <c r="N152" s="586"/>
      <c r="O152" s="29"/>
      <c r="P152" s="108">
        <f t="shared" si="35"/>
        <v>0</v>
      </c>
      <c r="Q152" s="109">
        <f t="shared" si="36"/>
        <v>0</v>
      </c>
      <c r="T152" s="766" t="s">
        <v>9</v>
      </c>
      <c r="U152" s="767"/>
      <c r="V152" s="107">
        <f t="shared" si="37"/>
        <v>0</v>
      </c>
      <c r="W152" s="107">
        <f t="shared" si="38"/>
        <v>0</v>
      </c>
      <c r="X152" s="107">
        <f t="shared" si="39"/>
        <v>0</v>
      </c>
      <c r="Y152" s="107">
        <f t="shared" si="40"/>
        <v>0</v>
      </c>
      <c r="Z152" s="55">
        <f t="shared" si="41"/>
        <v>0</v>
      </c>
      <c r="AA152" s="74">
        <f t="shared" si="42"/>
        <v>0</v>
      </c>
      <c r="AB152" s="191"/>
      <c r="AC152" s="189"/>
      <c r="AD152" s="189"/>
      <c r="AE152" s="189"/>
      <c r="AF152" s="585"/>
      <c r="AG152" s="586"/>
      <c r="AH152" s="29"/>
      <c r="AI152" s="108">
        <f t="shared" si="43"/>
        <v>0</v>
      </c>
      <c r="AJ152" s="109">
        <f t="shared" si="44"/>
        <v>0</v>
      </c>
      <c r="AM152" s="768"/>
      <c r="AN152" s="768"/>
      <c r="AO152" s="181"/>
      <c r="AP152" s="181"/>
      <c r="AQ152" s="181"/>
      <c r="AR152" s="301"/>
      <c r="AS152" s="301"/>
      <c r="AT152" s="301"/>
      <c r="AU152" s="301"/>
      <c r="AV152" s="301"/>
      <c r="AW152" s="301"/>
      <c r="AX152" s="301"/>
      <c r="AY152" s="171"/>
      <c r="AZ152" s="171"/>
      <c r="BA152" s="171"/>
      <c r="BB152" s="171"/>
      <c r="BC152" s="171"/>
      <c r="BD152" s="171"/>
      <c r="BE152" s="171"/>
    </row>
    <row r="153" spans="1:57" ht="15.75" x14ac:dyDescent="0.25">
      <c r="A153" s="766" t="s">
        <v>10</v>
      </c>
      <c r="B153" s="767"/>
      <c r="C153" s="107">
        <f t="shared" si="29"/>
        <v>0</v>
      </c>
      <c r="D153" s="107">
        <f t="shared" si="30"/>
        <v>0</v>
      </c>
      <c r="E153" s="107">
        <f t="shared" si="31"/>
        <v>0</v>
      </c>
      <c r="F153" s="107">
        <f t="shared" si="32"/>
        <v>0</v>
      </c>
      <c r="G153" s="55">
        <f t="shared" si="33"/>
        <v>0</v>
      </c>
      <c r="H153" s="74">
        <f t="shared" si="34"/>
        <v>0</v>
      </c>
      <c r="I153" s="190"/>
      <c r="J153" s="189"/>
      <c r="K153" s="189"/>
      <c r="L153" s="189"/>
      <c r="M153" s="585"/>
      <c r="N153" s="586"/>
      <c r="O153" s="29"/>
      <c r="P153" s="108">
        <f t="shared" si="35"/>
        <v>0</v>
      </c>
      <c r="Q153" s="109">
        <f t="shared" si="36"/>
        <v>0</v>
      </c>
      <c r="T153" s="766" t="s">
        <v>10</v>
      </c>
      <c r="U153" s="767"/>
      <c r="V153" s="107">
        <f t="shared" si="37"/>
        <v>0</v>
      </c>
      <c r="W153" s="107">
        <f t="shared" si="38"/>
        <v>0</v>
      </c>
      <c r="X153" s="107">
        <f t="shared" si="39"/>
        <v>0</v>
      </c>
      <c r="Y153" s="107">
        <f t="shared" si="40"/>
        <v>0</v>
      </c>
      <c r="Z153" s="55">
        <f t="shared" si="41"/>
        <v>0</v>
      </c>
      <c r="AA153" s="74">
        <f t="shared" si="42"/>
        <v>0</v>
      </c>
      <c r="AB153" s="191"/>
      <c r="AC153" s="189"/>
      <c r="AD153" s="189"/>
      <c r="AE153" s="189"/>
      <c r="AF153" s="585"/>
      <c r="AG153" s="586"/>
      <c r="AH153" s="29"/>
      <c r="AI153" s="108">
        <f t="shared" si="43"/>
        <v>0</v>
      </c>
      <c r="AJ153" s="109">
        <f t="shared" si="44"/>
        <v>0</v>
      </c>
      <c r="AM153" s="768"/>
      <c r="AN153" s="768"/>
      <c r="AO153" s="181"/>
      <c r="AP153" s="181"/>
      <c r="AQ153" s="181"/>
      <c r="AR153" s="301"/>
      <c r="AS153" s="301"/>
      <c r="AT153" s="301"/>
      <c r="AU153" s="301"/>
      <c r="AV153" s="301"/>
      <c r="AW153" s="301"/>
      <c r="AX153" s="301"/>
      <c r="AY153" s="171"/>
      <c r="AZ153" s="171"/>
      <c r="BA153" s="171"/>
      <c r="BB153" s="171"/>
      <c r="BC153" s="171"/>
      <c r="BD153" s="171"/>
      <c r="BE153" s="171"/>
    </row>
    <row r="154" spans="1:57" ht="15.75" x14ac:dyDescent="0.25">
      <c r="A154" s="766" t="s">
        <v>148</v>
      </c>
      <c r="B154" s="767"/>
      <c r="C154" s="107">
        <f t="shared" si="29"/>
        <v>0</v>
      </c>
      <c r="D154" s="107">
        <f t="shared" si="30"/>
        <v>0</v>
      </c>
      <c r="E154" s="107">
        <f t="shared" si="31"/>
        <v>0</v>
      </c>
      <c r="F154" s="107">
        <f t="shared" si="32"/>
        <v>0</v>
      </c>
      <c r="G154" s="55">
        <f t="shared" si="33"/>
        <v>0</v>
      </c>
      <c r="H154" s="74">
        <f t="shared" si="34"/>
        <v>0</v>
      </c>
      <c r="I154" s="190"/>
      <c r="J154" s="189"/>
      <c r="K154" s="189"/>
      <c r="L154" s="189"/>
      <c r="M154" s="585"/>
      <c r="N154" s="586"/>
      <c r="O154" s="29"/>
      <c r="P154" s="108">
        <f t="shared" si="35"/>
        <v>0</v>
      </c>
      <c r="Q154" s="109">
        <f t="shared" si="36"/>
        <v>0</v>
      </c>
      <c r="T154" s="766" t="s">
        <v>148</v>
      </c>
      <c r="U154" s="767"/>
      <c r="V154" s="107">
        <f t="shared" si="37"/>
        <v>0</v>
      </c>
      <c r="W154" s="107">
        <f t="shared" si="38"/>
        <v>0</v>
      </c>
      <c r="X154" s="107">
        <f t="shared" si="39"/>
        <v>0</v>
      </c>
      <c r="Y154" s="107">
        <f t="shared" si="40"/>
        <v>0</v>
      </c>
      <c r="Z154" s="55">
        <f t="shared" si="41"/>
        <v>0</v>
      </c>
      <c r="AA154" s="74">
        <f t="shared" si="42"/>
        <v>0</v>
      </c>
      <c r="AB154" s="191"/>
      <c r="AC154" s="189"/>
      <c r="AD154" s="189"/>
      <c r="AE154" s="189"/>
      <c r="AF154" s="585"/>
      <c r="AG154" s="586"/>
      <c r="AH154" s="29"/>
      <c r="AI154" s="108">
        <f t="shared" si="43"/>
        <v>0</v>
      </c>
      <c r="AJ154" s="109">
        <f t="shared" si="44"/>
        <v>0</v>
      </c>
      <c r="AM154" s="768"/>
      <c r="AN154" s="768"/>
      <c r="AO154" s="181"/>
      <c r="AP154" s="181"/>
      <c r="AQ154" s="181"/>
      <c r="AR154" s="301"/>
      <c r="AS154" s="301"/>
      <c r="AT154" s="301"/>
      <c r="AU154" s="301"/>
      <c r="AV154" s="301"/>
      <c r="AW154" s="301"/>
      <c r="AX154" s="301"/>
      <c r="AY154" s="171"/>
      <c r="AZ154" s="171"/>
      <c r="BA154" s="171"/>
      <c r="BB154" s="171"/>
      <c r="BC154" s="171"/>
      <c r="BD154" s="171"/>
      <c r="BE154" s="171"/>
    </row>
    <row r="155" spans="1:57" ht="15.75" x14ac:dyDescent="0.25">
      <c r="A155" s="766" t="s">
        <v>29</v>
      </c>
      <c r="B155" s="767"/>
      <c r="C155" s="107">
        <f t="shared" si="29"/>
        <v>0</v>
      </c>
      <c r="D155" s="107">
        <f t="shared" si="30"/>
        <v>0</v>
      </c>
      <c r="E155" s="107">
        <f t="shared" si="31"/>
        <v>0</v>
      </c>
      <c r="F155" s="107">
        <f t="shared" si="32"/>
        <v>0</v>
      </c>
      <c r="G155" s="55">
        <f t="shared" si="33"/>
        <v>0</v>
      </c>
      <c r="H155" s="74">
        <f t="shared" si="34"/>
        <v>0</v>
      </c>
      <c r="I155" s="190"/>
      <c r="J155" s="189"/>
      <c r="K155" s="189"/>
      <c r="L155" s="189"/>
      <c r="M155" s="585"/>
      <c r="N155" s="586"/>
      <c r="O155" s="29"/>
      <c r="P155" s="108">
        <f t="shared" si="35"/>
        <v>0</v>
      </c>
      <c r="Q155" s="109">
        <f t="shared" si="36"/>
        <v>0</v>
      </c>
      <c r="T155" s="766" t="s">
        <v>29</v>
      </c>
      <c r="U155" s="767"/>
      <c r="V155" s="107">
        <f t="shared" si="37"/>
        <v>0</v>
      </c>
      <c r="W155" s="107">
        <f t="shared" si="38"/>
        <v>0</v>
      </c>
      <c r="X155" s="107">
        <f t="shared" si="39"/>
        <v>0</v>
      </c>
      <c r="Y155" s="107">
        <f t="shared" si="40"/>
        <v>0</v>
      </c>
      <c r="Z155" s="55">
        <f t="shared" si="41"/>
        <v>0</v>
      </c>
      <c r="AA155" s="74">
        <f t="shared" si="42"/>
        <v>0</v>
      </c>
      <c r="AB155" s="191"/>
      <c r="AC155" s="189"/>
      <c r="AD155" s="189"/>
      <c r="AE155" s="189"/>
      <c r="AF155" s="585"/>
      <c r="AG155" s="586"/>
      <c r="AH155" s="29"/>
      <c r="AI155" s="108">
        <f t="shared" si="43"/>
        <v>0</v>
      </c>
      <c r="AJ155" s="109">
        <f t="shared" si="44"/>
        <v>0</v>
      </c>
      <c r="AM155" s="768"/>
      <c r="AN155" s="768"/>
      <c r="AO155" s="181"/>
      <c r="AP155" s="181"/>
      <c r="AQ155" s="181"/>
      <c r="AR155" s="301"/>
      <c r="AS155" s="301"/>
      <c r="AT155" s="301"/>
      <c r="AU155" s="301"/>
      <c r="AV155" s="301"/>
      <c r="AW155" s="301"/>
      <c r="AX155" s="301"/>
      <c r="AY155" s="171"/>
      <c r="AZ155" s="171"/>
      <c r="BA155" s="171"/>
      <c r="BB155" s="171"/>
      <c r="BC155" s="171"/>
      <c r="BD155" s="171"/>
      <c r="BE155" s="171"/>
    </row>
    <row r="156" spans="1:57" ht="15.75" x14ac:dyDescent="0.25">
      <c r="A156" s="766" t="s">
        <v>149</v>
      </c>
      <c r="B156" s="767"/>
      <c r="C156" s="107">
        <f t="shared" si="29"/>
        <v>0</v>
      </c>
      <c r="D156" s="107">
        <f t="shared" si="30"/>
        <v>0</v>
      </c>
      <c r="E156" s="107">
        <f t="shared" si="31"/>
        <v>0</v>
      </c>
      <c r="F156" s="107">
        <f t="shared" si="32"/>
        <v>0</v>
      </c>
      <c r="G156" s="55">
        <f t="shared" si="33"/>
        <v>0</v>
      </c>
      <c r="H156" s="74">
        <f t="shared" si="34"/>
        <v>0</v>
      </c>
      <c r="I156" s="190"/>
      <c r="J156" s="189"/>
      <c r="K156" s="189"/>
      <c r="L156" s="189"/>
      <c r="M156" s="585"/>
      <c r="N156" s="586"/>
      <c r="O156" s="29"/>
      <c r="P156" s="108">
        <f t="shared" si="35"/>
        <v>0</v>
      </c>
      <c r="Q156" s="109">
        <f t="shared" si="36"/>
        <v>0</v>
      </c>
      <c r="T156" s="766" t="s">
        <v>149</v>
      </c>
      <c r="U156" s="767"/>
      <c r="V156" s="107">
        <f t="shared" si="37"/>
        <v>0</v>
      </c>
      <c r="W156" s="107">
        <f t="shared" si="38"/>
        <v>0</v>
      </c>
      <c r="X156" s="107">
        <f t="shared" si="39"/>
        <v>0</v>
      </c>
      <c r="Y156" s="107">
        <f t="shared" si="40"/>
        <v>0</v>
      </c>
      <c r="Z156" s="55">
        <f t="shared" si="41"/>
        <v>0</v>
      </c>
      <c r="AA156" s="74">
        <f t="shared" si="42"/>
        <v>0</v>
      </c>
      <c r="AB156" s="191"/>
      <c r="AC156" s="189"/>
      <c r="AD156" s="189"/>
      <c r="AE156" s="189"/>
      <c r="AF156" s="585"/>
      <c r="AG156" s="586"/>
      <c r="AH156" s="29"/>
      <c r="AI156" s="108">
        <f t="shared" si="43"/>
        <v>0</v>
      </c>
      <c r="AJ156" s="109">
        <f t="shared" si="44"/>
        <v>0</v>
      </c>
      <c r="AM156" s="768"/>
      <c r="AN156" s="768"/>
      <c r="AO156" s="181"/>
      <c r="AP156" s="181"/>
      <c r="AQ156" s="181"/>
      <c r="AR156" s="301"/>
      <c r="AS156" s="301"/>
      <c r="AT156" s="301"/>
      <c r="AU156" s="301"/>
      <c r="AV156" s="301"/>
      <c r="AW156" s="301"/>
      <c r="AX156" s="301"/>
      <c r="AY156" s="171"/>
      <c r="AZ156" s="171"/>
      <c r="BA156" s="171"/>
      <c r="BB156" s="171"/>
      <c r="BC156" s="171"/>
      <c r="BD156" s="171"/>
      <c r="BE156" s="171"/>
    </row>
    <row r="157" spans="1:57" ht="15.75" x14ac:dyDescent="0.25">
      <c r="A157" s="766" t="s">
        <v>11</v>
      </c>
      <c r="B157" s="767"/>
      <c r="C157" s="107">
        <f t="shared" si="29"/>
        <v>0</v>
      </c>
      <c r="D157" s="107">
        <f t="shared" si="30"/>
        <v>0</v>
      </c>
      <c r="E157" s="107">
        <f t="shared" si="31"/>
        <v>0</v>
      </c>
      <c r="F157" s="107">
        <f t="shared" si="32"/>
        <v>0</v>
      </c>
      <c r="G157" s="55">
        <f t="shared" si="33"/>
        <v>0</v>
      </c>
      <c r="H157" s="74">
        <f t="shared" si="34"/>
        <v>0</v>
      </c>
      <c r="I157" s="190"/>
      <c r="J157" s="189"/>
      <c r="K157" s="189"/>
      <c r="L157" s="189"/>
      <c r="M157" s="585"/>
      <c r="N157" s="586"/>
      <c r="O157" s="29"/>
      <c r="P157" s="108">
        <f t="shared" si="35"/>
        <v>0</v>
      </c>
      <c r="Q157" s="109">
        <f t="shared" si="36"/>
        <v>0</v>
      </c>
      <c r="T157" s="766" t="s">
        <v>11</v>
      </c>
      <c r="U157" s="767"/>
      <c r="V157" s="107">
        <f t="shared" si="37"/>
        <v>0</v>
      </c>
      <c r="W157" s="107">
        <f t="shared" si="38"/>
        <v>0</v>
      </c>
      <c r="X157" s="107">
        <f t="shared" si="39"/>
        <v>0</v>
      </c>
      <c r="Y157" s="107">
        <f t="shared" si="40"/>
        <v>0</v>
      </c>
      <c r="Z157" s="55">
        <f t="shared" si="41"/>
        <v>0</v>
      </c>
      <c r="AA157" s="74">
        <f t="shared" si="42"/>
        <v>0</v>
      </c>
      <c r="AB157" s="191"/>
      <c r="AC157" s="189"/>
      <c r="AD157" s="189"/>
      <c r="AE157" s="189"/>
      <c r="AF157" s="585"/>
      <c r="AG157" s="586"/>
      <c r="AH157" s="29"/>
      <c r="AI157" s="108">
        <f t="shared" si="43"/>
        <v>0</v>
      </c>
      <c r="AJ157" s="109">
        <f t="shared" si="44"/>
        <v>0</v>
      </c>
      <c r="AM157" s="768"/>
      <c r="AN157" s="768"/>
      <c r="AO157" s="181"/>
      <c r="AP157" s="181"/>
      <c r="AQ157" s="181"/>
      <c r="AR157" s="301"/>
      <c r="AS157" s="301"/>
      <c r="AT157" s="301"/>
      <c r="AU157" s="301"/>
      <c r="AV157" s="301"/>
      <c r="AW157" s="301"/>
      <c r="AX157" s="301"/>
      <c r="AY157" s="171"/>
      <c r="AZ157" s="171"/>
      <c r="BA157" s="171"/>
      <c r="BB157" s="171"/>
      <c r="BC157" s="171"/>
      <c r="BD157" s="171"/>
      <c r="BE157" s="171"/>
    </row>
    <row r="158" spans="1:57" ht="15.75" x14ac:dyDescent="0.25">
      <c r="A158" s="766"/>
      <c r="B158" s="767"/>
      <c r="C158" s="107">
        <f t="shared" si="29"/>
        <v>0</v>
      </c>
      <c r="D158" s="107">
        <f t="shared" si="30"/>
        <v>0</v>
      </c>
      <c r="E158" s="107">
        <f t="shared" si="31"/>
        <v>0</v>
      </c>
      <c r="F158" s="107">
        <f t="shared" si="32"/>
        <v>0</v>
      </c>
      <c r="G158" s="55">
        <f t="shared" si="33"/>
        <v>0</v>
      </c>
      <c r="H158" s="74">
        <f t="shared" si="34"/>
        <v>0</v>
      </c>
      <c r="I158" s="190"/>
      <c r="J158" s="189"/>
      <c r="K158" s="189"/>
      <c r="L158" s="189"/>
      <c r="M158" s="585"/>
      <c r="N158" s="586"/>
      <c r="O158" s="29"/>
      <c r="P158" s="108">
        <f t="shared" si="35"/>
        <v>0</v>
      </c>
      <c r="Q158" s="109">
        <f t="shared" si="36"/>
        <v>0</v>
      </c>
      <c r="T158" s="766"/>
      <c r="U158" s="767"/>
      <c r="V158" s="107">
        <f t="shared" si="37"/>
        <v>0</v>
      </c>
      <c r="W158" s="107">
        <f t="shared" si="38"/>
        <v>0</v>
      </c>
      <c r="X158" s="107">
        <f t="shared" si="39"/>
        <v>0</v>
      </c>
      <c r="Y158" s="107">
        <f t="shared" si="40"/>
        <v>0</v>
      </c>
      <c r="Z158" s="55">
        <f t="shared" si="41"/>
        <v>0</v>
      </c>
      <c r="AA158" s="74">
        <f t="shared" si="42"/>
        <v>0</v>
      </c>
      <c r="AB158" s="191"/>
      <c r="AC158" s="189"/>
      <c r="AD158" s="189"/>
      <c r="AE158" s="189"/>
      <c r="AF158" s="585"/>
      <c r="AG158" s="586"/>
      <c r="AH158" s="29"/>
      <c r="AI158" s="108">
        <f t="shared" si="43"/>
        <v>0</v>
      </c>
      <c r="AJ158" s="109">
        <f t="shared" si="44"/>
        <v>0</v>
      </c>
      <c r="AM158" s="768"/>
      <c r="AN158" s="768"/>
      <c r="AO158" s="181"/>
      <c r="AP158" s="181"/>
      <c r="AQ158" s="181"/>
      <c r="AR158" s="301"/>
      <c r="AS158" s="301"/>
      <c r="AT158" s="301"/>
      <c r="AU158" s="301"/>
      <c r="AV158" s="301"/>
      <c r="AW158" s="301"/>
      <c r="AX158" s="301"/>
      <c r="AY158" s="171"/>
      <c r="AZ158" s="171"/>
      <c r="BA158" s="171"/>
      <c r="BB158" s="171"/>
      <c r="BC158" s="171"/>
      <c r="BD158" s="171"/>
      <c r="BE158" s="171"/>
    </row>
    <row r="159" spans="1:57" ht="15.75" x14ac:dyDescent="0.25">
      <c r="A159" s="760"/>
      <c r="B159" s="761"/>
      <c r="C159" s="107">
        <f t="shared" si="29"/>
        <v>0</v>
      </c>
      <c r="D159" s="107">
        <f t="shared" si="30"/>
        <v>0</v>
      </c>
      <c r="E159" s="107">
        <f t="shared" si="31"/>
        <v>0</v>
      </c>
      <c r="F159" s="107">
        <f t="shared" si="32"/>
        <v>0</v>
      </c>
      <c r="G159" s="55">
        <f t="shared" si="33"/>
        <v>0</v>
      </c>
      <c r="H159" s="74">
        <f t="shared" si="34"/>
        <v>0</v>
      </c>
      <c r="I159" s="190"/>
      <c r="J159" s="189"/>
      <c r="K159" s="189"/>
      <c r="L159" s="189"/>
      <c r="M159" s="585"/>
      <c r="N159" s="586"/>
      <c r="O159" s="29"/>
      <c r="P159" s="108">
        <f t="shared" si="35"/>
        <v>0</v>
      </c>
      <c r="Q159" s="109">
        <f t="shared" si="36"/>
        <v>0</v>
      </c>
      <c r="T159" s="760"/>
      <c r="U159" s="761"/>
      <c r="V159" s="107">
        <f t="shared" si="37"/>
        <v>0</v>
      </c>
      <c r="W159" s="107">
        <f t="shared" si="38"/>
        <v>0</v>
      </c>
      <c r="X159" s="107">
        <f t="shared" si="39"/>
        <v>0</v>
      </c>
      <c r="Y159" s="107">
        <f t="shared" si="40"/>
        <v>0</v>
      </c>
      <c r="Z159" s="55">
        <f t="shared" si="41"/>
        <v>0</v>
      </c>
      <c r="AA159" s="74">
        <f t="shared" si="42"/>
        <v>0</v>
      </c>
      <c r="AB159" s="191"/>
      <c r="AC159" s="189"/>
      <c r="AD159" s="189"/>
      <c r="AE159" s="189"/>
      <c r="AF159" s="585"/>
      <c r="AG159" s="586"/>
      <c r="AH159" s="29"/>
      <c r="AI159" s="108">
        <f t="shared" si="43"/>
        <v>0</v>
      </c>
      <c r="AJ159" s="109">
        <f t="shared" si="44"/>
        <v>0</v>
      </c>
      <c r="AM159" s="290"/>
      <c r="AN159" s="181"/>
      <c r="AO159" s="181"/>
      <c r="AP159" s="181"/>
      <c r="AQ159" s="181"/>
      <c r="AR159" s="301"/>
      <c r="AS159" s="301"/>
      <c r="AT159" s="301"/>
      <c r="AU159" s="301"/>
      <c r="AV159" s="301"/>
      <c r="AW159" s="301"/>
      <c r="AX159" s="301"/>
      <c r="AY159" s="171"/>
      <c r="AZ159" s="171"/>
      <c r="BA159" s="171"/>
      <c r="BB159" s="171"/>
      <c r="BC159" s="171"/>
      <c r="BD159" s="171"/>
      <c r="BE159" s="171"/>
    </row>
    <row r="160" spans="1:57" ht="15.75" x14ac:dyDescent="0.25">
      <c r="A160" s="760"/>
      <c r="B160" s="761"/>
      <c r="C160" s="107">
        <f t="shared" si="29"/>
        <v>0</v>
      </c>
      <c r="D160" s="107">
        <f t="shared" si="30"/>
        <v>0</v>
      </c>
      <c r="E160" s="107">
        <f t="shared" si="31"/>
        <v>0</v>
      </c>
      <c r="F160" s="107">
        <f t="shared" si="32"/>
        <v>0</v>
      </c>
      <c r="G160" s="55">
        <f t="shared" si="33"/>
        <v>0</v>
      </c>
      <c r="H160" s="74">
        <f t="shared" si="34"/>
        <v>0</v>
      </c>
      <c r="I160" s="190"/>
      <c r="J160" s="189"/>
      <c r="K160" s="189"/>
      <c r="L160" s="189"/>
      <c r="M160" s="585"/>
      <c r="N160" s="586"/>
      <c r="O160" s="29"/>
      <c r="P160" s="108">
        <f t="shared" si="35"/>
        <v>0</v>
      </c>
      <c r="Q160" s="109">
        <f t="shared" si="36"/>
        <v>0</v>
      </c>
      <c r="T160" s="760"/>
      <c r="U160" s="761"/>
      <c r="V160" s="107">
        <f t="shared" si="37"/>
        <v>0</v>
      </c>
      <c r="W160" s="107">
        <f t="shared" si="38"/>
        <v>0</v>
      </c>
      <c r="X160" s="107">
        <f t="shared" si="39"/>
        <v>0</v>
      </c>
      <c r="Y160" s="107">
        <f t="shared" si="40"/>
        <v>0</v>
      </c>
      <c r="Z160" s="55">
        <f t="shared" si="41"/>
        <v>0</v>
      </c>
      <c r="AA160" s="74">
        <f t="shared" si="42"/>
        <v>0</v>
      </c>
      <c r="AB160" s="191"/>
      <c r="AC160" s="189"/>
      <c r="AD160" s="189"/>
      <c r="AE160" s="189"/>
      <c r="AF160" s="585"/>
      <c r="AG160" s="586"/>
      <c r="AH160" s="29"/>
      <c r="AI160" s="108">
        <f t="shared" si="43"/>
        <v>0</v>
      </c>
      <c r="AJ160" s="109">
        <f t="shared" si="44"/>
        <v>0</v>
      </c>
      <c r="AM160" s="171"/>
      <c r="AN160" s="181"/>
      <c r="AO160" s="181"/>
      <c r="AP160" s="181"/>
      <c r="AQ160" s="181"/>
      <c r="AR160" s="301"/>
      <c r="AS160" s="301"/>
      <c r="AT160" s="301"/>
      <c r="AU160" s="301"/>
      <c r="AV160" s="301"/>
      <c r="AW160" s="301"/>
      <c r="AX160" s="301"/>
      <c r="AY160" s="171"/>
      <c r="AZ160" s="171"/>
      <c r="BA160" s="171"/>
      <c r="BB160" s="171"/>
      <c r="BC160" s="171"/>
      <c r="BD160" s="171"/>
      <c r="BE160" s="171"/>
    </row>
    <row r="161" spans="1:57" ht="21" x14ac:dyDescent="0.35">
      <c r="A161" s="760"/>
      <c r="B161" s="761"/>
      <c r="C161" s="107">
        <f t="shared" si="29"/>
        <v>0</v>
      </c>
      <c r="D161" s="107">
        <f t="shared" si="30"/>
        <v>0</v>
      </c>
      <c r="E161" s="107">
        <f t="shared" si="31"/>
        <v>0</v>
      </c>
      <c r="F161" s="107">
        <f t="shared" si="32"/>
        <v>0</v>
      </c>
      <c r="G161" s="55">
        <f t="shared" si="33"/>
        <v>0</v>
      </c>
      <c r="H161" s="74">
        <f t="shared" si="34"/>
        <v>0</v>
      </c>
      <c r="I161" s="190"/>
      <c r="J161" s="189"/>
      <c r="K161" s="189"/>
      <c r="L161" s="189"/>
      <c r="M161" s="585"/>
      <c r="N161" s="586"/>
      <c r="O161" s="29"/>
      <c r="P161" s="108">
        <f t="shared" si="35"/>
        <v>0</v>
      </c>
      <c r="Q161" s="109">
        <f t="shared" si="36"/>
        <v>0</v>
      </c>
      <c r="T161" s="760"/>
      <c r="U161" s="761"/>
      <c r="V161" s="107">
        <f t="shared" si="37"/>
        <v>0</v>
      </c>
      <c r="W161" s="107">
        <f t="shared" si="38"/>
        <v>0</v>
      </c>
      <c r="X161" s="107">
        <f t="shared" si="39"/>
        <v>0</v>
      </c>
      <c r="Y161" s="107">
        <f t="shared" si="40"/>
        <v>0</v>
      </c>
      <c r="Z161" s="55">
        <f t="shared" si="41"/>
        <v>0</v>
      </c>
      <c r="AA161" s="74">
        <f t="shared" si="42"/>
        <v>0</v>
      </c>
      <c r="AB161" s="191"/>
      <c r="AC161" s="189"/>
      <c r="AD161" s="189"/>
      <c r="AE161" s="189"/>
      <c r="AF161" s="585"/>
      <c r="AG161" s="586"/>
      <c r="AH161" s="29"/>
      <c r="AI161" s="108">
        <f t="shared" si="43"/>
        <v>0</v>
      </c>
      <c r="AJ161" s="109">
        <f t="shared" si="44"/>
        <v>0</v>
      </c>
      <c r="AM161" s="193"/>
      <c r="AN161" s="297"/>
      <c r="AO161" s="297"/>
      <c r="AP161" s="297"/>
      <c r="AQ161" s="297"/>
      <c r="AR161" s="289"/>
      <c r="AS161" s="289"/>
      <c r="AT161" s="289"/>
      <c r="AU161" s="289"/>
      <c r="AV161" s="289"/>
      <c r="AW161" s="289"/>
      <c r="AX161" s="289"/>
      <c r="AY161" s="171"/>
      <c r="AZ161" s="171"/>
      <c r="BA161" s="171"/>
      <c r="BB161" s="171"/>
      <c r="BC161" s="171"/>
      <c r="BD161" s="171"/>
      <c r="BE161" s="171"/>
    </row>
    <row r="162" spans="1:57" ht="15.75" x14ac:dyDescent="0.25">
      <c r="A162" s="760"/>
      <c r="B162" s="761"/>
      <c r="C162" s="107">
        <f t="shared" si="29"/>
        <v>0</v>
      </c>
      <c r="D162" s="107">
        <f t="shared" si="30"/>
        <v>0</v>
      </c>
      <c r="E162" s="107">
        <f t="shared" si="31"/>
        <v>0</v>
      </c>
      <c r="F162" s="107">
        <f t="shared" si="32"/>
        <v>0</v>
      </c>
      <c r="G162" s="55">
        <f t="shared" si="33"/>
        <v>0</v>
      </c>
      <c r="H162" s="74">
        <f t="shared" si="34"/>
        <v>0</v>
      </c>
      <c r="I162" s="190"/>
      <c r="J162" s="189"/>
      <c r="K162" s="189"/>
      <c r="L162" s="189"/>
      <c r="M162" s="585"/>
      <c r="N162" s="586"/>
      <c r="O162" s="29"/>
      <c r="P162" s="108">
        <f t="shared" si="35"/>
        <v>0</v>
      </c>
      <c r="Q162" s="109">
        <f t="shared" si="36"/>
        <v>0</v>
      </c>
      <c r="T162" s="760"/>
      <c r="U162" s="761"/>
      <c r="V162" s="107">
        <f t="shared" si="37"/>
        <v>0</v>
      </c>
      <c r="W162" s="107">
        <f t="shared" si="38"/>
        <v>0</v>
      </c>
      <c r="X162" s="107">
        <f t="shared" si="39"/>
        <v>0</v>
      </c>
      <c r="Y162" s="107">
        <f t="shared" si="40"/>
        <v>0</v>
      </c>
      <c r="Z162" s="55">
        <f t="shared" si="41"/>
        <v>0</v>
      </c>
      <c r="AA162" s="74">
        <f t="shared" si="42"/>
        <v>0</v>
      </c>
      <c r="AB162" s="191"/>
      <c r="AC162" s="189"/>
      <c r="AD162" s="189"/>
      <c r="AE162" s="189"/>
      <c r="AF162" s="585"/>
      <c r="AG162" s="586"/>
      <c r="AH162" s="29"/>
      <c r="AI162" s="108">
        <f t="shared" si="43"/>
        <v>0</v>
      </c>
      <c r="AJ162" s="109">
        <f t="shared" si="44"/>
        <v>0</v>
      </c>
      <c r="AM162" s="171"/>
      <c r="AN162" s="181"/>
      <c r="AO162" s="181"/>
      <c r="AP162" s="181"/>
      <c r="AQ162" s="181"/>
      <c r="AR162" s="301"/>
      <c r="AS162" s="301"/>
      <c r="AT162" s="301"/>
      <c r="AU162" s="301"/>
      <c r="AV162" s="301"/>
      <c r="AW162" s="301"/>
      <c r="AX162" s="301"/>
      <c r="AY162" s="171"/>
      <c r="AZ162" s="171"/>
      <c r="BA162" s="171"/>
      <c r="BB162" s="171"/>
      <c r="BC162" s="171"/>
      <c r="BD162" s="171"/>
      <c r="BE162" s="171"/>
    </row>
    <row r="163" spans="1:57" ht="21" x14ac:dyDescent="0.25">
      <c r="A163" s="760"/>
      <c r="B163" s="761"/>
      <c r="C163" s="107">
        <f t="shared" si="29"/>
        <v>0</v>
      </c>
      <c r="D163" s="107">
        <f t="shared" si="30"/>
        <v>0</v>
      </c>
      <c r="E163" s="107">
        <f t="shared" si="31"/>
        <v>0</v>
      </c>
      <c r="F163" s="107">
        <f t="shared" si="32"/>
        <v>0</v>
      </c>
      <c r="G163" s="55">
        <f t="shared" si="33"/>
        <v>0</v>
      </c>
      <c r="H163" s="74">
        <f t="shared" si="34"/>
        <v>0</v>
      </c>
      <c r="I163" s="190"/>
      <c r="J163" s="189"/>
      <c r="K163" s="189"/>
      <c r="L163" s="189"/>
      <c r="M163" s="585"/>
      <c r="N163" s="586"/>
      <c r="O163" s="29"/>
      <c r="P163" s="108">
        <f t="shared" si="35"/>
        <v>0</v>
      </c>
      <c r="Q163" s="109">
        <f t="shared" si="36"/>
        <v>0</v>
      </c>
      <c r="T163" s="760"/>
      <c r="U163" s="761"/>
      <c r="V163" s="107">
        <f t="shared" si="37"/>
        <v>0</v>
      </c>
      <c r="W163" s="107">
        <f t="shared" si="38"/>
        <v>0</v>
      </c>
      <c r="X163" s="107">
        <f t="shared" si="39"/>
        <v>0</v>
      </c>
      <c r="Y163" s="107">
        <f t="shared" si="40"/>
        <v>0</v>
      </c>
      <c r="Z163" s="55">
        <f t="shared" si="41"/>
        <v>0</v>
      </c>
      <c r="AA163" s="74">
        <f t="shared" si="42"/>
        <v>0</v>
      </c>
      <c r="AB163" s="191"/>
      <c r="AC163" s="189"/>
      <c r="AD163" s="189"/>
      <c r="AE163" s="189"/>
      <c r="AF163" s="585"/>
      <c r="AG163" s="586"/>
      <c r="AH163" s="29"/>
      <c r="AI163" s="108">
        <f t="shared" si="43"/>
        <v>0</v>
      </c>
      <c r="AJ163" s="109">
        <f t="shared" si="44"/>
        <v>0</v>
      </c>
      <c r="AM163" s="289"/>
      <c r="AN163" s="297"/>
      <c r="AO163" s="297"/>
      <c r="AP163" s="297"/>
      <c r="AQ163" s="297"/>
      <c r="AR163" s="289"/>
      <c r="AS163" s="289"/>
      <c r="AT163" s="289"/>
      <c r="AU163" s="289"/>
      <c r="AV163" s="289"/>
      <c r="AW163" s="289"/>
      <c r="AX163" s="289"/>
      <c r="AY163" s="171"/>
      <c r="AZ163" s="171"/>
      <c r="BA163" s="171"/>
      <c r="BB163" s="171"/>
      <c r="BC163" s="171"/>
      <c r="BD163" s="171"/>
      <c r="BE163" s="171"/>
    </row>
    <row r="164" spans="1:57" ht="15.75" x14ac:dyDescent="0.25">
      <c r="A164" s="760"/>
      <c r="B164" s="761"/>
      <c r="C164" s="107">
        <f t="shared" si="29"/>
        <v>0</v>
      </c>
      <c r="D164" s="107">
        <f t="shared" si="30"/>
        <v>0</v>
      </c>
      <c r="E164" s="107">
        <f t="shared" si="31"/>
        <v>0</v>
      </c>
      <c r="F164" s="107">
        <f t="shared" si="32"/>
        <v>0</v>
      </c>
      <c r="G164" s="55">
        <f t="shared" si="33"/>
        <v>0</v>
      </c>
      <c r="H164" s="74">
        <f t="shared" si="34"/>
        <v>0</v>
      </c>
      <c r="I164" s="190"/>
      <c r="J164" s="189"/>
      <c r="K164" s="189"/>
      <c r="L164" s="189"/>
      <c r="M164" s="585"/>
      <c r="N164" s="586"/>
      <c r="O164" s="29"/>
      <c r="P164" s="108">
        <f t="shared" si="35"/>
        <v>0</v>
      </c>
      <c r="Q164" s="109">
        <f t="shared" si="36"/>
        <v>0</v>
      </c>
      <c r="T164" s="760"/>
      <c r="U164" s="761"/>
      <c r="V164" s="107">
        <f t="shared" si="37"/>
        <v>0</v>
      </c>
      <c r="W164" s="107">
        <f t="shared" si="38"/>
        <v>0</v>
      </c>
      <c r="X164" s="107">
        <f t="shared" si="39"/>
        <v>0</v>
      </c>
      <c r="Y164" s="107">
        <f t="shared" si="40"/>
        <v>0</v>
      </c>
      <c r="Z164" s="55">
        <f t="shared" si="41"/>
        <v>0</v>
      </c>
      <c r="AA164" s="74">
        <f t="shared" si="42"/>
        <v>0</v>
      </c>
      <c r="AB164" s="191"/>
      <c r="AC164" s="189"/>
      <c r="AD164" s="189"/>
      <c r="AE164" s="189"/>
      <c r="AF164" s="585"/>
      <c r="AG164" s="586"/>
      <c r="AH164" s="29"/>
      <c r="AI164" s="108">
        <f t="shared" si="43"/>
        <v>0</v>
      </c>
      <c r="AJ164" s="109">
        <f t="shared" si="44"/>
        <v>0</v>
      </c>
      <c r="AM164" s="286"/>
      <c r="AN164" s="181"/>
      <c r="AO164" s="181"/>
      <c r="AP164" s="181"/>
      <c r="AQ164" s="181"/>
      <c r="AR164" s="301"/>
      <c r="AS164" s="301"/>
      <c r="AT164" s="301"/>
      <c r="AU164" s="301"/>
      <c r="AV164" s="301"/>
      <c r="AW164" s="301"/>
      <c r="AX164" s="301"/>
      <c r="AY164" s="171"/>
      <c r="AZ164" s="171"/>
      <c r="BA164" s="171"/>
      <c r="BB164" s="171"/>
      <c r="BC164" s="171"/>
      <c r="BD164" s="171"/>
      <c r="BE164" s="171"/>
    </row>
    <row r="165" spans="1:57" ht="15.75" x14ac:dyDescent="0.25">
      <c r="A165" s="760"/>
      <c r="B165" s="761"/>
      <c r="C165" s="107">
        <f t="shared" si="29"/>
        <v>0</v>
      </c>
      <c r="D165" s="107">
        <f t="shared" si="30"/>
        <v>0</v>
      </c>
      <c r="E165" s="107">
        <f t="shared" si="31"/>
        <v>0</v>
      </c>
      <c r="F165" s="107">
        <f t="shared" si="32"/>
        <v>0</v>
      </c>
      <c r="G165" s="55">
        <f t="shared" si="33"/>
        <v>0</v>
      </c>
      <c r="H165" s="74">
        <f t="shared" si="34"/>
        <v>0</v>
      </c>
      <c r="I165" s="190"/>
      <c r="J165" s="189"/>
      <c r="K165" s="189"/>
      <c r="L165" s="189"/>
      <c r="M165" s="585"/>
      <c r="N165" s="586"/>
      <c r="O165" s="29"/>
      <c r="P165" s="108">
        <f t="shared" si="35"/>
        <v>0</v>
      </c>
      <c r="Q165" s="109">
        <f t="shared" si="36"/>
        <v>0</v>
      </c>
      <c r="T165" s="760"/>
      <c r="U165" s="761"/>
      <c r="V165" s="107">
        <f t="shared" si="37"/>
        <v>0</v>
      </c>
      <c r="W165" s="107">
        <f t="shared" si="38"/>
        <v>0</v>
      </c>
      <c r="X165" s="107">
        <f t="shared" si="39"/>
        <v>0</v>
      </c>
      <c r="Y165" s="107">
        <f t="shared" si="40"/>
        <v>0</v>
      </c>
      <c r="Z165" s="55">
        <f t="shared" si="41"/>
        <v>0</v>
      </c>
      <c r="AA165" s="74">
        <f t="shared" si="42"/>
        <v>0</v>
      </c>
      <c r="AB165" s="191"/>
      <c r="AC165" s="189"/>
      <c r="AD165" s="189"/>
      <c r="AE165" s="189"/>
      <c r="AF165" s="585"/>
      <c r="AG165" s="586"/>
      <c r="AH165" s="29"/>
      <c r="AI165" s="108">
        <f t="shared" si="43"/>
        <v>0</v>
      </c>
      <c r="AJ165" s="109">
        <f t="shared" si="44"/>
        <v>0</v>
      </c>
      <c r="AM165" s="286"/>
      <c r="AN165" s="181"/>
      <c r="AO165" s="181"/>
      <c r="AP165" s="181"/>
      <c r="AQ165" s="181"/>
      <c r="AR165" s="301"/>
      <c r="AS165" s="301"/>
      <c r="AT165" s="301"/>
      <c r="AU165" s="301"/>
      <c r="AV165" s="301"/>
      <c r="AW165" s="301"/>
      <c r="AX165" s="301"/>
      <c r="AY165" s="171"/>
      <c r="AZ165" s="171"/>
      <c r="BA165" s="171"/>
      <c r="BB165" s="171"/>
      <c r="BC165" s="171"/>
      <c r="BD165" s="171"/>
      <c r="BE165" s="171"/>
    </row>
    <row r="166" spans="1:57" ht="15.75" x14ac:dyDescent="0.25">
      <c r="A166" s="760"/>
      <c r="B166" s="761"/>
      <c r="C166" s="107">
        <f t="shared" si="29"/>
        <v>0</v>
      </c>
      <c r="D166" s="107">
        <f t="shared" si="30"/>
        <v>0</v>
      </c>
      <c r="E166" s="107">
        <f t="shared" si="31"/>
        <v>0</v>
      </c>
      <c r="F166" s="107">
        <f t="shared" si="32"/>
        <v>0</v>
      </c>
      <c r="G166" s="55">
        <f t="shared" si="33"/>
        <v>0</v>
      </c>
      <c r="H166" s="74">
        <f t="shared" si="34"/>
        <v>0</v>
      </c>
      <c r="I166" s="190"/>
      <c r="J166" s="189"/>
      <c r="K166" s="189"/>
      <c r="L166" s="189"/>
      <c r="M166" s="585"/>
      <c r="N166" s="586"/>
      <c r="O166" s="29"/>
      <c r="P166" s="108">
        <f t="shared" si="35"/>
        <v>0</v>
      </c>
      <c r="Q166" s="109">
        <f t="shared" si="36"/>
        <v>0</v>
      </c>
      <c r="T166" s="760"/>
      <c r="U166" s="761"/>
      <c r="V166" s="107">
        <f t="shared" si="37"/>
        <v>0</v>
      </c>
      <c r="W166" s="107">
        <f t="shared" si="38"/>
        <v>0</v>
      </c>
      <c r="X166" s="107">
        <f t="shared" si="39"/>
        <v>0</v>
      </c>
      <c r="Y166" s="107">
        <f t="shared" si="40"/>
        <v>0</v>
      </c>
      <c r="Z166" s="55">
        <f t="shared" si="41"/>
        <v>0</v>
      </c>
      <c r="AA166" s="74">
        <f t="shared" si="42"/>
        <v>0</v>
      </c>
      <c r="AB166" s="191"/>
      <c r="AC166" s="189"/>
      <c r="AD166" s="189"/>
      <c r="AE166" s="189"/>
      <c r="AF166" s="585"/>
      <c r="AG166" s="586"/>
      <c r="AH166" s="29"/>
      <c r="AI166" s="108">
        <f t="shared" si="43"/>
        <v>0</v>
      </c>
      <c r="AJ166" s="109">
        <f t="shared" si="44"/>
        <v>0</v>
      </c>
      <c r="AM166" s="286"/>
      <c r="AN166" s="181"/>
      <c r="AO166" s="181"/>
      <c r="AP166" s="181"/>
      <c r="AQ166" s="181"/>
      <c r="AR166" s="301"/>
      <c r="AS166" s="301"/>
      <c r="AT166" s="301"/>
      <c r="AU166" s="301"/>
      <c r="AV166" s="301"/>
      <c r="AW166" s="301"/>
      <c r="AX166" s="301"/>
      <c r="AY166" s="171"/>
      <c r="AZ166" s="171"/>
      <c r="BA166" s="171"/>
      <c r="BB166" s="171"/>
      <c r="BC166" s="171"/>
      <c r="BD166" s="171"/>
      <c r="BE166" s="171"/>
    </row>
    <row r="167" spans="1:57" ht="15.75" x14ac:dyDescent="0.25">
      <c r="A167" s="760"/>
      <c r="B167" s="761"/>
      <c r="C167" s="107">
        <f t="shared" si="29"/>
        <v>0</v>
      </c>
      <c r="D167" s="107">
        <f t="shared" si="30"/>
        <v>0</v>
      </c>
      <c r="E167" s="107">
        <f t="shared" si="31"/>
        <v>0</v>
      </c>
      <c r="F167" s="107">
        <f t="shared" si="32"/>
        <v>0</v>
      </c>
      <c r="G167" s="55">
        <f t="shared" si="33"/>
        <v>0</v>
      </c>
      <c r="H167" s="74">
        <f t="shared" si="34"/>
        <v>0</v>
      </c>
      <c r="I167" s="190"/>
      <c r="J167" s="189"/>
      <c r="K167" s="189"/>
      <c r="L167" s="189"/>
      <c r="M167" s="585"/>
      <c r="N167" s="586"/>
      <c r="O167" s="29"/>
      <c r="P167" s="108">
        <f t="shared" si="35"/>
        <v>0</v>
      </c>
      <c r="Q167" s="109">
        <f t="shared" si="36"/>
        <v>0</v>
      </c>
      <c r="T167" s="760"/>
      <c r="U167" s="761"/>
      <c r="V167" s="107">
        <f t="shared" si="37"/>
        <v>0</v>
      </c>
      <c r="W167" s="107">
        <f t="shared" si="38"/>
        <v>0</v>
      </c>
      <c r="X167" s="107">
        <f t="shared" si="39"/>
        <v>0</v>
      </c>
      <c r="Y167" s="107">
        <f t="shared" si="40"/>
        <v>0</v>
      </c>
      <c r="Z167" s="55">
        <f t="shared" si="41"/>
        <v>0</v>
      </c>
      <c r="AA167" s="74">
        <f t="shared" si="42"/>
        <v>0</v>
      </c>
      <c r="AB167" s="191"/>
      <c r="AC167" s="189"/>
      <c r="AD167" s="189"/>
      <c r="AE167" s="189"/>
      <c r="AF167" s="585"/>
      <c r="AG167" s="586"/>
      <c r="AH167" s="29"/>
      <c r="AI167" s="108">
        <f t="shared" si="43"/>
        <v>0</v>
      </c>
      <c r="AJ167" s="109">
        <f t="shared" si="44"/>
        <v>0</v>
      </c>
      <c r="AM167" s="286"/>
      <c r="AN167" s="181"/>
      <c r="AO167" s="181"/>
      <c r="AP167" s="181"/>
      <c r="AQ167" s="181"/>
      <c r="AR167" s="301"/>
      <c r="AS167" s="301"/>
      <c r="AT167" s="301"/>
      <c r="AU167" s="301"/>
      <c r="AV167" s="301"/>
      <c r="AW167" s="301"/>
      <c r="AX167" s="301"/>
      <c r="AY167" s="171"/>
      <c r="AZ167" s="171"/>
      <c r="BA167" s="171"/>
      <c r="BB167" s="171"/>
      <c r="BC167" s="171"/>
      <c r="BD167" s="171"/>
      <c r="BE167" s="171"/>
    </row>
    <row r="168" spans="1:57" ht="16.5" thickBot="1" x14ac:dyDescent="0.3">
      <c r="A168" s="764"/>
      <c r="B168" s="765"/>
      <c r="C168" s="110">
        <f t="shared" si="29"/>
        <v>0</v>
      </c>
      <c r="D168" s="110">
        <f t="shared" si="30"/>
        <v>0</v>
      </c>
      <c r="E168" s="110">
        <f t="shared" si="31"/>
        <v>0</v>
      </c>
      <c r="F168" s="110">
        <f t="shared" si="32"/>
        <v>0</v>
      </c>
      <c r="G168" s="111">
        <f t="shared" si="33"/>
        <v>0</v>
      </c>
      <c r="H168" s="112">
        <f t="shared" si="34"/>
        <v>0</v>
      </c>
      <c r="I168" s="197"/>
      <c r="J168" s="198"/>
      <c r="K168" s="198"/>
      <c r="L168" s="198"/>
      <c r="M168" s="699"/>
      <c r="N168" s="700"/>
      <c r="O168" s="30"/>
      <c r="P168" s="113">
        <f t="shared" si="35"/>
        <v>0</v>
      </c>
      <c r="Q168" s="114">
        <f t="shared" si="36"/>
        <v>0</v>
      </c>
      <c r="T168" s="762"/>
      <c r="U168" s="763"/>
      <c r="V168" s="115">
        <f t="shared" si="37"/>
        <v>0</v>
      </c>
      <c r="W168" s="115">
        <f t="shared" si="38"/>
        <v>0</v>
      </c>
      <c r="X168" s="115">
        <f t="shared" si="39"/>
        <v>0</v>
      </c>
      <c r="Y168" s="115">
        <f t="shared" si="40"/>
        <v>0</v>
      </c>
      <c r="Z168" s="116">
        <f t="shared" si="41"/>
        <v>0</v>
      </c>
      <c r="AA168" s="117">
        <f t="shared" si="42"/>
        <v>0</v>
      </c>
      <c r="AB168" s="200"/>
      <c r="AC168" s="199"/>
      <c r="AD168" s="199"/>
      <c r="AE168" s="199"/>
      <c r="AF168" s="699"/>
      <c r="AG168" s="700"/>
      <c r="AH168" s="60"/>
      <c r="AI168" s="118">
        <f t="shared" si="43"/>
        <v>0</v>
      </c>
      <c r="AJ168" s="119">
        <f t="shared" si="44"/>
        <v>0</v>
      </c>
      <c r="AM168" s="286"/>
      <c r="AN168" s="181"/>
      <c r="AO168" s="181"/>
      <c r="AP168" s="181"/>
      <c r="AQ168" s="181"/>
      <c r="AR168" s="301"/>
      <c r="AS168" s="301"/>
      <c r="AT168" s="301"/>
      <c r="AU168" s="301"/>
      <c r="AV168" s="301"/>
      <c r="AW168" s="301"/>
      <c r="AX168" s="301"/>
      <c r="AY168" s="171"/>
      <c r="AZ168" s="171"/>
      <c r="BA168" s="171"/>
      <c r="BB168" s="171"/>
      <c r="BC168" s="171"/>
      <c r="BD168" s="171"/>
      <c r="BE168" s="171"/>
    </row>
    <row r="169" spans="1:57" ht="17.25" customHeight="1" thickTop="1" thickBot="1" x14ac:dyDescent="0.3">
      <c r="A169" s="750" t="s">
        <v>87</v>
      </c>
      <c r="B169" s="750"/>
      <c r="C169" s="752">
        <f t="shared" ref="C169:H169" si="45">SUMIF(C149:C168,"&lt;&gt;#N/A")+SUMIF(V149:V172,"&lt;&gt;#N/A")</f>
        <v>0</v>
      </c>
      <c r="D169" s="752">
        <f t="shared" si="45"/>
        <v>0</v>
      </c>
      <c r="E169" s="752">
        <f t="shared" si="45"/>
        <v>0</v>
      </c>
      <c r="F169" s="752">
        <f t="shared" si="45"/>
        <v>0</v>
      </c>
      <c r="G169" s="752">
        <f t="shared" si="45"/>
        <v>0</v>
      </c>
      <c r="H169" s="921">
        <f t="shared" si="45"/>
        <v>0</v>
      </c>
      <c r="I169" s="923">
        <f>SUM(I149:I168)+SUM(AB149:AB168)</f>
        <v>0</v>
      </c>
      <c r="J169" s="754">
        <f>SUM(J149:J168)+SUM(AC149:AC168)</f>
        <v>0</v>
      </c>
      <c r="K169" s="754">
        <f>SUM(K149:K168)+SUM(AD149:AD168)</f>
        <v>0</v>
      </c>
      <c r="L169" s="754">
        <f>SUM(L149:L168)+SUM(AE149:AE168)</f>
        <v>0</v>
      </c>
      <c r="M169" s="925">
        <f>SUM(M149:N168)+SUM(AF149:AG168)</f>
        <v>0</v>
      </c>
      <c r="N169" s="926"/>
      <c r="O169" s="754">
        <f>SUM(O149:O168)+SUM(AH149:AH168)</f>
        <v>0</v>
      </c>
      <c r="P169" s="929">
        <f>SUMIF(P149:P168,"&lt;&gt;#N/A")+SUMIF(Z149:Z172,"&lt;&gt;#N/A")</f>
        <v>0</v>
      </c>
      <c r="Q169" s="929">
        <f>SUMIF(H149:I168,"&lt;&gt;#N/A")+SUMIF(AA149:AB172,"&lt;&gt;#N/A")</f>
        <v>0</v>
      </c>
      <c r="T169" s="776"/>
      <c r="U169" s="776"/>
      <c r="V169" s="930"/>
      <c r="W169" s="930"/>
      <c r="X169" s="930"/>
      <c r="Y169" s="930"/>
      <c r="Z169" s="931"/>
      <c r="AA169" s="931"/>
      <c r="AB169" s="201"/>
      <c r="AC169" s="932"/>
      <c r="AD169" s="932"/>
      <c r="AE169" s="932"/>
      <c r="AF169" s="932"/>
      <c r="AG169" s="932"/>
      <c r="AH169" s="931"/>
      <c r="AI169" s="933"/>
      <c r="AJ169" s="933"/>
      <c r="AK169" s="171"/>
      <c r="AM169" s="286"/>
      <c r="AN169" s="181"/>
      <c r="AO169" s="181"/>
      <c r="AP169" s="181"/>
      <c r="AQ169" s="181"/>
      <c r="AR169" s="301"/>
      <c r="AS169" s="301"/>
      <c r="AT169" s="301"/>
      <c r="AU169" s="301"/>
      <c r="AV169" s="301"/>
      <c r="AW169" s="301"/>
      <c r="AX169" s="301"/>
      <c r="AY169" s="171"/>
      <c r="AZ169" s="171"/>
      <c r="BA169" s="171"/>
      <c r="BB169" s="171"/>
      <c r="BC169" s="171"/>
      <c r="BD169" s="171"/>
      <c r="BE169" s="171"/>
    </row>
    <row r="170" spans="1:57" ht="16.5" thickBot="1" x14ac:dyDescent="0.3">
      <c r="A170" s="751"/>
      <c r="B170" s="751"/>
      <c r="C170" s="753"/>
      <c r="D170" s="753"/>
      <c r="E170" s="753"/>
      <c r="F170" s="753"/>
      <c r="G170" s="753"/>
      <c r="H170" s="922"/>
      <c r="I170" s="924"/>
      <c r="J170" s="755"/>
      <c r="K170" s="755"/>
      <c r="L170" s="755"/>
      <c r="M170" s="927"/>
      <c r="N170" s="928"/>
      <c r="O170" s="755"/>
      <c r="P170" s="671"/>
      <c r="Q170" s="671"/>
      <c r="T170" s="776"/>
      <c r="U170" s="776"/>
      <c r="V170" s="930"/>
      <c r="W170" s="930"/>
      <c r="X170" s="930"/>
      <c r="Y170" s="930"/>
      <c r="Z170" s="931"/>
      <c r="AA170" s="931"/>
      <c r="AB170" s="201"/>
      <c r="AC170" s="932"/>
      <c r="AD170" s="932"/>
      <c r="AE170" s="932"/>
      <c r="AF170" s="932"/>
      <c r="AG170" s="932"/>
      <c r="AH170" s="931"/>
      <c r="AI170" s="932"/>
      <c r="AJ170" s="933"/>
      <c r="AK170" s="171"/>
      <c r="AM170" s="286"/>
      <c r="AN170" s="181"/>
      <c r="AO170" s="181"/>
      <c r="AP170" s="181"/>
      <c r="AQ170" s="181"/>
      <c r="AR170" s="301"/>
      <c r="AS170" s="301"/>
      <c r="AT170" s="301"/>
      <c r="AU170" s="301"/>
      <c r="AV170" s="301"/>
      <c r="AW170" s="301"/>
      <c r="AX170" s="301"/>
      <c r="AY170" s="171"/>
      <c r="AZ170" s="171"/>
      <c r="BA170" s="171"/>
      <c r="BB170" s="171"/>
      <c r="BC170" s="171"/>
      <c r="BD170" s="171"/>
      <c r="BE170" s="171"/>
    </row>
    <row r="171" spans="1:57" ht="16.5" thickBot="1" x14ac:dyDescent="0.3">
      <c r="A171" s="843" t="s">
        <v>88</v>
      </c>
      <c r="B171" s="843"/>
      <c r="C171" s="843"/>
      <c r="D171" s="843"/>
      <c r="E171" s="843"/>
      <c r="F171" s="843"/>
      <c r="G171" s="870">
        <f>Q169</f>
        <v>0</v>
      </c>
      <c r="H171" s="870"/>
      <c r="I171" s="870"/>
      <c r="J171" s="870"/>
      <c r="K171" s="870"/>
      <c r="L171" s="870"/>
      <c r="M171" s="870"/>
      <c r="N171" s="303"/>
      <c r="T171" s="641"/>
      <c r="U171" s="641"/>
      <c r="V171" s="641"/>
      <c r="W171" s="641"/>
      <c r="X171" s="641"/>
      <c r="Y171" s="641"/>
      <c r="Z171" s="934"/>
      <c r="AA171" s="934"/>
      <c r="AB171" s="934"/>
      <c r="AC171" s="934"/>
      <c r="AD171" s="934"/>
      <c r="AE171" s="934"/>
      <c r="AF171" s="934"/>
      <c r="AG171" s="303"/>
      <c r="AH171" s="171"/>
      <c r="AI171" s="171"/>
      <c r="AJ171" s="171"/>
      <c r="AK171" s="171"/>
      <c r="AM171" s="290"/>
      <c r="AN171" s="181"/>
      <c r="AO171" s="181"/>
      <c r="AP171" s="181"/>
      <c r="AQ171" s="181"/>
      <c r="AR171" s="301"/>
      <c r="AS171" s="301"/>
      <c r="AT171" s="301"/>
      <c r="AU171" s="301"/>
      <c r="AV171" s="301"/>
      <c r="AW171" s="301"/>
      <c r="AX171" s="301"/>
      <c r="AY171" s="171"/>
      <c r="AZ171" s="171"/>
      <c r="BA171" s="171"/>
      <c r="BB171" s="171"/>
      <c r="BC171" s="171"/>
      <c r="BD171" s="171"/>
      <c r="BE171" s="171"/>
    </row>
    <row r="172" spans="1:57" ht="15.75" customHeight="1" thickBot="1" x14ac:dyDescent="0.3">
      <c r="A172" s="843"/>
      <c r="B172" s="843"/>
      <c r="C172" s="843"/>
      <c r="D172" s="843"/>
      <c r="E172" s="843"/>
      <c r="F172" s="843"/>
      <c r="G172" s="871"/>
      <c r="H172" s="871"/>
      <c r="I172" s="871"/>
      <c r="J172" s="871"/>
      <c r="K172" s="871"/>
      <c r="L172" s="871"/>
      <c r="M172" s="871"/>
      <c r="N172" s="303"/>
      <c r="T172" s="641"/>
      <c r="U172" s="641"/>
      <c r="V172" s="641"/>
      <c r="W172" s="641"/>
      <c r="X172" s="641"/>
      <c r="Y172" s="641"/>
      <c r="Z172" s="934"/>
      <c r="AA172" s="934"/>
      <c r="AB172" s="934"/>
      <c r="AC172" s="934"/>
      <c r="AD172" s="934"/>
      <c r="AE172" s="934"/>
      <c r="AF172" s="934"/>
      <c r="AG172" s="303"/>
      <c r="AH172" s="171"/>
      <c r="AI172" s="171"/>
      <c r="AJ172" s="171"/>
      <c r="AK172" s="171"/>
      <c r="AM172" s="171"/>
      <c r="AN172" s="171"/>
      <c r="AO172" s="171"/>
      <c r="AP172" s="171"/>
      <c r="AQ172" s="171"/>
      <c r="AR172" s="171"/>
      <c r="AS172" s="171"/>
      <c r="AT172" s="171"/>
      <c r="AU172" s="171"/>
      <c r="AV172" s="171"/>
      <c r="AW172" s="171"/>
      <c r="AX172" s="171"/>
      <c r="AY172" s="171"/>
      <c r="AZ172" s="171"/>
      <c r="BA172" s="171"/>
      <c r="BB172" s="171"/>
      <c r="BC172" s="171"/>
      <c r="BD172" s="171"/>
      <c r="BE172" s="171"/>
    </row>
    <row r="174" spans="1:57" ht="15.75" customHeight="1" x14ac:dyDescent="0.25">
      <c r="A174" s="290"/>
      <c r="B174" s="290"/>
      <c r="C174" s="290"/>
      <c r="D174" s="290"/>
      <c r="E174" s="290"/>
      <c r="F174" s="290"/>
      <c r="G174" s="303"/>
      <c r="H174" s="303"/>
      <c r="I174" s="303"/>
      <c r="J174" s="303"/>
      <c r="K174" s="303"/>
      <c r="L174" s="303"/>
      <c r="M174" s="303"/>
      <c r="N174" s="303"/>
      <c r="T174" s="290"/>
      <c r="U174" s="290"/>
      <c r="V174" s="290"/>
      <c r="W174" s="290"/>
      <c r="X174" s="290"/>
      <c r="Y174" s="290"/>
      <c r="Z174" s="303"/>
      <c r="AA174" s="303"/>
      <c r="AB174" s="303"/>
      <c r="AC174" s="303"/>
      <c r="AD174" s="303"/>
      <c r="AE174" s="303"/>
      <c r="AF174" s="303"/>
      <c r="AG174" s="303"/>
      <c r="AH174" s="171"/>
      <c r="AI174" s="171"/>
      <c r="AJ174" s="171"/>
      <c r="AK174" s="171"/>
      <c r="AM174" s="171"/>
      <c r="AN174" s="171"/>
      <c r="AO174" s="171"/>
      <c r="AP174" s="171"/>
      <c r="AQ174" s="171"/>
      <c r="AR174" s="171"/>
      <c r="AS174" s="171"/>
      <c r="AT174" s="171"/>
      <c r="AU174" s="171"/>
      <c r="AV174" s="171"/>
      <c r="AW174" s="171"/>
      <c r="AX174" s="171"/>
      <c r="AY174" s="171"/>
      <c r="AZ174" s="171"/>
      <c r="BA174" s="171"/>
      <c r="BB174" s="171"/>
      <c r="BC174" s="171"/>
      <c r="BD174" s="171"/>
      <c r="BE174" s="171"/>
    </row>
    <row r="175" spans="1:57" ht="15.75" customHeight="1" x14ac:dyDescent="0.25">
      <c r="A175" s="290"/>
      <c r="B175" s="290"/>
      <c r="C175" s="290"/>
      <c r="D175" s="290"/>
      <c r="E175" s="290"/>
      <c r="F175" s="290"/>
      <c r="G175" s="303"/>
      <c r="H175" s="303"/>
      <c r="I175" s="303"/>
      <c r="J175" s="303"/>
      <c r="K175" s="303"/>
      <c r="L175" s="303"/>
      <c r="M175" s="303"/>
      <c r="N175" s="303"/>
      <c r="T175" s="290"/>
      <c r="U175" s="290"/>
      <c r="V175" s="290"/>
      <c r="W175" s="290"/>
      <c r="X175" s="290"/>
      <c r="Y175" s="290"/>
      <c r="Z175" s="303"/>
      <c r="AA175" s="303"/>
      <c r="AB175" s="303"/>
      <c r="AC175" s="303"/>
      <c r="AD175" s="303"/>
      <c r="AE175" s="303"/>
      <c r="AF175" s="303"/>
      <c r="AG175" s="303"/>
      <c r="AH175" s="171"/>
      <c r="AI175" s="171"/>
      <c r="AJ175" s="171"/>
      <c r="AK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  <c r="AW175" s="171"/>
      <c r="AX175" s="171"/>
      <c r="AY175" s="171"/>
      <c r="AZ175" s="171"/>
      <c r="BA175" s="171"/>
      <c r="BB175" s="171"/>
      <c r="BC175" s="171"/>
      <c r="BD175" s="171"/>
      <c r="BE175" s="171"/>
    </row>
    <row r="176" spans="1:57" x14ac:dyDescent="0.25">
      <c r="A176" s="589" t="s">
        <v>33</v>
      </c>
      <c r="B176" s="589"/>
      <c r="C176" s="589"/>
      <c r="D176" s="589"/>
      <c r="E176" s="589"/>
      <c r="F176" s="589"/>
      <c r="G176" s="589"/>
      <c r="H176" s="589"/>
      <c r="I176" s="589"/>
      <c r="J176" s="589"/>
      <c r="K176" s="589"/>
      <c r="L176" s="589"/>
      <c r="M176" s="589"/>
      <c r="N176" s="589"/>
      <c r="O176" s="589"/>
      <c r="P176" s="589"/>
      <c r="Q176" s="589"/>
      <c r="R176" s="589"/>
      <c r="S176" s="589"/>
      <c r="T176" s="589"/>
      <c r="U176" s="589"/>
      <c r="AM176" s="171"/>
      <c r="AN176" s="171"/>
      <c r="AO176" s="171"/>
      <c r="AP176" s="171"/>
      <c r="AQ176" s="171"/>
      <c r="AR176" s="171"/>
      <c r="AS176" s="171"/>
      <c r="AT176" s="171"/>
      <c r="AU176" s="171"/>
      <c r="AV176" s="171"/>
      <c r="AW176" s="171"/>
      <c r="AX176" s="171"/>
      <c r="AY176" s="171"/>
      <c r="AZ176" s="171"/>
      <c r="BA176" s="171"/>
      <c r="BB176" s="171"/>
      <c r="BC176" s="171"/>
      <c r="BD176" s="171"/>
      <c r="BE176" s="171"/>
    </row>
    <row r="177" spans="1:55" x14ac:dyDescent="0.25">
      <c r="A177" s="589"/>
      <c r="B177" s="589"/>
      <c r="C177" s="589"/>
      <c r="D177" s="589"/>
      <c r="E177" s="589"/>
      <c r="F177" s="589"/>
      <c r="G177" s="589"/>
      <c r="H177" s="589"/>
      <c r="I177" s="589"/>
      <c r="J177" s="589"/>
      <c r="K177" s="589"/>
      <c r="L177" s="589"/>
      <c r="M177" s="589"/>
      <c r="N177" s="589"/>
      <c r="O177" s="589"/>
      <c r="P177" s="589"/>
      <c r="Q177" s="589"/>
      <c r="R177" s="589"/>
      <c r="S177" s="589"/>
      <c r="T177" s="589"/>
      <c r="U177" s="589"/>
    </row>
    <row r="178" spans="1:55" ht="21.75" thickBot="1" x14ac:dyDescent="0.4">
      <c r="A178" s="203"/>
      <c r="B178" s="204" t="s">
        <v>66</v>
      </c>
      <c r="C178" s="204"/>
      <c r="D178" s="204"/>
      <c r="E178" s="204"/>
      <c r="F178" s="203"/>
      <c r="G178" s="203"/>
      <c r="H178" s="203"/>
      <c r="I178" s="203"/>
      <c r="J178" s="203"/>
      <c r="K178" s="203"/>
      <c r="L178" s="203"/>
      <c r="M178" s="205"/>
      <c r="N178" s="205"/>
      <c r="O178" s="203"/>
      <c r="P178" s="203"/>
      <c r="T178" s="203"/>
      <c r="U178" s="204" t="s">
        <v>66</v>
      </c>
      <c r="V178" s="204"/>
      <c r="W178" s="204"/>
      <c r="X178" s="204"/>
      <c r="Y178" s="203"/>
      <c r="Z178" s="203"/>
      <c r="AA178" s="203"/>
      <c r="AB178" s="203"/>
      <c r="AC178" s="203"/>
      <c r="AD178" s="203"/>
      <c r="AE178" s="203"/>
      <c r="AF178" s="205"/>
      <c r="AG178" s="205"/>
      <c r="AH178" s="203"/>
      <c r="AI178" s="203"/>
      <c r="AM178" s="203"/>
      <c r="AN178" s="204" t="s">
        <v>66</v>
      </c>
      <c r="AO178" s="204"/>
      <c r="AP178" s="204"/>
      <c r="AQ178" s="204"/>
      <c r="AR178" s="203"/>
      <c r="AS178" s="203"/>
      <c r="AT178" s="203"/>
      <c r="AU178" s="203"/>
      <c r="AV178" s="203"/>
      <c r="AW178" s="203"/>
      <c r="AX178" s="203"/>
      <c r="AY178" s="205"/>
      <c r="AZ178" s="205"/>
      <c r="BA178" s="203"/>
      <c r="BB178" s="203"/>
    </row>
    <row r="179" spans="1:55" ht="15" customHeight="1" x14ac:dyDescent="0.25">
      <c r="A179" s="590" t="s">
        <v>14</v>
      </c>
      <c r="B179" s="747"/>
      <c r="C179" s="590" t="s">
        <v>6</v>
      </c>
      <c r="D179" s="749"/>
      <c r="E179" s="747"/>
      <c r="F179" s="590" t="s">
        <v>65</v>
      </c>
      <c r="G179" s="747"/>
      <c r="H179" s="590" t="s">
        <v>64</v>
      </c>
      <c r="I179" s="747"/>
      <c r="J179" s="206"/>
      <c r="K179" s="601"/>
      <c r="L179" s="607"/>
      <c r="M179" s="601" t="s">
        <v>12</v>
      </c>
      <c r="N179" s="607"/>
      <c r="O179" s="608"/>
      <c r="P179" s="607" t="s">
        <v>36</v>
      </c>
      <c r="Q179" s="608"/>
      <c r="T179" s="590" t="s">
        <v>14</v>
      </c>
      <c r="U179" s="747"/>
      <c r="V179" s="590" t="s">
        <v>6</v>
      </c>
      <c r="W179" s="749"/>
      <c r="X179" s="747"/>
      <c r="Y179" s="590" t="s">
        <v>65</v>
      </c>
      <c r="Z179" s="747"/>
      <c r="AA179" s="590" t="s">
        <v>64</v>
      </c>
      <c r="AB179" s="749"/>
      <c r="AC179" s="207"/>
      <c r="AD179" s="601"/>
      <c r="AE179" s="607"/>
      <c r="AF179" s="601" t="s">
        <v>12</v>
      </c>
      <c r="AG179" s="607"/>
      <c r="AH179" s="608"/>
      <c r="AI179" s="607" t="s">
        <v>36</v>
      </c>
      <c r="AJ179" s="608"/>
      <c r="AM179" s="590" t="s">
        <v>14</v>
      </c>
      <c r="AN179" s="747"/>
      <c r="AO179" s="590" t="s">
        <v>6</v>
      </c>
      <c r="AP179" s="749"/>
      <c r="AQ179" s="747"/>
      <c r="AR179" s="590" t="s">
        <v>65</v>
      </c>
      <c r="AS179" s="747"/>
      <c r="AT179" s="590" t="s">
        <v>64</v>
      </c>
      <c r="AU179" s="749"/>
      <c r="AV179" s="206"/>
      <c r="AW179" s="601"/>
      <c r="AX179" s="607"/>
      <c r="AY179" s="601" t="s">
        <v>12</v>
      </c>
      <c r="AZ179" s="607"/>
      <c r="BA179" s="608"/>
      <c r="BB179" s="607" t="s">
        <v>36</v>
      </c>
      <c r="BC179" s="608"/>
    </row>
    <row r="180" spans="1:55" ht="15.75" thickBot="1" x14ac:dyDescent="0.3">
      <c r="A180" s="591"/>
      <c r="B180" s="748"/>
      <c r="C180" s="591"/>
      <c r="D180" s="736"/>
      <c r="E180" s="748"/>
      <c r="F180" s="591"/>
      <c r="G180" s="748"/>
      <c r="H180" s="591"/>
      <c r="I180" s="748"/>
      <c r="J180" s="206"/>
      <c r="K180" s="603"/>
      <c r="L180" s="609"/>
      <c r="M180" s="603"/>
      <c r="N180" s="609"/>
      <c r="O180" s="610"/>
      <c r="P180" s="609"/>
      <c r="Q180" s="610"/>
      <c r="T180" s="591"/>
      <c r="U180" s="748"/>
      <c r="V180" s="591"/>
      <c r="W180" s="736"/>
      <c r="X180" s="748"/>
      <c r="Y180" s="591"/>
      <c r="Z180" s="748"/>
      <c r="AA180" s="591"/>
      <c r="AB180" s="736"/>
      <c r="AC180" s="207"/>
      <c r="AD180" s="603"/>
      <c r="AE180" s="609"/>
      <c r="AF180" s="603"/>
      <c r="AG180" s="609"/>
      <c r="AH180" s="610"/>
      <c r="AI180" s="609"/>
      <c r="AJ180" s="610"/>
      <c r="AM180" s="591"/>
      <c r="AN180" s="748"/>
      <c r="AO180" s="591"/>
      <c r="AP180" s="736"/>
      <c r="AQ180" s="748"/>
      <c r="AR180" s="591"/>
      <c r="AS180" s="748"/>
      <c r="AT180" s="591"/>
      <c r="AU180" s="736"/>
      <c r="AV180" s="206"/>
      <c r="AW180" s="603"/>
      <c r="AX180" s="609"/>
      <c r="AY180" s="603"/>
      <c r="AZ180" s="609"/>
      <c r="BA180" s="610"/>
      <c r="BB180" s="609"/>
      <c r="BC180" s="610"/>
    </row>
    <row r="181" spans="1:55" x14ac:dyDescent="0.25">
      <c r="A181" s="585" t="s">
        <v>15</v>
      </c>
      <c r="B181" s="586"/>
      <c r="C181" s="585">
        <v>520</v>
      </c>
      <c r="D181" s="704"/>
      <c r="E181" s="586"/>
      <c r="F181" s="737">
        <v>69</v>
      </c>
      <c r="G181" s="738"/>
      <c r="H181" s="739">
        <f t="shared" ref="H181:H188" si="46">F181*C181</f>
        <v>35880</v>
      </c>
      <c r="I181" s="740"/>
      <c r="J181" s="208"/>
      <c r="M181" s="741"/>
      <c r="N181" s="741"/>
      <c r="O181" s="741"/>
      <c r="T181" s="585" t="s">
        <v>15</v>
      </c>
      <c r="U181" s="586"/>
      <c r="V181" s="585"/>
      <c r="W181" s="704"/>
      <c r="X181" s="586"/>
      <c r="Y181" s="737">
        <v>69</v>
      </c>
      <c r="Z181" s="738"/>
      <c r="AA181" s="737">
        <f t="shared" ref="AA181:AA189" si="47">Y181*V181</f>
        <v>0</v>
      </c>
      <c r="AB181" s="738"/>
      <c r="AC181" s="209"/>
      <c r="AF181" s="756"/>
      <c r="AG181" s="757"/>
      <c r="AH181" s="758"/>
      <c r="AI181" s="705"/>
      <c r="AJ181" s="759"/>
      <c r="AM181" s="585" t="s">
        <v>15</v>
      </c>
      <c r="AN181" s="586"/>
      <c r="AO181" s="585"/>
      <c r="AP181" s="704"/>
      <c r="AQ181" s="586"/>
      <c r="AR181" s="737">
        <v>69</v>
      </c>
      <c r="AS181" s="738"/>
      <c r="AT181" s="737">
        <f t="shared" ref="AT181:AT189" si="48">AR181*AO181</f>
        <v>0</v>
      </c>
      <c r="AU181" s="738"/>
      <c r="AV181" s="208"/>
      <c r="AY181" s="741"/>
      <c r="AZ181" s="741"/>
      <c r="BA181" s="741"/>
    </row>
    <row r="182" spans="1:55" x14ac:dyDescent="0.25">
      <c r="A182" s="585" t="s">
        <v>139</v>
      </c>
      <c r="B182" s="586"/>
      <c r="C182" s="585">
        <v>0</v>
      </c>
      <c r="D182" s="704"/>
      <c r="E182" s="586"/>
      <c r="F182" s="737">
        <v>184</v>
      </c>
      <c r="G182" s="738"/>
      <c r="H182" s="739">
        <f t="shared" si="46"/>
        <v>0</v>
      </c>
      <c r="I182" s="740"/>
      <c r="J182" s="208"/>
      <c r="M182" s="741"/>
      <c r="N182" s="741"/>
      <c r="O182" s="741"/>
      <c r="T182" s="585" t="s">
        <v>16</v>
      </c>
      <c r="U182" s="586"/>
      <c r="V182" s="585"/>
      <c r="W182" s="704"/>
      <c r="X182" s="586"/>
      <c r="Y182" s="737">
        <v>34</v>
      </c>
      <c r="Z182" s="738"/>
      <c r="AA182" s="737">
        <f t="shared" si="47"/>
        <v>0</v>
      </c>
      <c r="AB182" s="738"/>
      <c r="AC182" s="209"/>
      <c r="AF182" s="744"/>
      <c r="AG182" s="745"/>
      <c r="AH182" s="588"/>
      <c r="AI182" s="585"/>
      <c r="AJ182" s="746"/>
      <c r="AM182" s="585" t="s">
        <v>16</v>
      </c>
      <c r="AN182" s="586"/>
      <c r="AO182" s="585"/>
      <c r="AP182" s="704"/>
      <c r="AQ182" s="586"/>
      <c r="AR182" s="737">
        <v>34</v>
      </c>
      <c r="AS182" s="738"/>
      <c r="AT182" s="737">
        <f t="shared" si="48"/>
        <v>0</v>
      </c>
      <c r="AU182" s="738"/>
      <c r="AV182" s="208"/>
      <c r="AY182" s="741"/>
      <c r="AZ182" s="741"/>
      <c r="BA182" s="741"/>
    </row>
    <row r="183" spans="1:55" x14ac:dyDescent="0.25">
      <c r="A183" s="585" t="s">
        <v>16</v>
      </c>
      <c r="B183" s="586"/>
      <c r="C183" s="585">
        <v>125</v>
      </c>
      <c r="D183" s="704"/>
      <c r="E183" s="586"/>
      <c r="F183" s="737">
        <v>34</v>
      </c>
      <c r="G183" s="738"/>
      <c r="H183" s="739">
        <f t="shared" si="46"/>
        <v>4250</v>
      </c>
      <c r="I183" s="740"/>
      <c r="J183" s="208"/>
      <c r="M183" s="285"/>
      <c r="N183" s="285"/>
      <c r="O183" s="285"/>
      <c r="T183" s="266"/>
      <c r="U183" s="267"/>
      <c r="V183" s="266"/>
      <c r="W183" s="268"/>
      <c r="X183" s="267"/>
      <c r="Y183" s="280"/>
      <c r="Z183" s="281"/>
      <c r="AA183" s="280"/>
      <c r="AB183" s="281"/>
      <c r="AC183" s="209"/>
      <c r="AF183" s="283"/>
      <c r="AG183" s="284"/>
      <c r="AH183" s="275"/>
      <c r="AI183" s="266"/>
      <c r="AJ183" s="287"/>
      <c r="AM183" s="266"/>
      <c r="AN183" s="267"/>
      <c r="AO183" s="266"/>
      <c r="AP183" s="268"/>
      <c r="AQ183" s="267"/>
      <c r="AR183" s="280"/>
      <c r="AS183" s="281"/>
      <c r="AT183" s="280"/>
      <c r="AU183" s="281"/>
      <c r="AV183" s="208"/>
      <c r="AY183" s="285"/>
      <c r="AZ183" s="285"/>
      <c r="BA183" s="285"/>
    </row>
    <row r="184" spans="1:55" x14ac:dyDescent="0.25">
      <c r="A184" s="585" t="s">
        <v>17</v>
      </c>
      <c r="B184" s="586"/>
      <c r="C184" s="585">
        <v>100</v>
      </c>
      <c r="D184" s="704"/>
      <c r="E184" s="586"/>
      <c r="F184" s="737">
        <v>39</v>
      </c>
      <c r="G184" s="738"/>
      <c r="H184" s="739">
        <f t="shared" si="46"/>
        <v>3900</v>
      </c>
      <c r="I184" s="740"/>
      <c r="J184" s="208"/>
      <c r="M184" s="285"/>
      <c r="N184" s="285"/>
      <c r="O184" s="285"/>
      <c r="T184" s="266"/>
      <c r="U184" s="267"/>
      <c r="V184" s="266"/>
      <c r="W184" s="268"/>
      <c r="X184" s="267"/>
      <c r="Y184" s="280"/>
      <c r="Z184" s="281"/>
      <c r="AA184" s="280"/>
      <c r="AB184" s="281"/>
      <c r="AC184" s="209"/>
      <c r="AF184" s="283"/>
      <c r="AG184" s="284"/>
      <c r="AH184" s="275"/>
      <c r="AI184" s="266"/>
      <c r="AJ184" s="287"/>
      <c r="AM184" s="266"/>
      <c r="AN184" s="267"/>
      <c r="AO184" s="266"/>
      <c r="AP184" s="268"/>
      <c r="AQ184" s="267"/>
      <c r="AR184" s="280"/>
      <c r="AS184" s="281"/>
      <c r="AT184" s="280"/>
      <c r="AU184" s="281"/>
      <c r="AV184" s="208"/>
      <c r="AY184" s="285"/>
      <c r="AZ184" s="285"/>
      <c r="BA184" s="285"/>
    </row>
    <row r="185" spans="1:55" x14ac:dyDescent="0.25">
      <c r="A185" s="585" t="s">
        <v>140</v>
      </c>
      <c r="B185" s="586"/>
      <c r="C185" s="585"/>
      <c r="D185" s="704"/>
      <c r="E185" s="586"/>
      <c r="F185" s="737"/>
      <c r="G185" s="738"/>
      <c r="H185" s="739">
        <f t="shared" si="46"/>
        <v>0</v>
      </c>
      <c r="I185" s="740"/>
      <c r="J185" s="208"/>
      <c r="M185" s="285"/>
      <c r="N185" s="285"/>
      <c r="O185" s="285"/>
      <c r="T185" s="266"/>
      <c r="U185" s="267"/>
      <c r="V185" s="266"/>
      <c r="W185" s="268"/>
      <c r="X185" s="267"/>
      <c r="Y185" s="280"/>
      <c r="Z185" s="281"/>
      <c r="AA185" s="280"/>
      <c r="AB185" s="281"/>
      <c r="AC185" s="209"/>
      <c r="AF185" s="283"/>
      <c r="AG185" s="284"/>
      <c r="AH185" s="275"/>
      <c r="AI185" s="266"/>
      <c r="AJ185" s="287"/>
      <c r="AM185" s="266"/>
      <c r="AN185" s="267"/>
      <c r="AO185" s="266"/>
      <c r="AP185" s="268"/>
      <c r="AQ185" s="267"/>
      <c r="AR185" s="280"/>
      <c r="AS185" s="281"/>
      <c r="AT185" s="280"/>
      <c r="AU185" s="281"/>
      <c r="AV185" s="208"/>
      <c r="AY185" s="285"/>
      <c r="AZ185" s="285"/>
      <c r="BA185" s="285"/>
    </row>
    <row r="186" spans="1:55" x14ac:dyDescent="0.25">
      <c r="A186" s="585" t="s">
        <v>141</v>
      </c>
      <c r="B186" s="586"/>
      <c r="C186" s="585"/>
      <c r="D186" s="704"/>
      <c r="E186" s="586"/>
      <c r="F186" s="585"/>
      <c r="G186" s="586"/>
      <c r="H186" s="739">
        <f t="shared" si="46"/>
        <v>0</v>
      </c>
      <c r="I186" s="740"/>
      <c r="J186" s="208"/>
      <c r="M186" s="741"/>
      <c r="N186" s="741"/>
      <c r="O186" s="741"/>
      <c r="T186" s="585" t="s">
        <v>17</v>
      </c>
      <c r="U186" s="586"/>
      <c r="V186" s="585"/>
      <c r="W186" s="704"/>
      <c r="X186" s="586"/>
      <c r="Y186" s="737">
        <v>39</v>
      </c>
      <c r="Z186" s="738"/>
      <c r="AA186" s="737">
        <f t="shared" si="47"/>
        <v>0</v>
      </c>
      <c r="AB186" s="738"/>
      <c r="AC186" s="209"/>
      <c r="AF186" s="744"/>
      <c r="AG186" s="745"/>
      <c r="AH186" s="588"/>
      <c r="AI186" s="585"/>
      <c r="AJ186" s="746"/>
      <c r="AM186" s="585" t="s">
        <v>17</v>
      </c>
      <c r="AN186" s="586"/>
      <c r="AO186" s="585"/>
      <c r="AP186" s="704"/>
      <c r="AQ186" s="586"/>
      <c r="AR186" s="737">
        <v>39</v>
      </c>
      <c r="AS186" s="738"/>
      <c r="AT186" s="737">
        <f t="shared" si="48"/>
        <v>0</v>
      </c>
      <c r="AU186" s="738"/>
      <c r="AV186" s="208"/>
      <c r="AY186" s="741"/>
      <c r="AZ186" s="741"/>
      <c r="BA186" s="741"/>
    </row>
    <row r="187" spans="1:55" x14ac:dyDescent="0.25">
      <c r="A187" s="585" t="s">
        <v>18</v>
      </c>
      <c r="B187" s="586"/>
      <c r="C187" s="585">
        <v>400</v>
      </c>
      <c r="D187" s="704"/>
      <c r="E187" s="586"/>
      <c r="F187" s="737">
        <v>4.016</v>
      </c>
      <c r="G187" s="738"/>
      <c r="H187" s="739">
        <f t="shared" si="46"/>
        <v>1606.4</v>
      </c>
      <c r="I187" s="740"/>
      <c r="J187" s="208"/>
      <c r="M187" s="741"/>
      <c r="N187" s="741"/>
      <c r="O187" s="741"/>
      <c r="T187" s="585" t="s">
        <v>18</v>
      </c>
      <c r="U187" s="586"/>
      <c r="V187" s="585"/>
      <c r="W187" s="704"/>
      <c r="X187" s="586"/>
      <c r="Y187" s="737">
        <v>4.016</v>
      </c>
      <c r="Z187" s="738"/>
      <c r="AA187" s="737">
        <f t="shared" si="47"/>
        <v>0</v>
      </c>
      <c r="AB187" s="738"/>
      <c r="AC187" s="209"/>
      <c r="AF187" s="744"/>
      <c r="AG187" s="745"/>
      <c r="AH187" s="588"/>
      <c r="AI187" s="585"/>
      <c r="AJ187" s="746"/>
      <c r="AM187" s="585" t="s">
        <v>18</v>
      </c>
      <c r="AN187" s="586"/>
      <c r="AO187" s="585"/>
      <c r="AP187" s="704"/>
      <c r="AQ187" s="586"/>
      <c r="AR187" s="737">
        <v>4.016</v>
      </c>
      <c r="AS187" s="738"/>
      <c r="AT187" s="737">
        <f t="shared" si="48"/>
        <v>0</v>
      </c>
      <c r="AU187" s="738"/>
      <c r="AV187" s="208"/>
      <c r="AY187" s="741"/>
      <c r="AZ187" s="741"/>
      <c r="BA187" s="741"/>
    </row>
    <row r="188" spans="1:55" x14ac:dyDescent="0.25">
      <c r="A188" s="585" t="s">
        <v>19</v>
      </c>
      <c r="B188" s="586"/>
      <c r="C188" s="585">
        <v>3</v>
      </c>
      <c r="D188" s="704"/>
      <c r="E188" s="586"/>
      <c r="F188" s="737">
        <v>215</v>
      </c>
      <c r="G188" s="738"/>
      <c r="H188" s="739">
        <f t="shared" si="46"/>
        <v>645</v>
      </c>
      <c r="I188" s="740"/>
      <c r="J188" s="208"/>
      <c r="M188" s="741"/>
      <c r="N188" s="741"/>
      <c r="O188" s="741"/>
      <c r="T188" s="585" t="s">
        <v>19</v>
      </c>
      <c r="U188" s="586"/>
      <c r="V188" s="585"/>
      <c r="W188" s="704"/>
      <c r="X188" s="586"/>
      <c r="Y188" s="737">
        <v>215</v>
      </c>
      <c r="Z188" s="738"/>
      <c r="AA188" s="737">
        <f t="shared" si="47"/>
        <v>0</v>
      </c>
      <c r="AB188" s="738"/>
      <c r="AC188" s="209"/>
      <c r="AF188" s="744"/>
      <c r="AG188" s="745"/>
      <c r="AH188" s="588"/>
      <c r="AI188" s="585"/>
      <c r="AJ188" s="746"/>
      <c r="AM188" s="585" t="s">
        <v>19</v>
      </c>
      <c r="AN188" s="586"/>
      <c r="AO188" s="585"/>
      <c r="AP188" s="704"/>
      <c r="AQ188" s="586"/>
      <c r="AR188" s="737">
        <v>215</v>
      </c>
      <c r="AS188" s="738"/>
      <c r="AT188" s="737">
        <f t="shared" si="48"/>
        <v>0</v>
      </c>
      <c r="AU188" s="738"/>
      <c r="AV188" s="208"/>
      <c r="AY188" s="741"/>
      <c r="AZ188" s="741"/>
      <c r="BA188" s="741"/>
    </row>
    <row r="189" spans="1:55" ht="15.75" thickBot="1" x14ac:dyDescent="0.3">
      <c r="A189" s="585" t="s">
        <v>138</v>
      </c>
      <c r="B189" s="586"/>
      <c r="C189" s="585"/>
      <c r="D189" s="704"/>
      <c r="E189" s="586"/>
      <c r="F189" s="737"/>
      <c r="G189" s="738"/>
      <c r="H189" s="739">
        <f>SUM(H181:I188)</f>
        <v>46281.4</v>
      </c>
      <c r="I189" s="740"/>
      <c r="J189" s="208"/>
      <c r="M189" s="741"/>
      <c r="N189" s="741"/>
      <c r="O189" s="741"/>
      <c r="T189" s="585"/>
      <c r="U189" s="586"/>
      <c r="V189" s="585"/>
      <c r="W189" s="704"/>
      <c r="X189" s="586"/>
      <c r="Y189" s="585"/>
      <c r="Z189" s="586"/>
      <c r="AA189" s="737">
        <f t="shared" si="47"/>
        <v>0</v>
      </c>
      <c r="AB189" s="738"/>
      <c r="AC189" s="209"/>
      <c r="AF189" s="897"/>
      <c r="AG189" s="898"/>
      <c r="AH189" s="899"/>
      <c r="AI189" s="699"/>
      <c r="AJ189" s="900"/>
      <c r="AM189" s="585"/>
      <c r="AN189" s="586"/>
      <c r="AO189" s="585"/>
      <c r="AP189" s="704"/>
      <c r="AQ189" s="586"/>
      <c r="AR189" s="585"/>
      <c r="AS189" s="586"/>
      <c r="AT189" s="737">
        <f t="shared" si="48"/>
        <v>0</v>
      </c>
      <c r="AU189" s="738"/>
      <c r="AV189" s="208"/>
      <c r="AY189" s="741"/>
      <c r="AZ189" s="741"/>
      <c r="BA189" s="741"/>
    </row>
    <row r="190" spans="1:55" x14ac:dyDescent="0.25">
      <c r="M190" s="213"/>
      <c r="N190" s="213"/>
      <c r="AF190" s="213"/>
      <c r="AG190" s="213"/>
      <c r="AY190" s="213"/>
      <c r="AZ190" s="213"/>
    </row>
    <row r="191" spans="1:55" x14ac:dyDescent="0.25">
      <c r="M191" s="213"/>
      <c r="N191" s="213"/>
      <c r="AF191" s="213"/>
      <c r="AG191" s="213"/>
      <c r="AY191" s="213"/>
      <c r="AZ191" s="213"/>
    </row>
    <row r="192" spans="1:55" x14ac:dyDescent="0.25">
      <c r="M192" s="213"/>
      <c r="N192" s="213"/>
      <c r="AF192" s="213"/>
      <c r="AG192" s="213"/>
      <c r="AY192" s="213"/>
      <c r="AZ192" s="213"/>
    </row>
    <row r="193" spans="1:54" x14ac:dyDescent="0.25">
      <c r="M193" s="213"/>
      <c r="N193" s="213"/>
      <c r="AF193" s="213"/>
      <c r="AG193" s="213"/>
      <c r="AY193" s="213"/>
      <c r="AZ193" s="213"/>
    </row>
    <row r="194" spans="1:54" ht="21" x14ac:dyDescent="0.35">
      <c r="A194" s="203"/>
      <c r="B194" s="204" t="s">
        <v>20</v>
      </c>
      <c r="C194" s="204"/>
      <c r="D194" s="204"/>
      <c r="E194" s="204"/>
      <c r="F194" s="203"/>
      <c r="G194" s="203"/>
      <c r="H194" s="203"/>
      <c r="I194" s="901" t="s">
        <v>142</v>
      </c>
      <c r="J194" s="901"/>
      <c r="K194" s="901"/>
      <c r="L194" s="203"/>
      <c r="M194" s="205"/>
      <c r="N194" s="205"/>
      <c r="O194" s="203"/>
      <c r="P194" s="203"/>
      <c r="T194" s="203"/>
      <c r="U194" s="204" t="s">
        <v>20</v>
      </c>
      <c r="V194" s="204"/>
      <c r="W194" s="204"/>
      <c r="X194" s="204"/>
      <c r="Y194" s="203"/>
      <c r="Z194" s="203"/>
      <c r="AA194" s="203"/>
      <c r="AB194" s="203"/>
      <c r="AC194" s="203"/>
      <c r="AD194" s="203"/>
      <c r="AE194" s="203"/>
      <c r="AF194" s="205"/>
      <c r="AG194" s="205"/>
      <c r="AH194" s="203" t="s">
        <v>13</v>
      </c>
      <c r="AI194" s="203"/>
      <c r="AM194" s="203"/>
      <c r="AN194" s="204" t="s">
        <v>20</v>
      </c>
      <c r="AO194" s="204"/>
      <c r="AP194" s="204"/>
      <c r="AQ194" s="204"/>
      <c r="AR194" s="203"/>
      <c r="AS194" s="203"/>
      <c r="AT194" s="203"/>
      <c r="AU194" s="203"/>
      <c r="AV194" s="203"/>
      <c r="AW194" s="203"/>
      <c r="AX194" s="203"/>
      <c r="AY194" s="205"/>
      <c r="AZ194" s="205"/>
      <c r="BA194" s="203" t="s">
        <v>13</v>
      </c>
      <c r="BB194" s="203"/>
    </row>
    <row r="195" spans="1:54" x14ac:dyDescent="0.25">
      <c r="A195" s="29" t="s">
        <v>14</v>
      </c>
      <c r="B195" s="29" t="s">
        <v>6</v>
      </c>
      <c r="C195" s="29"/>
      <c r="D195" s="29"/>
      <c r="E195" s="29"/>
      <c r="F195" s="29" t="s">
        <v>27</v>
      </c>
      <c r="G195" s="144"/>
      <c r="H195" s="144"/>
      <c r="I195" s="144"/>
      <c r="J195" s="144"/>
      <c r="K195" s="144"/>
      <c r="L195" s="585" t="s">
        <v>21</v>
      </c>
      <c r="M195" s="704"/>
      <c r="N195" s="586"/>
      <c r="O195" s="742" t="s">
        <v>143</v>
      </c>
      <c r="P195" s="743"/>
      <c r="Q195" s="214" t="s">
        <v>144</v>
      </c>
      <c r="R195" s="189" t="s">
        <v>23</v>
      </c>
      <c r="T195" s="29" t="s">
        <v>14</v>
      </c>
      <c r="U195" s="29" t="s">
        <v>6</v>
      </c>
      <c r="V195" s="29"/>
      <c r="W195" s="29"/>
      <c r="X195" s="29"/>
      <c r="Y195" s="29" t="s">
        <v>27</v>
      </c>
      <c r="Z195" s="144"/>
      <c r="AA195" s="144"/>
      <c r="AB195" s="144"/>
      <c r="AC195" s="144"/>
      <c r="AD195" s="144"/>
      <c r="AE195" s="144"/>
      <c r="AF195" s="144" t="s">
        <v>21</v>
      </c>
      <c r="AG195" s="144"/>
      <c r="AH195" s="215" t="s">
        <v>22</v>
      </c>
      <c r="AI195" s="189" t="s">
        <v>23</v>
      </c>
      <c r="AM195" s="29" t="s">
        <v>14</v>
      </c>
      <c r="AN195" s="29" t="s">
        <v>6</v>
      </c>
      <c r="AO195" s="29"/>
      <c r="AP195" s="29"/>
      <c r="AQ195" s="29"/>
      <c r="AR195" s="29" t="s">
        <v>27</v>
      </c>
      <c r="AS195" s="144"/>
      <c r="AT195" s="144"/>
      <c r="AU195" s="144"/>
      <c r="AV195" s="144"/>
      <c r="AW195" s="144"/>
      <c r="AX195" s="144"/>
      <c r="AY195" s="144" t="s">
        <v>21</v>
      </c>
      <c r="AZ195" s="144"/>
      <c r="BA195" s="215" t="s">
        <v>22</v>
      </c>
      <c r="BB195" s="189" t="s">
        <v>23</v>
      </c>
    </row>
    <row r="196" spans="1:54" x14ac:dyDescent="0.25">
      <c r="A196" s="29">
        <v>0.1</v>
      </c>
      <c r="B196" s="44">
        <f>I241</f>
        <v>0</v>
      </c>
      <c r="C196" s="44"/>
      <c r="D196" s="29"/>
      <c r="E196" s="29"/>
      <c r="F196" s="585"/>
      <c r="G196" s="704"/>
      <c r="H196" s="586"/>
      <c r="I196" s="56">
        <f>I33</f>
        <v>0</v>
      </c>
      <c r="J196" s="29"/>
      <c r="K196" s="29"/>
      <c r="L196" s="585">
        <v>800</v>
      </c>
      <c r="M196" s="704"/>
      <c r="N196" s="586"/>
      <c r="O196" s="733">
        <f t="shared" ref="O196:O201" si="49">SUM(B196*L196)</f>
        <v>0</v>
      </c>
      <c r="P196" s="734"/>
      <c r="Q196" s="44">
        <f t="shared" ref="Q196:Q201" si="50">L196*I196</f>
        <v>0</v>
      </c>
      <c r="R196" s="44">
        <f t="shared" ref="R196:R201" si="51">SUM(A196*B196)</f>
        <v>0</v>
      </c>
      <c r="T196" s="29">
        <v>0.25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>
        <v>1000</v>
      </c>
      <c r="AG196" s="29"/>
      <c r="AH196" s="216">
        <f>SUM(U196*AF196)</f>
        <v>0</v>
      </c>
      <c r="AI196" s="29">
        <f>SUM(T196*U196)</f>
        <v>0</v>
      </c>
      <c r="AM196" s="29">
        <v>0.25</v>
      </c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>
        <v>1000</v>
      </c>
      <c r="AZ196" s="29"/>
      <c r="BA196" s="216">
        <f>SUM(AN196*AY196)</f>
        <v>0</v>
      </c>
      <c r="BB196" s="29">
        <f>SUM(AM196*AN196)</f>
        <v>0</v>
      </c>
    </row>
    <row r="197" spans="1:54" x14ac:dyDescent="0.25">
      <c r="A197" s="29">
        <v>0.25</v>
      </c>
      <c r="B197" s="44">
        <f>J242</f>
        <v>70</v>
      </c>
      <c r="C197" s="29"/>
      <c r="D197" s="29"/>
      <c r="E197" s="29"/>
      <c r="F197" s="585"/>
      <c r="G197" s="704"/>
      <c r="H197" s="586"/>
      <c r="I197" s="56">
        <f>J33</f>
        <v>0</v>
      </c>
      <c r="J197" s="29"/>
      <c r="K197" s="29"/>
      <c r="L197" s="585">
        <v>1000</v>
      </c>
      <c r="M197" s="704"/>
      <c r="N197" s="586"/>
      <c r="O197" s="733">
        <f t="shared" si="49"/>
        <v>70000</v>
      </c>
      <c r="P197" s="734"/>
      <c r="Q197" s="44">
        <f t="shared" si="50"/>
        <v>0</v>
      </c>
      <c r="R197" s="44">
        <f t="shared" si="51"/>
        <v>17.5</v>
      </c>
      <c r="T197" s="29">
        <v>0.33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>
        <v>1300</v>
      </c>
      <c r="AG197" s="29"/>
      <c r="AH197" s="216">
        <f>SUM(U197*AF197)</f>
        <v>0</v>
      </c>
      <c r="AI197" s="29">
        <f>SUM(T197*U197)</f>
        <v>0</v>
      </c>
      <c r="AM197" s="29">
        <v>0.33</v>
      </c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>
        <v>1300</v>
      </c>
      <c r="AZ197" s="29"/>
      <c r="BA197" s="216">
        <f>SUM(AN197*AY197)</f>
        <v>0</v>
      </c>
      <c r="BB197" s="29">
        <f>SUM(AM197*AN197)</f>
        <v>0</v>
      </c>
    </row>
    <row r="198" spans="1:54" x14ac:dyDescent="0.25">
      <c r="A198" s="29">
        <v>0.5</v>
      </c>
      <c r="B198" s="44">
        <f>K243</f>
        <v>12</v>
      </c>
      <c r="C198" s="29"/>
      <c r="D198" s="29"/>
      <c r="E198" s="29"/>
      <c r="F198" s="585"/>
      <c r="G198" s="704"/>
      <c r="H198" s="586"/>
      <c r="I198" s="56">
        <f>K33</f>
        <v>0</v>
      </c>
      <c r="J198" s="29"/>
      <c r="K198" s="29"/>
      <c r="L198" s="585">
        <v>2000</v>
      </c>
      <c r="M198" s="704"/>
      <c r="N198" s="586"/>
      <c r="O198" s="733">
        <f t="shared" si="49"/>
        <v>24000</v>
      </c>
      <c r="P198" s="734"/>
      <c r="Q198" s="44">
        <f t="shared" si="50"/>
        <v>0</v>
      </c>
      <c r="R198" s="44">
        <f t="shared" si="51"/>
        <v>6</v>
      </c>
      <c r="T198" s="29">
        <v>0.5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>
        <v>2000</v>
      </c>
      <c r="AG198" s="29"/>
      <c r="AH198" s="216">
        <f>SUM(U198*AF198)</f>
        <v>0</v>
      </c>
      <c r="AI198" s="29">
        <f>SUM(T198*U198)</f>
        <v>0</v>
      </c>
      <c r="AM198" s="29">
        <v>0.5</v>
      </c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>
        <v>2000</v>
      </c>
      <c r="AZ198" s="29"/>
      <c r="BA198" s="216">
        <f>SUM(AN198*AY198)</f>
        <v>0</v>
      </c>
      <c r="BB198" s="29">
        <f>SUM(AM198*AN198)</f>
        <v>0</v>
      </c>
    </row>
    <row r="199" spans="1:54" x14ac:dyDescent="0.25">
      <c r="A199" s="29">
        <v>0.75</v>
      </c>
      <c r="B199" s="44">
        <f>L244</f>
        <v>11</v>
      </c>
      <c r="C199" s="29"/>
      <c r="D199" s="29"/>
      <c r="E199" s="29"/>
      <c r="F199" s="585"/>
      <c r="G199" s="704"/>
      <c r="H199" s="586"/>
      <c r="I199" s="56">
        <f>L33</f>
        <v>0</v>
      </c>
      <c r="J199" s="29"/>
      <c r="K199" s="29"/>
      <c r="L199" s="585">
        <v>3000</v>
      </c>
      <c r="M199" s="704"/>
      <c r="N199" s="586"/>
      <c r="O199" s="733">
        <f t="shared" si="49"/>
        <v>33000</v>
      </c>
      <c r="P199" s="734"/>
      <c r="Q199" s="44">
        <f t="shared" si="50"/>
        <v>0</v>
      </c>
      <c r="R199" s="44">
        <f t="shared" si="51"/>
        <v>8.25</v>
      </c>
      <c r="T199" s="29">
        <v>0.75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>
        <v>3000</v>
      </c>
      <c r="AG199" s="29"/>
      <c r="AH199" s="216">
        <f>SUM(U199*AF199)</f>
        <v>0</v>
      </c>
      <c r="AI199" s="29">
        <f>SUM(T199*U199)</f>
        <v>0</v>
      </c>
      <c r="AM199" s="29">
        <v>0.75</v>
      </c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>
        <v>3000</v>
      </c>
      <c r="AZ199" s="29"/>
      <c r="BA199" s="216">
        <f>SUM(AN199*AY199)</f>
        <v>0</v>
      </c>
      <c r="BB199" s="29">
        <f>SUM(AM199*AN199)</f>
        <v>0</v>
      </c>
    </row>
    <row r="200" spans="1:54" x14ac:dyDescent="0.25">
      <c r="A200" s="29">
        <v>1</v>
      </c>
      <c r="B200" s="44">
        <f>M245</f>
        <v>0</v>
      </c>
      <c r="C200" s="29"/>
      <c r="D200" s="29"/>
      <c r="E200" s="29"/>
      <c r="F200" s="585"/>
      <c r="G200" s="704"/>
      <c r="H200" s="586"/>
      <c r="I200" s="56">
        <f>M33</f>
        <v>0</v>
      </c>
      <c r="J200" s="29"/>
      <c r="K200" s="29"/>
      <c r="L200" s="585">
        <v>3500</v>
      </c>
      <c r="M200" s="704"/>
      <c r="N200" s="586"/>
      <c r="O200" s="733">
        <f t="shared" si="49"/>
        <v>0</v>
      </c>
      <c r="P200" s="734"/>
      <c r="Q200" s="44">
        <f t="shared" si="50"/>
        <v>0</v>
      </c>
      <c r="R200" s="44">
        <f t="shared" si="51"/>
        <v>0</v>
      </c>
      <c r="T200" s="29">
        <v>1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>
        <v>3500</v>
      </c>
      <c r="AG200" s="29"/>
      <c r="AH200" s="216">
        <f>SUM(U200*AF200)</f>
        <v>0</v>
      </c>
      <c r="AI200" s="29">
        <f>SUM(T200*U200)</f>
        <v>0</v>
      </c>
      <c r="AM200" s="29">
        <v>1</v>
      </c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>
        <v>3500</v>
      </c>
      <c r="AZ200" s="29"/>
      <c r="BA200" s="216">
        <f>SUM(AN200*AY200)</f>
        <v>0</v>
      </c>
      <c r="BB200" s="29">
        <f>SUM(AM200*AN200)</f>
        <v>0</v>
      </c>
    </row>
    <row r="201" spans="1:54" x14ac:dyDescent="0.25">
      <c r="A201" s="29">
        <v>5</v>
      </c>
      <c r="B201" s="44">
        <f>N246</f>
        <v>0</v>
      </c>
      <c r="C201" s="29"/>
      <c r="D201" s="29"/>
      <c r="E201" s="29"/>
      <c r="F201" s="585"/>
      <c r="G201" s="704"/>
      <c r="H201" s="586"/>
      <c r="I201" s="56">
        <f>M34</f>
        <v>0</v>
      </c>
      <c r="J201" s="29"/>
      <c r="K201" s="29"/>
      <c r="L201" s="585"/>
      <c r="M201" s="704"/>
      <c r="N201" s="586"/>
      <c r="O201" s="733">
        <f t="shared" si="49"/>
        <v>0</v>
      </c>
      <c r="P201" s="734"/>
      <c r="Q201" s="44">
        <f t="shared" si="50"/>
        <v>0</v>
      </c>
      <c r="R201" s="44">
        <f t="shared" si="51"/>
        <v>0</v>
      </c>
      <c r="T201" s="171"/>
      <c r="U201" s="171"/>
      <c r="V201" s="171"/>
      <c r="W201" s="171"/>
      <c r="X201" s="171"/>
      <c r="Y201" s="29"/>
      <c r="Z201" s="171"/>
      <c r="AA201" s="171"/>
      <c r="AB201" s="171"/>
      <c r="AC201" s="171"/>
      <c r="AD201" s="171"/>
      <c r="AE201" s="171"/>
      <c r="AF201" s="171"/>
      <c r="AG201" s="171"/>
      <c r="AH201" s="216"/>
      <c r="AI201" s="29"/>
      <c r="AR201" s="217">
        <f>SUM(AR196:AR200)</f>
        <v>0</v>
      </c>
      <c r="AS201" s="213"/>
      <c r="AT201" s="213"/>
      <c r="AU201" s="213"/>
      <c r="AV201" s="213"/>
      <c r="AW201" s="213"/>
      <c r="AX201" s="213"/>
      <c r="BA201" s="216">
        <f>SUM(BA196:BA200)</f>
        <v>0</v>
      </c>
      <c r="BB201" s="29">
        <f>SUM(BB196:BB200)</f>
        <v>0</v>
      </c>
    </row>
    <row r="202" spans="1:54" x14ac:dyDescent="0.25">
      <c r="A202" s="587" t="s">
        <v>138</v>
      </c>
      <c r="B202" s="587"/>
      <c r="C202" s="587"/>
      <c r="D202" s="587"/>
      <c r="E202" s="703"/>
      <c r="F202" s="588">
        <f>SUM(F196:F200)</f>
        <v>0</v>
      </c>
      <c r="G202" s="588"/>
      <c r="H202" s="588"/>
      <c r="I202" s="57">
        <f>SUM(I196:I201)</f>
        <v>0</v>
      </c>
      <c r="J202" s="217"/>
      <c r="K202" s="217"/>
      <c r="L202" s="588"/>
      <c r="M202" s="588"/>
      <c r="N202" s="588"/>
      <c r="O202" s="902">
        <f>SUM(O196:P201)</f>
        <v>127000</v>
      </c>
      <c r="P202" s="902"/>
      <c r="Q202" s="44">
        <f>SUM(Q196:Q201)</f>
        <v>0</v>
      </c>
      <c r="R202" s="44">
        <f>SUM(R196:R201)</f>
        <v>31.75</v>
      </c>
      <c r="Y202" s="217">
        <f>SUM(Y196:Y200)</f>
        <v>0</v>
      </c>
      <c r="Z202" s="213"/>
      <c r="AA202" s="213"/>
      <c r="AB202" s="213"/>
      <c r="AC202" s="213"/>
      <c r="AD202" s="213"/>
      <c r="AE202" s="213"/>
      <c r="AH202" s="216">
        <f>SUM(AH196:AH200)</f>
        <v>0</v>
      </c>
      <c r="AI202" s="29">
        <f>SUM(AI196:AI200)</f>
        <v>0</v>
      </c>
    </row>
    <row r="203" spans="1:54" x14ac:dyDescent="0.25">
      <c r="AY203" s="213"/>
      <c r="AZ203" s="213"/>
    </row>
    <row r="204" spans="1:54" x14ac:dyDescent="0.25">
      <c r="M204" s="213"/>
      <c r="N204" s="213"/>
      <c r="AF204" s="213"/>
      <c r="AG204" s="213"/>
      <c r="AY204" s="40" t="s">
        <v>28</v>
      </c>
      <c r="BB204" s="213"/>
    </row>
    <row r="205" spans="1:54" x14ac:dyDescent="0.25">
      <c r="P205" s="213"/>
      <c r="AF205" s="40" t="s">
        <v>28</v>
      </c>
      <c r="AI205" s="213"/>
    </row>
    <row r="214" spans="1:56" x14ac:dyDescent="0.25">
      <c r="A214" s="597" t="s">
        <v>72</v>
      </c>
      <c r="B214" s="597"/>
      <c r="C214" s="597"/>
      <c r="D214" s="597"/>
      <c r="E214" s="597"/>
      <c r="F214" s="597"/>
      <c r="G214" s="597"/>
      <c r="H214" s="597"/>
      <c r="I214" s="597"/>
      <c r="J214" s="597"/>
      <c r="K214" s="597"/>
      <c r="L214" s="597"/>
      <c r="M214" s="597"/>
      <c r="N214" s="597"/>
      <c r="O214" s="597"/>
      <c r="P214" s="597"/>
      <c r="Q214" s="597"/>
      <c r="R214" s="597"/>
      <c r="S214" s="597"/>
      <c r="T214" s="597" t="s">
        <v>72</v>
      </c>
      <c r="U214" s="597"/>
      <c r="V214" s="597"/>
      <c r="W214" s="597"/>
      <c r="X214" s="597"/>
      <c r="Y214" s="597"/>
      <c r="Z214" s="597"/>
      <c r="AA214" s="597"/>
      <c r="AB214" s="597"/>
      <c r="AC214" s="597"/>
      <c r="AD214" s="597"/>
      <c r="AE214" s="597"/>
      <c r="AF214" s="597"/>
      <c r="AG214" s="597"/>
      <c r="AH214" s="597"/>
      <c r="AI214" s="597"/>
      <c r="AJ214" s="597"/>
      <c r="AK214" s="597"/>
      <c r="AL214" s="597"/>
    </row>
    <row r="215" spans="1:56" ht="15" customHeight="1" thickBot="1" x14ac:dyDescent="0.3">
      <c r="A215" s="597"/>
      <c r="B215" s="597"/>
      <c r="C215" s="597"/>
      <c r="D215" s="597"/>
      <c r="E215" s="597"/>
      <c r="F215" s="597"/>
      <c r="G215" s="597"/>
      <c r="H215" s="597"/>
      <c r="I215" s="597"/>
      <c r="J215" s="597"/>
      <c r="K215" s="597"/>
      <c r="L215" s="597"/>
      <c r="M215" s="597"/>
      <c r="N215" s="597"/>
      <c r="O215" s="597"/>
      <c r="P215" s="597"/>
      <c r="Q215" s="597"/>
      <c r="R215" s="597"/>
      <c r="S215" s="597"/>
      <c r="T215" s="597"/>
      <c r="U215" s="597"/>
      <c r="V215" s="597"/>
      <c r="W215" s="597"/>
      <c r="X215" s="597"/>
      <c r="Y215" s="597"/>
      <c r="Z215" s="597"/>
      <c r="AA215" s="597"/>
      <c r="AB215" s="597"/>
      <c r="AC215" s="597"/>
      <c r="AD215" s="597"/>
      <c r="AE215" s="597"/>
      <c r="AF215" s="597"/>
      <c r="AG215" s="597"/>
      <c r="AH215" s="597"/>
      <c r="AI215" s="597"/>
      <c r="AJ215" s="597"/>
      <c r="AK215" s="597"/>
      <c r="AL215" s="597"/>
    </row>
    <row r="216" spans="1:56" ht="15.75" customHeight="1" x14ac:dyDescent="0.25">
      <c r="A216" s="598" t="s">
        <v>0</v>
      </c>
      <c r="B216" s="604" t="s">
        <v>74</v>
      </c>
      <c r="C216" s="604"/>
      <c r="D216" s="604" t="s">
        <v>73</v>
      </c>
      <c r="E216" s="604"/>
      <c r="F216" s="604"/>
      <c r="G216" s="604" t="s">
        <v>75</v>
      </c>
      <c r="H216" s="604"/>
      <c r="I216" s="601" t="s">
        <v>76</v>
      </c>
      <c r="J216" s="607"/>
      <c r="K216" s="607"/>
      <c r="L216" s="607"/>
      <c r="M216" s="607"/>
      <c r="N216" s="607"/>
      <c r="O216" s="604" t="s">
        <v>77</v>
      </c>
      <c r="P216" s="604"/>
      <c r="Q216" s="598" t="s">
        <v>78</v>
      </c>
      <c r="R216" s="598"/>
      <c r="T216" s="598" t="s">
        <v>0</v>
      </c>
      <c r="U216" s="604" t="s">
        <v>74</v>
      </c>
      <c r="V216" s="604"/>
      <c r="W216" s="604" t="s">
        <v>73</v>
      </c>
      <c r="X216" s="604"/>
      <c r="Y216" s="604"/>
      <c r="Z216" s="604" t="s">
        <v>75</v>
      </c>
      <c r="AA216" s="604"/>
      <c r="AB216" s="601" t="s">
        <v>76</v>
      </c>
      <c r="AC216" s="607"/>
      <c r="AD216" s="607"/>
      <c r="AE216" s="607"/>
      <c r="AF216" s="607"/>
      <c r="AG216" s="607"/>
      <c r="AH216" s="604" t="s">
        <v>77</v>
      </c>
      <c r="AI216" s="604"/>
      <c r="AJ216" s="598" t="s">
        <v>78</v>
      </c>
      <c r="AK216" s="598"/>
    </row>
    <row r="217" spans="1:56" ht="15" customHeight="1" x14ac:dyDescent="0.25">
      <c r="A217" s="599"/>
      <c r="B217" s="605"/>
      <c r="C217" s="605"/>
      <c r="D217" s="605"/>
      <c r="E217" s="605"/>
      <c r="F217" s="605"/>
      <c r="G217" s="605"/>
      <c r="H217" s="605"/>
      <c r="I217" s="735"/>
      <c r="J217" s="736"/>
      <c r="K217" s="736"/>
      <c r="L217" s="736"/>
      <c r="M217" s="736"/>
      <c r="N217" s="736"/>
      <c r="O217" s="605"/>
      <c r="P217" s="605"/>
      <c r="Q217" s="599"/>
      <c r="R217" s="599"/>
      <c r="T217" s="599"/>
      <c r="U217" s="605"/>
      <c r="V217" s="605"/>
      <c r="W217" s="605"/>
      <c r="X217" s="605"/>
      <c r="Y217" s="605"/>
      <c r="Z217" s="605"/>
      <c r="AA217" s="605"/>
      <c r="AB217" s="735"/>
      <c r="AC217" s="736"/>
      <c r="AD217" s="736"/>
      <c r="AE217" s="736"/>
      <c r="AF217" s="736"/>
      <c r="AG217" s="736"/>
      <c r="AH217" s="605"/>
      <c r="AI217" s="605"/>
      <c r="AJ217" s="599"/>
      <c r="AK217" s="599"/>
    </row>
    <row r="218" spans="1:56" ht="15.75" thickBot="1" x14ac:dyDescent="0.3">
      <c r="A218" s="600"/>
      <c r="B218" s="606"/>
      <c r="C218" s="606"/>
      <c r="D218" s="606"/>
      <c r="E218" s="606"/>
      <c r="F218" s="606"/>
      <c r="G218" s="606"/>
      <c r="H218" s="606"/>
      <c r="I218" s="218">
        <v>10</v>
      </c>
      <c r="J218" s="218">
        <v>25</v>
      </c>
      <c r="K218" s="218">
        <v>50</v>
      </c>
      <c r="L218" s="218">
        <v>75</v>
      </c>
      <c r="M218" s="218">
        <v>1</v>
      </c>
      <c r="N218" s="288">
        <v>5</v>
      </c>
      <c r="O218" s="606"/>
      <c r="P218" s="606"/>
      <c r="Q218" s="600"/>
      <c r="R218" s="600"/>
      <c r="T218" s="600"/>
      <c r="U218" s="606"/>
      <c r="V218" s="606"/>
      <c r="W218" s="606"/>
      <c r="X218" s="606"/>
      <c r="Y218" s="606"/>
      <c r="Z218" s="606"/>
      <c r="AA218" s="606"/>
      <c r="AB218" s="218">
        <v>10</v>
      </c>
      <c r="AC218" s="218">
        <v>25</v>
      </c>
      <c r="AD218" s="218">
        <v>50</v>
      </c>
      <c r="AE218" s="218">
        <v>75</v>
      </c>
      <c r="AF218" s="218">
        <v>1</v>
      </c>
      <c r="AG218" s="288">
        <v>5</v>
      </c>
      <c r="AH218" s="606"/>
      <c r="AI218" s="606"/>
      <c r="AJ218" s="600"/>
      <c r="AK218" s="600"/>
    </row>
    <row r="219" spans="1:56" x14ac:dyDescent="0.25">
      <c r="A219" s="25"/>
      <c r="B219" s="705"/>
      <c r="C219" s="706"/>
      <c r="D219" s="707"/>
      <c r="E219" s="708"/>
      <c r="F219" s="709"/>
      <c r="G219" s="705"/>
      <c r="H219" s="706"/>
      <c r="I219" s="28"/>
      <c r="J219" s="28">
        <v>70</v>
      </c>
      <c r="K219" s="28">
        <v>12</v>
      </c>
      <c r="L219" s="28">
        <v>11</v>
      </c>
      <c r="M219" s="28"/>
      <c r="N219" s="28"/>
      <c r="O219" s="710">
        <f>(I219*0.1)+(J219*0.25)+(K219*0.5)+(L219*0.75)+(M219*1)+(N219*5)</f>
        <v>31.75</v>
      </c>
      <c r="P219" s="710"/>
      <c r="Q219" s="711"/>
      <c r="R219" s="712"/>
      <c r="T219" s="25"/>
      <c r="U219" s="705"/>
      <c r="V219" s="706"/>
      <c r="W219" s="707"/>
      <c r="X219" s="708"/>
      <c r="Y219" s="709"/>
      <c r="Z219" s="705"/>
      <c r="AA219" s="706"/>
      <c r="AB219" s="28"/>
      <c r="AC219" s="28"/>
      <c r="AD219" s="28"/>
      <c r="AE219" s="28"/>
      <c r="AF219" s="28"/>
      <c r="AG219" s="28"/>
      <c r="AH219" s="710">
        <f>(AB219*0.1)+(AC219*0.25)+(AD219*0.5)+(AE219*0.75)+(AF219*1)+(AG219*5)</f>
        <v>0</v>
      </c>
      <c r="AI219" s="710"/>
      <c r="AJ219" s="711"/>
      <c r="AK219" s="712"/>
    </row>
    <row r="220" spans="1:56" x14ac:dyDescent="0.25">
      <c r="A220" s="26"/>
      <c r="B220" s="585"/>
      <c r="C220" s="586"/>
      <c r="D220" s="585"/>
      <c r="E220" s="704"/>
      <c r="F220" s="586"/>
      <c r="G220" s="585"/>
      <c r="H220" s="586"/>
      <c r="I220" s="29"/>
      <c r="J220" s="29"/>
      <c r="K220" s="29"/>
      <c r="L220" s="29"/>
      <c r="M220" s="29"/>
      <c r="N220" s="29"/>
      <c r="O220" s="687">
        <f t="shared" ref="O220:O237" si="52">(I220*0.1)+(J220*0.25)+(K220*0.5)+(L220*0.75)+(M220*1)+(N220*5)</f>
        <v>0</v>
      </c>
      <c r="P220" s="687"/>
      <c r="Q220" s="688"/>
      <c r="R220" s="689"/>
      <c r="T220" s="26"/>
      <c r="U220" s="585"/>
      <c r="V220" s="586"/>
      <c r="W220" s="585"/>
      <c r="X220" s="704"/>
      <c r="Y220" s="586"/>
      <c r="Z220" s="585"/>
      <c r="AA220" s="586"/>
      <c r="AB220" s="29"/>
      <c r="AC220" s="29"/>
      <c r="AD220" s="29"/>
      <c r="AE220" s="29"/>
      <c r="AF220" s="29"/>
      <c r="AG220" s="29"/>
      <c r="AH220" s="687">
        <f t="shared" ref="AH220:AH247" si="53">(AB220*0.1)+(AC220*0.25)+(AD220*0.5)+(AE220*0.75)+(AF220*1)+(AG220*5)</f>
        <v>0</v>
      </c>
      <c r="AI220" s="687"/>
      <c r="AJ220" s="688"/>
      <c r="AK220" s="689"/>
    </row>
    <row r="221" spans="1:56" x14ac:dyDescent="0.25">
      <c r="A221" s="26"/>
      <c r="B221" s="585"/>
      <c r="C221" s="586"/>
      <c r="D221" s="585"/>
      <c r="E221" s="704"/>
      <c r="F221" s="586"/>
      <c r="G221" s="585"/>
      <c r="H221" s="586"/>
      <c r="I221" s="29"/>
      <c r="J221" s="29"/>
      <c r="K221" s="29"/>
      <c r="L221" s="29"/>
      <c r="M221" s="29"/>
      <c r="N221" s="29"/>
      <c r="O221" s="687">
        <f t="shared" si="52"/>
        <v>0</v>
      </c>
      <c r="P221" s="687"/>
      <c r="Q221" s="688"/>
      <c r="R221" s="689"/>
      <c r="T221" s="26"/>
      <c r="U221" s="585"/>
      <c r="V221" s="586"/>
      <c r="W221" s="585"/>
      <c r="X221" s="704"/>
      <c r="Y221" s="586"/>
      <c r="Z221" s="585"/>
      <c r="AA221" s="586"/>
      <c r="AB221" s="29"/>
      <c r="AC221" s="29"/>
      <c r="AD221" s="29"/>
      <c r="AE221" s="29"/>
      <c r="AF221" s="29"/>
      <c r="AG221" s="29"/>
      <c r="AH221" s="687">
        <f t="shared" si="53"/>
        <v>0</v>
      </c>
      <c r="AI221" s="687"/>
      <c r="AJ221" s="688"/>
      <c r="AK221" s="689"/>
    </row>
    <row r="222" spans="1:56" x14ac:dyDescent="0.25">
      <c r="A222" s="26"/>
      <c r="B222" s="585"/>
      <c r="C222" s="586"/>
      <c r="D222" s="585"/>
      <c r="E222" s="704"/>
      <c r="F222" s="586"/>
      <c r="G222" s="585"/>
      <c r="H222" s="586"/>
      <c r="I222" s="29"/>
      <c r="J222" s="29"/>
      <c r="K222" s="29"/>
      <c r="L222" s="29"/>
      <c r="M222" s="29"/>
      <c r="N222" s="29"/>
      <c r="O222" s="687">
        <f t="shared" si="52"/>
        <v>0</v>
      </c>
      <c r="P222" s="687"/>
      <c r="Q222" s="688"/>
      <c r="R222" s="689"/>
      <c r="T222" s="26"/>
      <c r="U222" s="585"/>
      <c r="V222" s="586"/>
      <c r="W222" s="585"/>
      <c r="X222" s="704"/>
      <c r="Y222" s="586"/>
      <c r="Z222" s="585"/>
      <c r="AA222" s="586"/>
      <c r="AB222" s="29"/>
      <c r="AC222" s="29"/>
      <c r="AD222" s="29"/>
      <c r="AE222" s="29"/>
      <c r="AF222" s="29"/>
      <c r="AG222" s="29"/>
      <c r="AH222" s="687">
        <f t="shared" si="53"/>
        <v>0</v>
      </c>
      <c r="AI222" s="687"/>
      <c r="AJ222" s="688"/>
      <c r="AK222" s="689"/>
    </row>
    <row r="223" spans="1:56" x14ac:dyDescent="0.25">
      <c r="A223" s="26"/>
      <c r="B223" s="585"/>
      <c r="C223" s="586"/>
      <c r="D223" s="585"/>
      <c r="E223" s="704"/>
      <c r="F223" s="586"/>
      <c r="G223" s="585"/>
      <c r="H223" s="586"/>
      <c r="I223" s="29"/>
      <c r="J223" s="29"/>
      <c r="K223" s="29"/>
      <c r="L223" s="29"/>
      <c r="M223" s="29"/>
      <c r="N223" s="29"/>
      <c r="O223" s="687">
        <f t="shared" si="52"/>
        <v>0</v>
      </c>
      <c r="P223" s="687"/>
      <c r="Q223" s="688"/>
      <c r="R223" s="689"/>
      <c r="T223" s="26"/>
      <c r="U223" s="585"/>
      <c r="V223" s="586"/>
      <c r="W223" s="585"/>
      <c r="X223" s="704"/>
      <c r="Y223" s="586"/>
      <c r="Z223" s="585"/>
      <c r="AA223" s="586"/>
      <c r="AB223" s="29"/>
      <c r="AC223" s="29"/>
      <c r="AD223" s="29"/>
      <c r="AE223" s="29"/>
      <c r="AF223" s="29"/>
      <c r="AG223" s="29"/>
      <c r="AH223" s="687">
        <f t="shared" si="53"/>
        <v>0</v>
      </c>
      <c r="AI223" s="687"/>
      <c r="AJ223" s="688"/>
      <c r="AK223" s="689"/>
      <c r="BD223" s="219"/>
    </row>
    <row r="224" spans="1:56" x14ac:dyDescent="0.25">
      <c r="A224" s="26"/>
      <c r="B224" s="585"/>
      <c r="C224" s="586"/>
      <c r="D224" s="585"/>
      <c r="E224" s="704"/>
      <c r="F224" s="586"/>
      <c r="G224" s="585"/>
      <c r="H224" s="586"/>
      <c r="I224" s="29"/>
      <c r="J224" s="29"/>
      <c r="K224" s="29"/>
      <c r="L224" s="29"/>
      <c r="M224" s="29"/>
      <c r="N224" s="29"/>
      <c r="O224" s="687">
        <f t="shared" si="52"/>
        <v>0</v>
      </c>
      <c r="P224" s="687"/>
      <c r="Q224" s="688"/>
      <c r="R224" s="689"/>
      <c r="T224" s="26"/>
      <c r="U224" s="585"/>
      <c r="V224" s="586"/>
      <c r="W224" s="585"/>
      <c r="X224" s="704"/>
      <c r="Y224" s="586"/>
      <c r="Z224" s="585"/>
      <c r="AA224" s="586"/>
      <c r="AB224" s="29"/>
      <c r="AC224" s="29"/>
      <c r="AD224" s="29"/>
      <c r="AE224" s="29"/>
      <c r="AF224" s="29"/>
      <c r="AG224" s="29"/>
      <c r="AH224" s="687">
        <f t="shared" si="53"/>
        <v>0</v>
      </c>
      <c r="AI224" s="687"/>
      <c r="AJ224" s="688"/>
      <c r="AK224" s="689"/>
      <c r="BD224" s="220"/>
    </row>
    <row r="225" spans="1:56" x14ac:dyDescent="0.25">
      <c r="A225" s="26"/>
      <c r="B225" s="585"/>
      <c r="C225" s="586"/>
      <c r="D225" s="585"/>
      <c r="E225" s="704"/>
      <c r="F225" s="586"/>
      <c r="G225" s="585"/>
      <c r="H225" s="586"/>
      <c r="I225" s="29"/>
      <c r="J225" s="29"/>
      <c r="K225" s="29"/>
      <c r="L225" s="29"/>
      <c r="M225" s="29"/>
      <c r="N225" s="29"/>
      <c r="O225" s="687">
        <f t="shared" si="52"/>
        <v>0</v>
      </c>
      <c r="P225" s="687"/>
      <c r="Q225" s="688"/>
      <c r="R225" s="689"/>
      <c r="T225" s="26"/>
      <c r="U225" s="585"/>
      <c r="V225" s="586"/>
      <c r="W225" s="585"/>
      <c r="X225" s="704"/>
      <c r="Y225" s="586"/>
      <c r="Z225" s="585"/>
      <c r="AA225" s="586"/>
      <c r="AB225" s="29"/>
      <c r="AC225" s="29"/>
      <c r="AD225" s="29"/>
      <c r="AE225" s="29"/>
      <c r="AF225" s="29"/>
      <c r="AG225" s="29"/>
      <c r="AH225" s="687">
        <f t="shared" si="53"/>
        <v>0</v>
      </c>
      <c r="AI225" s="687"/>
      <c r="AJ225" s="688"/>
      <c r="AK225" s="689"/>
      <c r="BD225" s="219"/>
    </row>
    <row r="226" spans="1:56" x14ac:dyDescent="0.25">
      <c r="A226" s="26"/>
      <c r="B226" s="585"/>
      <c r="C226" s="586"/>
      <c r="D226" s="585"/>
      <c r="E226" s="704"/>
      <c r="F226" s="586"/>
      <c r="G226" s="585"/>
      <c r="H226" s="586"/>
      <c r="I226" s="29"/>
      <c r="J226" s="29"/>
      <c r="K226" s="29"/>
      <c r="L226" s="29"/>
      <c r="M226" s="29"/>
      <c r="N226" s="29"/>
      <c r="O226" s="687">
        <f t="shared" si="52"/>
        <v>0</v>
      </c>
      <c r="P226" s="687"/>
      <c r="Q226" s="688"/>
      <c r="R226" s="689"/>
      <c r="T226" s="26"/>
      <c r="U226" s="266"/>
      <c r="V226" s="267"/>
      <c r="W226" s="266"/>
      <c r="X226" s="268"/>
      <c r="Y226" s="267"/>
      <c r="Z226" s="266"/>
      <c r="AA226" s="267"/>
      <c r="AB226" s="29"/>
      <c r="AC226" s="29"/>
      <c r="AD226" s="29"/>
      <c r="AE226" s="29"/>
      <c r="AF226" s="29"/>
      <c r="AG226" s="29"/>
      <c r="AH226" s="282"/>
      <c r="AI226" s="282"/>
      <c r="AJ226" s="274"/>
      <c r="AK226" s="304"/>
      <c r="BD226" s="219"/>
    </row>
    <row r="227" spans="1:56" x14ac:dyDescent="0.25">
      <c r="A227" s="26"/>
      <c r="B227" s="585"/>
      <c r="C227" s="586"/>
      <c r="D227" s="585"/>
      <c r="E227" s="704"/>
      <c r="F227" s="586"/>
      <c r="G227" s="585"/>
      <c r="H227" s="586"/>
      <c r="I227" s="29"/>
      <c r="J227" s="29"/>
      <c r="K227" s="29"/>
      <c r="L227" s="29"/>
      <c r="M227" s="29"/>
      <c r="N227" s="29"/>
      <c r="O227" s="687">
        <f t="shared" si="52"/>
        <v>0</v>
      </c>
      <c r="P227" s="687"/>
      <c r="Q227" s="688"/>
      <c r="R227" s="689"/>
      <c r="T227" s="26"/>
      <c r="U227" s="585"/>
      <c r="V227" s="586"/>
      <c r="W227" s="585"/>
      <c r="X227" s="704"/>
      <c r="Y227" s="586"/>
      <c r="Z227" s="585"/>
      <c r="AA227" s="586"/>
      <c r="AB227" s="29"/>
      <c r="AC227" s="29"/>
      <c r="AD227" s="29"/>
      <c r="AE227" s="29"/>
      <c r="AF227" s="29"/>
      <c r="AG227" s="29"/>
      <c r="AH227" s="687">
        <f t="shared" si="53"/>
        <v>0</v>
      </c>
      <c r="AI227" s="687"/>
      <c r="AJ227" s="688"/>
      <c r="AK227" s="689"/>
      <c r="BD227" s="219"/>
    </row>
    <row r="228" spans="1:56" x14ac:dyDescent="0.25">
      <c r="A228" s="26"/>
      <c r="B228" s="585"/>
      <c r="C228" s="586"/>
      <c r="D228" s="585"/>
      <c r="E228" s="704"/>
      <c r="F228" s="586"/>
      <c r="G228" s="585"/>
      <c r="H228" s="586"/>
      <c r="I228" s="29"/>
      <c r="J228" s="29"/>
      <c r="K228" s="29"/>
      <c r="L228" s="29"/>
      <c r="M228" s="29"/>
      <c r="N228" s="29"/>
      <c r="O228" s="687">
        <f t="shared" si="52"/>
        <v>0</v>
      </c>
      <c r="P228" s="687"/>
      <c r="Q228" s="688"/>
      <c r="R228" s="689"/>
      <c r="T228" s="26"/>
      <c r="U228" s="585"/>
      <c r="V228" s="586"/>
      <c r="W228" s="585"/>
      <c r="X228" s="704"/>
      <c r="Y228" s="586"/>
      <c r="Z228" s="585"/>
      <c r="AA228" s="586"/>
      <c r="AB228" s="29"/>
      <c r="AC228" s="29"/>
      <c r="AD228" s="29"/>
      <c r="AE228" s="29"/>
      <c r="AF228" s="29"/>
      <c r="AG228" s="29"/>
      <c r="AH228" s="687">
        <f t="shared" si="53"/>
        <v>0</v>
      </c>
      <c r="AI228" s="687"/>
      <c r="AJ228" s="688"/>
      <c r="AK228" s="689"/>
      <c r="BD228" s="219"/>
    </row>
    <row r="229" spans="1:56" x14ac:dyDescent="0.25">
      <c r="A229" s="26"/>
      <c r="B229" s="585"/>
      <c r="C229" s="586"/>
      <c r="D229" s="585"/>
      <c r="E229" s="704"/>
      <c r="F229" s="586"/>
      <c r="G229" s="585"/>
      <c r="H229" s="586"/>
      <c r="I229" s="29"/>
      <c r="J229" s="29"/>
      <c r="K229" s="29"/>
      <c r="L229" s="29"/>
      <c r="M229" s="29"/>
      <c r="N229" s="29"/>
      <c r="O229" s="687">
        <f t="shared" si="52"/>
        <v>0</v>
      </c>
      <c r="P229" s="687"/>
      <c r="Q229" s="688"/>
      <c r="R229" s="689"/>
      <c r="T229" s="26"/>
      <c r="U229" s="585"/>
      <c r="V229" s="586"/>
      <c r="W229" s="585"/>
      <c r="X229" s="704"/>
      <c r="Y229" s="586"/>
      <c r="Z229" s="585"/>
      <c r="AA229" s="586"/>
      <c r="AB229" s="29"/>
      <c r="AC229" s="29"/>
      <c r="AD229" s="29"/>
      <c r="AE229" s="29"/>
      <c r="AF229" s="29"/>
      <c r="AG229" s="29"/>
      <c r="AH229" s="687">
        <f t="shared" si="53"/>
        <v>0</v>
      </c>
      <c r="AI229" s="687"/>
      <c r="AJ229" s="688"/>
      <c r="AK229" s="689"/>
      <c r="BD229" s="221"/>
    </row>
    <row r="230" spans="1:56" x14ac:dyDescent="0.25">
      <c r="A230" s="26"/>
      <c r="B230" s="585"/>
      <c r="C230" s="586"/>
      <c r="D230" s="585"/>
      <c r="E230" s="704"/>
      <c r="F230" s="586"/>
      <c r="G230" s="585"/>
      <c r="H230" s="586"/>
      <c r="I230" s="29"/>
      <c r="J230" s="29"/>
      <c r="K230" s="29"/>
      <c r="L230" s="29"/>
      <c r="M230" s="29"/>
      <c r="N230" s="29"/>
      <c r="O230" s="687">
        <f t="shared" si="52"/>
        <v>0</v>
      </c>
      <c r="P230" s="687"/>
      <c r="Q230" s="688"/>
      <c r="R230" s="689"/>
      <c r="T230" s="26"/>
      <c r="U230" s="585"/>
      <c r="V230" s="586"/>
      <c r="W230" s="585"/>
      <c r="X230" s="704"/>
      <c r="Y230" s="586"/>
      <c r="Z230" s="585"/>
      <c r="AA230" s="586"/>
      <c r="AB230" s="29"/>
      <c r="AC230" s="29"/>
      <c r="AD230" s="29"/>
      <c r="AE230" s="29"/>
      <c r="AF230" s="29"/>
      <c r="AG230" s="29"/>
      <c r="AH230" s="687">
        <f t="shared" si="53"/>
        <v>0</v>
      </c>
      <c r="AI230" s="687"/>
      <c r="AJ230" s="688"/>
      <c r="AK230" s="689"/>
      <c r="BD230" s="221"/>
    </row>
    <row r="231" spans="1:56" x14ac:dyDescent="0.25">
      <c r="A231" s="26"/>
      <c r="B231" s="585"/>
      <c r="C231" s="586"/>
      <c r="D231" s="585"/>
      <c r="E231" s="704"/>
      <c r="F231" s="586"/>
      <c r="G231" s="585"/>
      <c r="H231" s="586"/>
      <c r="I231" s="29"/>
      <c r="J231" s="29"/>
      <c r="K231" s="29"/>
      <c r="L231" s="29"/>
      <c r="M231" s="29"/>
      <c r="N231" s="29"/>
      <c r="O231" s="687">
        <f t="shared" si="52"/>
        <v>0</v>
      </c>
      <c r="P231" s="687"/>
      <c r="Q231" s="688"/>
      <c r="R231" s="689"/>
      <c r="T231" s="26"/>
      <c r="U231" s="585"/>
      <c r="V231" s="586"/>
      <c r="W231" s="585"/>
      <c r="X231" s="704"/>
      <c r="Y231" s="586"/>
      <c r="Z231" s="585"/>
      <c r="AA231" s="586"/>
      <c r="AB231" s="29"/>
      <c r="AC231" s="29"/>
      <c r="AD231" s="29"/>
      <c r="AE231" s="29"/>
      <c r="AF231" s="29"/>
      <c r="AG231" s="29"/>
      <c r="AH231" s="687">
        <f t="shared" si="53"/>
        <v>0</v>
      </c>
      <c r="AI231" s="687"/>
      <c r="AJ231" s="688"/>
      <c r="AK231" s="689"/>
      <c r="BD231" s="221"/>
    </row>
    <row r="232" spans="1:56" x14ac:dyDescent="0.25">
      <c r="A232" s="26"/>
      <c r="B232" s="585"/>
      <c r="C232" s="586"/>
      <c r="D232" s="585"/>
      <c r="E232" s="704"/>
      <c r="F232" s="586"/>
      <c r="G232" s="585"/>
      <c r="H232" s="586"/>
      <c r="I232" s="29"/>
      <c r="J232" s="29"/>
      <c r="K232" s="29"/>
      <c r="L232" s="29"/>
      <c r="M232" s="29"/>
      <c r="N232" s="29"/>
      <c r="O232" s="687">
        <f t="shared" si="52"/>
        <v>0</v>
      </c>
      <c r="P232" s="687"/>
      <c r="Q232" s="688"/>
      <c r="R232" s="689"/>
      <c r="T232" s="26"/>
      <c r="U232" s="585"/>
      <c r="V232" s="586"/>
      <c r="W232" s="585"/>
      <c r="X232" s="704"/>
      <c r="Y232" s="586"/>
      <c r="Z232" s="585"/>
      <c r="AA232" s="586"/>
      <c r="AB232" s="29"/>
      <c r="AC232" s="29"/>
      <c r="AD232" s="29"/>
      <c r="AE232" s="29"/>
      <c r="AF232" s="29"/>
      <c r="AG232" s="29"/>
      <c r="AH232" s="687">
        <f t="shared" si="53"/>
        <v>0</v>
      </c>
      <c r="AI232" s="687"/>
      <c r="AJ232" s="688"/>
      <c r="AK232" s="689"/>
      <c r="BD232" s="221"/>
    </row>
    <row r="233" spans="1:56" x14ac:dyDescent="0.25">
      <c r="A233" s="26"/>
      <c r="B233" s="585"/>
      <c r="C233" s="586"/>
      <c r="D233" s="585"/>
      <c r="E233" s="704"/>
      <c r="F233" s="586"/>
      <c r="G233" s="585"/>
      <c r="H233" s="586"/>
      <c r="I233" s="29"/>
      <c r="J233" s="29"/>
      <c r="K233" s="29"/>
      <c r="L233" s="29"/>
      <c r="M233" s="29"/>
      <c r="N233" s="29"/>
      <c r="O233" s="687">
        <f t="shared" si="52"/>
        <v>0</v>
      </c>
      <c r="P233" s="687"/>
      <c r="Q233" s="688"/>
      <c r="R233" s="689"/>
      <c r="T233" s="26"/>
      <c r="U233" s="585"/>
      <c r="V233" s="586"/>
      <c r="W233" s="585"/>
      <c r="X233" s="704"/>
      <c r="Y233" s="586"/>
      <c r="Z233" s="585"/>
      <c r="AA233" s="586"/>
      <c r="AB233" s="29"/>
      <c r="AC233" s="29"/>
      <c r="AD233" s="29"/>
      <c r="AE233" s="29"/>
      <c r="AF233" s="29"/>
      <c r="AG233" s="29"/>
      <c r="AH233" s="687">
        <f t="shared" si="53"/>
        <v>0</v>
      </c>
      <c r="AI233" s="687"/>
      <c r="AJ233" s="688"/>
      <c r="AK233" s="689"/>
      <c r="BD233" s="221"/>
    </row>
    <row r="234" spans="1:56" x14ac:dyDescent="0.25">
      <c r="A234" s="26"/>
      <c r="B234" s="585"/>
      <c r="C234" s="586"/>
      <c r="D234" s="585"/>
      <c r="E234" s="704"/>
      <c r="F234" s="586"/>
      <c r="G234" s="585"/>
      <c r="H234" s="586"/>
      <c r="I234" s="29"/>
      <c r="J234" s="29"/>
      <c r="K234" s="29"/>
      <c r="L234" s="29"/>
      <c r="M234" s="29"/>
      <c r="N234" s="29"/>
      <c r="O234" s="687">
        <f t="shared" si="52"/>
        <v>0</v>
      </c>
      <c r="P234" s="687"/>
      <c r="Q234" s="688"/>
      <c r="R234" s="689"/>
      <c r="T234" s="26"/>
      <c r="U234" s="585"/>
      <c r="V234" s="586"/>
      <c r="W234" s="585"/>
      <c r="X234" s="704"/>
      <c r="Y234" s="586"/>
      <c r="Z234" s="585"/>
      <c r="AA234" s="586"/>
      <c r="AB234" s="29"/>
      <c r="AC234" s="29"/>
      <c r="AD234" s="29"/>
      <c r="AE234" s="29"/>
      <c r="AF234" s="29"/>
      <c r="AG234" s="29"/>
      <c r="AH234" s="687">
        <f t="shared" si="53"/>
        <v>0</v>
      </c>
      <c r="AI234" s="687"/>
      <c r="AJ234" s="688"/>
      <c r="AK234" s="689"/>
      <c r="BD234" s="221"/>
    </row>
    <row r="235" spans="1:56" x14ac:dyDescent="0.25">
      <c r="A235" s="26"/>
      <c r="B235" s="585"/>
      <c r="C235" s="586"/>
      <c r="D235" s="585"/>
      <c r="E235" s="704"/>
      <c r="F235" s="586"/>
      <c r="G235" s="585"/>
      <c r="H235" s="586"/>
      <c r="I235" s="29"/>
      <c r="J235" s="29"/>
      <c r="K235" s="29"/>
      <c r="L235" s="29"/>
      <c r="M235" s="29"/>
      <c r="N235" s="29"/>
      <c r="O235" s="687">
        <f t="shared" si="52"/>
        <v>0</v>
      </c>
      <c r="P235" s="687"/>
      <c r="Q235" s="688"/>
      <c r="R235" s="689"/>
      <c r="T235" s="26"/>
      <c r="U235" s="585"/>
      <c r="V235" s="586"/>
      <c r="W235" s="585"/>
      <c r="X235" s="704"/>
      <c r="Y235" s="586"/>
      <c r="Z235" s="585"/>
      <c r="AA235" s="586"/>
      <c r="AB235" s="29"/>
      <c r="AC235" s="29"/>
      <c r="AD235" s="29"/>
      <c r="AE235" s="29"/>
      <c r="AF235" s="29"/>
      <c r="AG235" s="29"/>
      <c r="AH235" s="687">
        <f t="shared" si="53"/>
        <v>0</v>
      </c>
      <c r="AI235" s="687"/>
      <c r="AJ235" s="688"/>
      <c r="AK235" s="689"/>
      <c r="BD235" s="221"/>
    </row>
    <row r="236" spans="1:56" x14ac:dyDescent="0.25">
      <c r="A236" s="26"/>
      <c r="B236" s="585"/>
      <c r="C236" s="586"/>
      <c r="D236" s="585"/>
      <c r="E236" s="704"/>
      <c r="F236" s="586"/>
      <c r="G236" s="585"/>
      <c r="H236" s="586"/>
      <c r="I236" s="29"/>
      <c r="J236" s="29"/>
      <c r="K236" s="29"/>
      <c r="L236" s="29"/>
      <c r="M236" s="29"/>
      <c r="N236" s="29"/>
      <c r="O236" s="687">
        <f t="shared" si="52"/>
        <v>0</v>
      </c>
      <c r="P236" s="687"/>
      <c r="Q236" s="688"/>
      <c r="R236" s="689"/>
      <c r="T236" s="26"/>
      <c r="U236" s="585"/>
      <c r="V236" s="586"/>
      <c r="W236" s="585"/>
      <c r="X236" s="704"/>
      <c r="Y236" s="586"/>
      <c r="Z236" s="585"/>
      <c r="AA236" s="586"/>
      <c r="AB236" s="29"/>
      <c r="AC236" s="29"/>
      <c r="AD236" s="29"/>
      <c r="AE236" s="29"/>
      <c r="AF236" s="29"/>
      <c r="AG236" s="29"/>
      <c r="AH236" s="687">
        <f t="shared" si="53"/>
        <v>0</v>
      </c>
      <c r="AI236" s="687"/>
      <c r="AJ236" s="688"/>
      <c r="AK236" s="689"/>
      <c r="BD236" s="221"/>
    </row>
    <row r="237" spans="1:56" ht="15.75" thickBot="1" x14ac:dyDescent="0.3">
      <c r="A237" s="27"/>
      <c r="B237" s="702"/>
      <c r="C237" s="703"/>
      <c r="D237" s="702"/>
      <c r="E237" s="587"/>
      <c r="F237" s="703"/>
      <c r="G237" s="702"/>
      <c r="H237" s="703"/>
      <c r="I237" s="30"/>
      <c r="J237" s="30"/>
      <c r="K237" s="30"/>
      <c r="L237" s="30"/>
      <c r="M237" s="30"/>
      <c r="N237" s="30"/>
      <c r="O237" s="727">
        <f t="shared" si="52"/>
        <v>0</v>
      </c>
      <c r="P237" s="727"/>
      <c r="Q237" s="728"/>
      <c r="R237" s="729"/>
      <c r="T237" s="27"/>
      <c r="U237" s="702"/>
      <c r="V237" s="703"/>
      <c r="W237" s="702"/>
      <c r="X237" s="587"/>
      <c r="Y237" s="703"/>
      <c r="Z237" s="702"/>
      <c r="AA237" s="703"/>
      <c r="AB237" s="30"/>
      <c r="AC237" s="30"/>
      <c r="AD237" s="30"/>
      <c r="AE237" s="30"/>
      <c r="AF237" s="30"/>
      <c r="AG237" s="30"/>
      <c r="AH237" s="730">
        <f t="shared" si="53"/>
        <v>0</v>
      </c>
      <c r="AI237" s="730"/>
      <c r="AJ237" s="731"/>
      <c r="AK237" s="732"/>
      <c r="BD237" s="221"/>
    </row>
    <row r="238" spans="1:56" ht="16.5" thickTop="1" thickBot="1" x14ac:dyDescent="0.3">
      <c r="A238" s="58" t="s">
        <v>86</v>
      </c>
      <c r="B238" s="596">
        <f>SUM(B219:C237)</f>
        <v>0</v>
      </c>
      <c r="C238" s="596"/>
      <c r="D238" s="596"/>
      <c r="E238" s="596"/>
      <c r="F238" s="596"/>
      <c r="G238" s="596"/>
      <c r="H238" s="596"/>
      <c r="I238" s="596"/>
      <c r="J238" s="596"/>
      <c r="K238" s="596"/>
      <c r="L238" s="596"/>
      <c r="M238" s="596"/>
      <c r="N238" s="596"/>
      <c r="O238" s="596"/>
      <c r="P238" s="596"/>
      <c r="Q238" s="596"/>
      <c r="R238" s="596"/>
      <c r="T238" s="27"/>
      <c r="U238" s="702"/>
      <c r="V238" s="703"/>
      <c r="W238" s="702"/>
      <c r="X238" s="587"/>
      <c r="Y238" s="703"/>
      <c r="Z238" s="702"/>
      <c r="AA238" s="703"/>
      <c r="AB238" s="30"/>
      <c r="AC238" s="30"/>
      <c r="AD238" s="30"/>
      <c r="AE238" s="30"/>
      <c r="AF238" s="30"/>
      <c r="AG238" s="30"/>
      <c r="AH238" s="687">
        <f t="shared" si="53"/>
        <v>0</v>
      </c>
      <c r="AI238" s="687"/>
      <c r="AJ238" s="688"/>
      <c r="AK238" s="689"/>
    </row>
    <row r="239" spans="1:56" ht="15.75" thickBot="1" x14ac:dyDescent="0.3">
      <c r="A239" s="498" t="s">
        <v>85</v>
      </c>
      <c r="B239" s="498"/>
      <c r="C239" s="498"/>
      <c r="D239" s="498">
        <f>SUM(D219:F237)</f>
        <v>0</v>
      </c>
      <c r="E239" s="498"/>
      <c r="F239" s="498"/>
      <c r="G239" s="498"/>
      <c r="H239" s="498"/>
      <c r="I239" s="498"/>
      <c r="J239" s="498"/>
      <c r="K239" s="498"/>
      <c r="L239" s="498"/>
      <c r="M239" s="498"/>
      <c r="N239" s="498"/>
      <c r="O239" s="498"/>
      <c r="P239" s="498"/>
      <c r="Q239" s="498"/>
      <c r="R239" s="498"/>
      <c r="T239" s="27"/>
      <c r="U239" s="702"/>
      <c r="V239" s="703"/>
      <c r="W239" s="702"/>
      <c r="X239" s="587"/>
      <c r="Y239" s="703"/>
      <c r="Z239" s="702"/>
      <c r="AA239" s="703"/>
      <c r="AB239" s="30"/>
      <c r="AC239" s="30"/>
      <c r="AD239" s="30"/>
      <c r="AE239" s="30"/>
      <c r="AF239" s="30"/>
      <c r="AG239" s="30"/>
      <c r="AH239" s="687">
        <f t="shared" si="53"/>
        <v>0</v>
      </c>
      <c r="AI239" s="687"/>
      <c r="AJ239" s="688"/>
      <c r="AK239" s="689"/>
    </row>
    <row r="240" spans="1:56" ht="15.75" thickBot="1" x14ac:dyDescent="0.3">
      <c r="A240" s="498" t="s">
        <v>84</v>
      </c>
      <c r="B240" s="498"/>
      <c r="C240" s="498"/>
      <c r="D240" s="498"/>
      <c r="E240" s="498"/>
      <c r="F240" s="498"/>
      <c r="G240" s="498">
        <f>SUM(G219:H237)</f>
        <v>0</v>
      </c>
      <c r="H240" s="498"/>
      <c r="I240" s="498"/>
      <c r="J240" s="498"/>
      <c r="K240" s="498"/>
      <c r="L240" s="498"/>
      <c r="M240" s="498"/>
      <c r="N240" s="498"/>
      <c r="O240" s="498"/>
      <c r="P240" s="498"/>
      <c r="Q240" s="498"/>
      <c r="R240" s="498"/>
      <c r="T240" s="27"/>
      <c r="U240" s="702"/>
      <c r="V240" s="703"/>
      <c r="W240" s="702"/>
      <c r="X240" s="587"/>
      <c r="Y240" s="703"/>
      <c r="Z240" s="702"/>
      <c r="AA240" s="703"/>
      <c r="AB240" s="30"/>
      <c r="AC240" s="30"/>
      <c r="AD240" s="30"/>
      <c r="AE240" s="30"/>
      <c r="AF240" s="30"/>
      <c r="AG240" s="30"/>
      <c r="AH240" s="687">
        <f t="shared" si="53"/>
        <v>0</v>
      </c>
      <c r="AI240" s="687"/>
      <c r="AJ240" s="688"/>
      <c r="AK240" s="689"/>
    </row>
    <row r="241" spans="1:37" ht="15.75" thickBot="1" x14ac:dyDescent="0.3">
      <c r="A241" s="592" t="s">
        <v>137</v>
      </c>
      <c r="B241" s="592"/>
      <c r="C241" s="592"/>
      <c r="D241" s="592"/>
      <c r="E241" s="592"/>
      <c r="F241" s="592"/>
      <c r="G241" s="592"/>
      <c r="H241" s="592"/>
      <c r="I241" s="498">
        <f>SUM(I219:I237)+SUM(AB219:AB247)</f>
        <v>0</v>
      </c>
      <c r="J241" s="498"/>
      <c r="K241" s="498"/>
      <c r="L241" s="498"/>
      <c r="M241" s="498"/>
      <c r="N241" s="498"/>
      <c r="O241" s="498"/>
      <c r="P241" s="498"/>
      <c r="Q241" s="498"/>
      <c r="R241" s="498"/>
      <c r="T241" s="27"/>
      <c r="U241" s="702"/>
      <c r="V241" s="703"/>
      <c r="W241" s="702"/>
      <c r="X241" s="587"/>
      <c r="Y241" s="703"/>
      <c r="Z241" s="702"/>
      <c r="AA241" s="703"/>
      <c r="AB241" s="30"/>
      <c r="AC241" s="30"/>
      <c r="AD241" s="30"/>
      <c r="AE241" s="30"/>
      <c r="AF241" s="30"/>
      <c r="AG241" s="30"/>
      <c r="AH241" s="687">
        <f t="shared" si="53"/>
        <v>0</v>
      </c>
      <c r="AI241" s="687"/>
      <c r="AJ241" s="688"/>
      <c r="AK241" s="689"/>
    </row>
    <row r="242" spans="1:37" ht="15.75" thickBot="1" x14ac:dyDescent="0.3">
      <c r="A242" s="498" t="s">
        <v>83</v>
      </c>
      <c r="B242" s="498"/>
      <c r="C242" s="498"/>
      <c r="D242" s="498"/>
      <c r="E242" s="498"/>
      <c r="F242" s="498"/>
      <c r="G242" s="498"/>
      <c r="H242" s="498"/>
      <c r="I242" s="498"/>
      <c r="J242" s="498">
        <f>SUM(J219:J237)+SUM(AC219:AC247)</f>
        <v>70</v>
      </c>
      <c r="K242" s="498"/>
      <c r="L242" s="498"/>
      <c r="M242" s="498"/>
      <c r="N242" s="498"/>
      <c r="O242" s="498"/>
      <c r="P242" s="498"/>
      <c r="Q242" s="498"/>
      <c r="R242" s="498"/>
      <c r="T242" s="27"/>
      <c r="U242" s="702"/>
      <c r="V242" s="703"/>
      <c r="W242" s="702"/>
      <c r="X242" s="587"/>
      <c r="Y242" s="703"/>
      <c r="Z242" s="702"/>
      <c r="AA242" s="703"/>
      <c r="AB242" s="30"/>
      <c r="AC242" s="30"/>
      <c r="AD242" s="30"/>
      <c r="AE242" s="30"/>
      <c r="AF242" s="30"/>
      <c r="AG242" s="30"/>
      <c r="AH242" s="687">
        <f t="shared" si="53"/>
        <v>0</v>
      </c>
      <c r="AI242" s="687"/>
      <c r="AJ242" s="688"/>
      <c r="AK242" s="689"/>
    </row>
    <row r="243" spans="1:37" ht="15.75" thickBot="1" x14ac:dyDescent="0.3">
      <c r="A243" s="498" t="s">
        <v>82</v>
      </c>
      <c r="B243" s="498"/>
      <c r="C243" s="498"/>
      <c r="D243" s="498"/>
      <c r="E243" s="498"/>
      <c r="F243" s="498"/>
      <c r="G243" s="498"/>
      <c r="H243" s="498"/>
      <c r="I243" s="498"/>
      <c r="J243" s="498"/>
      <c r="K243" s="498">
        <f>SUM(K219:K237)+SUM(AD219:AD247)</f>
        <v>12</v>
      </c>
      <c r="L243" s="498"/>
      <c r="M243" s="498"/>
      <c r="N243" s="498"/>
      <c r="O243" s="498"/>
      <c r="P243" s="498"/>
      <c r="Q243" s="498"/>
      <c r="R243" s="498"/>
      <c r="T243" s="27"/>
      <c r="U243" s="702"/>
      <c r="V243" s="703"/>
      <c r="W243" s="702"/>
      <c r="X243" s="587"/>
      <c r="Y243" s="703"/>
      <c r="Z243" s="702"/>
      <c r="AA243" s="703"/>
      <c r="AB243" s="30"/>
      <c r="AC243" s="30"/>
      <c r="AD243" s="30"/>
      <c r="AE243" s="30"/>
      <c r="AF243" s="30"/>
      <c r="AG243" s="30"/>
      <c r="AH243" s="687">
        <f t="shared" si="53"/>
        <v>0</v>
      </c>
      <c r="AI243" s="687"/>
      <c r="AJ243" s="688"/>
      <c r="AK243" s="689"/>
    </row>
    <row r="244" spans="1:37" ht="15.75" thickBot="1" x14ac:dyDescent="0.3">
      <c r="A244" s="498" t="s">
        <v>81</v>
      </c>
      <c r="B244" s="498"/>
      <c r="C244" s="498"/>
      <c r="D244" s="498"/>
      <c r="E244" s="498"/>
      <c r="F244" s="498"/>
      <c r="G244" s="498"/>
      <c r="H244" s="498"/>
      <c r="I244" s="498"/>
      <c r="J244" s="498"/>
      <c r="K244" s="498"/>
      <c r="L244" s="498">
        <f>SUM(L219:L237)+SUM(AE219:AE247)</f>
        <v>11</v>
      </c>
      <c r="M244" s="498"/>
      <c r="N244" s="498"/>
      <c r="O244" s="498"/>
      <c r="P244" s="498"/>
      <c r="Q244" s="498"/>
      <c r="R244" s="498"/>
      <c r="T244" s="27"/>
      <c r="U244" s="702"/>
      <c r="V244" s="703"/>
      <c r="W244" s="702"/>
      <c r="X244" s="587"/>
      <c r="Y244" s="703"/>
      <c r="Z244" s="702"/>
      <c r="AA244" s="703"/>
      <c r="AB244" s="30"/>
      <c r="AC244" s="30"/>
      <c r="AD244" s="30"/>
      <c r="AE244" s="30"/>
      <c r="AF244" s="30"/>
      <c r="AG244" s="30"/>
      <c r="AH244" s="687">
        <f t="shared" si="53"/>
        <v>0</v>
      </c>
      <c r="AI244" s="687"/>
      <c r="AJ244" s="688"/>
      <c r="AK244" s="689"/>
    </row>
    <row r="245" spans="1:37" ht="15.75" thickBot="1" x14ac:dyDescent="0.3">
      <c r="A245" s="498" t="s">
        <v>170</v>
      </c>
      <c r="B245" s="498"/>
      <c r="C245" s="498"/>
      <c r="D245" s="498"/>
      <c r="E245" s="498"/>
      <c r="F245" s="498"/>
      <c r="G245" s="498"/>
      <c r="H245" s="498"/>
      <c r="I245" s="498"/>
      <c r="J245" s="498"/>
      <c r="K245" s="498"/>
      <c r="L245" s="498"/>
      <c r="M245" s="498">
        <f>SUM(M219:M237)+SUM(AF219:AF247)</f>
        <v>0</v>
      </c>
      <c r="N245" s="498"/>
      <c r="O245" s="498"/>
      <c r="P245" s="498"/>
      <c r="Q245" s="498"/>
      <c r="R245" s="498"/>
      <c r="T245" s="27"/>
      <c r="U245" s="702"/>
      <c r="V245" s="703"/>
      <c r="W245" s="702"/>
      <c r="X245" s="587"/>
      <c r="Y245" s="703"/>
      <c r="Z245" s="702"/>
      <c r="AA245" s="703"/>
      <c r="AB245" s="30"/>
      <c r="AC245" s="30"/>
      <c r="AD245" s="30"/>
      <c r="AE245" s="30"/>
      <c r="AF245" s="30"/>
      <c r="AG245" s="30"/>
      <c r="AH245" s="687">
        <f t="shared" si="53"/>
        <v>0</v>
      </c>
      <c r="AI245" s="687"/>
      <c r="AJ245" s="688"/>
      <c r="AK245" s="689"/>
    </row>
    <row r="246" spans="1:37" ht="15.75" thickBot="1" x14ac:dyDescent="0.3">
      <c r="A246" s="690" t="s">
        <v>80</v>
      </c>
      <c r="B246" s="691"/>
      <c r="C246" s="691"/>
      <c r="D246" s="691"/>
      <c r="E246" s="691"/>
      <c r="F246" s="691"/>
      <c r="G246" s="691"/>
      <c r="H246" s="691"/>
      <c r="I246" s="691"/>
      <c r="J246" s="691"/>
      <c r="K246" s="691"/>
      <c r="L246" s="691"/>
      <c r="M246" s="692"/>
      <c r="N246" s="497">
        <f>SUM(N219:N237)+SUM(AG219:AG247)</f>
        <v>0</v>
      </c>
      <c r="O246" s="497"/>
      <c r="P246" s="497"/>
      <c r="Q246" s="497"/>
      <c r="R246" s="497"/>
      <c r="T246" s="27"/>
      <c r="U246" s="702"/>
      <c r="V246" s="703"/>
      <c r="W246" s="702"/>
      <c r="X246" s="587"/>
      <c r="Y246" s="703"/>
      <c r="Z246" s="702"/>
      <c r="AA246" s="703"/>
      <c r="AB246" s="30"/>
      <c r="AC246" s="30"/>
      <c r="AD246" s="30"/>
      <c r="AE246" s="30"/>
      <c r="AF246" s="30"/>
      <c r="AG246" s="30"/>
      <c r="AH246" s="687">
        <f t="shared" si="53"/>
        <v>0</v>
      </c>
      <c r="AI246" s="687"/>
      <c r="AJ246" s="688"/>
      <c r="AK246" s="689"/>
    </row>
    <row r="247" spans="1:37" ht="15.75" thickBot="1" x14ac:dyDescent="0.3">
      <c r="A247" s="693" t="s">
        <v>79</v>
      </c>
      <c r="B247" s="694"/>
      <c r="C247" s="694"/>
      <c r="D247" s="694"/>
      <c r="E247" s="694"/>
      <c r="F247" s="694"/>
      <c r="G247" s="694"/>
      <c r="H247" s="694"/>
      <c r="I247" s="694"/>
      <c r="J247" s="694"/>
      <c r="K247" s="694"/>
      <c r="L247" s="694"/>
      <c r="M247" s="694"/>
      <c r="N247" s="695"/>
      <c r="O247" s="693">
        <f>SUM(O219:P237)+SUM(AH219:AI247)</f>
        <v>31.75</v>
      </c>
      <c r="P247" s="694"/>
      <c r="Q247" s="694"/>
      <c r="R247" s="695"/>
      <c r="T247" s="59"/>
      <c r="U247" s="699"/>
      <c r="V247" s="700"/>
      <c r="W247" s="699"/>
      <c r="X247" s="701"/>
      <c r="Y247" s="700"/>
      <c r="Z247" s="699"/>
      <c r="AA247" s="700"/>
      <c r="AB247" s="60"/>
      <c r="AC247" s="60"/>
      <c r="AD247" s="60"/>
      <c r="AE247" s="60"/>
      <c r="AF247" s="60"/>
      <c r="AG247" s="60"/>
      <c r="AH247" s="696">
        <f t="shared" si="53"/>
        <v>0</v>
      </c>
      <c r="AI247" s="696"/>
      <c r="AJ247" s="697"/>
      <c r="AK247" s="698"/>
    </row>
    <row r="248" spans="1:37" x14ac:dyDescent="0.25">
      <c r="T248" s="221"/>
      <c r="U248" s="589"/>
      <c r="V248" s="589"/>
      <c r="W248" s="589"/>
      <c r="X248" s="589"/>
      <c r="Y248" s="589"/>
      <c r="Z248" s="589"/>
      <c r="AA248" s="589"/>
      <c r="AI248" s="589"/>
      <c r="AJ248" s="589"/>
    </row>
    <row r="249" spans="1:37" x14ac:dyDescent="0.25">
      <c r="T249" s="221"/>
      <c r="U249" s="589"/>
      <c r="V249" s="589"/>
      <c r="W249" s="589"/>
      <c r="X249" s="589"/>
      <c r="Y249" s="589"/>
      <c r="Z249" s="589"/>
      <c r="AA249" s="589"/>
      <c r="AI249" s="589"/>
      <c r="AJ249" s="589"/>
    </row>
    <row r="250" spans="1:37" x14ac:dyDescent="0.25">
      <c r="T250" s="221"/>
      <c r="U250" s="589"/>
      <c r="V250" s="589"/>
      <c r="W250" s="589"/>
      <c r="X250" s="589"/>
      <c r="Y250" s="589"/>
      <c r="Z250" s="589"/>
      <c r="AA250" s="589"/>
      <c r="AI250" s="589"/>
      <c r="AJ250" s="589"/>
    </row>
    <row r="251" spans="1:37" x14ac:dyDescent="0.25">
      <c r="T251" s="221"/>
      <c r="U251" s="589"/>
      <c r="V251" s="589"/>
      <c r="W251" s="589"/>
      <c r="X251" s="589"/>
      <c r="Y251" s="589"/>
      <c r="Z251" s="589"/>
      <c r="AA251" s="589"/>
      <c r="AI251" s="589"/>
      <c r="AJ251" s="589"/>
    </row>
    <row r="252" spans="1:37" x14ac:dyDescent="0.25">
      <c r="T252" s="221"/>
      <c r="U252" s="589"/>
      <c r="V252" s="589"/>
      <c r="W252" s="589"/>
      <c r="X252" s="589"/>
      <c r="Y252" s="589"/>
      <c r="Z252" s="589"/>
      <c r="AA252" s="589"/>
      <c r="AI252" s="589"/>
      <c r="AJ252" s="589"/>
    </row>
    <row r="253" spans="1:37" x14ac:dyDescent="0.25">
      <c r="T253" s="221"/>
      <c r="U253" s="589"/>
      <c r="V253" s="589"/>
      <c r="W253" s="589"/>
      <c r="X253" s="589"/>
      <c r="Y253" s="589"/>
      <c r="Z253" s="589"/>
      <c r="AA253" s="589"/>
      <c r="AI253" s="589"/>
      <c r="AJ253" s="589"/>
    </row>
    <row r="389" spans="1:41" x14ac:dyDescent="0.25">
      <c r="F389" s="222"/>
      <c r="G389" s="222"/>
      <c r="H389" s="222"/>
      <c r="I389" s="222"/>
      <c r="L389" s="40" t="s">
        <v>110</v>
      </c>
      <c r="M389" s="222">
        <v>0.05</v>
      </c>
      <c r="N389" s="222"/>
      <c r="AE389" s="589"/>
      <c r="AF389" s="589"/>
      <c r="AG389" s="279"/>
      <c r="AN389" s="589"/>
      <c r="AO389" s="589"/>
    </row>
    <row r="390" spans="1:41" x14ac:dyDescent="0.25">
      <c r="A390" s="224"/>
      <c r="K390" s="40">
        <v>25</v>
      </c>
      <c r="L390" s="40">
        <v>952</v>
      </c>
      <c r="M390" s="40">
        <v>48</v>
      </c>
      <c r="AC390" s="589"/>
      <c r="AD390" s="589"/>
      <c r="AE390" s="589"/>
      <c r="AF390" s="589"/>
      <c r="AG390" s="279"/>
      <c r="AN390" s="589"/>
      <c r="AO390" s="589"/>
    </row>
    <row r="391" spans="1:41" x14ac:dyDescent="0.25">
      <c r="A391" s="225"/>
      <c r="K391" s="40">
        <v>50</v>
      </c>
      <c r="L391" s="40">
        <v>1905</v>
      </c>
      <c r="M391" s="40">
        <v>95</v>
      </c>
      <c r="AC391" s="589"/>
      <c r="AD391" s="589"/>
      <c r="AE391" s="589"/>
      <c r="AF391" s="589"/>
      <c r="AG391" s="279"/>
      <c r="AN391" s="589"/>
      <c r="AO391" s="589"/>
    </row>
    <row r="392" spans="1:41" x14ac:dyDescent="0.25">
      <c r="A392" s="224"/>
      <c r="K392" s="40">
        <v>75</v>
      </c>
      <c r="L392" s="40">
        <v>2857</v>
      </c>
      <c r="M392" s="40">
        <v>143</v>
      </c>
      <c r="AC392" s="589"/>
      <c r="AD392" s="589"/>
      <c r="AE392" s="589"/>
      <c r="AF392" s="589"/>
      <c r="AG392" s="279"/>
      <c r="AN392" s="589"/>
      <c r="AO392" s="589"/>
    </row>
    <row r="393" spans="1:41" x14ac:dyDescent="0.25">
      <c r="A393" s="224"/>
      <c r="K393" s="40">
        <v>1</v>
      </c>
      <c r="L393" s="40">
        <v>3333</v>
      </c>
      <c r="M393" s="40">
        <v>167</v>
      </c>
      <c r="AC393" s="589"/>
      <c r="AD393" s="589"/>
      <c r="AE393" s="589"/>
      <c r="AF393" s="589"/>
      <c r="AG393" s="279"/>
      <c r="AN393" s="589"/>
      <c r="AO393" s="589"/>
    </row>
    <row r="394" spans="1:41" x14ac:dyDescent="0.25">
      <c r="A394" s="224"/>
      <c r="AC394" s="589"/>
      <c r="AD394" s="589"/>
      <c r="AE394" s="589"/>
      <c r="AF394" s="589"/>
      <c r="AG394" s="279"/>
      <c r="AN394" s="589"/>
      <c r="AO394" s="589"/>
    </row>
    <row r="395" spans="1:41" x14ac:dyDescent="0.25">
      <c r="A395" s="224"/>
      <c r="AC395" s="589"/>
      <c r="AD395" s="589"/>
      <c r="AE395" s="589"/>
      <c r="AF395" s="589"/>
      <c r="AG395" s="279"/>
      <c r="AN395" s="589"/>
      <c r="AO395" s="589"/>
    </row>
    <row r="396" spans="1:41" x14ac:dyDescent="0.25">
      <c r="A396" s="221"/>
      <c r="AC396" s="589"/>
      <c r="AD396" s="589"/>
      <c r="AE396" s="589"/>
      <c r="AF396" s="589"/>
      <c r="AG396" s="279"/>
      <c r="AN396" s="589"/>
      <c r="AO396" s="589"/>
    </row>
    <row r="397" spans="1:41" x14ac:dyDescent="0.25">
      <c r="A397" s="221"/>
      <c r="F397" s="222"/>
      <c r="AC397" s="589"/>
      <c r="AD397" s="589"/>
      <c r="AE397" s="589"/>
      <c r="AF397" s="589"/>
      <c r="AG397" s="279"/>
      <c r="AN397" s="589"/>
      <c r="AO397" s="589"/>
    </row>
    <row r="398" spans="1:41" x14ac:dyDescent="0.25">
      <c r="A398" s="221"/>
      <c r="AC398" s="589"/>
      <c r="AD398" s="589"/>
      <c r="AE398" s="589"/>
      <c r="AF398" s="589"/>
      <c r="AG398" s="279"/>
      <c r="AN398" s="589"/>
      <c r="AO398" s="589"/>
    </row>
    <row r="399" spans="1:41" x14ac:dyDescent="0.25">
      <c r="A399" s="221"/>
      <c r="AC399" s="589"/>
      <c r="AD399" s="589"/>
      <c r="AE399" s="589"/>
      <c r="AF399" s="589"/>
      <c r="AG399" s="279"/>
      <c r="AN399" s="589"/>
      <c r="AO399" s="589"/>
    </row>
    <row r="400" spans="1:41" x14ac:dyDescent="0.25">
      <c r="A400" s="221"/>
      <c r="AC400" s="589"/>
      <c r="AD400" s="589"/>
      <c r="AE400" s="589"/>
      <c r="AF400" s="589"/>
      <c r="AG400" s="279"/>
      <c r="AN400" s="589"/>
      <c r="AO400" s="589"/>
    </row>
    <row r="401" spans="1:41" x14ac:dyDescent="0.25">
      <c r="A401" s="221"/>
      <c r="B401" s="221"/>
      <c r="C401" s="221"/>
      <c r="AC401" s="589"/>
      <c r="AD401" s="589"/>
      <c r="AE401" s="589"/>
      <c r="AF401" s="589"/>
      <c r="AG401" s="279"/>
      <c r="AN401" s="589"/>
      <c r="AO401" s="589"/>
    </row>
    <row r="402" spans="1:41" x14ac:dyDescent="0.25">
      <c r="A402" s="221"/>
      <c r="B402" s="221"/>
      <c r="C402" s="221"/>
      <c r="AC402" s="589"/>
      <c r="AD402" s="589"/>
      <c r="AE402" s="589"/>
      <c r="AF402" s="589"/>
      <c r="AG402" s="279"/>
      <c r="AN402" s="589"/>
      <c r="AO402" s="589"/>
    </row>
    <row r="403" spans="1:41" x14ac:dyDescent="0.25">
      <c r="A403" s="221"/>
      <c r="B403" s="221"/>
      <c r="C403" s="221"/>
      <c r="AC403" s="589"/>
      <c r="AD403" s="589"/>
      <c r="AE403" s="589"/>
      <c r="AF403" s="589"/>
      <c r="AG403" s="279"/>
      <c r="AN403" s="589"/>
      <c r="AO403" s="589"/>
    </row>
    <row r="404" spans="1:41" x14ac:dyDescent="0.25">
      <c r="A404" s="221"/>
      <c r="B404" s="221"/>
      <c r="C404" s="221"/>
      <c r="AC404" s="589"/>
      <c r="AD404" s="589"/>
      <c r="AE404" s="589"/>
      <c r="AF404" s="589"/>
      <c r="AG404" s="279"/>
      <c r="AN404" s="589"/>
      <c r="AO404" s="589"/>
    </row>
    <row r="405" spans="1:41" x14ac:dyDescent="0.25">
      <c r="A405" s="221"/>
      <c r="B405" s="221"/>
      <c r="C405" s="221"/>
      <c r="AC405" s="589"/>
      <c r="AD405" s="589"/>
      <c r="AE405" s="589"/>
      <c r="AF405" s="589"/>
      <c r="AG405" s="279"/>
      <c r="AN405" s="589"/>
      <c r="AO405" s="589"/>
    </row>
    <row r="406" spans="1:41" x14ac:dyDescent="0.25">
      <c r="A406" s="221"/>
      <c r="B406" s="221"/>
      <c r="C406" s="221"/>
      <c r="AC406" s="589"/>
      <c r="AD406" s="589"/>
      <c r="AE406" s="589"/>
      <c r="AF406" s="589"/>
      <c r="AG406" s="279"/>
      <c r="AN406" s="589"/>
      <c r="AO406" s="589"/>
    </row>
    <row r="407" spans="1:41" x14ac:dyDescent="0.25">
      <c r="B407" s="221"/>
      <c r="C407" s="221"/>
      <c r="Z407" s="226">
        <v>7</v>
      </c>
      <c r="AC407" s="589"/>
      <c r="AD407" s="589"/>
      <c r="AE407" s="589"/>
      <c r="AF407" s="589"/>
      <c r="AG407" s="279"/>
      <c r="AN407" s="589"/>
      <c r="AO407" s="589"/>
    </row>
    <row r="408" spans="1:41" x14ac:dyDescent="0.25">
      <c r="B408" s="221"/>
      <c r="C408" s="221"/>
      <c r="Z408" s="226">
        <v>7.5</v>
      </c>
      <c r="AC408" s="589"/>
      <c r="AD408" s="589"/>
      <c r="AE408" s="589"/>
      <c r="AF408" s="589"/>
      <c r="AG408" s="279"/>
      <c r="AN408" s="589"/>
      <c r="AO408" s="589"/>
    </row>
    <row r="409" spans="1:41" x14ac:dyDescent="0.25">
      <c r="B409" s="221"/>
      <c r="C409" s="221"/>
      <c r="AC409" s="589"/>
      <c r="AD409" s="589"/>
      <c r="AE409" s="589"/>
      <c r="AF409" s="589"/>
      <c r="AG409" s="279"/>
      <c r="AN409" s="589"/>
      <c r="AO409" s="589"/>
    </row>
    <row r="410" spans="1:41" x14ac:dyDescent="0.25">
      <c r="B410" s="221"/>
      <c r="C410" s="221"/>
      <c r="AC410" s="589"/>
      <c r="AD410" s="589"/>
    </row>
    <row r="411" spans="1:41" x14ac:dyDescent="0.25">
      <c r="B411" s="221"/>
      <c r="C411" s="221"/>
      <c r="AC411" s="589"/>
      <c r="AD411" s="589"/>
    </row>
    <row r="412" spans="1:41" x14ac:dyDescent="0.25">
      <c r="B412" s="221"/>
      <c r="C412" s="221"/>
      <c r="AC412" s="589"/>
      <c r="AD412" s="589"/>
    </row>
    <row r="413" spans="1:41" x14ac:dyDescent="0.25">
      <c r="B413" s="221"/>
      <c r="C413" s="221"/>
      <c r="AC413" s="589"/>
      <c r="AD413" s="589"/>
    </row>
    <row r="414" spans="1:41" x14ac:dyDescent="0.25">
      <c r="B414" s="221"/>
      <c r="C414" s="221"/>
      <c r="AC414" s="589"/>
      <c r="AD414" s="589"/>
    </row>
    <row r="415" spans="1:41" x14ac:dyDescent="0.25">
      <c r="B415" s="221"/>
      <c r="C415" s="221"/>
      <c r="AC415" s="589"/>
      <c r="AD415" s="589"/>
    </row>
    <row r="416" spans="1:41" x14ac:dyDescent="0.25">
      <c r="B416" s="221"/>
      <c r="C416" s="221"/>
      <c r="AC416" s="589"/>
      <c r="AD416" s="589"/>
    </row>
    <row r="417" spans="2:30" x14ac:dyDescent="0.25">
      <c r="B417" s="221"/>
      <c r="C417" s="221"/>
      <c r="AC417" s="589"/>
      <c r="AD417" s="589"/>
    </row>
    <row r="418" spans="2:30" x14ac:dyDescent="0.25">
      <c r="B418" s="221"/>
      <c r="C418" s="221"/>
      <c r="AC418" s="589"/>
      <c r="AD418" s="589"/>
    </row>
    <row r="419" spans="2:30" x14ac:dyDescent="0.25">
      <c r="B419" s="221"/>
      <c r="C419" s="221"/>
      <c r="AC419" s="589"/>
      <c r="AD419" s="589"/>
    </row>
    <row r="420" spans="2:30" x14ac:dyDescent="0.25">
      <c r="B420" s="221"/>
      <c r="C420" s="221"/>
      <c r="AC420" s="589"/>
      <c r="AD420" s="589"/>
    </row>
    <row r="421" spans="2:30" x14ac:dyDescent="0.25">
      <c r="B421" s="221"/>
      <c r="C421" s="221"/>
      <c r="AC421" s="589"/>
      <c r="AD421" s="589"/>
    </row>
    <row r="422" spans="2:30" x14ac:dyDescent="0.25">
      <c r="B422" s="221"/>
      <c r="C422" s="221"/>
      <c r="AC422" s="589"/>
      <c r="AD422" s="589"/>
    </row>
    <row r="423" spans="2:30" x14ac:dyDescent="0.25">
      <c r="B423" s="221"/>
      <c r="C423" s="221"/>
      <c r="AC423" s="589"/>
      <c r="AD423" s="589"/>
    </row>
    <row r="424" spans="2:30" x14ac:dyDescent="0.25">
      <c r="AC424" s="589"/>
      <c r="AD424" s="589"/>
    </row>
    <row r="425" spans="2:30" x14ac:dyDescent="0.25">
      <c r="AC425" s="589"/>
      <c r="AD425" s="589"/>
    </row>
    <row r="426" spans="2:30" x14ac:dyDescent="0.25">
      <c r="AC426" s="589"/>
      <c r="AD426" s="589"/>
    </row>
    <row r="427" spans="2:30" x14ac:dyDescent="0.25">
      <c r="AC427" s="589"/>
      <c r="AD427" s="589"/>
    </row>
    <row r="428" spans="2:30" x14ac:dyDescent="0.25">
      <c r="AC428" s="589"/>
      <c r="AD428" s="589"/>
    </row>
    <row r="429" spans="2:30" x14ac:dyDescent="0.25">
      <c r="AC429" s="589"/>
      <c r="AD429" s="589"/>
    </row>
  </sheetData>
  <sheetProtection sheet="1" objects="1" scenarios="1" selectLockedCells="1" sort="0" autoFilter="0"/>
  <mergeCells count="2149">
    <mergeCell ref="A245:L245"/>
    <mergeCell ref="M245:R245"/>
    <mergeCell ref="AH245:AI245"/>
    <mergeCell ref="AJ245:AK245"/>
    <mergeCell ref="A246:M246"/>
    <mergeCell ref="N246:R246"/>
    <mergeCell ref="AH246:AI246"/>
    <mergeCell ref="AJ246:AK246"/>
    <mergeCell ref="A247:N247"/>
    <mergeCell ref="O247:R247"/>
    <mergeCell ref="AH247:AI247"/>
    <mergeCell ref="AJ247:AK247"/>
    <mergeCell ref="U244:V244"/>
    <mergeCell ref="W244:Y244"/>
    <mergeCell ref="Z244:AA244"/>
    <mergeCell ref="U245:V245"/>
    <mergeCell ref="W245:Y245"/>
    <mergeCell ref="Z245:AA245"/>
    <mergeCell ref="U246:V246"/>
    <mergeCell ref="W246:Y246"/>
    <mergeCell ref="Z246:AA246"/>
    <mergeCell ref="U247:V247"/>
    <mergeCell ref="W247:Y247"/>
    <mergeCell ref="Z247:AA247"/>
    <mergeCell ref="W238:Y238"/>
    <mergeCell ref="Z238:AA238"/>
    <mergeCell ref="U239:V239"/>
    <mergeCell ref="W239:Y239"/>
    <mergeCell ref="Z239:AA239"/>
    <mergeCell ref="U240:V240"/>
    <mergeCell ref="W240:Y240"/>
    <mergeCell ref="Z240:AA240"/>
    <mergeCell ref="U241:V241"/>
    <mergeCell ref="W241:Y241"/>
    <mergeCell ref="Z241:AA241"/>
    <mergeCell ref="U242:V242"/>
    <mergeCell ref="A243:J243"/>
    <mergeCell ref="K243:R243"/>
    <mergeCell ref="AH243:AI243"/>
    <mergeCell ref="AJ243:AK243"/>
    <mergeCell ref="A244:K244"/>
    <mergeCell ref="L244:R244"/>
    <mergeCell ref="AH244:AI244"/>
    <mergeCell ref="AJ244:AK244"/>
    <mergeCell ref="AH231:AI231"/>
    <mergeCell ref="AJ231:AK231"/>
    <mergeCell ref="O232:P232"/>
    <mergeCell ref="Q232:R232"/>
    <mergeCell ref="AH232:AI232"/>
    <mergeCell ref="AJ232:AK232"/>
    <mergeCell ref="O233:P233"/>
    <mergeCell ref="Q233:R233"/>
    <mergeCell ref="AH233:AI233"/>
    <mergeCell ref="AJ233:AK233"/>
    <mergeCell ref="B238:R238"/>
    <mergeCell ref="AH238:AI238"/>
    <mergeCell ref="AJ238:AK238"/>
    <mergeCell ref="A239:C239"/>
    <mergeCell ref="D239:R239"/>
    <mergeCell ref="AH239:AI239"/>
    <mergeCell ref="AJ239:AK239"/>
    <mergeCell ref="B233:C233"/>
    <mergeCell ref="D233:F233"/>
    <mergeCell ref="G233:H233"/>
    <mergeCell ref="U233:V233"/>
    <mergeCell ref="W233:Y233"/>
    <mergeCell ref="Z233:AA233"/>
    <mergeCell ref="B234:C234"/>
    <mergeCell ref="D234:F234"/>
    <mergeCell ref="G234:H234"/>
    <mergeCell ref="U234:V234"/>
    <mergeCell ref="W234:Y234"/>
    <mergeCell ref="Z234:AA234"/>
    <mergeCell ref="B235:C235"/>
    <mergeCell ref="D235:F235"/>
    <mergeCell ref="G235:H235"/>
    <mergeCell ref="AH222:AI222"/>
    <mergeCell ref="AJ222:AK222"/>
    <mergeCell ref="O223:P223"/>
    <mergeCell ref="Q223:R223"/>
    <mergeCell ref="AH223:AI223"/>
    <mergeCell ref="AJ223:AK223"/>
    <mergeCell ref="U221:V221"/>
    <mergeCell ref="W221:Y221"/>
    <mergeCell ref="Z221:AA221"/>
    <mergeCell ref="O229:P229"/>
    <mergeCell ref="Q229:R229"/>
    <mergeCell ref="AH229:AI229"/>
    <mergeCell ref="AJ229:AK229"/>
    <mergeCell ref="O230:P230"/>
    <mergeCell ref="Q230:R230"/>
    <mergeCell ref="AH230:AI230"/>
    <mergeCell ref="AJ230:AK230"/>
    <mergeCell ref="T216:T218"/>
    <mergeCell ref="U216:V218"/>
    <mergeCell ref="W216:Y218"/>
    <mergeCell ref="Z216:AA218"/>
    <mergeCell ref="AB216:AG217"/>
    <mergeCell ref="AH216:AI218"/>
    <mergeCell ref="AJ216:AK218"/>
    <mergeCell ref="AH169:AH170"/>
    <mergeCell ref="AI169:AI170"/>
    <mergeCell ref="AJ169:AJ170"/>
    <mergeCell ref="T171:Y172"/>
    <mergeCell ref="AJ219:AK219"/>
    <mergeCell ref="O220:P220"/>
    <mergeCell ref="Q220:R220"/>
    <mergeCell ref="AH220:AI220"/>
    <mergeCell ref="AJ220:AK220"/>
    <mergeCell ref="O221:P221"/>
    <mergeCell ref="Q221:R221"/>
    <mergeCell ref="AH221:AI221"/>
    <mergeCell ref="AJ221:AK221"/>
    <mergeCell ref="Z219:AA219"/>
    <mergeCell ref="AH219:AI219"/>
    <mergeCell ref="AI179:AJ180"/>
    <mergeCell ref="M179:O180"/>
    <mergeCell ref="P179:Q180"/>
    <mergeCell ref="T179:U180"/>
    <mergeCell ref="V179:X180"/>
    <mergeCell ref="Y179:Z180"/>
    <mergeCell ref="AA179:AB180"/>
    <mergeCell ref="P169:P170"/>
    <mergeCell ref="Q169:Q170"/>
    <mergeCell ref="T169:U170"/>
    <mergeCell ref="B68:D68"/>
    <mergeCell ref="E68:F68"/>
    <mergeCell ref="U68:W68"/>
    <mergeCell ref="X68:Y68"/>
    <mergeCell ref="A69:H69"/>
    <mergeCell ref="O69:S69"/>
    <mergeCell ref="U69:W69"/>
    <mergeCell ref="X69:Y69"/>
    <mergeCell ref="O70:S70"/>
    <mergeCell ref="U70:W70"/>
    <mergeCell ref="X70:Y70"/>
    <mergeCell ref="A71:O71"/>
    <mergeCell ref="P71:S71"/>
    <mergeCell ref="U71:W71"/>
    <mergeCell ref="X71:Y71"/>
    <mergeCell ref="A72:Q72"/>
    <mergeCell ref="R72:S72"/>
    <mergeCell ref="U72:W72"/>
    <mergeCell ref="X72:Y72"/>
    <mergeCell ref="B66:D66"/>
    <mergeCell ref="E66:F66"/>
    <mergeCell ref="U66:W66"/>
    <mergeCell ref="X66:Y66"/>
    <mergeCell ref="B67:D67"/>
    <mergeCell ref="E67:F67"/>
    <mergeCell ref="U67:W67"/>
    <mergeCell ref="X67:Y67"/>
    <mergeCell ref="B61:D61"/>
    <mergeCell ref="E61:F61"/>
    <mergeCell ref="U61:W61"/>
    <mergeCell ref="X61:Y61"/>
    <mergeCell ref="B55:D55"/>
    <mergeCell ref="E55:F55"/>
    <mergeCell ref="U55:W55"/>
    <mergeCell ref="X55:Y55"/>
    <mergeCell ref="B56:D56"/>
    <mergeCell ref="E56:F56"/>
    <mergeCell ref="U56:W56"/>
    <mergeCell ref="X56:Y56"/>
    <mergeCell ref="B65:D65"/>
    <mergeCell ref="E65:F65"/>
    <mergeCell ref="U65:W65"/>
    <mergeCell ref="X65:Y65"/>
    <mergeCell ref="U58:W58"/>
    <mergeCell ref="X58:Y58"/>
    <mergeCell ref="B59:D59"/>
    <mergeCell ref="E59:F59"/>
    <mergeCell ref="U59:W59"/>
    <mergeCell ref="X59:Y59"/>
    <mergeCell ref="B60:D60"/>
    <mergeCell ref="E60:F60"/>
    <mergeCell ref="AI39:AI41"/>
    <mergeCell ref="AJ39:AJ41"/>
    <mergeCell ref="AK39:AK41"/>
    <mergeCell ref="AL39:AL41"/>
    <mergeCell ref="B42:D42"/>
    <mergeCell ref="E42:F42"/>
    <mergeCell ref="U42:W42"/>
    <mergeCell ref="X42:Y42"/>
    <mergeCell ref="B43:D43"/>
    <mergeCell ref="E43:F43"/>
    <mergeCell ref="U43:W43"/>
    <mergeCell ref="X43:Y43"/>
    <mergeCell ref="B44:D44"/>
    <mergeCell ref="E44:F44"/>
    <mergeCell ref="U44:W44"/>
    <mergeCell ref="X44:Y44"/>
    <mergeCell ref="B50:D50"/>
    <mergeCell ref="E50:F50"/>
    <mergeCell ref="U50:W50"/>
    <mergeCell ref="X50:Y50"/>
    <mergeCell ref="B46:D46"/>
    <mergeCell ref="E46:F46"/>
    <mergeCell ref="U46:W46"/>
    <mergeCell ref="X46:Y46"/>
    <mergeCell ref="B47:D47"/>
    <mergeCell ref="E47:F47"/>
    <mergeCell ref="U47:W47"/>
    <mergeCell ref="X47:Y47"/>
    <mergeCell ref="B48:D48"/>
    <mergeCell ref="E48:F48"/>
    <mergeCell ref="U48:W48"/>
    <mergeCell ref="X48:Y48"/>
    <mergeCell ref="C31:E31"/>
    <mergeCell ref="V31:X31"/>
    <mergeCell ref="C32:E32"/>
    <mergeCell ref="V32:X32"/>
    <mergeCell ref="A33:H33"/>
    <mergeCell ref="P33:S33"/>
    <mergeCell ref="V33:X33"/>
    <mergeCell ref="V36:X36"/>
    <mergeCell ref="B39:D41"/>
    <mergeCell ref="E39:F41"/>
    <mergeCell ref="G39:G41"/>
    <mergeCell ref="H39:H41"/>
    <mergeCell ref="I39:M40"/>
    <mergeCell ref="N39:O41"/>
    <mergeCell ref="P39:P41"/>
    <mergeCell ref="Q39:Q41"/>
    <mergeCell ref="R39:R41"/>
    <mergeCell ref="S39:S41"/>
    <mergeCell ref="U39:W41"/>
    <mergeCell ref="X39:Y41"/>
    <mergeCell ref="A34:N34"/>
    <mergeCell ref="O34:S34"/>
    <mergeCell ref="V34:X34"/>
    <mergeCell ref="A35:O35"/>
    <mergeCell ref="P35:S35"/>
    <mergeCell ref="V35:X35"/>
    <mergeCell ref="A36:P36"/>
    <mergeCell ref="Q36:S36"/>
    <mergeCell ref="AH3:AH5"/>
    <mergeCell ref="AI3:AI5"/>
    <mergeCell ref="AJ3:AJ5"/>
    <mergeCell ref="AK3:AK5"/>
    <mergeCell ref="AL3:AL5"/>
    <mergeCell ref="V6:X6"/>
    <mergeCell ref="V7:X7"/>
    <mergeCell ref="V8:X8"/>
    <mergeCell ref="C13:E13"/>
    <mergeCell ref="V13:X13"/>
    <mergeCell ref="C14:E14"/>
    <mergeCell ref="V14:X14"/>
    <mergeCell ref="G3:G5"/>
    <mergeCell ref="H3:H5"/>
    <mergeCell ref="I3:N4"/>
    <mergeCell ref="O3:O5"/>
    <mergeCell ref="P3:P5"/>
    <mergeCell ref="Q3:Q5"/>
    <mergeCell ref="R3:R5"/>
    <mergeCell ref="S3:S5"/>
    <mergeCell ref="T3:T5"/>
    <mergeCell ref="C26:E26"/>
    <mergeCell ref="V26:X26"/>
    <mergeCell ref="C27:E27"/>
    <mergeCell ref="C28:E28"/>
    <mergeCell ref="V28:X28"/>
    <mergeCell ref="C29:E29"/>
    <mergeCell ref="V29:X29"/>
    <mergeCell ref="C30:E30"/>
    <mergeCell ref="V30:X30"/>
    <mergeCell ref="V169:V170"/>
    <mergeCell ref="W169:W170"/>
    <mergeCell ref="X169:X170"/>
    <mergeCell ref="Y169:Y170"/>
    <mergeCell ref="Z169:Z170"/>
    <mergeCell ref="AA169:AA170"/>
    <mergeCell ref="AC169:AC170"/>
    <mergeCell ref="AD169:AD170"/>
    <mergeCell ref="C128:E128"/>
    <mergeCell ref="F128:G128"/>
    <mergeCell ref="H128:J128"/>
    <mergeCell ref="K128:M128"/>
    <mergeCell ref="N128:O128"/>
    <mergeCell ref="A108:S109"/>
    <mergeCell ref="F132:G132"/>
    <mergeCell ref="H132:J132"/>
    <mergeCell ref="K132:M132"/>
    <mergeCell ref="N132:O132"/>
    <mergeCell ref="AD131:AF131"/>
    <mergeCell ref="K131:M131"/>
    <mergeCell ref="N131:O131"/>
    <mergeCell ref="AC98:AE98"/>
    <mergeCell ref="H98:I98"/>
    <mergeCell ref="AE169:AE170"/>
    <mergeCell ref="U3:U5"/>
    <mergeCell ref="V3:Y5"/>
    <mergeCell ref="Z3:Z5"/>
    <mergeCell ref="AA3:AA5"/>
    <mergeCell ref="AB3:AG4"/>
    <mergeCell ref="V22:X22"/>
    <mergeCell ref="V23:X23"/>
    <mergeCell ref="V24:X24"/>
    <mergeCell ref="V25:X25"/>
    <mergeCell ref="V27:X27"/>
    <mergeCell ref="Z39:Z41"/>
    <mergeCell ref="AA39:AA41"/>
    <mergeCell ref="AB39:AF40"/>
    <mergeCell ref="AG39:AH41"/>
    <mergeCell ref="U52:W52"/>
    <mergeCell ref="X52:Y52"/>
    <mergeCell ref="U53:W53"/>
    <mergeCell ref="X53:Y53"/>
    <mergeCell ref="U54:W54"/>
    <mergeCell ref="X54:Y54"/>
    <mergeCell ref="AC97:AE97"/>
    <mergeCell ref="AD128:AF128"/>
    <mergeCell ref="AA87:AB87"/>
    <mergeCell ref="T128:U128"/>
    <mergeCell ref="V128:X128"/>
    <mergeCell ref="T108:AL109"/>
    <mergeCell ref="T132:U132"/>
    <mergeCell ref="V132:X132"/>
    <mergeCell ref="Y132:Z132"/>
    <mergeCell ref="AA132:AC132"/>
    <mergeCell ref="AA131:AC131"/>
    <mergeCell ref="BC141:BE141"/>
    <mergeCell ref="A142:Q142"/>
    <mergeCell ref="R142:S142"/>
    <mergeCell ref="T142:AJ142"/>
    <mergeCell ref="AK142:AL142"/>
    <mergeCell ref="AM142:BC142"/>
    <mergeCell ref="BD142:BE142"/>
    <mergeCell ref="A143:R143"/>
    <mergeCell ref="T143:AK143"/>
    <mergeCell ref="AM143:BD143"/>
    <mergeCell ref="A144:S145"/>
    <mergeCell ref="T144:AL145"/>
    <mergeCell ref="Z171:AF172"/>
    <mergeCell ref="AF161:AG161"/>
    <mergeCell ref="M162:N162"/>
    <mergeCell ref="AF162:AG162"/>
    <mergeCell ref="M163:N163"/>
    <mergeCell ref="AF163:AG163"/>
    <mergeCell ref="M164:N164"/>
    <mergeCell ref="AF164:AG164"/>
    <mergeCell ref="M165:N165"/>
    <mergeCell ref="AF165:AG165"/>
    <mergeCell ref="M166:N166"/>
    <mergeCell ref="AF166:AG166"/>
    <mergeCell ref="M167:N167"/>
    <mergeCell ref="AF167:AG167"/>
    <mergeCell ref="M168:N168"/>
    <mergeCell ref="AF168:AG168"/>
    <mergeCell ref="H169:H170"/>
    <mergeCell ref="I169:I170"/>
    <mergeCell ref="M169:N170"/>
    <mergeCell ref="O169:O170"/>
    <mergeCell ref="BU75:BU76"/>
    <mergeCell ref="BV75:BV76"/>
    <mergeCell ref="BW75:BW76"/>
    <mergeCell ref="BH79:BJ79"/>
    <mergeCell ref="BK79:BL79"/>
    <mergeCell ref="BM79:BN79"/>
    <mergeCell ref="BO79:BQ79"/>
    <mergeCell ref="BH85:BJ85"/>
    <mergeCell ref="BK85:BL85"/>
    <mergeCell ref="BM85:BN85"/>
    <mergeCell ref="BO85:BQ85"/>
    <mergeCell ref="BH80:BJ80"/>
    <mergeCell ref="BK80:BL80"/>
    <mergeCell ref="BM80:BN80"/>
    <mergeCell ref="AF169:AG170"/>
    <mergeCell ref="BS103:BT103"/>
    <mergeCell ref="BS104:BT104"/>
    <mergeCell ref="BS105:BT105"/>
    <mergeCell ref="BS106:BT106"/>
    <mergeCell ref="BF107:BX107"/>
    <mergeCell ref="AB147:AH147"/>
    <mergeCell ref="AF148:AG148"/>
    <mergeCell ref="AF149:AG149"/>
    <mergeCell ref="AF150:AG150"/>
    <mergeCell ref="AT131:AV131"/>
    <mergeCell ref="AW131:AY131"/>
    <mergeCell ref="AZ130:BA130"/>
    <mergeCell ref="AZ131:BA131"/>
    <mergeCell ref="AZ132:BA132"/>
    <mergeCell ref="AZ133:BA133"/>
    <mergeCell ref="AZ134:BA134"/>
    <mergeCell ref="AZ135:BA135"/>
    <mergeCell ref="AQ56:AR56"/>
    <mergeCell ref="AQ68:AR68"/>
    <mergeCell ref="AQ57:AR57"/>
    <mergeCell ref="AN58:AP58"/>
    <mergeCell ref="AQ58:AR58"/>
    <mergeCell ref="AN59:AP59"/>
    <mergeCell ref="AQ59:AR59"/>
    <mergeCell ref="AN62:AP62"/>
    <mergeCell ref="AQ62:AR62"/>
    <mergeCell ref="AN61:AP61"/>
    <mergeCell ref="AQ61:AR61"/>
    <mergeCell ref="AU39:AY40"/>
    <mergeCell ref="BB39:BB41"/>
    <mergeCell ref="BC39:BC41"/>
    <mergeCell ref="AM144:BE145"/>
    <mergeCell ref="BH35:BJ35"/>
    <mergeCell ref="BH36:BJ36"/>
    <mergeCell ref="BF73:BX74"/>
    <mergeCell ref="BS75:BT76"/>
    <mergeCell ref="BX75:BX76"/>
    <mergeCell ref="BS77:BT77"/>
    <mergeCell ref="BS78:BT78"/>
    <mergeCell ref="BS79:BT79"/>
    <mergeCell ref="BS80:BT80"/>
    <mergeCell ref="BS81:BT81"/>
    <mergeCell ref="BS82:BT82"/>
    <mergeCell ref="BS83:BT83"/>
    <mergeCell ref="BS84:BT84"/>
    <mergeCell ref="BS85:BT85"/>
    <mergeCell ref="BS86:BT86"/>
    <mergeCell ref="BS87:BT87"/>
    <mergeCell ref="BS88:BT88"/>
    <mergeCell ref="BH26:BJ26"/>
    <mergeCell ref="AO27:AQ27"/>
    <mergeCell ref="BH27:BJ27"/>
    <mergeCell ref="AO28:AQ28"/>
    <mergeCell ref="BH28:BJ28"/>
    <mergeCell ref="AO29:AQ29"/>
    <mergeCell ref="BH29:BJ29"/>
    <mergeCell ref="AO30:AQ30"/>
    <mergeCell ref="BH30:BJ30"/>
    <mergeCell ref="AO31:AQ31"/>
    <mergeCell ref="BH31:BJ31"/>
    <mergeCell ref="AO32:AQ32"/>
    <mergeCell ref="BH32:BJ32"/>
    <mergeCell ref="AO33:AQ33"/>
    <mergeCell ref="BH33:BJ33"/>
    <mergeCell ref="AO34:AQ34"/>
    <mergeCell ref="BH34:BJ34"/>
    <mergeCell ref="BH21:BJ21"/>
    <mergeCell ref="AO22:AQ22"/>
    <mergeCell ref="BH22:BJ22"/>
    <mergeCell ref="AO23:AQ23"/>
    <mergeCell ref="BH23:BJ23"/>
    <mergeCell ref="AO24:AQ24"/>
    <mergeCell ref="BH24:BJ24"/>
    <mergeCell ref="AO25:AQ25"/>
    <mergeCell ref="BH25:BJ25"/>
    <mergeCell ref="V21:X21"/>
    <mergeCell ref="BH13:BJ13"/>
    <mergeCell ref="AO14:AQ14"/>
    <mergeCell ref="BH14:BJ14"/>
    <mergeCell ref="AO15:AQ15"/>
    <mergeCell ref="BH15:BJ15"/>
    <mergeCell ref="AO16:AQ16"/>
    <mergeCell ref="BH16:BJ16"/>
    <mergeCell ref="AO17:AQ17"/>
    <mergeCell ref="BH17:BJ17"/>
    <mergeCell ref="AO18:AQ18"/>
    <mergeCell ref="BH18:BJ18"/>
    <mergeCell ref="AO19:AQ19"/>
    <mergeCell ref="BH19:BJ19"/>
    <mergeCell ref="AO20:AQ20"/>
    <mergeCell ref="BH20:BJ20"/>
    <mergeCell ref="V15:X15"/>
    <mergeCell ref="V16:X16"/>
    <mergeCell ref="V17:X17"/>
    <mergeCell ref="V18:X18"/>
    <mergeCell ref="V19:X19"/>
    <mergeCell ref="V20:X20"/>
    <mergeCell ref="BH7:BJ7"/>
    <mergeCell ref="C8:E8"/>
    <mergeCell ref="AO8:AQ8"/>
    <mergeCell ref="BH8:BJ8"/>
    <mergeCell ref="C9:E9"/>
    <mergeCell ref="V9:X9"/>
    <mergeCell ref="AO9:AQ9"/>
    <mergeCell ref="BH9:BJ9"/>
    <mergeCell ref="C10:E10"/>
    <mergeCell ref="V10:X10"/>
    <mergeCell ref="AO10:AQ10"/>
    <mergeCell ref="BH10:BJ10"/>
    <mergeCell ref="C11:E11"/>
    <mergeCell ref="V11:X11"/>
    <mergeCell ref="AO11:AQ11"/>
    <mergeCell ref="BH11:BJ11"/>
    <mergeCell ref="C12:E12"/>
    <mergeCell ref="V12:X12"/>
    <mergeCell ref="AO12:AQ12"/>
    <mergeCell ref="BH12:BJ12"/>
    <mergeCell ref="BF1:BX2"/>
    <mergeCell ref="AU3:AZ4"/>
    <mergeCell ref="BA3:BA5"/>
    <mergeCell ref="BF3:BF5"/>
    <mergeCell ref="BG3:BG5"/>
    <mergeCell ref="BH3:BK5"/>
    <mergeCell ref="BL3:BL5"/>
    <mergeCell ref="BM3:BM5"/>
    <mergeCell ref="BN3:BS4"/>
    <mergeCell ref="BT3:BT5"/>
    <mergeCell ref="BU3:BU5"/>
    <mergeCell ref="BV3:BV5"/>
    <mergeCell ref="BW3:BW5"/>
    <mergeCell ref="BX3:BX5"/>
    <mergeCell ref="C6:E6"/>
    <mergeCell ref="AO6:AQ6"/>
    <mergeCell ref="BH6:BJ6"/>
    <mergeCell ref="BB3:BB5"/>
    <mergeCell ref="AM1:BE2"/>
    <mergeCell ref="AM3:AM5"/>
    <mergeCell ref="AN3:AN5"/>
    <mergeCell ref="AO3:AR5"/>
    <mergeCell ref="AS3:AS5"/>
    <mergeCell ref="AT3:AT5"/>
    <mergeCell ref="BC3:BC5"/>
    <mergeCell ref="BD3:BD5"/>
    <mergeCell ref="BE3:BE5"/>
    <mergeCell ref="A1:S2"/>
    <mergeCell ref="T1:AL2"/>
    <mergeCell ref="A3:A5"/>
    <mergeCell ref="B3:B5"/>
    <mergeCell ref="C3:F5"/>
    <mergeCell ref="B222:C222"/>
    <mergeCell ref="D222:F222"/>
    <mergeCell ref="G222:H222"/>
    <mergeCell ref="U222:V222"/>
    <mergeCell ref="W222:Y222"/>
    <mergeCell ref="Z222:AA222"/>
    <mergeCell ref="B223:C223"/>
    <mergeCell ref="D223:F223"/>
    <mergeCell ref="G223:H223"/>
    <mergeCell ref="U223:V223"/>
    <mergeCell ref="W223:Y223"/>
    <mergeCell ref="Z223:AA223"/>
    <mergeCell ref="B224:C224"/>
    <mergeCell ref="D224:F224"/>
    <mergeCell ref="G224:H224"/>
    <mergeCell ref="U224:V224"/>
    <mergeCell ref="W224:Y224"/>
    <mergeCell ref="O222:P222"/>
    <mergeCell ref="Q222:R222"/>
    <mergeCell ref="A189:B189"/>
    <mergeCell ref="C189:E189"/>
    <mergeCell ref="F189:G189"/>
    <mergeCell ref="H189:I189"/>
    <mergeCell ref="M189:O189"/>
    <mergeCell ref="T189:U189"/>
    <mergeCell ref="V189:X189"/>
    <mergeCell ref="Y189:Z189"/>
    <mergeCell ref="AA189:AB189"/>
    <mergeCell ref="AF189:AH189"/>
    <mergeCell ref="AI189:AJ189"/>
    <mergeCell ref="L196:N196"/>
    <mergeCell ref="F197:H197"/>
    <mergeCell ref="L197:N197"/>
    <mergeCell ref="F198:H198"/>
    <mergeCell ref="L198:N198"/>
    <mergeCell ref="O198:P198"/>
    <mergeCell ref="A202:E202"/>
    <mergeCell ref="F202:H202"/>
    <mergeCell ref="L202:N202"/>
    <mergeCell ref="O202:P202"/>
    <mergeCell ref="A214:S215"/>
    <mergeCell ref="T214:AL215"/>
    <mergeCell ref="A216:A218"/>
    <mergeCell ref="B216:C218"/>
    <mergeCell ref="D216:F218"/>
    <mergeCell ref="G216:H218"/>
    <mergeCell ref="I216:N217"/>
    <mergeCell ref="O216:P218"/>
    <mergeCell ref="Q216:R218"/>
    <mergeCell ref="AZ137:BA137"/>
    <mergeCell ref="AM189:AN189"/>
    <mergeCell ref="AO189:AQ189"/>
    <mergeCell ref="AR189:AS189"/>
    <mergeCell ref="AT189:AU189"/>
    <mergeCell ref="AY189:BA189"/>
    <mergeCell ref="I194:K194"/>
    <mergeCell ref="T146:AL146"/>
    <mergeCell ref="AM146:BE146"/>
    <mergeCell ref="AM151:AN151"/>
    <mergeCell ref="A152:B152"/>
    <mergeCell ref="T152:U152"/>
    <mergeCell ref="A150:B150"/>
    <mergeCell ref="T150:U150"/>
    <mergeCell ref="AM150:AN150"/>
    <mergeCell ref="BB147:BB148"/>
    <mergeCell ref="BC147:BC148"/>
    <mergeCell ref="T141:AI141"/>
    <mergeCell ref="AJ141:AL141"/>
    <mergeCell ref="AZ136:BA136"/>
    <mergeCell ref="N130:O130"/>
    <mergeCell ref="H136:J136"/>
    <mergeCell ref="K136:M136"/>
    <mergeCell ref="N136:O136"/>
    <mergeCell ref="T136:U136"/>
    <mergeCell ref="AR132:AS132"/>
    <mergeCell ref="AT132:AV132"/>
    <mergeCell ref="AW132:AY132"/>
    <mergeCell ref="Y133:Z133"/>
    <mergeCell ref="AA133:AC133"/>
    <mergeCell ref="AD133:AF133"/>
    <mergeCell ref="AM133:AN133"/>
    <mergeCell ref="AO133:AQ133"/>
    <mergeCell ref="AR133:AS133"/>
    <mergeCell ref="AO132:AQ132"/>
    <mergeCell ref="AZ128:BA128"/>
    <mergeCell ref="AM128:AN128"/>
    <mergeCell ref="AO128:AQ128"/>
    <mergeCell ref="AR128:AS128"/>
    <mergeCell ref="AT128:AV128"/>
    <mergeCell ref="AW128:AY128"/>
    <mergeCell ref="Y128:Z128"/>
    <mergeCell ref="AA128:AC128"/>
    <mergeCell ref="V136:X136"/>
    <mergeCell ref="Y136:Z136"/>
    <mergeCell ref="AA136:AC136"/>
    <mergeCell ref="AD136:AF136"/>
    <mergeCell ref="AM136:AN136"/>
    <mergeCell ref="AO136:AQ136"/>
    <mergeCell ref="AR136:AS136"/>
    <mergeCell ref="AT136:AV136"/>
    <mergeCell ref="A129:B129"/>
    <mergeCell ref="C129:E129"/>
    <mergeCell ref="F129:G129"/>
    <mergeCell ref="H129:J129"/>
    <mergeCell ref="K129:M129"/>
    <mergeCell ref="T129:U129"/>
    <mergeCell ref="V129:X129"/>
    <mergeCell ref="Y129:Z129"/>
    <mergeCell ref="AA129:AC129"/>
    <mergeCell ref="AD129:AF129"/>
    <mergeCell ref="AM129:AN129"/>
    <mergeCell ref="AO129:AQ129"/>
    <mergeCell ref="AR129:AS129"/>
    <mergeCell ref="AT129:AV129"/>
    <mergeCell ref="AW129:AY129"/>
    <mergeCell ref="AZ129:BA129"/>
    <mergeCell ref="N129:O129"/>
    <mergeCell ref="AZ125:BA125"/>
    <mergeCell ref="AZ126:BA126"/>
    <mergeCell ref="AZ127:BA127"/>
    <mergeCell ref="C123:E123"/>
    <mergeCell ref="F123:G123"/>
    <mergeCell ref="H123:J123"/>
    <mergeCell ref="K123:M123"/>
    <mergeCell ref="N123:O123"/>
    <mergeCell ref="T123:U123"/>
    <mergeCell ref="V123:X123"/>
    <mergeCell ref="Y123:Z123"/>
    <mergeCell ref="AA123:AC123"/>
    <mergeCell ref="AD123:AF123"/>
    <mergeCell ref="AM123:AN123"/>
    <mergeCell ref="AO123:AQ123"/>
    <mergeCell ref="AR123:AS123"/>
    <mergeCell ref="AT123:AV123"/>
    <mergeCell ref="AW123:AY123"/>
    <mergeCell ref="V127:X127"/>
    <mergeCell ref="Y127:Z127"/>
    <mergeCell ref="AA127:AC127"/>
    <mergeCell ref="AD127:AF127"/>
    <mergeCell ref="AM127:AN127"/>
    <mergeCell ref="AO127:AQ127"/>
    <mergeCell ref="AR127:AS127"/>
    <mergeCell ref="AT127:AV127"/>
    <mergeCell ref="AW127:AY127"/>
    <mergeCell ref="C127:E127"/>
    <mergeCell ref="F127:G127"/>
    <mergeCell ref="H127:J127"/>
    <mergeCell ref="K127:M127"/>
    <mergeCell ref="AW126:AY126"/>
    <mergeCell ref="AZ120:BA120"/>
    <mergeCell ref="AZ121:BA121"/>
    <mergeCell ref="AZ122:BA122"/>
    <mergeCell ref="AZ123:BA123"/>
    <mergeCell ref="C124:E124"/>
    <mergeCell ref="F124:G124"/>
    <mergeCell ref="K124:M124"/>
    <mergeCell ref="V124:X124"/>
    <mergeCell ref="Y124:Z124"/>
    <mergeCell ref="AD124:AF124"/>
    <mergeCell ref="AO124:AQ124"/>
    <mergeCell ref="AR124:AS124"/>
    <mergeCell ref="AW124:AY124"/>
    <mergeCell ref="AZ124:BA124"/>
    <mergeCell ref="N127:O127"/>
    <mergeCell ref="T127:U127"/>
    <mergeCell ref="AM124:AN124"/>
    <mergeCell ref="AT124:AV124"/>
    <mergeCell ref="AM125:AN125"/>
    <mergeCell ref="AT125:AV125"/>
    <mergeCell ref="H126:J126"/>
    <mergeCell ref="K126:M126"/>
    <mergeCell ref="N126:O126"/>
    <mergeCell ref="T126:U126"/>
    <mergeCell ref="V126:X126"/>
    <mergeCell ref="Y126:Z126"/>
    <mergeCell ref="AA126:AC126"/>
    <mergeCell ref="AD126:AF126"/>
    <mergeCell ref="AM126:AN126"/>
    <mergeCell ref="AO126:AQ126"/>
    <mergeCell ref="AR126:AS126"/>
    <mergeCell ref="AT126:AV126"/>
    <mergeCell ref="A118:B118"/>
    <mergeCell ref="K118:M118"/>
    <mergeCell ref="N118:O118"/>
    <mergeCell ref="T118:U118"/>
    <mergeCell ref="V118:X118"/>
    <mergeCell ref="Y118:Z118"/>
    <mergeCell ref="AA118:AC118"/>
    <mergeCell ref="AD118:AF118"/>
    <mergeCell ref="AM118:AN118"/>
    <mergeCell ref="AO118:AQ118"/>
    <mergeCell ref="AR118:AS118"/>
    <mergeCell ref="AT118:AV118"/>
    <mergeCell ref="AW118:AY118"/>
    <mergeCell ref="N119:O119"/>
    <mergeCell ref="N120:O120"/>
    <mergeCell ref="Y122:Z122"/>
    <mergeCell ref="N121:O121"/>
    <mergeCell ref="AD122:AF122"/>
    <mergeCell ref="AO122:AQ122"/>
    <mergeCell ref="AR122:AS122"/>
    <mergeCell ref="AT122:AV122"/>
    <mergeCell ref="AW122:AY122"/>
    <mergeCell ref="AA122:AC122"/>
    <mergeCell ref="AM122:AN122"/>
    <mergeCell ref="AZ116:BA116"/>
    <mergeCell ref="AZ117:BA117"/>
    <mergeCell ref="AZ118:BA118"/>
    <mergeCell ref="A119:B119"/>
    <mergeCell ref="C119:E119"/>
    <mergeCell ref="F119:G119"/>
    <mergeCell ref="H119:J119"/>
    <mergeCell ref="K119:M119"/>
    <mergeCell ref="T119:U119"/>
    <mergeCell ref="V119:X119"/>
    <mergeCell ref="Y119:Z119"/>
    <mergeCell ref="AA119:AC119"/>
    <mergeCell ref="AD119:AF119"/>
    <mergeCell ref="AM119:AN119"/>
    <mergeCell ref="AO119:AQ119"/>
    <mergeCell ref="AR119:AS119"/>
    <mergeCell ref="AT119:AV119"/>
    <mergeCell ref="AW119:AY119"/>
    <mergeCell ref="AZ119:BA119"/>
    <mergeCell ref="K116:M116"/>
    <mergeCell ref="N116:O116"/>
    <mergeCell ref="T116:U116"/>
    <mergeCell ref="V116:X116"/>
    <mergeCell ref="Y116:Z116"/>
    <mergeCell ref="AA116:AC116"/>
    <mergeCell ref="C118:E118"/>
    <mergeCell ref="F118:G118"/>
    <mergeCell ref="H118:J118"/>
    <mergeCell ref="A117:B117"/>
    <mergeCell ref="C116:E116"/>
    <mergeCell ref="F116:G116"/>
    <mergeCell ref="H116:J116"/>
    <mergeCell ref="AR110:AS111"/>
    <mergeCell ref="AT110:AV111"/>
    <mergeCell ref="AW110:AY111"/>
    <mergeCell ref="AZ113:BA113"/>
    <mergeCell ref="AZ114:BA114"/>
    <mergeCell ref="AZ115:BA115"/>
    <mergeCell ref="AD115:AF115"/>
    <mergeCell ref="V110:X111"/>
    <mergeCell ref="Y110:Z111"/>
    <mergeCell ref="AA110:AC111"/>
    <mergeCell ref="AD110:AF111"/>
    <mergeCell ref="AO104:AQ104"/>
    <mergeCell ref="AR104:AS104"/>
    <mergeCell ref="AA98:AB98"/>
    <mergeCell ref="V100:X100"/>
    <mergeCell ref="Y100:Z100"/>
    <mergeCell ref="AA100:AB100"/>
    <mergeCell ref="AT104:AU104"/>
    <mergeCell ref="AV104:AX104"/>
    <mergeCell ref="AO106:AQ106"/>
    <mergeCell ref="AR106:AS106"/>
    <mergeCell ref="AT106:AU106"/>
    <mergeCell ref="AV106:AX106"/>
    <mergeCell ref="AM113:AN113"/>
    <mergeCell ref="AO113:AQ113"/>
    <mergeCell ref="AR113:AS113"/>
    <mergeCell ref="AT113:AV113"/>
    <mergeCell ref="AW113:AY113"/>
    <mergeCell ref="AM115:AN115"/>
    <mergeCell ref="AO115:AQ115"/>
    <mergeCell ref="AR115:AS115"/>
    <mergeCell ref="AT115:AV115"/>
    <mergeCell ref="AC91:AE91"/>
    <mergeCell ref="H91:I91"/>
    <mergeCell ref="V95:X95"/>
    <mergeCell ref="AO95:AQ95"/>
    <mergeCell ref="AR98:AS98"/>
    <mergeCell ref="AT98:AU98"/>
    <mergeCell ref="AV98:AX98"/>
    <mergeCell ref="A106:R106"/>
    <mergeCell ref="V106:X106"/>
    <mergeCell ref="C93:E93"/>
    <mergeCell ref="F93:G93"/>
    <mergeCell ref="H93:I93"/>
    <mergeCell ref="J93:L93"/>
    <mergeCell ref="V93:X93"/>
    <mergeCell ref="Y93:Z93"/>
    <mergeCell ref="AA93:AB93"/>
    <mergeCell ref="C95:E95"/>
    <mergeCell ref="C98:E98"/>
    <mergeCell ref="F98:G98"/>
    <mergeCell ref="AN65:AP65"/>
    <mergeCell ref="AQ65:AR65"/>
    <mergeCell ref="AN66:AP66"/>
    <mergeCell ref="AQ66:AR66"/>
    <mergeCell ref="AN67:AP67"/>
    <mergeCell ref="AQ67:AR67"/>
    <mergeCell ref="AN68:AP68"/>
    <mergeCell ref="AQ69:AR69"/>
    <mergeCell ref="AN70:AP70"/>
    <mergeCell ref="AQ70:AR70"/>
    <mergeCell ref="BS89:BT89"/>
    <mergeCell ref="AT81:AU81"/>
    <mergeCell ref="AV81:AX81"/>
    <mergeCell ref="AT75:AU76"/>
    <mergeCell ref="AV75:AX76"/>
    <mergeCell ref="AY75:AY76"/>
    <mergeCell ref="BB75:BB76"/>
    <mergeCell ref="BC75:BC76"/>
    <mergeCell ref="BD75:BD76"/>
    <mergeCell ref="P140:S140"/>
    <mergeCell ref="T140:AH140"/>
    <mergeCell ref="AI140:AL140"/>
    <mergeCell ref="A141:P141"/>
    <mergeCell ref="Q141:S141"/>
    <mergeCell ref="P146:Q146"/>
    <mergeCell ref="C147:H147"/>
    <mergeCell ref="BS90:BT90"/>
    <mergeCell ref="BS91:BT91"/>
    <mergeCell ref="BS92:BT92"/>
    <mergeCell ref="BS93:BT93"/>
    <mergeCell ref="BS94:BT94"/>
    <mergeCell ref="BS95:BT95"/>
    <mergeCell ref="BS96:BT96"/>
    <mergeCell ref="BS97:BT97"/>
    <mergeCell ref="BS98:BT98"/>
    <mergeCell ref="BS99:BT99"/>
    <mergeCell ref="BS100:BT100"/>
    <mergeCell ref="BS101:BT101"/>
    <mergeCell ref="BS102:BT102"/>
    <mergeCell ref="AM108:BE109"/>
    <mergeCell ref="A105:Q105"/>
    <mergeCell ref="C96:E96"/>
    <mergeCell ref="F96:G96"/>
    <mergeCell ref="AC96:AE96"/>
    <mergeCell ref="C97:E97"/>
    <mergeCell ref="F97:G97"/>
    <mergeCell ref="C90:E90"/>
    <mergeCell ref="F90:G90"/>
    <mergeCell ref="C94:E94"/>
    <mergeCell ref="F94:G94"/>
    <mergeCell ref="AC93:AE93"/>
    <mergeCell ref="Y86:Z86"/>
    <mergeCell ref="AA86:AB86"/>
    <mergeCell ref="AO86:AQ86"/>
    <mergeCell ref="AR86:AS86"/>
    <mergeCell ref="AR80:AS80"/>
    <mergeCell ref="Y77:Z77"/>
    <mergeCell ref="J80:L80"/>
    <mergeCell ref="AM131:AN131"/>
    <mergeCell ref="T151:U151"/>
    <mergeCell ref="A138:J138"/>
    <mergeCell ref="K138:S138"/>
    <mergeCell ref="T138:AB138"/>
    <mergeCell ref="AD138:AL138"/>
    <mergeCell ref="A139:N139"/>
    <mergeCell ref="O139:S139"/>
    <mergeCell ref="T139:AF139"/>
    <mergeCell ref="AM132:AN132"/>
    <mergeCell ref="AM134:AN134"/>
    <mergeCell ref="A131:B131"/>
    <mergeCell ref="H131:J131"/>
    <mergeCell ref="A137:B137"/>
    <mergeCell ref="C137:E137"/>
    <mergeCell ref="P147:P148"/>
    <mergeCell ref="Q147:Q148"/>
    <mergeCell ref="T147:U148"/>
    <mergeCell ref="M151:N151"/>
    <mergeCell ref="A136:B136"/>
    <mergeCell ref="C136:E136"/>
    <mergeCell ref="F136:G136"/>
    <mergeCell ref="C132:E132"/>
    <mergeCell ref="AH139:AL139"/>
    <mergeCell ref="A140:O140"/>
    <mergeCell ref="V122:X122"/>
    <mergeCell ref="T131:U131"/>
    <mergeCell ref="A110:B111"/>
    <mergeCell ref="C110:E111"/>
    <mergeCell ref="F110:G111"/>
    <mergeCell ref="H110:J111"/>
    <mergeCell ref="K110:M111"/>
    <mergeCell ref="J98:L98"/>
    <mergeCell ref="V98:X98"/>
    <mergeCell ref="Y98:Z98"/>
    <mergeCell ref="AQ42:AR42"/>
    <mergeCell ref="AN43:AP43"/>
    <mergeCell ref="AQ43:AR43"/>
    <mergeCell ref="AN55:AP55"/>
    <mergeCell ref="AQ55:AR55"/>
    <mergeCell ref="AN39:AP41"/>
    <mergeCell ref="AN42:AP42"/>
    <mergeCell ref="AN53:AP53"/>
    <mergeCell ref="AN57:AP57"/>
    <mergeCell ref="AN56:AP56"/>
    <mergeCell ref="AN69:AP69"/>
    <mergeCell ref="AQ53:AR53"/>
    <mergeCell ref="AN54:AP54"/>
    <mergeCell ref="AQ54:AR54"/>
    <mergeCell ref="AQ46:AR46"/>
    <mergeCell ref="AN47:AP47"/>
    <mergeCell ref="AQ47:AR47"/>
    <mergeCell ref="AN48:AP48"/>
    <mergeCell ref="AQ48:AR48"/>
    <mergeCell ref="AN49:AP49"/>
    <mergeCell ref="AQ49:AR49"/>
    <mergeCell ref="V86:X86"/>
    <mergeCell ref="N124:O124"/>
    <mergeCell ref="T124:U124"/>
    <mergeCell ref="N110:O111"/>
    <mergeCell ref="P110:P111"/>
    <mergeCell ref="Q110:Q111"/>
    <mergeCell ref="R110:R111"/>
    <mergeCell ref="S110:S111"/>
    <mergeCell ref="T110:U111"/>
    <mergeCell ref="C89:E89"/>
    <mergeCell ref="F89:G89"/>
    <mergeCell ref="AC88:AE88"/>
    <mergeCell ref="Y87:Z87"/>
    <mergeCell ref="A104:P104"/>
    <mergeCell ref="C113:E113"/>
    <mergeCell ref="O195:P195"/>
    <mergeCell ref="O196:P196"/>
    <mergeCell ref="O197:P197"/>
    <mergeCell ref="L195:N195"/>
    <mergeCell ref="F196:H196"/>
    <mergeCell ref="A171:F172"/>
    <mergeCell ref="AD179:AE180"/>
    <mergeCell ref="G171:M172"/>
    <mergeCell ref="A176:U177"/>
    <mergeCell ref="A179:B180"/>
    <mergeCell ref="C179:E180"/>
    <mergeCell ref="F179:G180"/>
    <mergeCell ref="H179:I180"/>
    <mergeCell ref="K179:L180"/>
    <mergeCell ref="H122:J122"/>
    <mergeCell ref="K122:M122"/>
    <mergeCell ref="N122:O122"/>
    <mergeCell ref="T122:U122"/>
    <mergeCell ref="AA124:AC124"/>
    <mergeCell ref="H125:J125"/>
    <mergeCell ref="N125:O125"/>
    <mergeCell ref="T125:U125"/>
    <mergeCell ref="AA125:AC125"/>
    <mergeCell ref="C126:E126"/>
    <mergeCell ref="F126:G126"/>
    <mergeCell ref="A132:B132"/>
    <mergeCell ref="A126:B126"/>
    <mergeCell ref="A127:B127"/>
    <mergeCell ref="A128:B128"/>
    <mergeCell ref="A151:B151"/>
    <mergeCell ref="C99:E99"/>
    <mergeCell ref="F99:G99"/>
    <mergeCell ref="AC99:AE99"/>
    <mergeCell ref="AC100:AE100"/>
    <mergeCell ref="AC104:AE104"/>
    <mergeCell ref="AD113:AF113"/>
    <mergeCell ref="A116:B116"/>
    <mergeCell ref="A113:B113"/>
    <mergeCell ref="A114:B114"/>
    <mergeCell ref="A112:B112"/>
    <mergeCell ref="C112:E112"/>
    <mergeCell ref="F112:G112"/>
    <mergeCell ref="H112:J112"/>
    <mergeCell ref="A125:B125"/>
    <mergeCell ref="A123:B123"/>
    <mergeCell ref="A124:B124"/>
    <mergeCell ref="A122:B122"/>
    <mergeCell ref="C122:E122"/>
    <mergeCell ref="F122:G122"/>
    <mergeCell ref="H124:J124"/>
    <mergeCell ref="H88:I88"/>
    <mergeCell ref="J88:L88"/>
    <mergeCell ref="V88:X88"/>
    <mergeCell ref="Y88:Z88"/>
    <mergeCell ref="AA88:AB88"/>
    <mergeCell ref="AO88:AQ88"/>
    <mergeCell ref="AR88:AS88"/>
    <mergeCell ref="AT88:AU88"/>
    <mergeCell ref="K112:M112"/>
    <mergeCell ref="N112:O112"/>
    <mergeCell ref="T112:U112"/>
    <mergeCell ref="C100:E100"/>
    <mergeCell ref="A115:B115"/>
    <mergeCell ref="AD132:AF132"/>
    <mergeCell ref="A134:B134"/>
    <mergeCell ref="C134:E134"/>
    <mergeCell ref="F134:G134"/>
    <mergeCell ref="H134:J134"/>
    <mergeCell ref="K134:M134"/>
    <mergeCell ref="N134:O134"/>
    <mergeCell ref="T134:U134"/>
    <mergeCell ref="V134:X134"/>
    <mergeCell ref="Y134:Z134"/>
    <mergeCell ref="AA134:AC134"/>
    <mergeCell ref="AD134:AF134"/>
    <mergeCell ref="C133:E133"/>
    <mergeCell ref="F133:G133"/>
    <mergeCell ref="H133:J133"/>
    <mergeCell ref="K133:M133"/>
    <mergeCell ref="N133:O133"/>
    <mergeCell ref="T133:U133"/>
    <mergeCell ref="V133:X133"/>
    <mergeCell ref="C88:E88"/>
    <mergeCell ref="F88:G88"/>
    <mergeCell ref="C86:E86"/>
    <mergeCell ref="F86:G86"/>
    <mergeCell ref="AC85:AE85"/>
    <mergeCell ref="C83:E83"/>
    <mergeCell ref="F83:G83"/>
    <mergeCell ref="H83:I83"/>
    <mergeCell ref="J83:L83"/>
    <mergeCell ref="V83:X83"/>
    <mergeCell ref="Y83:Z83"/>
    <mergeCell ref="AA83:AB83"/>
    <mergeCell ref="AC83:AE83"/>
    <mergeCell ref="AO83:AQ83"/>
    <mergeCell ref="AR83:AS83"/>
    <mergeCell ref="AT83:AU83"/>
    <mergeCell ref="AV83:AX83"/>
    <mergeCell ref="C87:E87"/>
    <mergeCell ref="F87:G87"/>
    <mergeCell ref="H87:I87"/>
    <mergeCell ref="J87:L87"/>
    <mergeCell ref="V87:X87"/>
    <mergeCell ref="H86:I86"/>
    <mergeCell ref="J86:L86"/>
    <mergeCell ref="AT86:AU86"/>
    <mergeCell ref="AV86:AX86"/>
    <mergeCell ref="C85:E85"/>
    <mergeCell ref="AC87:AE87"/>
    <mergeCell ref="AO87:AQ87"/>
    <mergeCell ref="AR87:AS87"/>
    <mergeCell ref="AT87:AU87"/>
    <mergeCell ref="AV87:AX87"/>
    <mergeCell ref="A75:A76"/>
    <mergeCell ref="B75:B76"/>
    <mergeCell ref="C75:E76"/>
    <mergeCell ref="F75:G76"/>
    <mergeCell ref="H75:I76"/>
    <mergeCell ref="J75:L76"/>
    <mergeCell ref="M75:M76"/>
    <mergeCell ref="P75:P76"/>
    <mergeCell ref="Q75:Q76"/>
    <mergeCell ref="R75:R76"/>
    <mergeCell ref="AT80:AU80"/>
    <mergeCell ref="AV80:AX80"/>
    <mergeCell ref="V81:X81"/>
    <mergeCell ref="Y81:Z81"/>
    <mergeCell ref="AA81:AB81"/>
    <mergeCell ref="AO81:AQ81"/>
    <mergeCell ref="AR81:AS81"/>
    <mergeCell ref="H80:I80"/>
    <mergeCell ref="AN50:AP50"/>
    <mergeCell ref="AQ50:AR50"/>
    <mergeCell ref="AN52:AP52"/>
    <mergeCell ref="AQ52:AR52"/>
    <mergeCell ref="AN60:AP60"/>
    <mergeCell ref="AQ60:AR60"/>
    <mergeCell ref="C77:E77"/>
    <mergeCell ref="F77:G77"/>
    <mergeCell ref="A70:N70"/>
    <mergeCell ref="AN51:AP51"/>
    <mergeCell ref="AQ51:AR51"/>
    <mergeCell ref="A73:S74"/>
    <mergeCell ref="T73:AL74"/>
    <mergeCell ref="AM73:BE74"/>
    <mergeCell ref="AN71:AP71"/>
    <mergeCell ref="AQ71:AR71"/>
    <mergeCell ref="AN72:AP72"/>
    <mergeCell ref="AQ72:AR72"/>
    <mergeCell ref="AN63:AP63"/>
    <mergeCell ref="AQ63:AR63"/>
    <mergeCell ref="AN64:AP64"/>
    <mergeCell ref="AQ64:AR64"/>
    <mergeCell ref="B64:D64"/>
    <mergeCell ref="E64:F64"/>
    <mergeCell ref="U64:W64"/>
    <mergeCell ref="X64:Y64"/>
    <mergeCell ref="B52:D52"/>
    <mergeCell ref="E52:F52"/>
    <mergeCell ref="B53:D53"/>
    <mergeCell ref="E53:F53"/>
    <mergeCell ref="B54:D54"/>
    <mergeCell ref="E54:F54"/>
    <mergeCell ref="BD39:BD41"/>
    <mergeCell ref="BE39:BE41"/>
    <mergeCell ref="AZ39:BA41"/>
    <mergeCell ref="AQ39:AR41"/>
    <mergeCell ref="AM39:AM41"/>
    <mergeCell ref="AS39:AS41"/>
    <mergeCell ref="AT39:AT41"/>
    <mergeCell ref="C7:E7"/>
    <mergeCell ref="AO7:AQ7"/>
    <mergeCell ref="AO13:AQ13"/>
    <mergeCell ref="AO21:AQ21"/>
    <mergeCell ref="AO26:AQ26"/>
    <mergeCell ref="AO35:AQ35"/>
    <mergeCell ref="AO36:AQ36"/>
    <mergeCell ref="AN44:AP44"/>
    <mergeCell ref="AQ44:AR44"/>
    <mergeCell ref="AN45:AP45"/>
    <mergeCell ref="AQ45:AR45"/>
    <mergeCell ref="C15:E15"/>
    <mergeCell ref="C16:E16"/>
    <mergeCell ref="C17:E17"/>
    <mergeCell ref="C18:E18"/>
    <mergeCell ref="C19:E19"/>
    <mergeCell ref="C20:E20"/>
    <mergeCell ref="C21:E21"/>
    <mergeCell ref="E45:F45"/>
    <mergeCell ref="U45:W45"/>
    <mergeCell ref="X45:Y45"/>
    <mergeCell ref="C22:E22"/>
    <mergeCell ref="C23:E23"/>
    <mergeCell ref="C24:E24"/>
    <mergeCell ref="C25:E25"/>
    <mergeCell ref="AN46:AP46"/>
    <mergeCell ref="A37:S38"/>
    <mergeCell ref="T37:AL38"/>
    <mergeCell ref="AM37:BE38"/>
    <mergeCell ref="A39:A41"/>
    <mergeCell ref="T39:T41"/>
    <mergeCell ref="BE75:BE76"/>
    <mergeCell ref="BF75:BF76"/>
    <mergeCell ref="BG75:BG76"/>
    <mergeCell ref="BH75:BJ76"/>
    <mergeCell ref="BK75:BL76"/>
    <mergeCell ref="BM75:BN76"/>
    <mergeCell ref="BO75:BQ76"/>
    <mergeCell ref="BR75:BR76"/>
    <mergeCell ref="S75:S76"/>
    <mergeCell ref="T75:T76"/>
    <mergeCell ref="U75:U76"/>
    <mergeCell ref="V75:X76"/>
    <mergeCell ref="Y75:Z76"/>
    <mergeCell ref="AA75:AB76"/>
    <mergeCell ref="AC75:AE76"/>
    <mergeCell ref="AF75:AF76"/>
    <mergeCell ref="AI75:AI76"/>
    <mergeCell ref="AJ75:AJ76"/>
    <mergeCell ref="AK75:AK76"/>
    <mergeCell ref="AL75:AL76"/>
    <mergeCell ref="AM75:AM76"/>
    <mergeCell ref="AN75:AN76"/>
    <mergeCell ref="AO75:AQ76"/>
    <mergeCell ref="AR75:AS76"/>
    <mergeCell ref="AG75:AH76"/>
    <mergeCell ref="B45:D45"/>
    <mergeCell ref="BO80:BQ80"/>
    <mergeCell ref="AR77:AS77"/>
    <mergeCell ref="AT77:AU77"/>
    <mergeCell ref="AV77:AX77"/>
    <mergeCell ref="BH77:BJ77"/>
    <mergeCell ref="BK77:BL77"/>
    <mergeCell ref="BM77:BN77"/>
    <mergeCell ref="BO77:BQ77"/>
    <mergeCell ref="H78:I78"/>
    <mergeCell ref="J78:L78"/>
    <mergeCell ref="V78:X78"/>
    <mergeCell ref="Y78:Z78"/>
    <mergeCell ref="AA78:AB78"/>
    <mergeCell ref="AO78:AQ78"/>
    <mergeCell ref="AR78:AS78"/>
    <mergeCell ref="AT78:AU78"/>
    <mergeCell ref="AV78:AX78"/>
    <mergeCell ref="BH78:BJ78"/>
    <mergeCell ref="BK78:BL78"/>
    <mergeCell ref="BM78:BN78"/>
    <mergeCell ref="BO78:BQ78"/>
    <mergeCell ref="AG77:AH77"/>
    <mergeCell ref="AG78:AH78"/>
    <mergeCell ref="AA77:AB77"/>
    <mergeCell ref="AO77:AQ77"/>
    <mergeCell ref="AC78:AE78"/>
    <mergeCell ref="AC77:AE77"/>
    <mergeCell ref="AC79:AE79"/>
    <mergeCell ref="H79:I79"/>
    <mergeCell ref="J79:L79"/>
    <mergeCell ref="V79:X79"/>
    <mergeCell ref="Y79:Z79"/>
    <mergeCell ref="BH81:BJ81"/>
    <mergeCell ref="BK81:BL81"/>
    <mergeCell ref="BM81:BN81"/>
    <mergeCell ref="BO81:BQ81"/>
    <mergeCell ref="C82:E82"/>
    <mergeCell ref="F82:G82"/>
    <mergeCell ref="H82:I82"/>
    <mergeCell ref="J82:L82"/>
    <mergeCell ref="V82:X82"/>
    <mergeCell ref="Y82:Z82"/>
    <mergeCell ref="AA82:AB82"/>
    <mergeCell ref="AC82:AE82"/>
    <mergeCell ref="AO82:AQ82"/>
    <mergeCell ref="AR82:AS82"/>
    <mergeCell ref="AT82:AU82"/>
    <mergeCell ref="AV82:AX82"/>
    <mergeCell ref="BH82:BJ82"/>
    <mergeCell ref="BK82:BL82"/>
    <mergeCell ref="BM82:BN82"/>
    <mergeCell ref="BO82:BQ82"/>
    <mergeCell ref="AG81:AH81"/>
    <mergeCell ref="AG82:AH82"/>
    <mergeCell ref="AC81:AE81"/>
    <mergeCell ref="C81:E81"/>
    <mergeCell ref="F81:G81"/>
    <mergeCell ref="H81:I81"/>
    <mergeCell ref="J81:L81"/>
    <mergeCell ref="BH83:BJ83"/>
    <mergeCell ref="BK83:BL83"/>
    <mergeCell ref="BM83:BN83"/>
    <mergeCell ref="BO83:BQ83"/>
    <mergeCell ref="H84:I84"/>
    <mergeCell ref="J84:L84"/>
    <mergeCell ref="V84:X84"/>
    <mergeCell ref="Y84:Z84"/>
    <mergeCell ref="AA84:AB84"/>
    <mergeCell ref="AO84:AQ84"/>
    <mergeCell ref="AR84:AS84"/>
    <mergeCell ref="AT84:AU84"/>
    <mergeCell ref="AV84:AX84"/>
    <mergeCell ref="BH84:BJ84"/>
    <mergeCell ref="BK84:BL84"/>
    <mergeCell ref="BM84:BN84"/>
    <mergeCell ref="BO84:BQ84"/>
    <mergeCell ref="AG83:AH83"/>
    <mergeCell ref="AG84:AH84"/>
    <mergeCell ref="AC84:AE84"/>
    <mergeCell ref="BH86:BJ86"/>
    <mergeCell ref="BK86:BL86"/>
    <mergeCell ref="BM86:BN86"/>
    <mergeCell ref="BO86:BQ86"/>
    <mergeCell ref="AG85:AH85"/>
    <mergeCell ref="AG86:AH86"/>
    <mergeCell ref="BH87:BJ87"/>
    <mergeCell ref="BK87:BL87"/>
    <mergeCell ref="BM87:BN87"/>
    <mergeCell ref="BO87:BQ87"/>
    <mergeCell ref="AC86:AE86"/>
    <mergeCell ref="AV88:AX88"/>
    <mergeCell ref="BH88:BJ88"/>
    <mergeCell ref="BK88:BL88"/>
    <mergeCell ref="BM88:BN88"/>
    <mergeCell ref="BO88:BQ88"/>
    <mergeCell ref="AG87:AH87"/>
    <mergeCell ref="AG88:AH88"/>
    <mergeCell ref="AR85:AS85"/>
    <mergeCell ref="AT85:AU85"/>
    <mergeCell ref="AV85:AX85"/>
    <mergeCell ref="AO85:AQ85"/>
    <mergeCell ref="BH89:BJ89"/>
    <mergeCell ref="BK89:BL89"/>
    <mergeCell ref="BM89:BN89"/>
    <mergeCell ref="BO89:BQ89"/>
    <mergeCell ref="H90:I90"/>
    <mergeCell ref="J90:L90"/>
    <mergeCell ref="V90:X90"/>
    <mergeCell ref="Y90:Z90"/>
    <mergeCell ref="AA90:AB90"/>
    <mergeCell ref="AO90:AQ90"/>
    <mergeCell ref="AR90:AS90"/>
    <mergeCell ref="AT90:AU90"/>
    <mergeCell ref="AV90:AX90"/>
    <mergeCell ref="BH90:BJ90"/>
    <mergeCell ref="BK90:BL90"/>
    <mergeCell ref="BM90:BN90"/>
    <mergeCell ref="BO90:BQ90"/>
    <mergeCell ref="AG89:AH89"/>
    <mergeCell ref="AG90:AH90"/>
    <mergeCell ref="AC90:AE90"/>
    <mergeCell ref="H89:I89"/>
    <mergeCell ref="J89:L89"/>
    <mergeCell ref="V89:X89"/>
    <mergeCell ref="Y89:Z89"/>
    <mergeCell ref="AA89:AB89"/>
    <mergeCell ref="AO89:AQ89"/>
    <mergeCell ref="AR89:AS89"/>
    <mergeCell ref="AT89:AU89"/>
    <mergeCell ref="AV89:AX89"/>
    <mergeCell ref="AC89:AE89"/>
    <mergeCell ref="BH91:BJ91"/>
    <mergeCell ref="BK91:BL91"/>
    <mergeCell ref="BM91:BN91"/>
    <mergeCell ref="BO91:BQ91"/>
    <mergeCell ref="C92:E92"/>
    <mergeCell ref="F92:G92"/>
    <mergeCell ref="H92:I92"/>
    <mergeCell ref="J92:L92"/>
    <mergeCell ref="V92:X92"/>
    <mergeCell ref="Y92:Z92"/>
    <mergeCell ref="AA92:AB92"/>
    <mergeCell ref="AC92:AE92"/>
    <mergeCell ref="AO92:AQ92"/>
    <mergeCell ref="AR92:AS92"/>
    <mergeCell ref="AT92:AU92"/>
    <mergeCell ref="AV92:AX92"/>
    <mergeCell ref="BH92:BJ92"/>
    <mergeCell ref="BK92:BL92"/>
    <mergeCell ref="BM92:BN92"/>
    <mergeCell ref="BO92:BQ92"/>
    <mergeCell ref="AG91:AH91"/>
    <mergeCell ref="AG92:AH92"/>
    <mergeCell ref="C91:E91"/>
    <mergeCell ref="F91:G91"/>
    <mergeCell ref="J91:L91"/>
    <mergeCell ref="V91:X91"/>
    <mergeCell ref="Y91:Z91"/>
    <mergeCell ref="AA91:AB91"/>
    <mergeCell ref="AO91:AQ91"/>
    <mergeCell ref="AR91:AS91"/>
    <mergeCell ref="AT91:AU91"/>
    <mergeCell ref="AV91:AX91"/>
    <mergeCell ref="BH93:BJ93"/>
    <mergeCell ref="BK93:BL93"/>
    <mergeCell ref="BM93:BN93"/>
    <mergeCell ref="BO93:BQ93"/>
    <mergeCell ref="H94:I94"/>
    <mergeCell ref="J94:L94"/>
    <mergeCell ref="V94:X94"/>
    <mergeCell ref="Y94:Z94"/>
    <mergeCell ref="AA94:AB94"/>
    <mergeCell ref="AO94:AQ94"/>
    <mergeCell ref="AR94:AS94"/>
    <mergeCell ref="AT94:AU94"/>
    <mergeCell ref="AV94:AX94"/>
    <mergeCell ref="BH94:BJ94"/>
    <mergeCell ref="BK94:BL94"/>
    <mergeCell ref="BM94:BN94"/>
    <mergeCell ref="BO94:BQ94"/>
    <mergeCell ref="AG93:AH93"/>
    <mergeCell ref="AG94:AH94"/>
    <mergeCell ref="AZ93:BA93"/>
    <mergeCell ref="AZ94:BA94"/>
    <mergeCell ref="AO93:AQ93"/>
    <mergeCell ref="AR93:AS93"/>
    <mergeCell ref="AT93:AU93"/>
    <mergeCell ref="AV93:AX93"/>
    <mergeCell ref="AC94:AE94"/>
    <mergeCell ref="BH95:BJ95"/>
    <mergeCell ref="H96:I96"/>
    <mergeCell ref="J96:L96"/>
    <mergeCell ref="V96:X96"/>
    <mergeCell ref="Y96:Z96"/>
    <mergeCell ref="AA96:AB96"/>
    <mergeCell ref="AO96:AQ96"/>
    <mergeCell ref="AR96:AS96"/>
    <mergeCell ref="AT96:AU96"/>
    <mergeCell ref="AV96:AX96"/>
    <mergeCell ref="BH96:BJ96"/>
    <mergeCell ref="BK96:BL96"/>
    <mergeCell ref="BM96:BN96"/>
    <mergeCell ref="BO96:BQ96"/>
    <mergeCell ref="H97:I97"/>
    <mergeCell ref="J97:L97"/>
    <mergeCell ref="V97:X97"/>
    <mergeCell ref="Y97:Z97"/>
    <mergeCell ref="AA97:AB97"/>
    <mergeCell ref="AO97:AQ97"/>
    <mergeCell ref="AR97:AS97"/>
    <mergeCell ref="AT97:AU97"/>
    <mergeCell ref="AV97:AX97"/>
    <mergeCell ref="BH97:BJ97"/>
    <mergeCell ref="BK97:BL97"/>
    <mergeCell ref="BM97:BN97"/>
    <mergeCell ref="BO97:BQ97"/>
    <mergeCell ref="AG95:AH95"/>
    <mergeCell ref="AG96:AH96"/>
    <mergeCell ref="AG97:AH97"/>
    <mergeCell ref="AZ95:BA95"/>
    <mergeCell ref="AZ96:BA96"/>
    <mergeCell ref="BH98:BJ98"/>
    <mergeCell ref="BK98:BL98"/>
    <mergeCell ref="BM98:BN98"/>
    <mergeCell ref="BO98:BQ98"/>
    <mergeCell ref="H99:I99"/>
    <mergeCell ref="J99:L99"/>
    <mergeCell ref="V99:X99"/>
    <mergeCell ref="Y99:Z99"/>
    <mergeCell ref="AA99:AB99"/>
    <mergeCell ref="AO99:AQ99"/>
    <mergeCell ref="AR99:AS99"/>
    <mergeCell ref="AT99:AU99"/>
    <mergeCell ref="AV99:AX99"/>
    <mergeCell ref="BH99:BJ99"/>
    <mergeCell ref="BK99:BL99"/>
    <mergeCell ref="BM99:BN99"/>
    <mergeCell ref="BO99:BQ99"/>
    <mergeCell ref="AG98:AH98"/>
    <mergeCell ref="AG99:AH99"/>
    <mergeCell ref="AO98:AQ98"/>
    <mergeCell ref="AZ98:BA98"/>
    <mergeCell ref="AZ99:BA99"/>
    <mergeCell ref="BH100:BJ100"/>
    <mergeCell ref="BK100:BL100"/>
    <mergeCell ref="BM100:BN100"/>
    <mergeCell ref="BO100:BQ100"/>
    <mergeCell ref="A101:I101"/>
    <mergeCell ref="J101:S101"/>
    <mergeCell ref="V101:X101"/>
    <mergeCell ref="Y101:Z101"/>
    <mergeCell ref="AA101:AB101"/>
    <mergeCell ref="AC101:AE101"/>
    <mergeCell ref="AO101:AQ101"/>
    <mergeCell ref="AR101:AS101"/>
    <mergeCell ref="AT101:AU101"/>
    <mergeCell ref="AV101:AX101"/>
    <mergeCell ref="BH101:BJ101"/>
    <mergeCell ref="BK101:BL101"/>
    <mergeCell ref="BM101:BN101"/>
    <mergeCell ref="BO101:BQ101"/>
    <mergeCell ref="AG100:AH100"/>
    <mergeCell ref="AG101:AH101"/>
    <mergeCell ref="AO100:AQ100"/>
    <mergeCell ref="AR100:AS100"/>
    <mergeCell ref="AT100:AU100"/>
    <mergeCell ref="AV100:AX100"/>
    <mergeCell ref="F100:G100"/>
    <mergeCell ref="H100:I100"/>
    <mergeCell ref="J100:L100"/>
    <mergeCell ref="AZ100:BA100"/>
    <mergeCell ref="AZ101:BA101"/>
    <mergeCell ref="BH102:BJ102"/>
    <mergeCell ref="BK102:BL102"/>
    <mergeCell ref="BM102:BN102"/>
    <mergeCell ref="BO102:BQ102"/>
    <mergeCell ref="P103:S103"/>
    <mergeCell ref="V103:X103"/>
    <mergeCell ref="Y103:Z103"/>
    <mergeCell ref="AA103:AB103"/>
    <mergeCell ref="AC103:AE103"/>
    <mergeCell ref="AO103:AQ103"/>
    <mergeCell ref="AR103:AS103"/>
    <mergeCell ref="AT103:AU103"/>
    <mergeCell ref="AV103:AX103"/>
    <mergeCell ref="BH103:BJ103"/>
    <mergeCell ref="BK103:BL103"/>
    <mergeCell ref="BM103:BN103"/>
    <mergeCell ref="BO103:BQ103"/>
    <mergeCell ref="AG102:AH102"/>
    <mergeCell ref="AG103:AH103"/>
    <mergeCell ref="O102:S102"/>
    <mergeCell ref="V102:X102"/>
    <mergeCell ref="Y102:Z102"/>
    <mergeCell ref="AA102:AB102"/>
    <mergeCell ref="AC102:AE102"/>
    <mergeCell ref="AO102:AQ102"/>
    <mergeCell ref="AR102:AS102"/>
    <mergeCell ref="AT102:AU102"/>
    <mergeCell ref="AV102:AX102"/>
    <mergeCell ref="A103:O103"/>
    <mergeCell ref="A102:N102"/>
    <mergeCell ref="AZ102:BA102"/>
    <mergeCell ref="AZ103:BA103"/>
    <mergeCell ref="BH104:BJ104"/>
    <mergeCell ref="BK104:BL104"/>
    <mergeCell ref="BM104:BN104"/>
    <mergeCell ref="BO104:BQ104"/>
    <mergeCell ref="R105:S105"/>
    <mergeCell ref="V105:X105"/>
    <mergeCell ref="Y105:Z105"/>
    <mergeCell ref="AA105:AB105"/>
    <mergeCell ref="AC105:AE105"/>
    <mergeCell ref="AO105:AQ105"/>
    <mergeCell ref="AR105:AS105"/>
    <mergeCell ref="AT105:AU105"/>
    <mergeCell ref="AV105:AX105"/>
    <mergeCell ref="BH105:BJ105"/>
    <mergeCell ref="BK105:BL105"/>
    <mergeCell ref="BM105:BN105"/>
    <mergeCell ref="BO105:BQ105"/>
    <mergeCell ref="AG104:AH104"/>
    <mergeCell ref="AG105:AH105"/>
    <mergeCell ref="Q104:S104"/>
    <mergeCell ref="V104:X104"/>
    <mergeCell ref="Y104:Z104"/>
    <mergeCell ref="AA104:AB104"/>
    <mergeCell ref="AZ104:BA104"/>
    <mergeCell ref="AZ105:BA105"/>
    <mergeCell ref="BH106:BJ106"/>
    <mergeCell ref="BK106:BL106"/>
    <mergeCell ref="BM106:BN106"/>
    <mergeCell ref="BO106:BQ106"/>
    <mergeCell ref="AZ110:BA111"/>
    <mergeCell ref="BB110:BB111"/>
    <mergeCell ref="BC110:BC111"/>
    <mergeCell ref="BD110:BD111"/>
    <mergeCell ref="BE110:BE111"/>
    <mergeCell ref="V112:X112"/>
    <mergeCell ref="Y112:Z112"/>
    <mergeCell ref="AA112:AC112"/>
    <mergeCell ref="AD112:AF112"/>
    <mergeCell ref="AM112:AN112"/>
    <mergeCell ref="AO112:AQ112"/>
    <mergeCell ref="AR112:AS112"/>
    <mergeCell ref="AT112:AV112"/>
    <mergeCell ref="AW112:AY112"/>
    <mergeCell ref="AG106:AH106"/>
    <mergeCell ref="Y106:Z106"/>
    <mergeCell ref="AA106:AB106"/>
    <mergeCell ref="AC106:AE106"/>
    <mergeCell ref="AZ112:BA112"/>
    <mergeCell ref="AJ110:AJ111"/>
    <mergeCell ref="AK110:AK111"/>
    <mergeCell ref="AL110:AL111"/>
    <mergeCell ref="AM110:AN111"/>
    <mergeCell ref="AO110:AQ111"/>
    <mergeCell ref="AH110:AH111"/>
    <mergeCell ref="T107:AL107"/>
    <mergeCell ref="AM107:BE107"/>
    <mergeCell ref="AI110:AI111"/>
    <mergeCell ref="C114:E114"/>
    <mergeCell ref="F114:G114"/>
    <mergeCell ref="H114:J114"/>
    <mergeCell ref="K114:M114"/>
    <mergeCell ref="N114:O114"/>
    <mergeCell ref="T114:U114"/>
    <mergeCell ref="V114:X114"/>
    <mergeCell ref="Y114:Z114"/>
    <mergeCell ref="AA114:AC114"/>
    <mergeCell ref="AD114:AF114"/>
    <mergeCell ref="AM114:AN114"/>
    <mergeCell ref="AO114:AQ114"/>
    <mergeCell ref="AR114:AS114"/>
    <mergeCell ref="AT114:AV114"/>
    <mergeCell ref="AW114:AY114"/>
    <mergeCell ref="F113:G113"/>
    <mergeCell ref="H113:J113"/>
    <mergeCell ref="K113:M113"/>
    <mergeCell ref="N113:O113"/>
    <mergeCell ref="T113:U113"/>
    <mergeCell ref="V113:X113"/>
    <mergeCell ref="Y113:Z113"/>
    <mergeCell ref="AA113:AC113"/>
    <mergeCell ref="AW115:AY115"/>
    <mergeCell ref="AD116:AF116"/>
    <mergeCell ref="AM116:AN116"/>
    <mergeCell ref="AO116:AQ116"/>
    <mergeCell ref="AR116:AS116"/>
    <mergeCell ref="AT116:AV116"/>
    <mergeCell ref="AW116:AY116"/>
    <mergeCell ref="C117:E117"/>
    <mergeCell ref="F117:G117"/>
    <mergeCell ref="H117:J117"/>
    <mergeCell ref="K117:M117"/>
    <mergeCell ref="N117:O117"/>
    <mergeCell ref="T117:U117"/>
    <mergeCell ref="V117:X117"/>
    <mergeCell ref="Y117:Z117"/>
    <mergeCell ref="AA117:AC117"/>
    <mergeCell ref="AD117:AF117"/>
    <mergeCell ref="AM117:AN117"/>
    <mergeCell ref="AO117:AQ117"/>
    <mergeCell ref="AR117:AS117"/>
    <mergeCell ref="AT117:AV117"/>
    <mergeCell ref="AW117:AY117"/>
    <mergeCell ref="AA115:AC115"/>
    <mergeCell ref="C115:E115"/>
    <mergeCell ref="F115:G115"/>
    <mergeCell ref="H115:J115"/>
    <mergeCell ref="K115:M115"/>
    <mergeCell ref="N115:O115"/>
    <mergeCell ref="T115:U115"/>
    <mergeCell ref="V115:X115"/>
    <mergeCell ref="Y115:Z115"/>
    <mergeCell ref="AW133:AY133"/>
    <mergeCell ref="AO134:AQ134"/>
    <mergeCell ref="AR134:AS134"/>
    <mergeCell ref="AT134:AV134"/>
    <mergeCell ref="AW134:AY134"/>
    <mergeCell ref="A135:B135"/>
    <mergeCell ref="C135:E135"/>
    <mergeCell ref="F135:G135"/>
    <mergeCell ref="H135:J135"/>
    <mergeCell ref="K135:M135"/>
    <mergeCell ref="N135:O135"/>
    <mergeCell ref="T135:U135"/>
    <mergeCell ref="V135:X135"/>
    <mergeCell ref="Y135:Z135"/>
    <mergeCell ref="AA135:AC135"/>
    <mergeCell ref="AD135:AF135"/>
    <mergeCell ref="AM135:AN135"/>
    <mergeCell ref="AO135:AQ135"/>
    <mergeCell ref="AR135:AS135"/>
    <mergeCell ref="AT135:AV135"/>
    <mergeCell ref="AW135:AY135"/>
    <mergeCell ref="AT133:AV133"/>
    <mergeCell ref="A133:B133"/>
    <mergeCell ref="AW136:AY136"/>
    <mergeCell ref="AM138:AV138"/>
    <mergeCell ref="AW138:BE138"/>
    <mergeCell ref="AM139:AZ139"/>
    <mergeCell ref="BA139:BE139"/>
    <mergeCell ref="AM140:BA140"/>
    <mergeCell ref="BB140:BE140"/>
    <mergeCell ref="A149:B149"/>
    <mergeCell ref="T149:U149"/>
    <mergeCell ref="AM149:AN149"/>
    <mergeCell ref="F137:G137"/>
    <mergeCell ref="H137:J137"/>
    <mergeCell ref="K137:M137"/>
    <mergeCell ref="N137:O137"/>
    <mergeCell ref="T137:U137"/>
    <mergeCell ref="V137:X137"/>
    <mergeCell ref="Y137:Z137"/>
    <mergeCell ref="AA137:AC137"/>
    <mergeCell ref="AD137:AF137"/>
    <mergeCell ref="AM137:AN137"/>
    <mergeCell ref="AO137:AQ137"/>
    <mergeCell ref="AR137:AS137"/>
    <mergeCell ref="AT137:AV137"/>
    <mergeCell ref="AW137:AY137"/>
    <mergeCell ref="A147:B148"/>
    <mergeCell ref="AI147:AI148"/>
    <mergeCell ref="AJ147:AJ148"/>
    <mergeCell ref="AM147:AN148"/>
    <mergeCell ref="AO147:AR147"/>
    <mergeCell ref="AS147:AT148"/>
    <mergeCell ref="AU147:AY147"/>
    <mergeCell ref="BA147:BA148"/>
    <mergeCell ref="I147:O147"/>
    <mergeCell ref="V147:AA147"/>
    <mergeCell ref="M148:N148"/>
    <mergeCell ref="M149:N149"/>
    <mergeCell ref="M150:N150"/>
    <mergeCell ref="AM152:AN152"/>
    <mergeCell ref="A153:B153"/>
    <mergeCell ref="T153:U153"/>
    <mergeCell ref="AM153:AN153"/>
    <mergeCell ref="AF151:AG151"/>
    <mergeCell ref="AM141:BB141"/>
    <mergeCell ref="A154:B154"/>
    <mergeCell ref="T154:U154"/>
    <mergeCell ref="AM154:AN154"/>
    <mergeCell ref="A155:B155"/>
    <mergeCell ref="T155:U155"/>
    <mergeCell ref="AM155:AN155"/>
    <mergeCell ref="A156:B156"/>
    <mergeCell ref="T156:U156"/>
    <mergeCell ref="AM156:AN156"/>
    <mergeCell ref="M152:N152"/>
    <mergeCell ref="AF152:AG152"/>
    <mergeCell ref="M153:N153"/>
    <mergeCell ref="AF153:AG153"/>
    <mergeCell ref="M154:N154"/>
    <mergeCell ref="AF154:AG154"/>
    <mergeCell ref="M155:N155"/>
    <mergeCell ref="AF155:AG155"/>
    <mergeCell ref="M156:N156"/>
    <mergeCell ref="AF156:AG156"/>
    <mergeCell ref="A157:B157"/>
    <mergeCell ref="T157:U157"/>
    <mergeCell ref="AM157:AN157"/>
    <mergeCell ref="A158:B158"/>
    <mergeCell ref="T158:U158"/>
    <mergeCell ref="A159:B159"/>
    <mergeCell ref="T159:U159"/>
    <mergeCell ref="A160:B160"/>
    <mergeCell ref="T160:U160"/>
    <mergeCell ref="AM158:AN158"/>
    <mergeCell ref="M157:N157"/>
    <mergeCell ref="AF157:AG157"/>
    <mergeCell ref="M158:N158"/>
    <mergeCell ref="AF158:AG158"/>
    <mergeCell ref="M159:N159"/>
    <mergeCell ref="AF159:AG159"/>
    <mergeCell ref="M160:N160"/>
    <mergeCell ref="AF160:AG160"/>
    <mergeCell ref="A161:B161"/>
    <mergeCell ref="T161:U161"/>
    <mergeCell ref="A162:B162"/>
    <mergeCell ref="T162:U162"/>
    <mergeCell ref="A163:B163"/>
    <mergeCell ref="T163:U163"/>
    <mergeCell ref="A164:B164"/>
    <mergeCell ref="T164:U164"/>
    <mergeCell ref="A165:B165"/>
    <mergeCell ref="T165:U165"/>
    <mergeCell ref="M161:N161"/>
    <mergeCell ref="A166:B166"/>
    <mergeCell ref="T166:U166"/>
    <mergeCell ref="A167:B167"/>
    <mergeCell ref="T167:U167"/>
    <mergeCell ref="T168:U168"/>
    <mergeCell ref="A168:B168"/>
    <mergeCell ref="A169:B170"/>
    <mergeCell ref="C169:C170"/>
    <mergeCell ref="D169:D170"/>
    <mergeCell ref="E169:E170"/>
    <mergeCell ref="F169:F170"/>
    <mergeCell ref="G169:G170"/>
    <mergeCell ref="J169:J170"/>
    <mergeCell ref="K169:K170"/>
    <mergeCell ref="L169:L170"/>
    <mergeCell ref="AM179:AN180"/>
    <mergeCell ref="AO179:AQ180"/>
    <mergeCell ref="AR179:AS180"/>
    <mergeCell ref="AT179:AU180"/>
    <mergeCell ref="AW179:AX180"/>
    <mergeCell ref="AY179:BA180"/>
    <mergeCell ref="BB179:BC180"/>
    <mergeCell ref="A181:B181"/>
    <mergeCell ref="C181:E181"/>
    <mergeCell ref="F181:G181"/>
    <mergeCell ref="H181:I181"/>
    <mergeCell ref="M181:O181"/>
    <mergeCell ref="AA181:AB181"/>
    <mergeCell ref="AF181:AH181"/>
    <mergeCell ref="AI181:AJ181"/>
    <mergeCell ref="AM181:AN181"/>
    <mergeCell ref="AO181:AQ181"/>
    <mergeCell ref="AR181:AS181"/>
    <mergeCell ref="AT181:AU181"/>
    <mergeCell ref="AY181:BA181"/>
    <mergeCell ref="T181:U181"/>
    <mergeCell ref="V181:X181"/>
    <mergeCell ref="Y181:Z181"/>
    <mergeCell ref="AF179:AH180"/>
    <mergeCell ref="A182:B182"/>
    <mergeCell ref="C182:E182"/>
    <mergeCell ref="F182:G182"/>
    <mergeCell ref="H182:I182"/>
    <mergeCell ref="M182:O182"/>
    <mergeCell ref="T182:U182"/>
    <mergeCell ref="V182:X182"/>
    <mergeCell ref="Y182:Z182"/>
    <mergeCell ref="AA182:AB182"/>
    <mergeCell ref="AF182:AH182"/>
    <mergeCell ref="AI182:AJ182"/>
    <mergeCell ref="AM182:AN182"/>
    <mergeCell ref="AO182:AQ182"/>
    <mergeCell ref="AR182:AS182"/>
    <mergeCell ref="AT182:AU182"/>
    <mergeCell ref="AY182:BA182"/>
    <mergeCell ref="A183:B183"/>
    <mergeCell ref="C183:E183"/>
    <mergeCell ref="F183:G183"/>
    <mergeCell ref="H183:I183"/>
    <mergeCell ref="A184:B184"/>
    <mergeCell ref="C184:E184"/>
    <mergeCell ref="F184:G184"/>
    <mergeCell ref="H184:I184"/>
    <mergeCell ref="A185:B185"/>
    <mergeCell ref="C185:E185"/>
    <mergeCell ref="F185:G185"/>
    <mergeCell ref="H185:I185"/>
    <mergeCell ref="A186:B186"/>
    <mergeCell ref="C186:E186"/>
    <mergeCell ref="F186:G186"/>
    <mergeCell ref="H186:I186"/>
    <mergeCell ref="M186:O186"/>
    <mergeCell ref="AA186:AB186"/>
    <mergeCell ref="AF186:AH186"/>
    <mergeCell ref="AI186:AJ186"/>
    <mergeCell ref="AM186:AN186"/>
    <mergeCell ref="AO186:AQ186"/>
    <mergeCell ref="AR186:AS186"/>
    <mergeCell ref="AT186:AU186"/>
    <mergeCell ref="AY186:BA186"/>
    <mergeCell ref="Y186:Z186"/>
    <mergeCell ref="T186:U186"/>
    <mergeCell ref="V186:X186"/>
    <mergeCell ref="A187:B187"/>
    <mergeCell ref="C187:E187"/>
    <mergeCell ref="F187:G187"/>
    <mergeCell ref="H187:I187"/>
    <mergeCell ref="M187:O187"/>
    <mergeCell ref="AA187:AB187"/>
    <mergeCell ref="AF187:AH187"/>
    <mergeCell ref="AI187:AJ187"/>
    <mergeCell ref="AM187:AN187"/>
    <mergeCell ref="AO187:AQ187"/>
    <mergeCell ref="AR187:AS187"/>
    <mergeCell ref="AT187:AU187"/>
    <mergeCell ref="AY187:BA187"/>
    <mergeCell ref="A188:B188"/>
    <mergeCell ref="C188:E188"/>
    <mergeCell ref="F188:G188"/>
    <mergeCell ref="H188:I188"/>
    <mergeCell ref="M188:O188"/>
    <mergeCell ref="AA188:AB188"/>
    <mergeCell ref="AF188:AH188"/>
    <mergeCell ref="AI188:AJ188"/>
    <mergeCell ref="AM188:AN188"/>
    <mergeCell ref="AO188:AQ188"/>
    <mergeCell ref="AR188:AS188"/>
    <mergeCell ref="AT188:AU188"/>
    <mergeCell ref="AY188:BA188"/>
    <mergeCell ref="T187:U187"/>
    <mergeCell ref="V187:X187"/>
    <mergeCell ref="Y187:Z187"/>
    <mergeCell ref="Y188:Z188"/>
    <mergeCell ref="T188:U188"/>
    <mergeCell ref="V188:X188"/>
    <mergeCell ref="F199:H199"/>
    <mergeCell ref="L199:N199"/>
    <mergeCell ref="O199:P199"/>
    <mergeCell ref="F200:H200"/>
    <mergeCell ref="L200:N200"/>
    <mergeCell ref="O200:P200"/>
    <mergeCell ref="F201:H201"/>
    <mergeCell ref="L201:N201"/>
    <mergeCell ref="B221:C221"/>
    <mergeCell ref="D221:F221"/>
    <mergeCell ref="G221:H221"/>
    <mergeCell ref="O201:P201"/>
    <mergeCell ref="Z224:AA224"/>
    <mergeCell ref="B225:C225"/>
    <mergeCell ref="D225:F225"/>
    <mergeCell ref="G225:H225"/>
    <mergeCell ref="U225:V225"/>
    <mergeCell ref="W225:Y225"/>
    <mergeCell ref="Z225:AA225"/>
    <mergeCell ref="B220:C220"/>
    <mergeCell ref="D220:F220"/>
    <mergeCell ref="G220:H220"/>
    <mergeCell ref="U220:V220"/>
    <mergeCell ref="W220:Y220"/>
    <mergeCell ref="Z220:AA220"/>
    <mergeCell ref="B219:C219"/>
    <mergeCell ref="D219:F219"/>
    <mergeCell ref="G219:H219"/>
    <mergeCell ref="O219:P219"/>
    <mergeCell ref="Q219:R219"/>
    <mergeCell ref="U219:V219"/>
    <mergeCell ref="W219:Y219"/>
    <mergeCell ref="B226:C226"/>
    <mergeCell ref="D226:F226"/>
    <mergeCell ref="G226:H226"/>
    <mergeCell ref="O224:P224"/>
    <mergeCell ref="Q224:R224"/>
    <mergeCell ref="AH224:AI224"/>
    <mergeCell ref="AJ224:AK224"/>
    <mergeCell ref="O225:P225"/>
    <mergeCell ref="Q225:R225"/>
    <mergeCell ref="AH225:AI225"/>
    <mergeCell ref="AJ225:AK225"/>
    <mergeCell ref="O226:P226"/>
    <mergeCell ref="Q226:R226"/>
    <mergeCell ref="B227:C227"/>
    <mergeCell ref="D227:F227"/>
    <mergeCell ref="G227:H227"/>
    <mergeCell ref="U227:V227"/>
    <mergeCell ref="W227:Y227"/>
    <mergeCell ref="Z227:AA227"/>
    <mergeCell ref="B228:C228"/>
    <mergeCell ref="D228:F228"/>
    <mergeCell ref="G228:H228"/>
    <mergeCell ref="U228:V228"/>
    <mergeCell ref="W228:Y228"/>
    <mergeCell ref="Z228:AA228"/>
    <mergeCell ref="B229:C229"/>
    <mergeCell ref="D229:F229"/>
    <mergeCell ref="G229:H229"/>
    <mergeCell ref="U229:V229"/>
    <mergeCell ref="W229:Y229"/>
    <mergeCell ref="Z229:AA229"/>
    <mergeCell ref="O227:P227"/>
    <mergeCell ref="Q227:R227"/>
    <mergeCell ref="AH227:AI227"/>
    <mergeCell ref="AJ227:AK227"/>
    <mergeCell ref="O228:P228"/>
    <mergeCell ref="Q228:R228"/>
    <mergeCell ref="AH228:AI228"/>
    <mergeCell ref="AJ228:AK228"/>
    <mergeCell ref="B230:C230"/>
    <mergeCell ref="D230:F230"/>
    <mergeCell ref="G230:H230"/>
    <mergeCell ref="U230:V230"/>
    <mergeCell ref="W230:Y230"/>
    <mergeCell ref="Z230:AA230"/>
    <mergeCell ref="B231:C231"/>
    <mergeCell ref="D231:F231"/>
    <mergeCell ref="G231:H231"/>
    <mergeCell ref="U231:V231"/>
    <mergeCell ref="W231:Y231"/>
    <mergeCell ref="Z231:AA231"/>
    <mergeCell ref="B232:C232"/>
    <mergeCell ref="D232:F232"/>
    <mergeCell ref="G232:H232"/>
    <mergeCell ref="U232:V232"/>
    <mergeCell ref="W232:Y232"/>
    <mergeCell ref="Z232:AA232"/>
    <mergeCell ref="O231:P231"/>
    <mergeCell ref="Q231:R231"/>
    <mergeCell ref="U235:V235"/>
    <mergeCell ref="W235:Y235"/>
    <mergeCell ref="Z235:AA235"/>
    <mergeCell ref="O234:P234"/>
    <mergeCell ref="Q234:R234"/>
    <mergeCell ref="AH234:AI234"/>
    <mergeCell ref="AJ234:AK234"/>
    <mergeCell ref="O235:P235"/>
    <mergeCell ref="Q235:R235"/>
    <mergeCell ref="AH235:AI235"/>
    <mergeCell ref="AJ235:AK235"/>
    <mergeCell ref="B236:C236"/>
    <mergeCell ref="D236:F236"/>
    <mergeCell ref="G236:H236"/>
    <mergeCell ref="U236:V236"/>
    <mergeCell ref="W236:Y236"/>
    <mergeCell ref="Z236:AA236"/>
    <mergeCell ref="B237:C237"/>
    <mergeCell ref="D237:F237"/>
    <mergeCell ref="G237:H237"/>
    <mergeCell ref="U237:V237"/>
    <mergeCell ref="W237:Y237"/>
    <mergeCell ref="Z237:AA237"/>
    <mergeCell ref="O236:P236"/>
    <mergeCell ref="Q236:R236"/>
    <mergeCell ref="AH236:AI236"/>
    <mergeCell ref="AJ236:AK236"/>
    <mergeCell ref="O237:P237"/>
    <mergeCell ref="Q237:R237"/>
    <mergeCell ref="AH237:AI237"/>
    <mergeCell ref="AJ237:AK237"/>
    <mergeCell ref="W242:Y242"/>
    <mergeCell ref="Z242:AA242"/>
    <mergeCell ref="U243:V243"/>
    <mergeCell ref="W243:Y243"/>
    <mergeCell ref="Z243:AA243"/>
    <mergeCell ref="A240:F240"/>
    <mergeCell ref="G240:R240"/>
    <mergeCell ref="AH240:AI240"/>
    <mergeCell ref="AJ240:AK240"/>
    <mergeCell ref="A241:H241"/>
    <mergeCell ref="I241:R241"/>
    <mergeCell ref="AH241:AI241"/>
    <mergeCell ref="AJ241:AK241"/>
    <mergeCell ref="A242:I242"/>
    <mergeCell ref="J242:R242"/>
    <mergeCell ref="AH242:AI242"/>
    <mergeCell ref="AJ242:AK242"/>
    <mergeCell ref="U238:V238"/>
    <mergeCell ref="U248:V248"/>
    <mergeCell ref="W248:Y248"/>
    <mergeCell ref="Z248:AA248"/>
    <mergeCell ref="AI248:AJ248"/>
    <mergeCell ref="U249:V249"/>
    <mergeCell ref="W249:Y249"/>
    <mergeCell ref="Z249:AA249"/>
    <mergeCell ref="AI249:AJ249"/>
    <mergeCell ref="U250:V250"/>
    <mergeCell ref="W250:Y250"/>
    <mergeCell ref="Z250:AA250"/>
    <mergeCell ref="AI250:AJ250"/>
    <mergeCell ref="U251:V251"/>
    <mergeCell ref="W251:Y251"/>
    <mergeCell ref="Z251:AA251"/>
    <mergeCell ref="AI251:AJ251"/>
    <mergeCell ref="AI252:AJ252"/>
    <mergeCell ref="U253:V253"/>
    <mergeCell ref="W253:Y253"/>
    <mergeCell ref="Z253:AA253"/>
    <mergeCell ref="AI253:AJ253"/>
    <mergeCell ref="AE390:AF390"/>
    <mergeCell ref="AN390:AO390"/>
    <mergeCell ref="U252:V252"/>
    <mergeCell ref="W252:Y252"/>
    <mergeCell ref="Z252:AA252"/>
    <mergeCell ref="AC391:AD391"/>
    <mergeCell ref="AE391:AF391"/>
    <mergeCell ref="AN391:AO391"/>
    <mergeCell ref="AC392:AD392"/>
    <mergeCell ref="AE392:AF392"/>
    <mergeCell ref="AN392:AO392"/>
    <mergeCell ref="AE389:AF389"/>
    <mergeCell ref="AN389:AO389"/>
    <mergeCell ref="AC390:AD390"/>
    <mergeCell ref="AC393:AD393"/>
    <mergeCell ref="AE393:AF393"/>
    <mergeCell ref="AN393:AO393"/>
    <mergeCell ref="AC394:AD394"/>
    <mergeCell ref="AE394:AF394"/>
    <mergeCell ref="AN394:AO394"/>
    <mergeCell ref="AC395:AD395"/>
    <mergeCell ref="AE395:AF395"/>
    <mergeCell ref="AN395:AO395"/>
    <mergeCell ref="AC396:AD396"/>
    <mergeCell ref="AE396:AF396"/>
    <mergeCell ref="AN396:AO396"/>
    <mergeCell ref="AC397:AD397"/>
    <mergeCell ref="AE397:AF397"/>
    <mergeCell ref="AN397:AO397"/>
    <mergeCell ref="AC398:AD398"/>
    <mergeCell ref="AE398:AF398"/>
    <mergeCell ref="AN398:AO398"/>
    <mergeCell ref="AC399:AD399"/>
    <mergeCell ref="AE399:AF399"/>
    <mergeCell ref="AN399:AO399"/>
    <mergeCell ref="AC400:AD400"/>
    <mergeCell ref="AE400:AF400"/>
    <mergeCell ref="AN400:AO400"/>
    <mergeCell ref="AC401:AD401"/>
    <mergeCell ref="AE401:AF401"/>
    <mergeCell ref="AN401:AO401"/>
    <mergeCell ref="AC402:AD402"/>
    <mergeCell ref="AE402:AF402"/>
    <mergeCell ref="AN402:AO402"/>
    <mergeCell ref="AC403:AD403"/>
    <mergeCell ref="AE403:AF403"/>
    <mergeCell ref="AN403:AO403"/>
    <mergeCell ref="AC404:AD404"/>
    <mergeCell ref="AE404:AF404"/>
    <mergeCell ref="AN404:AO404"/>
    <mergeCell ref="AC415:AD415"/>
    <mergeCell ref="AC416:AD416"/>
    <mergeCell ref="AC417:AD417"/>
    <mergeCell ref="AC418:AD418"/>
    <mergeCell ref="AC419:AD419"/>
    <mergeCell ref="AC421:AD421"/>
    <mergeCell ref="AC422:AD422"/>
    <mergeCell ref="AC423:AD423"/>
    <mergeCell ref="AC424:AD424"/>
    <mergeCell ref="AC425:AD425"/>
    <mergeCell ref="AC426:AD426"/>
    <mergeCell ref="AC427:AD427"/>
    <mergeCell ref="AC405:AD405"/>
    <mergeCell ref="AE405:AF405"/>
    <mergeCell ref="AN405:AO405"/>
    <mergeCell ref="AC406:AD406"/>
    <mergeCell ref="AE406:AF406"/>
    <mergeCell ref="AN406:AO406"/>
    <mergeCell ref="AC407:AD407"/>
    <mergeCell ref="AE407:AF407"/>
    <mergeCell ref="AN407:AO407"/>
    <mergeCell ref="AC408:AD408"/>
    <mergeCell ref="AE408:AF408"/>
    <mergeCell ref="AN408:AO408"/>
    <mergeCell ref="AC409:AD409"/>
    <mergeCell ref="AE409:AF409"/>
    <mergeCell ref="AN409:AO409"/>
    <mergeCell ref="AC410:AD410"/>
    <mergeCell ref="AC428:AD428"/>
    <mergeCell ref="AC429:AD429"/>
    <mergeCell ref="N75:O76"/>
    <mergeCell ref="N77:O77"/>
    <mergeCell ref="N78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AC411:AD411"/>
    <mergeCell ref="AC412:AD412"/>
    <mergeCell ref="AC413:AD413"/>
    <mergeCell ref="AC414:AD414"/>
    <mergeCell ref="AC420:AD420"/>
    <mergeCell ref="AZ106:BA106"/>
    <mergeCell ref="AZ75:BA76"/>
    <mergeCell ref="AZ77:BA77"/>
    <mergeCell ref="AZ78:BA78"/>
    <mergeCell ref="AZ79:BA79"/>
    <mergeCell ref="AZ80:BA80"/>
    <mergeCell ref="AZ81:BA81"/>
    <mergeCell ref="AZ82:BA82"/>
    <mergeCell ref="AZ83:BA83"/>
    <mergeCell ref="AZ84:BA84"/>
    <mergeCell ref="AZ85:BA85"/>
    <mergeCell ref="AZ86:BA86"/>
    <mergeCell ref="AZ87:BA87"/>
    <mergeCell ref="AZ88:BA88"/>
    <mergeCell ref="AZ89:BA89"/>
    <mergeCell ref="AZ90:BA90"/>
    <mergeCell ref="AZ91:BA91"/>
    <mergeCell ref="AZ92:BA92"/>
    <mergeCell ref="AZ97:BA97"/>
    <mergeCell ref="AR79:AS79"/>
    <mergeCell ref="AT79:AU79"/>
    <mergeCell ref="AV79:AX79"/>
    <mergeCell ref="C78:E78"/>
    <mergeCell ref="F78:G78"/>
    <mergeCell ref="C80:E80"/>
    <mergeCell ref="F80:G80"/>
    <mergeCell ref="C79:E79"/>
    <mergeCell ref="F79:G79"/>
    <mergeCell ref="AA79:AB79"/>
    <mergeCell ref="AO79:AQ79"/>
    <mergeCell ref="AC80:AE80"/>
    <mergeCell ref="H77:I77"/>
    <mergeCell ref="J77:L77"/>
    <mergeCell ref="V77:X77"/>
    <mergeCell ref="U60:W60"/>
    <mergeCell ref="X60:Y60"/>
    <mergeCell ref="V80:X80"/>
    <mergeCell ref="Y80:Z80"/>
    <mergeCell ref="AA80:AB80"/>
    <mergeCell ref="AO80:AQ80"/>
    <mergeCell ref="AG79:AH79"/>
    <mergeCell ref="AG80:AH80"/>
    <mergeCell ref="F85:G85"/>
    <mergeCell ref="C84:E84"/>
    <mergeCell ref="F84:G84"/>
    <mergeCell ref="H85:I85"/>
    <mergeCell ref="J85:L85"/>
    <mergeCell ref="V85:X85"/>
    <mergeCell ref="Y85:Z85"/>
    <mergeCell ref="AA85:AB85"/>
    <mergeCell ref="B49:D49"/>
    <mergeCell ref="E49:F49"/>
    <mergeCell ref="U49:W49"/>
    <mergeCell ref="X49:Y49"/>
    <mergeCell ref="B51:D51"/>
    <mergeCell ref="E51:F51"/>
    <mergeCell ref="U51:W51"/>
    <mergeCell ref="X51:Y51"/>
    <mergeCell ref="B62:D62"/>
    <mergeCell ref="E62:F62"/>
    <mergeCell ref="U62:W62"/>
    <mergeCell ref="X62:Y62"/>
    <mergeCell ref="B63:D63"/>
    <mergeCell ref="E63:F63"/>
    <mergeCell ref="U63:W63"/>
    <mergeCell ref="X63:Y63"/>
    <mergeCell ref="B57:D57"/>
    <mergeCell ref="E57:F57"/>
    <mergeCell ref="U57:W57"/>
    <mergeCell ref="X57:Y57"/>
    <mergeCell ref="B58:D58"/>
    <mergeCell ref="E58:F58"/>
  </mergeCells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04FA779-DA56-4FA0-9266-B958E441A746}">
          <x14:formula1>
            <xm:f>'BASE DE DONNEE'!$R$111:$R$119</xm:f>
          </x14:formula1>
          <xm:sqref>Z6:Z36 BL73 BL6:BL36 AS73 Z73 AS6:AS36</xm:sqref>
        </x14:dataValidation>
        <x14:dataValidation type="list" allowBlank="1" showInputMessage="1" showErrorMessage="1" xr:uid="{4E19E022-3C1A-4962-81B4-7A573AE10748}">
          <x14:formula1>
            <xm:f>'BASE DE DONNEE'!$R$112:$R$120</xm:f>
          </x14:formula1>
          <xm:sqref>E42:F68 AQ42:AR72 X42:Y72</xm:sqref>
        </x14:dataValidation>
        <x14:dataValidation type="list" allowBlank="1" showInputMessage="1" showErrorMessage="1" xr:uid="{74BF1DF7-356D-455D-99A7-C73350C11FBA}">
          <x14:formula1>
            <xm:f>'BASE DE DONNEE'!$A$5:$A$148</xm:f>
          </x14:formula1>
          <xm:sqref>B77:B100 BG77:BG106 AN77:AN106 U77:U106</xm:sqref>
        </x14:dataValidation>
        <x14:dataValidation type="list" allowBlank="1" showInputMessage="1" showErrorMessage="1" xr:uid="{9B1D446B-0D38-4FBB-AE4F-29B2D16746DE}">
          <x14:formula1>
            <xm:f>'BASE DE DONNEE'!$R$111:$R$122</xm:f>
          </x14:formula1>
          <xm:sqref>G6:G32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FCD76-BC0B-453E-93ED-78E976547168}">
  <sheetPr codeName="Feuil14"/>
  <dimension ref="A1:BX429"/>
  <sheetViews>
    <sheetView view="pageLayout" topLeftCell="A6" zoomScaleNormal="100" workbookViewId="0">
      <selection activeCell="S6" sqref="S6"/>
    </sheetView>
  </sheetViews>
  <sheetFormatPr baseColWidth="10" defaultColWidth="11.42578125" defaultRowHeight="15" x14ac:dyDescent="0.25"/>
  <cols>
    <col min="1" max="2" width="11.42578125" style="40"/>
    <col min="3" max="6" width="4.85546875" style="40" customWidth="1"/>
    <col min="7" max="7" width="10" style="40" customWidth="1"/>
    <col min="8" max="8" width="7.42578125" style="40" customWidth="1"/>
    <col min="9" max="15" width="4.85546875" style="40" customWidth="1"/>
    <col min="16" max="16" width="12.7109375" style="40" bestFit="1" customWidth="1"/>
    <col min="17" max="17" width="11.7109375" style="40" bestFit="1" customWidth="1"/>
    <col min="18" max="18" width="11.42578125" style="40"/>
    <col min="19" max="19" width="12.5703125" style="40" customWidth="1"/>
    <col min="20" max="21" width="11.42578125" style="40"/>
    <col min="22" max="25" width="4.85546875" style="40" customWidth="1"/>
    <col min="26" max="26" width="10" style="40" customWidth="1"/>
    <col min="27" max="27" width="7.42578125" style="40" customWidth="1"/>
    <col min="28" max="34" width="4.85546875" style="40" customWidth="1"/>
    <col min="35" max="35" width="11.5703125" style="40" bestFit="1" customWidth="1"/>
    <col min="36" max="36" width="11.7109375" style="40" bestFit="1" customWidth="1"/>
    <col min="37" max="37" width="11.42578125" style="40"/>
    <col min="38" max="38" width="12.5703125" style="40" customWidth="1"/>
    <col min="39" max="40" width="11.42578125" style="40"/>
    <col min="41" max="44" width="4.85546875" style="40" customWidth="1"/>
    <col min="45" max="45" width="10" style="40" customWidth="1"/>
    <col min="46" max="46" width="7.42578125" style="40" customWidth="1"/>
    <col min="47" max="53" width="4.85546875" style="40" customWidth="1"/>
    <col min="54" max="54" width="11.5703125" style="40" bestFit="1" customWidth="1"/>
    <col min="55" max="55" width="11.7109375" style="40" bestFit="1" customWidth="1"/>
    <col min="56" max="56" width="11.42578125" style="40"/>
    <col min="57" max="57" width="12.5703125" style="40" customWidth="1"/>
    <col min="58" max="59" width="11.42578125" style="40"/>
    <col min="60" max="63" width="4.85546875" style="40" customWidth="1"/>
    <col min="64" max="64" width="10" style="40" customWidth="1"/>
    <col min="65" max="65" width="7.42578125" style="40" customWidth="1"/>
    <col min="66" max="72" width="4.85546875" style="40" customWidth="1"/>
    <col min="73" max="73" width="11.7109375" style="40" bestFit="1" customWidth="1"/>
    <col min="74" max="74" width="11.42578125" style="40"/>
    <col min="75" max="76" width="12.5703125" style="40" customWidth="1"/>
    <col min="77" max="16384" width="11.42578125" style="40"/>
  </cols>
  <sheetData>
    <row r="1" spans="1:76" ht="16.5" customHeight="1" thickTop="1" x14ac:dyDescent="0.25">
      <c r="A1" s="576" t="s">
        <v>37</v>
      </c>
      <c r="B1" s="577"/>
      <c r="C1" s="577"/>
      <c r="D1" s="577"/>
      <c r="E1" s="577"/>
      <c r="F1" s="577"/>
      <c r="G1" s="577"/>
      <c r="H1" s="577"/>
      <c r="I1" s="577"/>
      <c r="J1" s="577"/>
      <c r="K1" s="577"/>
      <c r="L1" s="577"/>
      <c r="M1" s="577"/>
      <c r="N1" s="577"/>
      <c r="O1" s="577"/>
      <c r="P1" s="577"/>
      <c r="Q1" s="577"/>
      <c r="R1" s="577"/>
      <c r="S1" s="578"/>
      <c r="T1" s="576" t="s">
        <v>37</v>
      </c>
      <c r="U1" s="577"/>
      <c r="V1" s="577"/>
      <c r="W1" s="577"/>
      <c r="X1" s="577"/>
      <c r="Y1" s="577"/>
      <c r="Z1" s="577"/>
      <c r="AA1" s="577"/>
      <c r="AB1" s="577"/>
      <c r="AC1" s="577"/>
      <c r="AD1" s="577"/>
      <c r="AE1" s="577"/>
      <c r="AF1" s="577"/>
      <c r="AG1" s="577"/>
      <c r="AH1" s="577"/>
      <c r="AI1" s="577"/>
      <c r="AJ1" s="577"/>
      <c r="AK1" s="577"/>
      <c r="AL1" s="578"/>
      <c r="AM1" s="576" t="s">
        <v>37</v>
      </c>
      <c r="AN1" s="577"/>
      <c r="AO1" s="577"/>
      <c r="AP1" s="577"/>
      <c r="AQ1" s="577"/>
      <c r="AR1" s="577"/>
      <c r="AS1" s="577"/>
      <c r="AT1" s="577"/>
      <c r="AU1" s="577"/>
      <c r="AV1" s="577"/>
      <c r="AW1" s="577"/>
      <c r="AX1" s="577"/>
      <c r="AY1" s="577"/>
      <c r="AZ1" s="577"/>
      <c r="BA1" s="577"/>
      <c r="BB1" s="577"/>
      <c r="BC1" s="577"/>
      <c r="BD1" s="577"/>
      <c r="BE1" s="578"/>
      <c r="BF1" s="576" t="s">
        <v>37</v>
      </c>
      <c r="BG1" s="577"/>
      <c r="BH1" s="577"/>
      <c r="BI1" s="577"/>
      <c r="BJ1" s="577"/>
      <c r="BK1" s="577"/>
      <c r="BL1" s="577"/>
      <c r="BM1" s="577"/>
      <c r="BN1" s="577"/>
      <c r="BO1" s="577"/>
      <c r="BP1" s="577"/>
      <c r="BQ1" s="577"/>
      <c r="BR1" s="577"/>
      <c r="BS1" s="577"/>
      <c r="BT1" s="577"/>
      <c r="BU1" s="577"/>
      <c r="BV1" s="577"/>
      <c r="BW1" s="577"/>
      <c r="BX1" s="578"/>
    </row>
    <row r="2" spans="1:76" ht="16.5" customHeight="1" thickBot="1" x14ac:dyDescent="0.3">
      <c r="A2" s="531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  <c r="N2" s="532"/>
      <c r="O2" s="532"/>
      <c r="P2" s="532"/>
      <c r="Q2" s="532"/>
      <c r="R2" s="532"/>
      <c r="S2" s="533"/>
      <c r="T2" s="531"/>
      <c r="U2" s="532"/>
      <c r="V2" s="532"/>
      <c r="W2" s="532"/>
      <c r="X2" s="532"/>
      <c r="Y2" s="532"/>
      <c r="Z2" s="532"/>
      <c r="AA2" s="532"/>
      <c r="AB2" s="532"/>
      <c r="AC2" s="532"/>
      <c r="AD2" s="532"/>
      <c r="AE2" s="532"/>
      <c r="AF2" s="532"/>
      <c r="AG2" s="532"/>
      <c r="AH2" s="532"/>
      <c r="AI2" s="532"/>
      <c r="AJ2" s="532"/>
      <c r="AK2" s="532"/>
      <c r="AL2" s="533"/>
      <c r="AM2" s="531"/>
      <c r="AN2" s="532"/>
      <c r="AO2" s="532"/>
      <c r="AP2" s="532"/>
      <c r="AQ2" s="532"/>
      <c r="AR2" s="532"/>
      <c r="AS2" s="532"/>
      <c r="AT2" s="532"/>
      <c r="AU2" s="532"/>
      <c r="AV2" s="532"/>
      <c r="AW2" s="532"/>
      <c r="AX2" s="532"/>
      <c r="AY2" s="532"/>
      <c r="AZ2" s="532"/>
      <c r="BA2" s="532"/>
      <c r="BB2" s="532"/>
      <c r="BC2" s="532"/>
      <c r="BD2" s="532"/>
      <c r="BE2" s="533"/>
      <c r="BF2" s="531"/>
      <c r="BG2" s="532"/>
      <c r="BH2" s="532"/>
      <c r="BI2" s="532"/>
      <c r="BJ2" s="532"/>
      <c r="BK2" s="532"/>
      <c r="BL2" s="532"/>
      <c r="BM2" s="532"/>
      <c r="BN2" s="532"/>
      <c r="BO2" s="532"/>
      <c r="BP2" s="532"/>
      <c r="BQ2" s="532"/>
      <c r="BR2" s="532"/>
      <c r="BS2" s="532"/>
      <c r="BT2" s="532"/>
      <c r="BU2" s="532"/>
      <c r="BV2" s="532"/>
      <c r="BW2" s="532"/>
      <c r="BX2" s="533"/>
    </row>
    <row r="3" spans="1:76" ht="15.75" customHeight="1" thickBot="1" x14ac:dyDescent="0.3">
      <c r="A3" s="580" t="s">
        <v>0</v>
      </c>
      <c r="B3" s="580" t="s">
        <v>1</v>
      </c>
      <c r="C3" s="547" t="s">
        <v>2</v>
      </c>
      <c r="D3" s="548"/>
      <c r="E3" s="548"/>
      <c r="F3" s="618"/>
      <c r="G3" s="580" t="s">
        <v>34</v>
      </c>
      <c r="H3" s="857" t="s">
        <v>35</v>
      </c>
      <c r="I3" s="547" t="s">
        <v>3</v>
      </c>
      <c r="J3" s="548"/>
      <c r="K3" s="548"/>
      <c r="L3" s="548"/>
      <c r="M3" s="548"/>
      <c r="N3" s="618"/>
      <c r="O3" s="623" t="s">
        <v>136</v>
      </c>
      <c r="P3" s="582" t="s">
        <v>92</v>
      </c>
      <c r="Q3" s="583" t="s">
        <v>108</v>
      </c>
      <c r="R3" s="580" t="s">
        <v>63</v>
      </c>
      <c r="S3" s="569" t="s">
        <v>107</v>
      </c>
      <c r="T3" s="580" t="s">
        <v>0</v>
      </c>
      <c r="U3" s="580" t="s">
        <v>1</v>
      </c>
      <c r="V3" s="547" t="s">
        <v>2</v>
      </c>
      <c r="W3" s="548"/>
      <c r="X3" s="548"/>
      <c r="Y3" s="618"/>
      <c r="Z3" s="580" t="s">
        <v>34</v>
      </c>
      <c r="AA3" s="857" t="s">
        <v>35</v>
      </c>
      <c r="AB3" s="547" t="s">
        <v>3</v>
      </c>
      <c r="AC3" s="548"/>
      <c r="AD3" s="548"/>
      <c r="AE3" s="548"/>
      <c r="AF3" s="548"/>
      <c r="AG3" s="548"/>
      <c r="AH3" s="551" t="s">
        <v>136</v>
      </c>
      <c r="AI3" s="582" t="s">
        <v>92</v>
      </c>
      <c r="AJ3" s="583" t="s">
        <v>108</v>
      </c>
      <c r="AK3" s="580" t="s">
        <v>63</v>
      </c>
      <c r="AL3" s="569" t="s">
        <v>107</v>
      </c>
      <c r="AM3" s="580" t="s">
        <v>0</v>
      </c>
      <c r="AN3" s="580" t="s">
        <v>1</v>
      </c>
      <c r="AO3" s="547" t="s">
        <v>2</v>
      </c>
      <c r="AP3" s="548"/>
      <c r="AQ3" s="548"/>
      <c r="AR3" s="618"/>
      <c r="AS3" s="580" t="s">
        <v>34</v>
      </c>
      <c r="AT3" s="857" t="s">
        <v>35</v>
      </c>
      <c r="AU3" s="547" t="s">
        <v>3</v>
      </c>
      <c r="AV3" s="548"/>
      <c r="AW3" s="548"/>
      <c r="AX3" s="548"/>
      <c r="AY3" s="548"/>
      <c r="AZ3" s="618"/>
      <c r="BA3" s="623" t="s">
        <v>136</v>
      </c>
      <c r="BB3" s="582" t="s">
        <v>92</v>
      </c>
      <c r="BC3" s="583" t="s">
        <v>108</v>
      </c>
      <c r="BD3" s="580" t="s">
        <v>63</v>
      </c>
      <c r="BE3" s="569" t="s">
        <v>120</v>
      </c>
      <c r="BF3" s="580" t="s">
        <v>0</v>
      </c>
      <c r="BG3" s="580" t="s">
        <v>1</v>
      </c>
      <c r="BH3" s="547" t="s">
        <v>2</v>
      </c>
      <c r="BI3" s="548"/>
      <c r="BJ3" s="548"/>
      <c r="BK3" s="618"/>
      <c r="BL3" s="580" t="s">
        <v>34</v>
      </c>
      <c r="BM3" s="857" t="s">
        <v>35</v>
      </c>
      <c r="BN3" s="547" t="s">
        <v>3</v>
      </c>
      <c r="BO3" s="548"/>
      <c r="BP3" s="548"/>
      <c r="BQ3" s="548"/>
      <c r="BR3" s="548"/>
      <c r="BS3" s="548"/>
      <c r="BT3" s="551" t="s">
        <v>136</v>
      </c>
      <c r="BU3" s="582" t="s">
        <v>92</v>
      </c>
      <c r="BV3" s="583" t="s">
        <v>108</v>
      </c>
      <c r="BW3" s="580" t="s">
        <v>63</v>
      </c>
      <c r="BX3" s="569" t="s">
        <v>120</v>
      </c>
    </row>
    <row r="4" spans="1:76" ht="15.75" customHeight="1" thickBot="1" x14ac:dyDescent="0.3">
      <c r="A4" s="580"/>
      <c r="B4" s="580"/>
      <c r="C4" s="549"/>
      <c r="D4" s="619"/>
      <c r="E4" s="619"/>
      <c r="F4" s="620"/>
      <c r="G4" s="580"/>
      <c r="H4" s="857"/>
      <c r="I4" s="584"/>
      <c r="J4" s="621"/>
      <c r="K4" s="621"/>
      <c r="L4" s="621"/>
      <c r="M4" s="621"/>
      <c r="N4" s="622"/>
      <c r="O4" s="624"/>
      <c r="P4" s="582"/>
      <c r="Q4" s="583"/>
      <c r="R4" s="580"/>
      <c r="S4" s="569"/>
      <c r="T4" s="580"/>
      <c r="U4" s="580"/>
      <c r="V4" s="549"/>
      <c r="W4" s="619"/>
      <c r="X4" s="619"/>
      <c r="Y4" s="620"/>
      <c r="Z4" s="580"/>
      <c r="AA4" s="857"/>
      <c r="AB4" s="549"/>
      <c r="AC4" s="550"/>
      <c r="AD4" s="550"/>
      <c r="AE4" s="550"/>
      <c r="AF4" s="550"/>
      <c r="AG4" s="550"/>
      <c r="AH4" s="552"/>
      <c r="AI4" s="582"/>
      <c r="AJ4" s="583"/>
      <c r="AK4" s="580"/>
      <c r="AL4" s="569"/>
      <c r="AM4" s="580"/>
      <c r="AN4" s="580"/>
      <c r="AO4" s="549"/>
      <c r="AP4" s="619"/>
      <c r="AQ4" s="619"/>
      <c r="AR4" s="620"/>
      <c r="AS4" s="580"/>
      <c r="AT4" s="857"/>
      <c r="AU4" s="584"/>
      <c r="AV4" s="621"/>
      <c r="AW4" s="621"/>
      <c r="AX4" s="621"/>
      <c r="AY4" s="621"/>
      <c r="AZ4" s="622"/>
      <c r="BA4" s="624"/>
      <c r="BB4" s="582"/>
      <c r="BC4" s="583"/>
      <c r="BD4" s="580"/>
      <c r="BE4" s="569"/>
      <c r="BF4" s="580"/>
      <c r="BG4" s="580"/>
      <c r="BH4" s="549"/>
      <c r="BI4" s="619"/>
      <c r="BJ4" s="619"/>
      <c r="BK4" s="620"/>
      <c r="BL4" s="580"/>
      <c r="BM4" s="857"/>
      <c r="BN4" s="584"/>
      <c r="BO4" s="621"/>
      <c r="BP4" s="621"/>
      <c r="BQ4" s="621"/>
      <c r="BR4" s="621"/>
      <c r="BS4" s="621"/>
      <c r="BT4" s="552"/>
      <c r="BU4" s="582"/>
      <c r="BV4" s="583"/>
      <c r="BW4" s="580"/>
      <c r="BX4" s="569"/>
    </row>
    <row r="5" spans="1:76" ht="15.75" customHeight="1" thickBot="1" x14ac:dyDescent="0.3">
      <c r="A5" s="580"/>
      <c r="B5" s="580"/>
      <c r="C5" s="584"/>
      <c r="D5" s="621"/>
      <c r="E5" s="621"/>
      <c r="F5" s="620"/>
      <c r="G5" s="580"/>
      <c r="H5" s="857"/>
      <c r="I5" s="120">
        <v>10</v>
      </c>
      <c r="J5" s="120">
        <v>25</v>
      </c>
      <c r="K5" s="120">
        <v>50</v>
      </c>
      <c r="L5" s="120">
        <v>75</v>
      </c>
      <c r="M5" s="120">
        <v>1</v>
      </c>
      <c r="N5" s="121">
        <v>5</v>
      </c>
      <c r="O5" s="625"/>
      <c r="P5" s="582"/>
      <c r="Q5" s="583"/>
      <c r="R5" s="580"/>
      <c r="S5" s="569"/>
      <c r="T5" s="580"/>
      <c r="U5" s="580"/>
      <c r="V5" s="584"/>
      <c r="W5" s="621"/>
      <c r="X5" s="621"/>
      <c r="Y5" s="620"/>
      <c r="Z5" s="580"/>
      <c r="AA5" s="857"/>
      <c r="AB5" s="122">
        <v>10</v>
      </c>
      <c r="AC5" s="122">
        <v>25</v>
      </c>
      <c r="AD5" s="122">
        <v>50</v>
      </c>
      <c r="AE5" s="122">
        <v>75</v>
      </c>
      <c r="AF5" s="122">
        <v>1</v>
      </c>
      <c r="AG5" s="123">
        <v>5</v>
      </c>
      <c r="AH5" s="552"/>
      <c r="AI5" s="582"/>
      <c r="AJ5" s="583"/>
      <c r="AK5" s="580"/>
      <c r="AL5" s="569"/>
      <c r="AM5" s="580"/>
      <c r="AN5" s="580"/>
      <c r="AO5" s="584"/>
      <c r="AP5" s="621"/>
      <c r="AQ5" s="621"/>
      <c r="AR5" s="622"/>
      <c r="AS5" s="580"/>
      <c r="AT5" s="857"/>
      <c r="AU5" s="122">
        <v>10</v>
      </c>
      <c r="AV5" s="122">
        <v>25</v>
      </c>
      <c r="AW5" s="122">
        <v>50</v>
      </c>
      <c r="AX5" s="122">
        <v>75</v>
      </c>
      <c r="AY5" s="122">
        <v>1</v>
      </c>
      <c r="AZ5" s="121">
        <v>5</v>
      </c>
      <c r="BA5" s="625"/>
      <c r="BB5" s="582"/>
      <c r="BC5" s="583"/>
      <c r="BD5" s="580"/>
      <c r="BE5" s="569"/>
      <c r="BF5" s="580"/>
      <c r="BG5" s="580"/>
      <c r="BH5" s="584"/>
      <c r="BI5" s="621"/>
      <c r="BJ5" s="621"/>
      <c r="BK5" s="622"/>
      <c r="BL5" s="580"/>
      <c r="BM5" s="857"/>
      <c r="BN5" s="122">
        <v>10</v>
      </c>
      <c r="BO5" s="122">
        <v>25</v>
      </c>
      <c r="BP5" s="122">
        <v>50</v>
      </c>
      <c r="BQ5" s="122">
        <v>75</v>
      </c>
      <c r="BR5" s="122">
        <v>1</v>
      </c>
      <c r="BS5" s="124">
        <v>5</v>
      </c>
      <c r="BT5" s="553"/>
      <c r="BU5" s="582"/>
      <c r="BV5" s="583"/>
      <c r="BW5" s="580"/>
      <c r="BX5" s="569"/>
    </row>
    <row r="6" spans="1:76" x14ac:dyDescent="0.25">
      <c r="A6" s="25"/>
      <c r="B6" s="28"/>
      <c r="C6" s="705"/>
      <c r="D6" s="878"/>
      <c r="E6" s="878"/>
      <c r="F6" s="84">
        <f>(($J$5*J6)/100)+((K6*$K$5)/100)+(($L$5*L6)/100)+($M$5*M6)+($N$5*N6)</f>
        <v>0</v>
      </c>
      <c r="H6" s="31"/>
      <c r="I6" s="28"/>
      <c r="J6" s="28"/>
      <c r="K6" s="28"/>
      <c r="L6" s="28"/>
      <c r="M6" s="28"/>
      <c r="N6" s="227"/>
      <c r="O6" s="79">
        <f>((($I$5*I6)/100)+($J$5*J6)/100)+((K6*$K$5)/100)+(($L$5*L6)/100)+($M$5*M6)+($N$5*N6)</f>
        <v>0</v>
      </c>
      <c r="P6" s="76" t="b">
        <f>IF(G6="CLIENT S+L",(F6*3333.33+(VLOOKUP(I6,'BASE DE DONNEE'!$I$220:$J$250,2,0)))-(F6*3333.33+(VLOOKUP(I6,'BASE DE DONNEE'!$I$220:$J$250,2,0)))*H6,IF(G6="CLIENT O","OFFERT",IF(G6="CLIENT L",(VLOOKUP(I6,'BASE DE DONNEE'!$I$220:$J$250,2,0))+(VLOOKUP(F6,'BASE DE DONNEE'!$I$111:$P$192,2,0)),IF(G6="CLIENT D",(F6*3809.53+(VLOOKUP(I6,'BASE DE DONNEE'!$I$220:$J$250,2,0))),IF(G6="CLIENT S+D",((F6*3809.53+(VLOOKUP(I6,'BASE DE DONNEE'!$I$220:$J$250,2,0)))-(F6*3809.53+(VLOOKUP(I6,'BASE DE DONNEE'!$I$220:$J$250,2,0)))*H6),IF(G6="CLIENT S",(VLOOKUP(I6,'BASE DE DONNEE'!$I$220:$J$250,2,0))+VLOOKUP(F6,'BASE DE DONNEE'!$I$111:$P$192,2,0)-((VLOOKUP(I6,'BASE DE DONNEE'!$I$220:$J$250,2,0))+VLOOKUP(F6,'BASE DE DONNEE'!$I$111:$P$164,2,0)*H6)))))))</f>
        <v>0</v>
      </c>
      <c r="Q6" s="76" t="b">
        <f>IF(G6="CLIENT S+L",(P6*0.05),IF(G6="CLIENT S",(P6*0.05),IF(G6="CLIENT D",(P6*5/100),IF(G6="CLIENT L",(P6*5)/100,IF(G6="CLIENT S+D",(P6*0.05),IF(G6="CLIENT O",P6))))))</f>
        <v>0</v>
      </c>
      <c r="R6" s="83" t="b">
        <f>IF(G6="CLIENT S+L",(P6+Q6),IF(G6="CLIENT D",P6+Q6,IF(G6="CLIENT S",(P6+Q6),IF(G6="CLIENT L",P6+Q6,IF(G6="CLIENT S+D",(P6+Q6),IF(G6="CLIENT O",Q6))))))</f>
        <v>0</v>
      </c>
      <c r="S6" s="33"/>
      <c r="T6" s="25"/>
      <c r="U6" s="28"/>
      <c r="V6" s="705"/>
      <c r="W6" s="878"/>
      <c r="X6" s="878"/>
      <c r="Y6" s="77">
        <f>(($AC$5*AC6)/100)+((AD6*$AD$5)/100)+(($AE$5*AE6)/100)+($AF$5*AF6)+($AG$5*AG6)</f>
        <v>0</v>
      </c>
      <c r="Z6" s="28"/>
      <c r="AA6" s="31"/>
      <c r="AB6" s="28"/>
      <c r="AC6" s="28"/>
      <c r="AD6" s="28"/>
      <c r="AE6" s="28"/>
      <c r="AF6" s="28"/>
      <c r="AG6" s="125"/>
      <c r="AH6" s="86">
        <f>(($AB$5*AB6)/100)+(($AC$5*AC6)/100)+(($AD$5*AD6)/100)+(($AE$5*AE6)/100)+($AF$5*AF6)+($AG$5*AG6)</f>
        <v>0</v>
      </c>
      <c r="AI6" s="91">
        <f>IF(Z6="CLIENT S+L",(Y6*3333.33+(VLOOKUP(AB6,'BASE DE DONNEE'!$I$220:$J$250,2,0)))-(Y6*3333.33+(VLOOKUP(AB6,'BASE DE DONNEE'!$I$220:$J$250,2,0)))*AA6,IF(Z6="CLIENT O","OFFERT",IF(Z6="CLIENT L",(VLOOKUP(AB6,'BASE DE DONNEE'!$I$220:$J$250,2,0))+(VLOOKUP(Y6,'BASE DE DONNEE'!$I$111:$P$192,2,0)),IF(Z6="CLIENT D",(Y6*3809.53+(VLOOKUP(AB6,'BASE DE DONNEE'!$I$220:$J$250,2,0))),IF(Z6="CLIENT S+D",(Y6*3809.53+(VLOOKUP(AB6,'BASE DE DONNEE'!$I$220:$J$250,2,0)))-(Y6*3809.53+(VLOOKUP(AB6,'BASE DE DONNEE'!$I$220:$J$250,2,0)))*AA6,IF(Z6="CLIENT S",VLOOKUP(AB6,'BASE DE DONNEE'!$I$220:$J$250,2,0))+VLOOKUP(Y6,'BASE DE DONNEE'!$I$111:$P$192,2,0)-((VLOOKUP(AB6,'BASE DE DONNEE'!$I$220:$J$250,2,0))+VLOOKUP(Y6,'BASE DE DONNEE'!$I$111:$P$192,2,0)*AA6))))))</f>
        <v>0</v>
      </c>
      <c r="AJ6" s="91" t="b">
        <f>IF(Z6="CLIENT S+L",(AI6*0.05),IF(Z6="CLIENT S",(AI6*0.05),IF(Z6="CLIENT D",(AI6*5/100),IF(Z6="CLIENT L",(AI6*5)/100,IF(Z6="CLIENT S+D",(AI6*0.05),IF(Z6="CLIENT O",AI6))))))</f>
        <v>0</v>
      </c>
      <c r="AK6" s="91" t="b">
        <f>IF(Z6="CLIENT S+L",(AI6+AJ6),IF(Z6="CLIENT D",AI6+AJ6,IF(Z6="CLIENT S",(AI6+AJ6),IF(Z6="CLIENT L",AI6+AJ6,IF(Z6="CLIENT S+D",(AI6+AJ6),IF(Z6="CLIENT O",AJ6))))))</f>
        <v>0</v>
      </c>
      <c r="AL6" s="33"/>
      <c r="AM6" s="25"/>
      <c r="AN6" s="28"/>
      <c r="AO6" s="705"/>
      <c r="AP6" s="878"/>
      <c r="AQ6" s="878"/>
      <c r="AR6" s="84">
        <f>(($AV$5*AV6)/100)+((AW6*$AW$5)/100)+(($AX$5*AX6)/100)+($AY$5*AY6)+($AZ$5*AZ6)</f>
        <v>0</v>
      </c>
      <c r="AS6" s="28"/>
      <c r="AT6" s="31"/>
      <c r="AU6" s="28"/>
      <c r="AV6" s="28"/>
      <c r="AW6" s="28"/>
      <c r="AX6" s="28"/>
      <c r="AY6" s="28"/>
      <c r="AZ6" s="126"/>
      <c r="BA6" s="89">
        <f>(($AU$5*AU6)/100)+(($AV$5*AV6)/100)+(($AW$5*AW6)/100)+(($AX$5*AX6)/100)+($AY$5*AY6)+($AZ$5*AZ6)</f>
        <v>0</v>
      </c>
      <c r="BB6" s="47">
        <f>IF(AS6="CLIENT S+L",(AR6*3333.33+(VLOOKUP(AU6,'BASE DE DONNEE'!$I$220:$J$250,2,0)))-((AR6*3333.33+(VLOOKUP(AU6,'BASE DE DONNEE'!$I$220:$J$250,2,0)))*AT6),IF(AS6="CLIENT O","OFFERT",IF(AS6="CLIENT L",(VLOOKUP(AU6,'BASE DE DONNEE'!$I$220:$J$250,2,0))+(VLOOKUP(AR6,'BASE DE DONNEE'!$I$111:$P$192,2,0)),IF(AS6="CLIENT D",(AR6*3809.53+(VLOOKUP(AU6,'BASE DE DONNEE'!$I$220:$J$250,2,0))),IF(AS6="CLIENT S+D",(AR6*3809.53+(VLOOKUP(AU6,'BASE DE DONNEE'!$I$220:$J$250,2,0)))-(AR6*3809.53+(VLOOKUP(AU6,'BASE DE DONNEE'!$I$220:$J$250,2,0)))*AT6,IF(AS6="CLIENT S",VLOOKUP(AU6,'BASE DE DONNEE'!$I$220:$J$250,2,0))+VLOOKUP(AR6,'BASE DE DONNEE'!$I$111:$P$192,2,0)-((VLOOKUP(AU6,'BASE DE DONNEE'!$I$220:$J$250,2,0))+VLOOKUP(AR6,'BASE DE DONNEE'!$I$111:$P$164,2,0)*AT6))))))</f>
        <v>0</v>
      </c>
      <c r="BC6" s="47" t="b">
        <f>IF(AS6="CLIENT S+L",(BB6*0.05),IF(AS6="CLIENT S",(BB6*0.05),IF(AS6="CLIENT D",(BB6*5/100),IF(AS6="CLIENT L",(BB6*5)/100,IF(AS6="CLIENT S+D",(BB6*0.05),IF(AS6="CLIENT O",BB6))))))</f>
        <v>0</v>
      </c>
      <c r="BD6" s="338" t="b">
        <f>IF(AS6="CLIENT S+L",(BB6+BC6),IF(AS6="CLIENT D",BB6+BC6,IF(AS6="CLIENT S",(BB6+BC6),IF(AS6="CLIENT L",BB6+BC6,IF(AS6="CLIENT S+D",(BB6+BC6),IF(AS6="CLIENT O",BC6))))))</f>
        <v>0</v>
      </c>
      <c r="BE6" s="33"/>
      <c r="BF6" s="25"/>
      <c r="BG6" s="28"/>
      <c r="BH6" s="705"/>
      <c r="BI6" s="878"/>
      <c r="BJ6" s="878"/>
      <c r="BK6" s="84">
        <f>(($BO$5*BO6)/100)+((BP6*$BP$5)/100)+(($BQ$5*BQ6)/100)+($BR$5*BR6)+($BS$5*BS6)</f>
        <v>0</v>
      </c>
      <c r="BL6" s="28"/>
      <c r="BM6" s="31"/>
      <c r="BN6" s="28"/>
      <c r="BO6" s="28"/>
      <c r="BP6" s="28"/>
      <c r="BQ6" s="28"/>
      <c r="BR6" s="28"/>
      <c r="BS6" s="28"/>
      <c r="BT6" s="90">
        <f>(($BN$5*BN6)/100)+(($BO$5*BO6)/100)+(($BP$5*BP6)/100)+(($BQ$5*BQ6)/100)+($BR$5*BR6)+($BS$5*BS6)</f>
        <v>0</v>
      </c>
      <c r="BU6" s="91">
        <f>IF(BL6="CLIENT S+L",(BK6*3333.33+(VLOOKUP(BN6,'BASE DE DONNEE'!$I$220:$J$250,2,0)))-((BK6*3333.33+(VLOOKUP(BN6,'BASE DE DONNEE'!$I$220:$J$250,2,0)))*BM6),IF(BL6="CLIENT O","OFFERT",IF(BL6="CLIENT L",(VLOOKUP(BN6,'BASE DE DONNEE'!$I$220:$J$250,2,0))+(VLOOKUP(BK6,'BASE DE DONNEE'!$I$111:$P$192,2,0)),IF(BL6="CLIENT D",(BK6*3809.53+(VLOOKUP(BN6,'BASE DE DONNEE'!$I$220:$J$250,2,0))),IF(BL6="CLIENT S+D",(BK6*3809.53+(VLOOKUP(BN6,'BASE DE DONNEE'!$I$220:$J$250,2,0)))-((BK6*3809.53+(VLOOKUP(BN6,'BASE DE DONNEE'!$I$220:$J$250,2,0)))*BM6),IF(BL6="CLIENT S",VLOOKUP(BN6,'BASE DE DONNEE'!$I$220:$J$250,2,0))+VLOOKUP(BK6,'BASE DE DONNEE'!$I$111:$P$192,2,0)-((VLOOKUP(BN6,'BASE DE DONNEE'!$I$220:$J$250,2,0))+VLOOKUP(BK6,'BASE DE DONNEE'!$I$111:$P$192,2,0)*BM6))))))</f>
        <v>0</v>
      </c>
      <c r="BV6" s="91" t="b">
        <f>IF(BL6="CLIENT S+L",(BU6*0.05),IF(BL6="CLIENT S",(BU6*0.05),IF(BL6="CLIENT D",(BU6*5/100),IF(BL6="CLIENT L",(BU6*5)/100,IF(BL6="CLIENT S+D",(BU6*0.05),IF(BL6="CLIENT O",BU6))))))</f>
        <v>0</v>
      </c>
      <c r="BW6" s="339" t="b">
        <f>IF(BL6="CLIENT S+L",(BU6+BV6),IF(BL6="CLIENT D",BU6+BV6,IF(BL6="CLIENT S",(BU6+BV6),IF(BL6="CLIENT L",BU6+BV6,IF(BL6="CLIENT S+D",(BU6+BV6),IF(BL6="CLIENT O",BV6))))))</f>
        <v>0</v>
      </c>
      <c r="BX6" s="33"/>
    </row>
    <row r="7" spans="1:76" x14ac:dyDescent="0.25">
      <c r="A7" s="26"/>
      <c r="B7" s="29"/>
      <c r="C7" s="585"/>
      <c r="D7" s="704"/>
      <c r="E7" s="704"/>
      <c r="F7" s="77">
        <f t="shared" ref="F7:F32" si="0">(($J$5*J7)/100)+((K7*$K$5)/100)+(($L$5*L7)/100)+($M$5*M7)+($N$5*N7)</f>
        <v>0</v>
      </c>
      <c r="G7" s="29"/>
      <c r="H7" s="42"/>
      <c r="I7" s="29"/>
      <c r="J7" s="29"/>
      <c r="K7" s="29"/>
      <c r="L7" s="29"/>
      <c r="M7" s="29"/>
      <c r="N7" s="130"/>
      <c r="O7" s="80">
        <f t="shared" ref="O7:O32" si="1">((($I$5*I7)/100)+($J$5*J7)/100)+((K7*$K$5)/100)+(($L$5*L7)/100)+($M$5*M7)+($N$5*N7)</f>
        <v>0</v>
      </c>
      <c r="P7" s="76" t="b">
        <f>IF(G7="CLIENT S+L",(F7*3333.33+(VLOOKUP(I7,'BASE DE DONNEE'!$I$220:$J$250,2,0)))-(F7*3333.33+(VLOOKUP(I7,'BASE DE DONNEE'!$I$220:$J$250,2,0)))*H7,IF(G7="CLIENT O","OFFERT",IF(G7="CLIENT L",(VLOOKUP(I7,'BASE DE DONNEE'!$I$220:$J$250,2,0))+(VLOOKUP(F7,'BASE DE DONNEE'!$I$111:$P$192,2,0)),IF(G7="CLIENT D",(F7*3809.53+(VLOOKUP(I7,'BASE DE DONNEE'!$I$220:$J$250,2,0))),IF(G7="CLIENT S+D",((F7*3809.53+(VLOOKUP(I7,'BASE DE DONNEE'!$I$220:$J$250,2,0)))-(F7*3809.53+(VLOOKUP(I7,'BASE DE DONNEE'!$I$220:$J$250,2,0)))*H7),IF(G7="CLIENT S",(VLOOKUP(I7,'BASE DE DONNEE'!$I$220:$J$250,2,0))+VLOOKUP(F7,'BASE DE DONNEE'!$I$111:$P$192,2,0)-((VLOOKUP(I7,'BASE DE DONNEE'!$I$220:$J$250,2,0))+VLOOKUP(F7,'BASE DE DONNEE'!$I$111:$P$164,2,0)*H7)))))))</f>
        <v>0</v>
      </c>
      <c r="Q7" s="76" t="b">
        <f t="shared" ref="Q7:Q32" si="2">IF(G7="CLIENT S+L",(P7*0.05),IF(G7="CLIENT S",(P7*0.05),IF(G7="CLIENT D",(P7*5/100),IF(G7="CLIENT L",(P7*5)/100,IF(G7="CLIENT S+D",(P7*0.05),IF(G7="CLIENT O",P7))))))</f>
        <v>0</v>
      </c>
      <c r="R7" s="83" t="b">
        <f t="shared" ref="R7:R32" si="3">IF(G7="CLIENT S+L",(P7+Q7),IF(G7="CLIENT D",P7+Q7,IF(G7="CLIENT S",(P7+Q7),IF(G7="CLIENT L",P7+Q7,IF(G7="CLIENT S+D",(P7+Q7),IF(G7="CLIENT O",Q7))))))</f>
        <v>0</v>
      </c>
      <c r="S7" s="34"/>
      <c r="T7" s="26"/>
      <c r="U7" s="29"/>
      <c r="V7" s="585"/>
      <c r="W7" s="704"/>
      <c r="X7" s="704"/>
      <c r="Y7" s="77">
        <f t="shared" ref="Y7:Y36" si="4">(($AC$5*AC7)/100)+((AD7*$AD$5)/100)+(($AE$5*AE7)/100)+($AF$5*AF7)+($AG$5*AG7)</f>
        <v>0</v>
      </c>
      <c r="Z7" s="29"/>
      <c r="AA7" s="42"/>
      <c r="AB7" s="29"/>
      <c r="AC7" s="29"/>
      <c r="AD7" s="29"/>
      <c r="AE7" s="29"/>
      <c r="AF7" s="29"/>
      <c r="AG7" s="130"/>
      <c r="AH7" s="92">
        <f t="shared" ref="AH7:AH36" si="5">(($AB$5*AB7)/100)+(($AC$5*AC7)/100)+(($AD$5*AD7)/100)+(($AE$5*AE7)/100)+($AF$5*AF7)+($AG$5*AG7)</f>
        <v>0</v>
      </c>
      <c r="AI7" s="83">
        <f>IF(Z7="CLIENT S+L",(Y7*3333.33+(VLOOKUP(AB7,'BASE DE DONNEE'!$I$220:$J$250,2,0)))-(Y7*3333.33+(VLOOKUP(AB7,'BASE DE DONNEE'!$I$220:$J$250,2,0)))*AA7,IF(Z7="CLIENT O","OFFERT",IF(Z7="CLIENT L",(VLOOKUP(AB7,'BASE DE DONNEE'!$I$220:$J$250,2,0))+(VLOOKUP(Y7,'BASE DE DONNEE'!$I$111:$P$192,2,0)),IF(Z7="CLIENT D",(Y7*3809.53+(VLOOKUP(AB7,'BASE DE DONNEE'!$I$220:$J$250,2,0))),IF(Z7="CLIENT S+D",(Y7*3809.53+(VLOOKUP(AB7,'BASE DE DONNEE'!$I$220:$J$250,2,0)))-(Y7*3809.53+(VLOOKUP(AB7,'BASE DE DONNEE'!$I$220:$J$250,2,0)))*AA7,IF(Z7="CLIENT S",VLOOKUP(AB7,'BASE DE DONNEE'!$I$220:$J$250,2,0))+VLOOKUP(Y7,'BASE DE DONNEE'!$I$111:$P$192,2,0)-((VLOOKUP(AB7,'BASE DE DONNEE'!$I$220:$J$250,2,0))+VLOOKUP(Y7,'BASE DE DONNEE'!$I$111:$P$192,2,0)*AA7))))))</f>
        <v>0</v>
      </c>
      <c r="AJ7" s="83" t="b">
        <f t="shared" ref="AJ7:AJ36" si="6">IF(Z7="CLIENT S+L",(AI7*0.05),IF(Z7="CLIENT S",(AI7*0.05),IF(Z7="CLIENT D",(AI7*5/100),IF(Z7="CLIENT L",(AI7*5)/100,IF(Z7="CLIENT S+D",(AI7*0.05),IF(Z7="CLIENT O",AI7))))))</f>
        <v>0</v>
      </c>
      <c r="AK7" s="83" t="b">
        <f t="shared" ref="AK7:AK36" si="7">IF(Z7="CLIENT S+L",(AI7+AJ7),IF(Z7="CLIENT D",AI7+AJ7,IF(Z7="CLIENT S",(AI7+AJ7),IF(Z7="CLIENT L",AI7+AJ7,IF(Z7="CLIENT S+D",(AI7+AJ7),IF(Z7="CLIENT O",AJ7))))))</f>
        <v>0</v>
      </c>
      <c r="AL7" s="34"/>
      <c r="AM7" s="26"/>
      <c r="AN7" s="29"/>
      <c r="AO7" s="585"/>
      <c r="AP7" s="704"/>
      <c r="AQ7" s="704"/>
      <c r="AR7" s="77">
        <f t="shared" ref="AR7:AR36" si="8">(($AV$5*AV7)/100)+((AW7*$AW$5)/100)+(($AX$5*AX7)/100)+($AY$5*AY7)+($AZ$5*AZ7)</f>
        <v>0</v>
      </c>
      <c r="AS7" s="29"/>
      <c r="AT7" s="42"/>
      <c r="AU7" s="29"/>
      <c r="AV7" s="29"/>
      <c r="AW7" s="29"/>
      <c r="AX7" s="29"/>
      <c r="AY7" s="29"/>
      <c r="AZ7" s="129"/>
      <c r="BA7" s="93">
        <f t="shared" ref="BA7:BA36" si="9">(($AU$5*AU7)/100)+(($AV$5*AV7)/100)+(($AW$5*AW7)/100)+(($AX$5*AX7)/100)+($AY$5*AY7)+($AZ$5*AZ7)</f>
        <v>0</v>
      </c>
      <c r="BB7" s="41">
        <f>IF(AS7="CLIENT S+L",(AR7*3333.33+(VLOOKUP(AU7,'BASE DE DONNEE'!$I$220:$J$250,2,0)))-((AR7*3333.33+(VLOOKUP(AU7,'BASE DE DONNEE'!$I$220:$J$250,2,0)))*AT7),IF(AS7="CLIENT O","OFFERT",IF(AS7="CLIENT L",(VLOOKUP(AU7,'BASE DE DONNEE'!$I$220:$J$250,2,0))+(VLOOKUP(AR7,'BASE DE DONNEE'!$I$111:$P$192,2,0)),IF(AS7="CLIENT D",(AR7*3809.53+(VLOOKUP(AU7,'BASE DE DONNEE'!$I$220:$J$250,2,0))),IF(AS7="CLIENT S+D",(AR7*3809.53+(VLOOKUP(AU7,'BASE DE DONNEE'!$I$220:$J$250,2,0)))-(AR7*3809.53+(VLOOKUP(AU7,'BASE DE DONNEE'!$I$220:$J$250,2,0)))*AT7,IF(AS7="CLIENT S",VLOOKUP(AU7,'BASE DE DONNEE'!$I$220:$J$250,2,0))+VLOOKUP(AR7,'BASE DE DONNEE'!$I$111:$P$192,2,0)-((VLOOKUP(AU7,'BASE DE DONNEE'!$I$220:$J$250,2,0))+VLOOKUP(AR7,'BASE DE DONNEE'!$I$111:$P$164,2,0)*AT7))))))</f>
        <v>0</v>
      </c>
      <c r="BC7" s="41" t="b">
        <f t="shared" ref="BC7:BC36" si="10">IF(AS7="CLIENT S+L",(BB7*0.05),IF(AS7="CLIENT S",(BB7*0.05),IF(AS7="CLIENT D",(BB7*5/100),IF(AS7="CLIENT L",(BB7*5)/100,IF(AS7="CLIENT S+D",(BB7*0.05),IF(AS7="CLIENT O",BB7))))))</f>
        <v>0</v>
      </c>
      <c r="BD7" s="45" t="b">
        <f t="shared" ref="BD7:BD36" si="11">IF(AS7="CLIENT S+L",(BB7+BC7),IF(AS7="CLIENT D",BB7+BC7,IF(AS7="CLIENT S",(BB7+BC7),IF(AS7="CLIENT L",BB7+BC7,IF(AS7="CLIENT S+D",(BB7+BC7),IF(AS7="CLIENT O",BC7))))))</f>
        <v>0</v>
      </c>
      <c r="BE7" s="34"/>
      <c r="BF7" s="26"/>
      <c r="BG7" s="29"/>
      <c r="BH7" s="585"/>
      <c r="BI7" s="704"/>
      <c r="BJ7" s="704"/>
      <c r="BK7" s="77">
        <f t="shared" ref="BK7:BK36" si="12">(($BO$5*BO7)/100)+((BP7*$BP$5)/100)+(($BQ$5*BQ7)/100)+($BR$5*BR7)+($BS$5*BS7)</f>
        <v>0</v>
      </c>
      <c r="BL7" s="29"/>
      <c r="BM7" s="42"/>
      <c r="BN7" s="29"/>
      <c r="BO7" s="29"/>
      <c r="BP7" s="29"/>
      <c r="BQ7" s="29"/>
      <c r="BR7" s="29"/>
      <c r="BS7" s="29"/>
      <c r="BT7" s="94">
        <f t="shared" ref="BT7:BT36" si="13">(($BN$5*BN7)/100)+(($BO$5*BO7)/100)+(($BP$5*BP7)/100)+(($BQ$5*BQ7)/100)+($BR$5*BR7)+($BS$5*BS7)</f>
        <v>0</v>
      </c>
      <c r="BU7" s="83">
        <f>IF(BL7="CLIENT S+L",(BK7*3333.33+(VLOOKUP(BN7,'BASE DE DONNEE'!$I$220:$J$250,2,0)))-((BK7*3333.33+(VLOOKUP(BN7,'BASE DE DONNEE'!$I$220:$J$250,2,0)))*BM7),IF(BL7="CLIENT O","OFFERT",IF(BL7="CLIENT L",(VLOOKUP(BN7,'BASE DE DONNEE'!$I$220:$J$250,2,0))+(VLOOKUP(BK7,'BASE DE DONNEE'!$I$111:$P$192,2,0)),IF(BL7="CLIENT D",(BK7*3809.53+(VLOOKUP(BN7,'BASE DE DONNEE'!$I$220:$J$250,2,0))),IF(BL7="CLIENT S+D",(BK7*3809.53+(VLOOKUP(BN7,'BASE DE DONNEE'!$I$220:$J$250,2,0)))-((BK7*3809.53+(VLOOKUP(BN7,'BASE DE DONNEE'!$I$220:$J$250,2,0)))*BM7),IF(BL7="CLIENT S",VLOOKUP(BN7,'BASE DE DONNEE'!$I$220:$J$250,2,0))+VLOOKUP(BK7,'BASE DE DONNEE'!$I$111:$P$192,2,0)-((VLOOKUP(BN7,'BASE DE DONNEE'!$I$220:$J$250,2,0))+VLOOKUP(BK7,'BASE DE DONNEE'!$I$111:$P$192,2,0)*BM7))))))</f>
        <v>0</v>
      </c>
      <c r="BV7" s="83" t="b">
        <f t="shared" ref="BV7:BV36" si="14">IF(BL7="CLIENT S+L",(BU7*0.05),IF(BL7="CLIENT S",(BU7*0.05),IF(BL7="CLIENT D",(BU7*5/100),IF(BL7="CLIENT L",(BU7*5)/100,IF(BL7="CLIENT S+D",(BU7*0.05),IF(BL7="CLIENT O",BU7))))))</f>
        <v>0</v>
      </c>
      <c r="BW7" s="95" t="b">
        <f t="shared" ref="BW7:BW36" si="15">IF(BL7="CLIENT S+L",(BU7+BV7),IF(BL7="CLIENT D",BU7+BV7,IF(BL7="CLIENT S",(BU7+BV7),IF(BL7="CLIENT L",BU7+BV7,IF(BL7="CLIENT S+D",(BU7+BV7),IF(BL7="CLIENT O",BV7))))))</f>
        <v>0</v>
      </c>
      <c r="BX7" s="34"/>
    </row>
    <row r="8" spans="1:76" x14ac:dyDescent="0.25">
      <c r="A8" s="26"/>
      <c r="B8" s="29"/>
      <c r="C8" s="585"/>
      <c r="D8" s="704"/>
      <c r="E8" s="704"/>
      <c r="F8" s="77">
        <f t="shared" si="0"/>
        <v>0</v>
      </c>
      <c r="G8" s="29"/>
      <c r="H8" s="42"/>
      <c r="I8" s="29"/>
      <c r="J8" s="29"/>
      <c r="K8" s="29"/>
      <c r="L8" s="29"/>
      <c r="M8" s="29"/>
      <c r="N8" s="130"/>
      <c r="O8" s="80">
        <f t="shared" si="1"/>
        <v>0</v>
      </c>
      <c r="P8" s="76" t="b">
        <f>IF(G8="CLIENT S+L",(F8*3333.33+(VLOOKUP(I8,'BASE DE DONNEE'!$I$220:$J$250,2,0)))-(F8*3333.33+(VLOOKUP(I8,'BASE DE DONNEE'!$I$220:$J$250,2,0)))*H8,IF(G8="CLIENT O","OFFERT",IF(G8="CLIENT L",(VLOOKUP(I8,'BASE DE DONNEE'!$I$220:$J$250,2,0))+(VLOOKUP(F8,'BASE DE DONNEE'!$I$111:$P$192,2,0)),IF(G8="CLIENT D",(F8*3809.53+(VLOOKUP(I8,'BASE DE DONNEE'!$I$220:$J$250,2,0))),IF(G8="CLIENT S+D",((F8*3809.53+(VLOOKUP(I8,'BASE DE DONNEE'!$I$220:$J$250,2,0)))-(F8*3809.53+(VLOOKUP(I8,'BASE DE DONNEE'!$I$220:$J$250,2,0)))*H8),IF(G8="CLIENT S",(VLOOKUP(I8,'BASE DE DONNEE'!$I$220:$J$250,2,0))+VLOOKUP(F8,'BASE DE DONNEE'!$I$111:$P$192,2,0)-((VLOOKUP(I8,'BASE DE DONNEE'!$I$220:$J$250,2,0))+VLOOKUP(F8,'BASE DE DONNEE'!$I$111:$P$164,2,0)*H8)))))))</f>
        <v>0</v>
      </c>
      <c r="Q8" s="76" t="b">
        <f t="shared" si="2"/>
        <v>0</v>
      </c>
      <c r="R8" s="83" t="b">
        <f t="shared" si="3"/>
        <v>0</v>
      </c>
      <c r="S8" s="34"/>
      <c r="T8" s="26"/>
      <c r="U8" s="29"/>
      <c r="V8" s="585"/>
      <c r="W8" s="704"/>
      <c r="X8" s="704"/>
      <c r="Y8" s="77">
        <f t="shared" si="4"/>
        <v>0</v>
      </c>
      <c r="Z8" s="29"/>
      <c r="AA8" s="42"/>
      <c r="AB8" s="29"/>
      <c r="AC8" s="29"/>
      <c r="AD8" s="29"/>
      <c r="AE8" s="29"/>
      <c r="AF8" s="29"/>
      <c r="AG8" s="130"/>
      <c r="AH8" s="92">
        <f t="shared" si="5"/>
        <v>0</v>
      </c>
      <c r="AI8" s="83">
        <f>IF(Z8="CLIENT S+L",(Y8*3333.33+(VLOOKUP(AB8,'BASE DE DONNEE'!$I$220:$J$250,2,0)))-(Y8*3333.33+(VLOOKUP(AB8,'BASE DE DONNEE'!$I$220:$J$250,2,0)))*AA8,IF(Z8="CLIENT O","OFFERT",IF(Z8="CLIENT L",(VLOOKUP(AB8,'BASE DE DONNEE'!$I$220:$J$250,2,0))+(VLOOKUP(Y8,'BASE DE DONNEE'!$I$111:$P$192,2,0)),IF(Z8="CLIENT D",(Y8*3809.53+(VLOOKUP(AB8,'BASE DE DONNEE'!$I$220:$J$250,2,0))),IF(Z8="CLIENT S+D",(Y8*3809.53+(VLOOKUP(AB8,'BASE DE DONNEE'!$I$220:$J$250,2,0)))-(Y8*3809.53+(VLOOKUP(AB8,'BASE DE DONNEE'!$I$220:$J$250,2,0)))*AA8,IF(Z8="CLIENT S",VLOOKUP(AB8,'BASE DE DONNEE'!$I$220:$J$250,2,0))+VLOOKUP(Y8,'BASE DE DONNEE'!$I$111:$P$192,2,0)-((VLOOKUP(AB8,'BASE DE DONNEE'!$I$220:$J$250,2,0))+VLOOKUP(Y8,'BASE DE DONNEE'!$I$111:$P$192,2,0)*AA8))))))</f>
        <v>0</v>
      </c>
      <c r="AJ8" s="83" t="b">
        <f t="shared" si="6"/>
        <v>0</v>
      </c>
      <c r="AK8" s="83" t="b">
        <f t="shared" si="7"/>
        <v>0</v>
      </c>
      <c r="AL8" s="34"/>
      <c r="AM8" s="26"/>
      <c r="AN8" s="29"/>
      <c r="AO8" s="585"/>
      <c r="AP8" s="704"/>
      <c r="AQ8" s="704"/>
      <c r="AR8" s="77">
        <f t="shared" si="8"/>
        <v>0</v>
      </c>
      <c r="AS8" s="29"/>
      <c r="AT8" s="42"/>
      <c r="AU8" s="29"/>
      <c r="AV8" s="29"/>
      <c r="AW8" s="29"/>
      <c r="AX8" s="29"/>
      <c r="AY8" s="29"/>
      <c r="AZ8" s="129"/>
      <c r="BA8" s="93">
        <f t="shared" si="9"/>
        <v>0</v>
      </c>
      <c r="BB8" s="41">
        <f>IF(AS8="CLIENT S+L",(AR8*3333.33+(VLOOKUP(AU8,'BASE DE DONNEE'!$I$220:$J$250,2,0)))-((AR8*3333.33+(VLOOKUP(AU8,'BASE DE DONNEE'!$I$220:$J$250,2,0)))*AT8),IF(AS8="CLIENT O","OFFERT",IF(AS8="CLIENT L",(VLOOKUP(AU8,'BASE DE DONNEE'!$I$220:$J$250,2,0))+(VLOOKUP(AR8,'BASE DE DONNEE'!$I$111:$P$192,2,0)),IF(AS8="CLIENT D",(AR8*3809.53+(VLOOKUP(AU8,'BASE DE DONNEE'!$I$220:$J$250,2,0))),IF(AS8="CLIENT S+D",(AR8*3809.53+(VLOOKUP(AU8,'BASE DE DONNEE'!$I$220:$J$250,2,0)))-(AR8*3809.53+(VLOOKUP(AU8,'BASE DE DONNEE'!$I$220:$J$250,2,0)))*AT8,IF(AS8="CLIENT S",VLOOKUP(AU8,'BASE DE DONNEE'!$I$220:$J$250,2,0))+VLOOKUP(AR8,'BASE DE DONNEE'!$I$111:$P$192,2,0)-((VLOOKUP(AU8,'BASE DE DONNEE'!$I$220:$J$250,2,0))+VLOOKUP(AR8,'BASE DE DONNEE'!$I$111:$P$164,2,0)*AT8))))))</f>
        <v>0</v>
      </c>
      <c r="BC8" s="41" t="b">
        <f t="shared" si="10"/>
        <v>0</v>
      </c>
      <c r="BD8" s="45" t="b">
        <f t="shared" si="11"/>
        <v>0</v>
      </c>
      <c r="BE8" s="34"/>
      <c r="BF8" s="26"/>
      <c r="BG8" s="29"/>
      <c r="BH8" s="585"/>
      <c r="BI8" s="704"/>
      <c r="BJ8" s="704"/>
      <c r="BK8" s="77">
        <f t="shared" si="12"/>
        <v>0</v>
      </c>
      <c r="BL8" s="29"/>
      <c r="BM8" s="42"/>
      <c r="BN8" s="29"/>
      <c r="BO8" s="29"/>
      <c r="BP8" s="29"/>
      <c r="BQ8" s="29"/>
      <c r="BR8" s="29"/>
      <c r="BS8" s="29"/>
      <c r="BT8" s="94">
        <f t="shared" si="13"/>
        <v>0</v>
      </c>
      <c r="BU8" s="83">
        <f>IF(BL8="CLIENT S+L",(BK8*3333.33+(VLOOKUP(BN8,'BASE DE DONNEE'!$I$220:$J$250,2,0)))-((BK8*3333.33+(VLOOKUP(BN8,'BASE DE DONNEE'!$I$220:$J$250,2,0)))*BM8),IF(BL8="CLIENT O","OFFERT",IF(BL8="CLIENT L",(VLOOKUP(BN8,'BASE DE DONNEE'!$I$220:$J$250,2,0))+(VLOOKUP(BK8,'BASE DE DONNEE'!$I$111:$P$192,2,0)),IF(BL8="CLIENT D",(BK8*3809.53+(VLOOKUP(BN8,'BASE DE DONNEE'!$I$220:$J$250,2,0))),IF(BL8="CLIENT S+D",(BK8*3809.53+(VLOOKUP(BN8,'BASE DE DONNEE'!$I$220:$J$250,2,0)))-((BK8*3809.53+(VLOOKUP(BN8,'BASE DE DONNEE'!$I$220:$J$250,2,0)))*BM8),IF(BL8="CLIENT S",VLOOKUP(BN8,'BASE DE DONNEE'!$I$220:$J$250,2,0))+VLOOKUP(BK8,'BASE DE DONNEE'!$I$111:$P$192,2,0)-((VLOOKUP(BN8,'BASE DE DONNEE'!$I$220:$J$250,2,0))+VLOOKUP(BK8,'BASE DE DONNEE'!$I$111:$P$192,2,0)*BM8))))))</f>
        <v>0</v>
      </c>
      <c r="BV8" s="83" t="b">
        <f t="shared" si="14"/>
        <v>0</v>
      </c>
      <c r="BW8" s="95" t="b">
        <f t="shared" si="15"/>
        <v>0</v>
      </c>
      <c r="BX8" s="34"/>
    </row>
    <row r="9" spans="1:76" x14ac:dyDescent="0.25">
      <c r="A9" s="26"/>
      <c r="B9" s="29"/>
      <c r="C9" s="585"/>
      <c r="D9" s="704"/>
      <c r="E9" s="704"/>
      <c r="F9" s="77">
        <f t="shared" si="0"/>
        <v>0</v>
      </c>
      <c r="G9" s="29"/>
      <c r="H9" s="42"/>
      <c r="I9" s="29"/>
      <c r="J9" s="29"/>
      <c r="K9" s="29"/>
      <c r="L9" s="29"/>
      <c r="M9" s="29"/>
      <c r="N9" s="130"/>
      <c r="O9" s="80">
        <f t="shared" si="1"/>
        <v>0</v>
      </c>
      <c r="P9" s="76" t="b">
        <f>IF(G9="CLIENT S+L",(F9*3333.33+(VLOOKUP(I9,'BASE DE DONNEE'!$I$220:$J$250,2,0)))-(F9*3333.33+(VLOOKUP(I9,'BASE DE DONNEE'!$I$220:$J$250,2,0)))*H9,IF(G9="CLIENT O","OFFERT",IF(G9="CLIENT L",(VLOOKUP(I9,'BASE DE DONNEE'!$I$220:$J$250,2,0))+(VLOOKUP(F9,'BASE DE DONNEE'!$I$111:$P$192,2,0)),IF(G9="CLIENT D",(F9*3809.53+(VLOOKUP(I9,'BASE DE DONNEE'!$I$220:$J$250,2,0))),IF(G9="CLIENT S+D",((F9*3809.53+(VLOOKUP(I9,'BASE DE DONNEE'!$I$220:$J$250,2,0)))-(F9*3809.53+(VLOOKUP(I9,'BASE DE DONNEE'!$I$220:$J$250,2,0)))*H9),IF(G9="CLIENT S",(VLOOKUP(I9,'BASE DE DONNEE'!$I$220:$J$250,2,0))+VLOOKUP(F9,'BASE DE DONNEE'!$I$111:$P$192,2,0)-((VLOOKUP(I9,'BASE DE DONNEE'!$I$220:$J$250,2,0))+VLOOKUP(F9,'BASE DE DONNEE'!$I$111:$P$164,2,0)*H9)))))))</f>
        <v>0</v>
      </c>
      <c r="Q9" s="76" t="b">
        <f t="shared" si="2"/>
        <v>0</v>
      </c>
      <c r="R9" s="83" t="b">
        <f t="shared" si="3"/>
        <v>0</v>
      </c>
      <c r="S9" s="34"/>
      <c r="T9" s="26"/>
      <c r="U9" s="29"/>
      <c r="V9" s="585"/>
      <c r="W9" s="704"/>
      <c r="X9" s="704"/>
      <c r="Y9" s="77">
        <f t="shared" si="4"/>
        <v>0</v>
      </c>
      <c r="Z9" s="29"/>
      <c r="AA9" s="42"/>
      <c r="AB9" s="29"/>
      <c r="AC9" s="29"/>
      <c r="AD9" s="29"/>
      <c r="AE9" s="29"/>
      <c r="AF9" s="29"/>
      <c r="AG9" s="132"/>
      <c r="AH9" s="92">
        <f t="shared" si="5"/>
        <v>0</v>
      </c>
      <c r="AI9" s="83">
        <f>IF(Z9="CLIENT S+L",(Y9*3333.33+(VLOOKUP(AB9,'BASE DE DONNEE'!$I$220:$J$250,2,0)))-(Y9*3333.33+(VLOOKUP(AB9,'BASE DE DONNEE'!$I$220:$J$250,2,0)))*AA9,IF(Z9="CLIENT O","OFFERT",IF(Z9="CLIENT L",(VLOOKUP(AB9,'BASE DE DONNEE'!$I$220:$J$250,2,0))+(VLOOKUP(Y9,'BASE DE DONNEE'!$I$111:$P$192,2,0)),IF(Z9="CLIENT D",(Y9*3809.53+(VLOOKUP(AB9,'BASE DE DONNEE'!$I$220:$J$250,2,0))),IF(Z9="CLIENT S+D",(Y9*3809.53+(VLOOKUP(AB9,'BASE DE DONNEE'!$I$220:$J$250,2,0)))-(Y9*3809.53+(VLOOKUP(AB9,'BASE DE DONNEE'!$I$220:$J$250,2,0)))*AA9,IF(Z9="CLIENT S",VLOOKUP(AB9,'BASE DE DONNEE'!$I$220:$J$250,2,0))+VLOOKUP(Y9,'BASE DE DONNEE'!$I$111:$P$192,2,0)-((VLOOKUP(AB9,'BASE DE DONNEE'!$I$220:$J$250,2,0))+VLOOKUP(Y9,'BASE DE DONNEE'!$I$111:$P$192,2,0)*AA9))))))</f>
        <v>0</v>
      </c>
      <c r="AJ9" s="83" t="b">
        <f t="shared" si="6"/>
        <v>0</v>
      </c>
      <c r="AK9" s="83" t="b">
        <f t="shared" si="7"/>
        <v>0</v>
      </c>
      <c r="AL9" s="34"/>
      <c r="AM9" s="26"/>
      <c r="AN9" s="29"/>
      <c r="AO9" s="585"/>
      <c r="AP9" s="704"/>
      <c r="AQ9" s="704"/>
      <c r="AR9" s="77">
        <f t="shared" si="8"/>
        <v>0</v>
      </c>
      <c r="AS9" s="29"/>
      <c r="AT9" s="42"/>
      <c r="AU9" s="29"/>
      <c r="AV9" s="29"/>
      <c r="AW9" s="29"/>
      <c r="AX9" s="29"/>
      <c r="AY9" s="29"/>
      <c r="AZ9" s="129"/>
      <c r="BA9" s="93">
        <f t="shared" si="9"/>
        <v>0</v>
      </c>
      <c r="BB9" s="41">
        <f>IF(AS9="CLIENT S+L",(AR9*3333.33+(VLOOKUP(AU9,'BASE DE DONNEE'!$I$220:$J$250,2,0)))-((AR9*3333.33+(VLOOKUP(AU9,'BASE DE DONNEE'!$I$220:$J$250,2,0)))*AT9),IF(AS9="CLIENT O","OFFERT",IF(AS9="CLIENT L",(VLOOKUP(AU9,'BASE DE DONNEE'!$I$220:$J$250,2,0))+(VLOOKUP(AR9,'BASE DE DONNEE'!$I$111:$P$192,2,0)),IF(AS9="CLIENT D",(AR9*3809.53+(VLOOKUP(AU9,'BASE DE DONNEE'!$I$220:$J$250,2,0))),IF(AS9="CLIENT S+D",(AR9*3809.53+(VLOOKUP(AU9,'BASE DE DONNEE'!$I$220:$J$250,2,0)))-(AR9*3809.53+(VLOOKUP(AU9,'BASE DE DONNEE'!$I$220:$J$250,2,0)))*AT9,IF(AS9="CLIENT S",VLOOKUP(AU9,'BASE DE DONNEE'!$I$220:$J$250,2,0))+VLOOKUP(AR9,'BASE DE DONNEE'!$I$111:$P$192,2,0)-((VLOOKUP(AU9,'BASE DE DONNEE'!$I$220:$J$250,2,0))+VLOOKUP(AR9,'BASE DE DONNEE'!$I$111:$P$164,2,0)*AT9))))))</f>
        <v>0</v>
      </c>
      <c r="BC9" s="41" t="b">
        <f t="shared" si="10"/>
        <v>0</v>
      </c>
      <c r="BD9" s="45" t="b">
        <f t="shared" si="11"/>
        <v>0</v>
      </c>
      <c r="BE9" s="34"/>
      <c r="BF9" s="26"/>
      <c r="BG9" s="29"/>
      <c r="BH9" s="585"/>
      <c r="BI9" s="704"/>
      <c r="BJ9" s="704"/>
      <c r="BK9" s="77">
        <f t="shared" si="12"/>
        <v>0</v>
      </c>
      <c r="BL9" s="29"/>
      <c r="BM9" s="42"/>
      <c r="BN9" s="29"/>
      <c r="BO9" s="29"/>
      <c r="BP9" s="29"/>
      <c r="BQ9" s="29"/>
      <c r="BR9" s="29"/>
      <c r="BS9" s="29"/>
      <c r="BT9" s="94">
        <f t="shared" si="13"/>
        <v>0</v>
      </c>
      <c r="BU9" s="83">
        <f>IF(BL9="CLIENT S+L",(BK9*3333.33+(VLOOKUP(BN9,'BASE DE DONNEE'!$I$220:$J$250,2,0)))-((BK9*3333.33+(VLOOKUP(BN9,'BASE DE DONNEE'!$I$220:$J$250,2,0)))*BM9),IF(BL9="CLIENT O","OFFERT",IF(BL9="CLIENT L",(VLOOKUP(BN9,'BASE DE DONNEE'!$I$220:$J$250,2,0))+(VLOOKUP(BK9,'BASE DE DONNEE'!$I$111:$P$192,2,0)),IF(BL9="CLIENT D",(BK9*3809.53+(VLOOKUP(BN9,'BASE DE DONNEE'!$I$220:$J$250,2,0))),IF(BL9="CLIENT S+D",(BK9*3809.53+(VLOOKUP(BN9,'BASE DE DONNEE'!$I$220:$J$250,2,0)))-((BK9*3809.53+(VLOOKUP(BN9,'BASE DE DONNEE'!$I$220:$J$250,2,0)))*BM9),IF(BL9="CLIENT S",VLOOKUP(BN9,'BASE DE DONNEE'!$I$220:$J$250,2,0))+VLOOKUP(BK9,'BASE DE DONNEE'!$I$111:$P$192,2,0)-((VLOOKUP(BN9,'BASE DE DONNEE'!$I$220:$J$250,2,0))+VLOOKUP(BK9,'BASE DE DONNEE'!$I$111:$P$192,2,0)*BM9))))))</f>
        <v>0</v>
      </c>
      <c r="BV9" s="83" t="b">
        <f t="shared" si="14"/>
        <v>0</v>
      </c>
      <c r="BW9" s="95" t="b">
        <f t="shared" si="15"/>
        <v>0</v>
      </c>
      <c r="BX9" s="34"/>
    </row>
    <row r="10" spans="1:76" x14ac:dyDescent="0.25">
      <c r="A10" s="26"/>
      <c r="B10" s="29"/>
      <c r="C10" s="585"/>
      <c r="D10" s="704"/>
      <c r="E10" s="704"/>
      <c r="F10" s="77">
        <f t="shared" si="0"/>
        <v>0</v>
      </c>
      <c r="G10" s="29"/>
      <c r="H10" s="42"/>
      <c r="I10" s="29"/>
      <c r="J10" s="29"/>
      <c r="K10" s="29"/>
      <c r="L10" s="29"/>
      <c r="M10" s="29"/>
      <c r="N10" s="130"/>
      <c r="O10" s="80">
        <f t="shared" si="1"/>
        <v>0</v>
      </c>
      <c r="P10" s="76" t="b">
        <f>IF(G10="CLIENT S+L",(F10*3333.33+(VLOOKUP(I10,'BASE DE DONNEE'!$I$220:$J$250,2,0)))-(F10*3333.33+(VLOOKUP(I10,'BASE DE DONNEE'!$I$220:$J$250,2,0)))*H10,IF(G10="CLIENT O","OFFERT",IF(G10="CLIENT L",(VLOOKUP(I10,'BASE DE DONNEE'!$I$220:$J$250,2,0))+(VLOOKUP(F10,'BASE DE DONNEE'!$I$111:$P$192,2,0)),IF(G10="CLIENT D",(F10*3809.53+(VLOOKUP(I10,'BASE DE DONNEE'!$I$220:$J$250,2,0))),IF(G10="CLIENT S+D",((F10*3809.53+(VLOOKUP(I10,'BASE DE DONNEE'!$I$220:$J$250,2,0)))-(F10*3809.53+(VLOOKUP(I10,'BASE DE DONNEE'!$I$220:$J$250,2,0)))*H10),IF(G10="CLIENT S",(VLOOKUP(I10,'BASE DE DONNEE'!$I$220:$J$250,2,0))+VLOOKUP(F10,'BASE DE DONNEE'!$I$111:$P$192,2,0)-((VLOOKUP(I10,'BASE DE DONNEE'!$I$220:$J$250,2,0))+VLOOKUP(F10,'BASE DE DONNEE'!$I$111:$P$164,2,0)*H10)))))))</f>
        <v>0</v>
      </c>
      <c r="Q10" s="76" t="b">
        <f t="shared" si="2"/>
        <v>0</v>
      </c>
      <c r="R10" s="83" t="b">
        <f t="shared" si="3"/>
        <v>0</v>
      </c>
      <c r="S10" s="34"/>
      <c r="T10" s="26"/>
      <c r="U10" s="29"/>
      <c r="V10" s="585"/>
      <c r="W10" s="704"/>
      <c r="X10" s="704"/>
      <c r="Y10" s="77">
        <f t="shared" si="4"/>
        <v>0</v>
      </c>
      <c r="Z10" s="29"/>
      <c r="AA10" s="42"/>
      <c r="AB10" s="29"/>
      <c r="AC10" s="29"/>
      <c r="AD10" s="29"/>
      <c r="AE10" s="29"/>
      <c r="AF10" s="29"/>
      <c r="AG10" s="130"/>
      <c r="AH10" s="92">
        <f t="shared" si="5"/>
        <v>0</v>
      </c>
      <c r="AI10" s="83">
        <f>IF(Z10="CLIENT S+L",(Y10*3333.33+(VLOOKUP(AB10,'BASE DE DONNEE'!$I$220:$J$250,2,0)))-(Y10*3333.33+(VLOOKUP(AB10,'BASE DE DONNEE'!$I$220:$J$250,2,0)))*AA10,IF(Z10="CLIENT O","OFFERT",IF(Z10="CLIENT L",(VLOOKUP(AB10,'BASE DE DONNEE'!$I$220:$J$250,2,0))+(VLOOKUP(Y10,'BASE DE DONNEE'!$I$111:$P$192,2,0)),IF(Z10="CLIENT D",(Y10*3809.53+(VLOOKUP(AB10,'BASE DE DONNEE'!$I$220:$J$250,2,0))),IF(Z10="CLIENT S+D",(Y10*3809.53+(VLOOKUP(AB10,'BASE DE DONNEE'!$I$220:$J$250,2,0)))-(Y10*3809.53+(VLOOKUP(AB10,'BASE DE DONNEE'!$I$220:$J$250,2,0)))*AA10,IF(Z10="CLIENT S",VLOOKUP(AB10,'BASE DE DONNEE'!$I$220:$J$250,2,0))+VLOOKUP(Y10,'BASE DE DONNEE'!$I$111:$P$192,2,0)-((VLOOKUP(AB10,'BASE DE DONNEE'!$I$220:$J$250,2,0))+VLOOKUP(Y10,'BASE DE DONNEE'!$I$111:$P$192,2,0)*AA10))))))</f>
        <v>0</v>
      </c>
      <c r="AJ10" s="83" t="b">
        <f t="shared" si="6"/>
        <v>0</v>
      </c>
      <c r="AK10" s="83" t="b">
        <f t="shared" si="7"/>
        <v>0</v>
      </c>
      <c r="AL10" s="34"/>
      <c r="AM10" s="26"/>
      <c r="AN10" s="29"/>
      <c r="AO10" s="585"/>
      <c r="AP10" s="704"/>
      <c r="AQ10" s="704"/>
      <c r="AR10" s="77">
        <f t="shared" si="8"/>
        <v>0</v>
      </c>
      <c r="AS10" s="29"/>
      <c r="AT10" s="42"/>
      <c r="AU10" s="29"/>
      <c r="AV10" s="29"/>
      <c r="AW10" s="29"/>
      <c r="AX10" s="29"/>
      <c r="AY10" s="29"/>
      <c r="AZ10" s="129"/>
      <c r="BA10" s="93">
        <f t="shared" si="9"/>
        <v>0</v>
      </c>
      <c r="BB10" s="41">
        <f>IF(AS10="CLIENT S+L",(AR10*3333.33+(VLOOKUP(AU10,'BASE DE DONNEE'!$I$220:$J$250,2,0)))-((AR10*3333.33+(VLOOKUP(AU10,'BASE DE DONNEE'!$I$220:$J$250,2,0)))*AT10),IF(AS10="CLIENT O","OFFERT",IF(AS10="CLIENT L",(VLOOKUP(AU10,'BASE DE DONNEE'!$I$220:$J$250,2,0))+(VLOOKUP(AR10,'BASE DE DONNEE'!$I$111:$P$192,2,0)),IF(AS10="CLIENT D",(AR10*3809.53+(VLOOKUP(AU10,'BASE DE DONNEE'!$I$220:$J$250,2,0))),IF(AS10="CLIENT S+D",(AR10*3809.53+(VLOOKUP(AU10,'BASE DE DONNEE'!$I$220:$J$250,2,0)))-(AR10*3809.53+(VLOOKUP(AU10,'BASE DE DONNEE'!$I$220:$J$250,2,0)))*AT10,IF(AS10="CLIENT S",VLOOKUP(AU10,'BASE DE DONNEE'!$I$220:$J$250,2,0))+VLOOKUP(AR10,'BASE DE DONNEE'!$I$111:$P$192,2,0)-((VLOOKUP(AU10,'BASE DE DONNEE'!$I$220:$J$250,2,0))+VLOOKUP(AR10,'BASE DE DONNEE'!$I$111:$P$164,2,0)*AT10))))))</f>
        <v>0</v>
      </c>
      <c r="BC10" s="41" t="b">
        <f t="shared" si="10"/>
        <v>0</v>
      </c>
      <c r="BD10" s="45" t="b">
        <f t="shared" si="11"/>
        <v>0</v>
      </c>
      <c r="BE10" s="34"/>
      <c r="BF10" s="26"/>
      <c r="BG10" s="29"/>
      <c r="BH10" s="585"/>
      <c r="BI10" s="704"/>
      <c r="BJ10" s="704"/>
      <c r="BK10" s="77">
        <f t="shared" si="12"/>
        <v>0</v>
      </c>
      <c r="BL10" s="29"/>
      <c r="BM10" s="42"/>
      <c r="BN10" s="29"/>
      <c r="BO10" s="29"/>
      <c r="BP10" s="29"/>
      <c r="BQ10" s="29"/>
      <c r="BR10" s="29"/>
      <c r="BS10" s="29"/>
      <c r="BT10" s="94">
        <f t="shared" si="13"/>
        <v>0</v>
      </c>
      <c r="BU10" s="83">
        <f>IF(BL10="CLIENT S+L",(BK10*3333.33+(VLOOKUP(BN10,'BASE DE DONNEE'!$I$220:$J$250,2,0)))-((BK10*3333.33+(VLOOKUP(BN10,'BASE DE DONNEE'!$I$220:$J$250,2,0)))*BM10),IF(BL10="CLIENT O","OFFERT",IF(BL10="CLIENT L",(VLOOKUP(BN10,'BASE DE DONNEE'!$I$220:$J$250,2,0))+(VLOOKUP(BK10,'BASE DE DONNEE'!$I$111:$P$192,2,0)),IF(BL10="CLIENT D",(BK10*3809.53+(VLOOKUP(BN10,'BASE DE DONNEE'!$I$220:$J$250,2,0))),IF(BL10="CLIENT S+D",(BK10*3809.53+(VLOOKUP(BN10,'BASE DE DONNEE'!$I$220:$J$250,2,0)))-((BK10*3809.53+(VLOOKUP(BN10,'BASE DE DONNEE'!$I$220:$J$250,2,0)))*BM10),IF(BL10="CLIENT S",VLOOKUP(BN10,'BASE DE DONNEE'!$I$220:$J$250,2,0))+VLOOKUP(BK10,'BASE DE DONNEE'!$I$111:$P$192,2,0)-((VLOOKUP(BN10,'BASE DE DONNEE'!$I$220:$J$250,2,0))+VLOOKUP(BK10,'BASE DE DONNEE'!$I$111:$P$192,2,0)*BM10))))))</f>
        <v>0</v>
      </c>
      <c r="BV10" s="83" t="b">
        <f t="shared" si="14"/>
        <v>0</v>
      </c>
      <c r="BW10" s="95" t="b">
        <f t="shared" si="15"/>
        <v>0</v>
      </c>
      <c r="BX10" s="34"/>
    </row>
    <row r="11" spans="1:76" x14ac:dyDescent="0.25">
      <c r="A11" s="26"/>
      <c r="B11" s="29"/>
      <c r="C11" s="585"/>
      <c r="D11" s="704"/>
      <c r="E11" s="704"/>
      <c r="F11" s="77">
        <f t="shared" si="0"/>
        <v>0</v>
      </c>
      <c r="G11" s="29"/>
      <c r="H11" s="42"/>
      <c r="I11" s="29"/>
      <c r="J11" s="29"/>
      <c r="K11" s="29"/>
      <c r="L11" s="29"/>
      <c r="M11" s="29"/>
      <c r="N11" s="130"/>
      <c r="O11" s="80">
        <f t="shared" si="1"/>
        <v>0</v>
      </c>
      <c r="P11" s="76" t="b">
        <f>IF(G11="CLIENT S+L",(F11*3333.33+(VLOOKUP(I11,'BASE DE DONNEE'!$I$220:$J$250,2,0)))-(F11*3333.33+(VLOOKUP(I11,'BASE DE DONNEE'!$I$220:$J$250,2,0)))*H11,IF(G11="CLIENT O","OFFERT",IF(G11="CLIENT L",(VLOOKUP(I11,'BASE DE DONNEE'!$I$220:$J$250,2,0))+(VLOOKUP(F11,'BASE DE DONNEE'!$I$111:$P$192,2,0)),IF(G11="CLIENT D",(F11*3809.53+(VLOOKUP(I11,'BASE DE DONNEE'!$I$220:$J$250,2,0))),IF(G11="CLIENT S+D",((F11*3809.53+(VLOOKUP(I11,'BASE DE DONNEE'!$I$220:$J$250,2,0)))-(F11*3809.53+(VLOOKUP(I11,'BASE DE DONNEE'!$I$220:$J$250,2,0)))*H11),IF(G11="CLIENT S",(VLOOKUP(I11,'BASE DE DONNEE'!$I$220:$J$250,2,0))+VLOOKUP(F11,'BASE DE DONNEE'!$I$111:$P$192,2,0)-((VLOOKUP(I11,'BASE DE DONNEE'!$I$220:$J$250,2,0))+VLOOKUP(F11,'BASE DE DONNEE'!$I$111:$P$164,2,0)*H11)))))))</f>
        <v>0</v>
      </c>
      <c r="Q11" s="76" t="b">
        <f t="shared" si="2"/>
        <v>0</v>
      </c>
      <c r="R11" s="83" t="b">
        <f t="shared" si="3"/>
        <v>0</v>
      </c>
      <c r="S11" s="34"/>
      <c r="T11" s="26"/>
      <c r="U11" s="29"/>
      <c r="V11" s="585"/>
      <c r="W11" s="704"/>
      <c r="X11" s="704"/>
      <c r="Y11" s="77">
        <f t="shared" si="4"/>
        <v>0</v>
      </c>
      <c r="Z11" s="29"/>
      <c r="AA11" s="42"/>
      <c r="AB11" s="29"/>
      <c r="AC11" s="29"/>
      <c r="AD11" s="29"/>
      <c r="AE11" s="29"/>
      <c r="AF11" s="29"/>
      <c r="AG11" s="132"/>
      <c r="AH11" s="92">
        <f t="shared" si="5"/>
        <v>0</v>
      </c>
      <c r="AI11" s="83">
        <f>IF(Z11="CLIENT S+L",(Y11*3333.33+(VLOOKUP(AB11,'BASE DE DONNEE'!$I$220:$J$250,2,0)))-(Y11*3333.33+(VLOOKUP(AB11,'BASE DE DONNEE'!$I$220:$J$250,2,0)))*AA11,IF(Z11="CLIENT O","OFFERT",IF(Z11="CLIENT L",(VLOOKUP(AB11,'BASE DE DONNEE'!$I$220:$J$250,2,0))+(VLOOKUP(Y11,'BASE DE DONNEE'!$I$111:$P$192,2,0)),IF(Z11="CLIENT D",(Y11*3809.53+(VLOOKUP(AB11,'BASE DE DONNEE'!$I$220:$J$250,2,0))),IF(Z11="CLIENT S+D",(Y11*3809.53+(VLOOKUP(AB11,'BASE DE DONNEE'!$I$220:$J$250,2,0)))-(Y11*3809.53+(VLOOKUP(AB11,'BASE DE DONNEE'!$I$220:$J$250,2,0)))*AA11,IF(Z11="CLIENT S",VLOOKUP(AB11,'BASE DE DONNEE'!$I$220:$J$250,2,0))+VLOOKUP(Y11,'BASE DE DONNEE'!$I$111:$P$192,2,0)-((VLOOKUP(AB11,'BASE DE DONNEE'!$I$220:$J$250,2,0))+VLOOKUP(Y11,'BASE DE DONNEE'!$I$111:$P$192,2,0)*AA11))))))</f>
        <v>0</v>
      </c>
      <c r="AJ11" s="83" t="b">
        <f t="shared" si="6"/>
        <v>0</v>
      </c>
      <c r="AK11" s="83" t="b">
        <f t="shared" si="7"/>
        <v>0</v>
      </c>
      <c r="AL11" s="34"/>
      <c r="AM11" s="26"/>
      <c r="AN11" s="29"/>
      <c r="AO11" s="585"/>
      <c r="AP11" s="704"/>
      <c r="AQ11" s="704"/>
      <c r="AR11" s="77">
        <f t="shared" si="8"/>
        <v>0</v>
      </c>
      <c r="AS11" s="29"/>
      <c r="AT11" s="42"/>
      <c r="AU11" s="29"/>
      <c r="AV11" s="29"/>
      <c r="AW11" s="29"/>
      <c r="AX11" s="29"/>
      <c r="AY11" s="29"/>
      <c r="AZ11" s="129"/>
      <c r="BA11" s="93">
        <f t="shared" si="9"/>
        <v>0</v>
      </c>
      <c r="BB11" s="41">
        <f>IF(AS11="CLIENT S+L",(AR11*3333.33+(VLOOKUP(AU11,'BASE DE DONNEE'!$I$220:$J$250,2,0)))-((AR11*3333.33+(VLOOKUP(AU11,'BASE DE DONNEE'!$I$220:$J$250,2,0)))*AT11),IF(AS11="CLIENT O","OFFERT",IF(AS11="CLIENT L",(VLOOKUP(AU11,'BASE DE DONNEE'!$I$220:$J$250,2,0))+(VLOOKUP(AR11,'BASE DE DONNEE'!$I$111:$P$192,2,0)),IF(AS11="CLIENT D",(AR11*3809.53+(VLOOKUP(AU11,'BASE DE DONNEE'!$I$220:$J$250,2,0))),IF(AS11="CLIENT S+D",(AR11*3809.53+(VLOOKUP(AU11,'BASE DE DONNEE'!$I$220:$J$250,2,0)))-(AR11*3809.53+(VLOOKUP(AU11,'BASE DE DONNEE'!$I$220:$J$250,2,0)))*AT11,IF(AS11="CLIENT S",VLOOKUP(AU11,'BASE DE DONNEE'!$I$220:$J$250,2,0))+VLOOKUP(AR11,'BASE DE DONNEE'!$I$111:$P$192,2,0)-((VLOOKUP(AU11,'BASE DE DONNEE'!$I$220:$J$250,2,0))+VLOOKUP(AR11,'BASE DE DONNEE'!$I$111:$P$164,2,0)*AT11))))))</f>
        <v>0</v>
      </c>
      <c r="BC11" s="41" t="b">
        <f t="shared" si="10"/>
        <v>0</v>
      </c>
      <c r="BD11" s="45" t="b">
        <f t="shared" si="11"/>
        <v>0</v>
      </c>
      <c r="BE11" s="34"/>
      <c r="BF11" s="26"/>
      <c r="BG11" s="29"/>
      <c r="BH11" s="585"/>
      <c r="BI11" s="704"/>
      <c r="BJ11" s="704"/>
      <c r="BK11" s="77">
        <f t="shared" si="12"/>
        <v>0</v>
      </c>
      <c r="BL11" s="29"/>
      <c r="BM11" s="42"/>
      <c r="BN11" s="29"/>
      <c r="BO11" s="29"/>
      <c r="BP11" s="29"/>
      <c r="BQ11" s="29"/>
      <c r="BR11" s="29"/>
      <c r="BS11" s="29"/>
      <c r="BT11" s="94">
        <f t="shared" si="13"/>
        <v>0</v>
      </c>
      <c r="BU11" s="83">
        <f>IF(BL11="CLIENT S+L",(BK11*3333.33+(VLOOKUP(BN11,'BASE DE DONNEE'!$I$220:$J$250,2,0)))-((BK11*3333.33+(VLOOKUP(BN11,'BASE DE DONNEE'!$I$220:$J$250,2,0)))*BM11),IF(BL11="CLIENT O","OFFERT",IF(BL11="CLIENT L",(VLOOKUP(BN11,'BASE DE DONNEE'!$I$220:$J$250,2,0))+(VLOOKUP(BK11,'BASE DE DONNEE'!$I$111:$P$192,2,0)),IF(BL11="CLIENT D",(BK11*3809.53+(VLOOKUP(BN11,'BASE DE DONNEE'!$I$220:$J$250,2,0))),IF(BL11="CLIENT S+D",(BK11*3809.53+(VLOOKUP(BN11,'BASE DE DONNEE'!$I$220:$J$250,2,0)))-((BK11*3809.53+(VLOOKUP(BN11,'BASE DE DONNEE'!$I$220:$J$250,2,0)))*BM11),IF(BL11="CLIENT S",VLOOKUP(BN11,'BASE DE DONNEE'!$I$220:$J$250,2,0))+VLOOKUP(BK11,'BASE DE DONNEE'!$I$111:$P$192,2,0)-((VLOOKUP(BN11,'BASE DE DONNEE'!$I$220:$J$250,2,0))+VLOOKUP(BK11,'BASE DE DONNEE'!$I$111:$P$192,2,0)*BM11))))))</f>
        <v>0</v>
      </c>
      <c r="BV11" s="83" t="b">
        <f t="shared" si="14"/>
        <v>0</v>
      </c>
      <c r="BW11" s="95" t="b">
        <f t="shared" si="15"/>
        <v>0</v>
      </c>
      <c r="BX11" s="34"/>
    </row>
    <row r="12" spans="1:76" x14ac:dyDescent="0.25">
      <c r="A12" s="26"/>
      <c r="B12" s="29"/>
      <c r="C12" s="585"/>
      <c r="D12" s="704"/>
      <c r="E12" s="704"/>
      <c r="F12" s="77">
        <f t="shared" si="0"/>
        <v>0</v>
      </c>
      <c r="G12" s="29"/>
      <c r="H12" s="42"/>
      <c r="I12" s="29"/>
      <c r="J12" s="29"/>
      <c r="K12" s="29"/>
      <c r="L12" s="29"/>
      <c r="M12" s="29"/>
      <c r="N12" s="130"/>
      <c r="O12" s="80">
        <f t="shared" si="1"/>
        <v>0</v>
      </c>
      <c r="P12" s="76" t="b">
        <f>IF(G12="CLIENT S+L",(F12*3333.33+(VLOOKUP(I12,'BASE DE DONNEE'!$I$220:$J$250,2,0)))-(F12*3333.33+(VLOOKUP(I12,'BASE DE DONNEE'!$I$220:$J$250,2,0)))*H12,IF(G12="CLIENT O","OFFERT",IF(G12="CLIENT L",(VLOOKUP(I12,'BASE DE DONNEE'!$I$220:$J$250,2,0))+(VLOOKUP(F12,'BASE DE DONNEE'!$I$111:$P$192,2,0)),IF(G12="CLIENT D",(F12*3809.53+(VLOOKUP(I12,'BASE DE DONNEE'!$I$220:$J$250,2,0))),IF(G12="CLIENT S+D",((F12*3809.53+(VLOOKUP(I12,'BASE DE DONNEE'!$I$220:$J$250,2,0)))-(F12*3809.53+(VLOOKUP(I12,'BASE DE DONNEE'!$I$220:$J$250,2,0)))*H12),IF(G12="CLIENT S",(VLOOKUP(I12,'BASE DE DONNEE'!$I$220:$J$250,2,0))+VLOOKUP(F12,'BASE DE DONNEE'!$I$111:$P$192,2,0)-((VLOOKUP(I12,'BASE DE DONNEE'!$I$220:$J$250,2,0))+VLOOKUP(F12,'BASE DE DONNEE'!$I$111:$P$164,2,0)*H12)))))))</f>
        <v>0</v>
      </c>
      <c r="Q12" s="76" t="b">
        <f t="shared" si="2"/>
        <v>0</v>
      </c>
      <c r="R12" s="83" t="b">
        <f t="shared" si="3"/>
        <v>0</v>
      </c>
      <c r="S12" s="34"/>
      <c r="T12" s="26"/>
      <c r="U12" s="29"/>
      <c r="V12" s="585"/>
      <c r="W12" s="704"/>
      <c r="X12" s="704"/>
      <c r="Y12" s="77">
        <f t="shared" si="4"/>
        <v>0</v>
      </c>
      <c r="Z12" s="29"/>
      <c r="AA12" s="42"/>
      <c r="AB12" s="29"/>
      <c r="AC12" s="29"/>
      <c r="AD12" s="29"/>
      <c r="AE12" s="29"/>
      <c r="AF12" s="29"/>
      <c r="AG12" s="130"/>
      <c r="AH12" s="92">
        <f t="shared" si="5"/>
        <v>0</v>
      </c>
      <c r="AI12" s="83">
        <f>IF(Z12="CLIENT S+L",(Y12*3333.33+(VLOOKUP(AB12,'BASE DE DONNEE'!$I$220:$J$250,2,0)))-(Y12*3333.33+(VLOOKUP(AB12,'BASE DE DONNEE'!$I$220:$J$250,2,0)))*AA12,IF(Z12="CLIENT O","OFFERT",IF(Z12="CLIENT L",(VLOOKUP(AB12,'BASE DE DONNEE'!$I$220:$J$250,2,0))+(VLOOKUP(Y12,'BASE DE DONNEE'!$I$111:$P$192,2,0)),IF(Z12="CLIENT D",(Y12*3809.53+(VLOOKUP(AB12,'BASE DE DONNEE'!$I$220:$J$250,2,0))),IF(Z12="CLIENT S+D",(Y12*3809.53+(VLOOKUP(AB12,'BASE DE DONNEE'!$I$220:$J$250,2,0)))-(Y12*3809.53+(VLOOKUP(AB12,'BASE DE DONNEE'!$I$220:$J$250,2,0)))*AA12,IF(Z12="CLIENT S",VLOOKUP(AB12,'BASE DE DONNEE'!$I$220:$J$250,2,0))+VLOOKUP(Y12,'BASE DE DONNEE'!$I$111:$P$192,2,0)-((VLOOKUP(AB12,'BASE DE DONNEE'!$I$220:$J$250,2,0))+VLOOKUP(Y12,'BASE DE DONNEE'!$I$111:$P$192,2,0)*AA12))))))</f>
        <v>0</v>
      </c>
      <c r="AJ12" s="83" t="b">
        <f t="shared" si="6"/>
        <v>0</v>
      </c>
      <c r="AK12" s="83" t="b">
        <f t="shared" si="7"/>
        <v>0</v>
      </c>
      <c r="AL12" s="34"/>
      <c r="AM12" s="26"/>
      <c r="AN12" s="29"/>
      <c r="AO12" s="585"/>
      <c r="AP12" s="704"/>
      <c r="AQ12" s="704"/>
      <c r="AR12" s="77">
        <f t="shared" si="8"/>
        <v>0</v>
      </c>
      <c r="AS12" s="29"/>
      <c r="AT12" s="42"/>
      <c r="AU12" s="29"/>
      <c r="AV12" s="29"/>
      <c r="AW12" s="29"/>
      <c r="AX12" s="29"/>
      <c r="AY12" s="29"/>
      <c r="AZ12" s="129"/>
      <c r="BA12" s="93">
        <f t="shared" si="9"/>
        <v>0</v>
      </c>
      <c r="BB12" s="41">
        <f>IF(AS12="CLIENT S+L",(AR12*3333.33+(VLOOKUP(AU12,'BASE DE DONNEE'!$I$220:$J$250,2,0)))-((AR12*3333.33+(VLOOKUP(AU12,'BASE DE DONNEE'!$I$220:$J$250,2,0)))*AT12),IF(AS12="CLIENT O","OFFERT",IF(AS12="CLIENT L",(VLOOKUP(AU12,'BASE DE DONNEE'!$I$220:$J$250,2,0))+(VLOOKUP(AR12,'BASE DE DONNEE'!$I$111:$P$192,2,0)),IF(AS12="CLIENT D",(AR12*3809.53+(VLOOKUP(AU12,'BASE DE DONNEE'!$I$220:$J$250,2,0))),IF(AS12="CLIENT S+D",(AR12*3809.53+(VLOOKUP(AU12,'BASE DE DONNEE'!$I$220:$J$250,2,0)))-(AR12*3809.53+(VLOOKUP(AU12,'BASE DE DONNEE'!$I$220:$J$250,2,0)))*AT12,IF(AS12="CLIENT S",VLOOKUP(AU12,'BASE DE DONNEE'!$I$220:$J$250,2,0))+VLOOKUP(AR12,'BASE DE DONNEE'!$I$111:$P$192,2,0)-((VLOOKUP(AU12,'BASE DE DONNEE'!$I$220:$J$250,2,0))+VLOOKUP(AR12,'BASE DE DONNEE'!$I$111:$P$164,2,0)*AT12))))))</f>
        <v>0</v>
      </c>
      <c r="BC12" s="41" t="b">
        <f t="shared" si="10"/>
        <v>0</v>
      </c>
      <c r="BD12" s="45" t="b">
        <f t="shared" si="11"/>
        <v>0</v>
      </c>
      <c r="BE12" s="34"/>
      <c r="BF12" s="26"/>
      <c r="BG12" s="29"/>
      <c r="BH12" s="585"/>
      <c r="BI12" s="704"/>
      <c r="BJ12" s="704"/>
      <c r="BK12" s="77">
        <f t="shared" si="12"/>
        <v>0</v>
      </c>
      <c r="BL12" s="29"/>
      <c r="BM12" s="42"/>
      <c r="BN12" s="29"/>
      <c r="BO12" s="29"/>
      <c r="BP12" s="29"/>
      <c r="BQ12" s="29"/>
      <c r="BR12" s="29"/>
      <c r="BS12" s="29"/>
      <c r="BT12" s="94">
        <f t="shared" si="13"/>
        <v>0</v>
      </c>
      <c r="BU12" s="83">
        <f>IF(BL12="CLIENT S+L",(BK12*3333.33+(VLOOKUP(BN12,'BASE DE DONNEE'!$I$220:$J$250,2,0)))-((BK12*3333.33+(VLOOKUP(BN12,'BASE DE DONNEE'!$I$220:$J$250,2,0)))*BM12),IF(BL12="CLIENT O","OFFERT",IF(BL12="CLIENT L",(VLOOKUP(BN12,'BASE DE DONNEE'!$I$220:$J$250,2,0))+(VLOOKUP(BK12,'BASE DE DONNEE'!$I$111:$P$192,2,0)),IF(BL12="CLIENT D",(BK12*3809.53+(VLOOKUP(BN12,'BASE DE DONNEE'!$I$220:$J$250,2,0))),IF(BL12="CLIENT S+D",(BK12*3809.53+(VLOOKUP(BN12,'BASE DE DONNEE'!$I$220:$J$250,2,0)))-((BK12*3809.53+(VLOOKUP(BN12,'BASE DE DONNEE'!$I$220:$J$250,2,0)))*BM12),IF(BL12="CLIENT S",VLOOKUP(BN12,'BASE DE DONNEE'!$I$220:$J$250,2,0))+VLOOKUP(BK12,'BASE DE DONNEE'!$I$111:$P$192,2,0)-((VLOOKUP(BN12,'BASE DE DONNEE'!$I$220:$J$250,2,0))+VLOOKUP(BK12,'BASE DE DONNEE'!$I$111:$P$192,2,0)*BM12))))))</f>
        <v>0</v>
      </c>
      <c r="BV12" s="83" t="b">
        <f t="shared" si="14"/>
        <v>0</v>
      </c>
      <c r="BW12" s="95" t="b">
        <f t="shared" si="15"/>
        <v>0</v>
      </c>
      <c r="BX12" s="34"/>
    </row>
    <row r="13" spans="1:76" x14ac:dyDescent="0.25">
      <c r="A13" s="26"/>
      <c r="B13" s="29"/>
      <c r="C13" s="585"/>
      <c r="D13" s="704"/>
      <c r="E13" s="704"/>
      <c r="F13" s="77">
        <f t="shared" si="0"/>
        <v>0</v>
      </c>
      <c r="G13" s="29"/>
      <c r="H13" s="42"/>
      <c r="I13" s="29"/>
      <c r="J13" s="29"/>
      <c r="K13" s="29"/>
      <c r="L13" s="29"/>
      <c r="M13" s="29"/>
      <c r="N13" s="130"/>
      <c r="O13" s="80">
        <f t="shared" si="1"/>
        <v>0</v>
      </c>
      <c r="P13" s="76" t="b">
        <f>IF(G13="CLIENT S+L",(F13*3333.33+(VLOOKUP(I13,'BASE DE DONNEE'!$I$220:$J$250,2,0)))-(F13*3333.33+(VLOOKUP(I13,'BASE DE DONNEE'!$I$220:$J$250,2,0)))*H13,IF(G13="CLIENT O","OFFERT",IF(G13="CLIENT L",(VLOOKUP(I13,'BASE DE DONNEE'!$I$220:$J$250,2,0))+(VLOOKUP(F13,'BASE DE DONNEE'!$I$111:$P$192,2,0)),IF(G13="CLIENT D",(F13*3809.53+(VLOOKUP(I13,'BASE DE DONNEE'!$I$220:$J$250,2,0))),IF(G13="CLIENT S+D",((F13*3809.53+(VLOOKUP(I13,'BASE DE DONNEE'!$I$220:$J$250,2,0)))-(F13*3809.53+(VLOOKUP(I13,'BASE DE DONNEE'!$I$220:$J$250,2,0)))*H13),IF(G13="CLIENT S",(VLOOKUP(I13,'BASE DE DONNEE'!$I$220:$J$250,2,0))+VLOOKUP(F13,'BASE DE DONNEE'!$I$111:$P$192,2,0)-((VLOOKUP(I13,'BASE DE DONNEE'!$I$220:$J$250,2,0))+VLOOKUP(F13,'BASE DE DONNEE'!$I$111:$P$164,2,0)*H13)))))))</f>
        <v>0</v>
      </c>
      <c r="Q13" s="76" t="b">
        <f t="shared" si="2"/>
        <v>0</v>
      </c>
      <c r="R13" s="83" t="b">
        <f t="shared" si="3"/>
        <v>0</v>
      </c>
      <c r="S13" s="34"/>
      <c r="T13" s="26"/>
      <c r="U13" s="29"/>
      <c r="V13" s="585"/>
      <c r="W13" s="704"/>
      <c r="X13" s="704"/>
      <c r="Y13" s="77">
        <f t="shared" si="4"/>
        <v>0</v>
      </c>
      <c r="Z13" s="29"/>
      <c r="AA13" s="42"/>
      <c r="AB13" s="29"/>
      <c r="AC13" s="29"/>
      <c r="AD13" s="29"/>
      <c r="AE13" s="29"/>
      <c r="AF13" s="29"/>
      <c r="AG13" s="132"/>
      <c r="AH13" s="92">
        <f t="shared" si="5"/>
        <v>0</v>
      </c>
      <c r="AI13" s="83">
        <f>IF(Z13="CLIENT S+L",(Y13*3333.33+(VLOOKUP(AB13,'BASE DE DONNEE'!$I$220:$J$250,2,0)))-(Y13*3333.33+(VLOOKUP(AB13,'BASE DE DONNEE'!$I$220:$J$250,2,0)))*AA13,IF(Z13="CLIENT O","OFFERT",IF(Z13="CLIENT L",(VLOOKUP(AB13,'BASE DE DONNEE'!$I$220:$J$250,2,0))+(VLOOKUP(Y13,'BASE DE DONNEE'!$I$111:$P$192,2,0)),IF(Z13="CLIENT D",(Y13*3809.53+(VLOOKUP(AB13,'BASE DE DONNEE'!$I$220:$J$250,2,0))),IF(Z13="CLIENT S+D",(Y13*3809.53+(VLOOKUP(AB13,'BASE DE DONNEE'!$I$220:$J$250,2,0)))-(Y13*3809.53+(VLOOKUP(AB13,'BASE DE DONNEE'!$I$220:$J$250,2,0)))*AA13,IF(Z13="CLIENT S",VLOOKUP(AB13,'BASE DE DONNEE'!$I$220:$J$250,2,0))+VLOOKUP(Y13,'BASE DE DONNEE'!$I$111:$P$192,2,0)-((VLOOKUP(AB13,'BASE DE DONNEE'!$I$220:$J$250,2,0))+VLOOKUP(Y13,'BASE DE DONNEE'!$I$111:$P$192,2,0)*AA13))))))</f>
        <v>0</v>
      </c>
      <c r="AJ13" s="83" t="b">
        <f t="shared" si="6"/>
        <v>0</v>
      </c>
      <c r="AK13" s="83" t="b">
        <f t="shared" si="7"/>
        <v>0</v>
      </c>
      <c r="AL13" s="34"/>
      <c r="AM13" s="26"/>
      <c r="AN13" s="29"/>
      <c r="AO13" s="585"/>
      <c r="AP13" s="704"/>
      <c r="AQ13" s="704"/>
      <c r="AR13" s="77">
        <f t="shared" si="8"/>
        <v>0</v>
      </c>
      <c r="AS13" s="29"/>
      <c r="AT13" s="42"/>
      <c r="AU13" s="29"/>
      <c r="AV13" s="29"/>
      <c r="AW13" s="29"/>
      <c r="AX13" s="29"/>
      <c r="AY13" s="29"/>
      <c r="AZ13" s="129"/>
      <c r="BA13" s="93">
        <f t="shared" si="9"/>
        <v>0</v>
      </c>
      <c r="BB13" s="41">
        <f>IF(AS13="CLIENT S+L",(AR13*3333.33+(VLOOKUP(AU13,'BASE DE DONNEE'!$I$220:$J$250,2,0)))-((AR13*3333.33+(VLOOKUP(AU13,'BASE DE DONNEE'!$I$220:$J$250,2,0)))*AT13),IF(AS13="CLIENT O","OFFERT",IF(AS13="CLIENT L",(VLOOKUP(AU13,'BASE DE DONNEE'!$I$220:$J$250,2,0))+(VLOOKUP(AR13,'BASE DE DONNEE'!$I$111:$P$192,2,0)),IF(AS13="CLIENT D",(AR13*3809.53+(VLOOKUP(AU13,'BASE DE DONNEE'!$I$220:$J$250,2,0))),IF(AS13="CLIENT S+D",(AR13*3809.53+(VLOOKUP(AU13,'BASE DE DONNEE'!$I$220:$J$250,2,0)))-(AR13*3809.53+(VLOOKUP(AU13,'BASE DE DONNEE'!$I$220:$J$250,2,0)))*AT13,IF(AS13="CLIENT S",VLOOKUP(AU13,'BASE DE DONNEE'!$I$220:$J$250,2,0))+VLOOKUP(AR13,'BASE DE DONNEE'!$I$111:$P$192,2,0)-((VLOOKUP(AU13,'BASE DE DONNEE'!$I$220:$J$250,2,0))+VLOOKUP(AR13,'BASE DE DONNEE'!$I$111:$P$164,2,0)*AT13))))))</f>
        <v>0</v>
      </c>
      <c r="BC13" s="41" t="b">
        <f t="shared" si="10"/>
        <v>0</v>
      </c>
      <c r="BD13" s="45" t="b">
        <f t="shared" si="11"/>
        <v>0</v>
      </c>
      <c r="BE13" s="34"/>
      <c r="BF13" s="26"/>
      <c r="BG13" s="29"/>
      <c r="BH13" s="585"/>
      <c r="BI13" s="704"/>
      <c r="BJ13" s="704"/>
      <c r="BK13" s="77">
        <f t="shared" si="12"/>
        <v>0</v>
      </c>
      <c r="BL13" s="29"/>
      <c r="BM13" s="42"/>
      <c r="BN13" s="29"/>
      <c r="BO13" s="29"/>
      <c r="BP13" s="29"/>
      <c r="BQ13" s="29"/>
      <c r="BR13" s="29"/>
      <c r="BS13" s="29"/>
      <c r="BT13" s="94">
        <f t="shared" si="13"/>
        <v>0</v>
      </c>
      <c r="BU13" s="83">
        <f>IF(BL13="CLIENT S+L",(BK13*3333.33+(VLOOKUP(BN13,'BASE DE DONNEE'!$I$220:$J$250,2,0)))-((BK13*3333.33+(VLOOKUP(BN13,'BASE DE DONNEE'!$I$220:$J$250,2,0)))*BM13),IF(BL13="CLIENT O","OFFERT",IF(BL13="CLIENT L",(VLOOKUP(BN13,'BASE DE DONNEE'!$I$220:$J$250,2,0))+(VLOOKUP(BK13,'BASE DE DONNEE'!$I$111:$P$192,2,0)),IF(BL13="CLIENT D",(BK13*3809.53+(VLOOKUP(BN13,'BASE DE DONNEE'!$I$220:$J$250,2,0))),IF(BL13="CLIENT S+D",(BK13*3809.53+(VLOOKUP(BN13,'BASE DE DONNEE'!$I$220:$J$250,2,0)))-((BK13*3809.53+(VLOOKUP(BN13,'BASE DE DONNEE'!$I$220:$J$250,2,0)))*BM13),IF(BL13="CLIENT S",VLOOKUP(BN13,'BASE DE DONNEE'!$I$220:$J$250,2,0))+VLOOKUP(BK13,'BASE DE DONNEE'!$I$111:$P$192,2,0)-((VLOOKUP(BN13,'BASE DE DONNEE'!$I$220:$J$250,2,0))+VLOOKUP(BK13,'BASE DE DONNEE'!$I$111:$P$192,2,0)*BM13))))))</f>
        <v>0</v>
      </c>
      <c r="BV13" s="83" t="b">
        <f t="shared" si="14"/>
        <v>0</v>
      </c>
      <c r="BW13" s="95" t="b">
        <f t="shared" si="15"/>
        <v>0</v>
      </c>
      <c r="BX13" s="34"/>
    </row>
    <row r="14" spans="1:76" x14ac:dyDescent="0.25">
      <c r="A14" s="26"/>
      <c r="B14" s="29"/>
      <c r="C14" s="585"/>
      <c r="D14" s="704"/>
      <c r="E14" s="704"/>
      <c r="F14" s="77">
        <f t="shared" si="0"/>
        <v>0</v>
      </c>
      <c r="G14" s="29"/>
      <c r="H14" s="42"/>
      <c r="I14" s="29"/>
      <c r="J14" s="29"/>
      <c r="K14" s="29"/>
      <c r="L14" s="29"/>
      <c r="M14" s="29"/>
      <c r="N14" s="130"/>
      <c r="O14" s="80">
        <f t="shared" si="1"/>
        <v>0</v>
      </c>
      <c r="P14" s="76" t="b">
        <f>IF(G14="CLIENT S+L",(F14*3333.33+(VLOOKUP(I14,'BASE DE DONNEE'!$I$220:$J$250,2,0)))-(F14*3333.33+(VLOOKUP(I14,'BASE DE DONNEE'!$I$220:$J$250,2,0)))*H14,IF(G14="CLIENT O","OFFERT",IF(G14="CLIENT L",(VLOOKUP(I14,'BASE DE DONNEE'!$I$220:$J$250,2,0))+(VLOOKUP(F14,'BASE DE DONNEE'!$I$111:$P$192,2,0)),IF(G14="CLIENT D",(F14*3809.53+(VLOOKUP(I14,'BASE DE DONNEE'!$I$220:$J$250,2,0))),IF(G14="CLIENT S+D",((F14*3809.53+(VLOOKUP(I14,'BASE DE DONNEE'!$I$220:$J$250,2,0)))-(F14*3809.53+(VLOOKUP(I14,'BASE DE DONNEE'!$I$220:$J$250,2,0)))*H14),IF(G14="CLIENT S",(VLOOKUP(I14,'BASE DE DONNEE'!$I$220:$J$250,2,0))+VLOOKUP(F14,'BASE DE DONNEE'!$I$111:$P$192,2,0)-((VLOOKUP(I14,'BASE DE DONNEE'!$I$220:$J$250,2,0))+VLOOKUP(F14,'BASE DE DONNEE'!$I$111:$P$164,2,0)*H14)))))))</f>
        <v>0</v>
      </c>
      <c r="Q14" s="76" t="b">
        <f t="shared" si="2"/>
        <v>0</v>
      </c>
      <c r="R14" s="83" t="b">
        <f t="shared" si="3"/>
        <v>0</v>
      </c>
      <c r="S14" s="34"/>
      <c r="T14" s="26"/>
      <c r="U14" s="29"/>
      <c r="V14" s="585"/>
      <c r="W14" s="704"/>
      <c r="X14" s="704"/>
      <c r="Y14" s="77">
        <f t="shared" si="4"/>
        <v>0</v>
      </c>
      <c r="Z14" s="29"/>
      <c r="AA14" s="42"/>
      <c r="AB14" s="29"/>
      <c r="AC14" s="29"/>
      <c r="AD14" s="29"/>
      <c r="AE14" s="29"/>
      <c r="AF14" s="29"/>
      <c r="AG14" s="130"/>
      <c r="AH14" s="92">
        <f t="shared" si="5"/>
        <v>0</v>
      </c>
      <c r="AI14" s="83">
        <f>IF(Z14="CLIENT S+L",(Y14*3333.33+(VLOOKUP(AB14,'BASE DE DONNEE'!$I$220:$J$250,2,0)))-(Y14*3333.33+(VLOOKUP(AB14,'BASE DE DONNEE'!$I$220:$J$250,2,0)))*AA14,IF(Z14="CLIENT O","OFFERT",IF(Z14="CLIENT L",(VLOOKUP(AB14,'BASE DE DONNEE'!$I$220:$J$250,2,0))+(VLOOKUP(Y14,'BASE DE DONNEE'!$I$111:$P$192,2,0)),IF(Z14="CLIENT D",(Y14*3809.53+(VLOOKUP(AB14,'BASE DE DONNEE'!$I$220:$J$250,2,0))),IF(Z14="CLIENT S+D",(Y14*3809.53+(VLOOKUP(AB14,'BASE DE DONNEE'!$I$220:$J$250,2,0)))-(Y14*3809.53+(VLOOKUP(AB14,'BASE DE DONNEE'!$I$220:$J$250,2,0)))*AA14,IF(Z14="CLIENT S",VLOOKUP(AB14,'BASE DE DONNEE'!$I$220:$J$250,2,0))+VLOOKUP(Y14,'BASE DE DONNEE'!$I$111:$P$192,2,0)-((VLOOKUP(AB14,'BASE DE DONNEE'!$I$220:$J$250,2,0))+VLOOKUP(Y14,'BASE DE DONNEE'!$I$111:$P$192,2,0)*AA14))))))</f>
        <v>0</v>
      </c>
      <c r="AJ14" s="83" t="b">
        <f t="shared" si="6"/>
        <v>0</v>
      </c>
      <c r="AK14" s="83" t="b">
        <f t="shared" si="7"/>
        <v>0</v>
      </c>
      <c r="AL14" s="34"/>
      <c r="AM14" s="26"/>
      <c r="AN14" s="29"/>
      <c r="AO14" s="585"/>
      <c r="AP14" s="704"/>
      <c r="AQ14" s="704"/>
      <c r="AR14" s="77">
        <f t="shared" si="8"/>
        <v>0</v>
      </c>
      <c r="AS14" s="29"/>
      <c r="AT14" s="42"/>
      <c r="AU14" s="29"/>
      <c r="AV14" s="29"/>
      <c r="AW14" s="29"/>
      <c r="AX14" s="29"/>
      <c r="AY14" s="29"/>
      <c r="AZ14" s="129"/>
      <c r="BA14" s="93">
        <f t="shared" si="9"/>
        <v>0</v>
      </c>
      <c r="BB14" s="41">
        <f>IF(AS14="CLIENT S+L",(AR14*3333.33+(VLOOKUP(AU14,'BASE DE DONNEE'!$I$220:$J$250,2,0)))-((AR14*3333.33+(VLOOKUP(AU14,'BASE DE DONNEE'!$I$220:$J$250,2,0)))*AT14),IF(AS14="CLIENT O","OFFERT",IF(AS14="CLIENT L",(VLOOKUP(AU14,'BASE DE DONNEE'!$I$220:$J$250,2,0))+(VLOOKUP(AR14,'BASE DE DONNEE'!$I$111:$P$192,2,0)),IF(AS14="CLIENT D",(AR14*3809.53+(VLOOKUP(AU14,'BASE DE DONNEE'!$I$220:$J$250,2,0))),IF(AS14="CLIENT S+D",(AR14*3809.53+(VLOOKUP(AU14,'BASE DE DONNEE'!$I$220:$J$250,2,0)))-(AR14*3809.53+(VLOOKUP(AU14,'BASE DE DONNEE'!$I$220:$J$250,2,0)))*AT14,IF(AS14="CLIENT S",VLOOKUP(AU14,'BASE DE DONNEE'!$I$220:$J$250,2,0))+VLOOKUP(AR14,'BASE DE DONNEE'!$I$111:$P$192,2,0)-((VLOOKUP(AU14,'BASE DE DONNEE'!$I$220:$J$250,2,0))+VLOOKUP(AR14,'BASE DE DONNEE'!$I$111:$P$164,2,0)*AT14))))))</f>
        <v>0</v>
      </c>
      <c r="BC14" s="41" t="b">
        <f t="shared" si="10"/>
        <v>0</v>
      </c>
      <c r="BD14" s="45" t="b">
        <f t="shared" si="11"/>
        <v>0</v>
      </c>
      <c r="BE14" s="34"/>
      <c r="BF14" s="26"/>
      <c r="BG14" s="29"/>
      <c r="BH14" s="585"/>
      <c r="BI14" s="704"/>
      <c r="BJ14" s="704"/>
      <c r="BK14" s="77">
        <f t="shared" si="12"/>
        <v>0</v>
      </c>
      <c r="BL14" s="29"/>
      <c r="BM14" s="42"/>
      <c r="BN14" s="29"/>
      <c r="BO14" s="29"/>
      <c r="BP14" s="29"/>
      <c r="BQ14" s="29"/>
      <c r="BR14" s="29"/>
      <c r="BS14" s="29"/>
      <c r="BT14" s="94">
        <f t="shared" si="13"/>
        <v>0</v>
      </c>
      <c r="BU14" s="83">
        <f>IF(BL14="CLIENT S+L",(BK14*3333.33+(VLOOKUP(BN14,'BASE DE DONNEE'!$I$220:$J$250,2,0)))-((BK14*3333.33+(VLOOKUP(BN14,'BASE DE DONNEE'!$I$220:$J$250,2,0)))*BM14),IF(BL14="CLIENT O","OFFERT",IF(BL14="CLIENT L",(VLOOKUP(BN14,'BASE DE DONNEE'!$I$220:$J$250,2,0))+(VLOOKUP(BK14,'BASE DE DONNEE'!$I$111:$P$192,2,0)),IF(BL14="CLIENT D",(BK14*3809.53+(VLOOKUP(BN14,'BASE DE DONNEE'!$I$220:$J$250,2,0))),IF(BL14="CLIENT S+D",(BK14*3809.53+(VLOOKUP(BN14,'BASE DE DONNEE'!$I$220:$J$250,2,0)))-((BK14*3809.53+(VLOOKUP(BN14,'BASE DE DONNEE'!$I$220:$J$250,2,0)))*BM14),IF(BL14="CLIENT S",VLOOKUP(BN14,'BASE DE DONNEE'!$I$220:$J$250,2,0))+VLOOKUP(BK14,'BASE DE DONNEE'!$I$111:$P$192,2,0)-((VLOOKUP(BN14,'BASE DE DONNEE'!$I$220:$J$250,2,0))+VLOOKUP(BK14,'BASE DE DONNEE'!$I$111:$P$192,2,0)*BM14))))))</f>
        <v>0</v>
      </c>
      <c r="BV14" s="83" t="b">
        <f t="shared" si="14"/>
        <v>0</v>
      </c>
      <c r="BW14" s="95" t="b">
        <f t="shared" si="15"/>
        <v>0</v>
      </c>
      <c r="BX14" s="34"/>
    </row>
    <row r="15" spans="1:76" x14ac:dyDescent="0.25">
      <c r="A15" s="26"/>
      <c r="B15" s="29"/>
      <c r="C15" s="585"/>
      <c r="D15" s="704"/>
      <c r="E15" s="704"/>
      <c r="F15" s="77">
        <f t="shared" si="0"/>
        <v>0</v>
      </c>
      <c r="G15" s="29"/>
      <c r="H15" s="42"/>
      <c r="I15" s="29"/>
      <c r="J15" s="29"/>
      <c r="K15" s="29"/>
      <c r="L15" s="29"/>
      <c r="M15" s="29"/>
      <c r="N15" s="130"/>
      <c r="O15" s="80">
        <f t="shared" si="1"/>
        <v>0</v>
      </c>
      <c r="P15" s="76" t="b">
        <f>IF(G15="CLIENT S+L",(F15*3333.33+(VLOOKUP(I15,'BASE DE DONNEE'!$I$220:$J$250,2,0)))-(F15*3333.33+(VLOOKUP(I15,'BASE DE DONNEE'!$I$220:$J$250,2,0)))*H15,IF(G15="CLIENT O","OFFERT",IF(G15="CLIENT L",(VLOOKUP(I15,'BASE DE DONNEE'!$I$220:$J$250,2,0))+(VLOOKUP(F15,'BASE DE DONNEE'!$I$111:$P$192,2,0)),IF(G15="CLIENT D",(F15*3809.53+(VLOOKUP(I15,'BASE DE DONNEE'!$I$220:$J$250,2,0))),IF(G15="CLIENT S+D",((F15*3809.53+(VLOOKUP(I15,'BASE DE DONNEE'!$I$220:$J$250,2,0)))-(F15*3809.53+(VLOOKUP(I15,'BASE DE DONNEE'!$I$220:$J$250,2,0)))*H15),IF(G15="CLIENT S",(VLOOKUP(I15,'BASE DE DONNEE'!$I$220:$J$250,2,0))+VLOOKUP(F15,'BASE DE DONNEE'!$I$111:$P$192,2,0)-((VLOOKUP(I15,'BASE DE DONNEE'!$I$220:$J$250,2,0))+VLOOKUP(F15,'BASE DE DONNEE'!$I$111:$P$164,2,0)*H15)))))))</f>
        <v>0</v>
      </c>
      <c r="Q15" s="76" t="b">
        <f t="shared" si="2"/>
        <v>0</v>
      </c>
      <c r="R15" s="83" t="b">
        <f t="shared" si="3"/>
        <v>0</v>
      </c>
      <c r="S15" s="34"/>
      <c r="T15" s="26"/>
      <c r="U15" s="29"/>
      <c r="V15" s="585"/>
      <c r="W15" s="704"/>
      <c r="X15" s="704"/>
      <c r="Y15" s="77">
        <f t="shared" si="4"/>
        <v>0</v>
      </c>
      <c r="Z15" s="29"/>
      <c r="AA15" s="42"/>
      <c r="AB15" s="29"/>
      <c r="AC15" s="29"/>
      <c r="AD15" s="29"/>
      <c r="AE15" s="29"/>
      <c r="AF15" s="29"/>
      <c r="AG15" s="133"/>
      <c r="AH15" s="92">
        <f t="shared" si="5"/>
        <v>0</v>
      </c>
      <c r="AI15" s="83">
        <f>IF(Z15="CLIENT S+L",(Y15*3333.33+(VLOOKUP(AB15,'BASE DE DONNEE'!$I$220:$J$250,2,0)))-(Y15*3333.33+(VLOOKUP(AB15,'BASE DE DONNEE'!$I$220:$J$250,2,0)))*AA15,IF(Z15="CLIENT O","OFFERT",IF(Z15="CLIENT L",(VLOOKUP(AB15,'BASE DE DONNEE'!$I$220:$J$250,2,0))+(VLOOKUP(Y15,'BASE DE DONNEE'!$I$111:$P$192,2,0)),IF(Z15="CLIENT D",(Y15*3809.53+(VLOOKUP(AB15,'BASE DE DONNEE'!$I$220:$J$250,2,0))),IF(Z15="CLIENT S+D",(Y15*3809.53+(VLOOKUP(AB15,'BASE DE DONNEE'!$I$220:$J$250,2,0)))-(Y15*3809.53+(VLOOKUP(AB15,'BASE DE DONNEE'!$I$220:$J$250,2,0)))*AA15,IF(Z15="CLIENT S",VLOOKUP(AB15,'BASE DE DONNEE'!$I$220:$J$250,2,0))+VLOOKUP(Y15,'BASE DE DONNEE'!$I$111:$P$192,2,0)-((VLOOKUP(AB15,'BASE DE DONNEE'!$I$220:$J$250,2,0))+VLOOKUP(Y15,'BASE DE DONNEE'!$I$111:$P$192,2,0)*AA15))))))</f>
        <v>0</v>
      </c>
      <c r="AJ15" s="83" t="b">
        <f t="shared" si="6"/>
        <v>0</v>
      </c>
      <c r="AK15" s="83" t="b">
        <f t="shared" si="7"/>
        <v>0</v>
      </c>
      <c r="AL15" s="34"/>
      <c r="AM15" s="26"/>
      <c r="AN15" s="29"/>
      <c r="AO15" s="585"/>
      <c r="AP15" s="704"/>
      <c r="AQ15" s="704"/>
      <c r="AR15" s="77">
        <f t="shared" si="8"/>
        <v>0</v>
      </c>
      <c r="AS15" s="29"/>
      <c r="AT15" s="42"/>
      <c r="AU15" s="29"/>
      <c r="AV15" s="29"/>
      <c r="AW15" s="29"/>
      <c r="AX15" s="29"/>
      <c r="AY15" s="29"/>
      <c r="AZ15" s="129"/>
      <c r="BA15" s="93">
        <f t="shared" si="9"/>
        <v>0</v>
      </c>
      <c r="BB15" s="41">
        <f>IF(AS15="CLIENT S+L",(AR15*3333.33+(VLOOKUP(AU15,'BASE DE DONNEE'!$I$220:$J$250,2,0)))-((AR15*3333.33+(VLOOKUP(AU15,'BASE DE DONNEE'!$I$220:$J$250,2,0)))*AT15),IF(AS15="CLIENT O","OFFERT",IF(AS15="CLIENT L",(VLOOKUP(AU15,'BASE DE DONNEE'!$I$220:$J$250,2,0))+(VLOOKUP(AR15,'BASE DE DONNEE'!$I$111:$P$192,2,0)),IF(AS15="CLIENT D",(AR15*3809.53+(VLOOKUP(AU15,'BASE DE DONNEE'!$I$220:$J$250,2,0))),IF(AS15="CLIENT S+D",(AR15*3809.53+(VLOOKUP(AU15,'BASE DE DONNEE'!$I$220:$J$250,2,0)))-(AR15*3809.53+(VLOOKUP(AU15,'BASE DE DONNEE'!$I$220:$J$250,2,0)))*AT15,IF(AS15="CLIENT S",VLOOKUP(AU15,'BASE DE DONNEE'!$I$220:$J$250,2,0))+VLOOKUP(AR15,'BASE DE DONNEE'!$I$111:$P$192,2,0)-((VLOOKUP(AU15,'BASE DE DONNEE'!$I$220:$J$250,2,0))+VLOOKUP(AR15,'BASE DE DONNEE'!$I$111:$P$164,2,0)*AT15))))))</f>
        <v>0</v>
      </c>
      <c r="BC15" s="41" t="b">
        <f t="shared" si="10"/>
        <v>0</v>
      </c>
      <c r="BD15" s="45" t="b">
        <f t="shared" si="11"/>
        <v>0</v>
      </c>
      <c r="BE15" s="34"/>
      <c r="BF15" s="26"/>
      <c r="BG15" s="29"/>
      <c r="BH15" s="585"/>
      <c r="BI15" s="704"/>
      <c r="BJ15" s="704"/>
      <c r="BK15" s="77">
        <f t="shared" si="12"/>
        <v>0</v>
      </c>
      <c r="BL15" s="29"/>
      <c r="BM15" s="42"/>
      <c r="BN15" s="29"/>
      <c r="BO15" s="29"/>
      <c r="BP15" s="29"/>
      <c r="BQ15" s="29"/>
      <c r="BR15" s="29"/>
      <c r="BS15" s="29"/>
      <c r="BT15" s="94">
        <f t="shared" si="13"/>
        <v>0</v>
      </c>
      <c r="BU15" s="83">
        <f>IF(BL15="CLIENT S+L",(BK15*3333.33+(VLOOKUP(BN15,'BASE DE DONNEE'!$I$220:$J$250,2,0)))-((BK15*3333.33+(VLOOKUP(BN15,'BASE DE DONNEE'!$I$220:$J$250,2,0)))*BM15),IF(BL15="CLIENT O","OFFERT",IF(BL15="CLIENT L",(VLOOKUP(BN15,'BASE DE DONNEE'!$I$220:$J$250,2,0))+(VLOOKUP(BK15,'BASE DE DONNEE'!$I$111:$P$192,2,0)),IF(BL15="CLIENT D",(BK15*3809.53+(VLOOKUP(BN15,'BASE DE DONNEE'!$I$220:$J$250,2,0))),IF(BL15="CLIENT S+D",(BK15*3809.53+(VLOOKUP(BN15,'BASE DE DONNEE'!$I$220:$J$250,2,0)))-((BK15*3809.53+(VLOOKUP(BN15,'BASE DE DONNEE'!$I$220:$J$250,2,0)))*BM15),IF(BL15="CLIENT S",VLOOKUP(BN15,'BASE DE DONNEE'!$I$220:$J$250,2,0))+VLOOKUP(BK15,'BASE DE DONNEE'!$I$111:$P$192,2,0)-((VLOOKUP(BN15,'BASE DE DONNEE'!$I$220:$J$250,2,0))+VLOOKUP(BK15,'BASE DE DONNEE'!$I$111:$P$192,2,0)*BM15))))))</f>
        <v>0</v>
      </c>
      <c r="BV15" s="83" t="b">
        <f t="shared" si="14"/>
        <v>0</v>
      </c>
      <c r="BW15" s="95" t="b">
        <f t="shared" si="15"/>
        <v>0</v>
      </c>
      <c r="BX15" s="34"/>
    </row>
    <row r="16" spans="1:76" x14ac:dyDescent="0.25">
      <c r="A16" s="26"/>
      <c r="B16" s="29"/>
      <c r="C16" s="585"/>
      <c r="D16" s="704"/>
      <c r="E16" s="704"/>
      <c r="F16" s="77">
        <f t="shared" si="0"/>
        <v>0</v>
      </c>
      <c r="G16" s="29"/>
      <c r="H16" s="42"/>
      <c r="I16" s="29"/>
      <c r="J16" s="29"/>
      <c r="K16" s="29"/>
      <c r="L16" s="29"/>
      <c r="M16" s="29"/>
      <c r="N16" s="130"/>
      <c r="O16" s="80">
        <f t="shared" si="1"/>
        <v>0</v>
      </c>
      <c r="P16" s="76" t="b">
        <f>IF(G16="CLIENT S+L",(F16*3333.33+(VLOOKUP(I16,'BASE DE DONNEE'!$I$220:$J$250,2,0)))-(F16*3333.33+(VLOOKUP(I16,'BASE DE DONNEE'!$I$220:$J$250,2,0)))*H16,IF(G16="CLIENT O","OFFERT",IF(G16="CLIENT L",(VLOOKUP(I16,'BASE DE DONNEE'!$I$220:$J$250,2,0))+(VLOOKUP(F16,'BASE DE DONNEE'!$I$111:$P$192,2,0)),IF(G16="CLIENT D",(F16*3809.53+(VLOOKUP(I16,'BASE DE DONNEE'!$I$220:$J$250,2,0))),IF(G16="CLIENT S+D",((F16*3809.53+(VLOOKUP(I16,'BASE DE DONNEE'!$I$220:$J$250,2,0)))-(F16*3809.53+(VLOOKUP(I16,'BASE DE DONNEE'!$I$220:$J$250,2,0)))*H16),IF(G16="CLIENT S",(VLOOKUP(I16,'BASE DE DONNEE'!$I$220:$J$250,2,0))+VLOOKUP(F16,'BASE DE DONNEE'!$I$111:$P$192,2,0)-((VLOOKUP(I16,'BASE DE DONNEE'!$I$220:$J$250,2,0))+VLOOKUP(F16,'BASE DE DONNEE'!$I$111:$P$164,2,0)*H16)))))))</f>
        <v>0</v>
      </c>
      <c r="Q16" s="76" t="b">
        <f t="shared" si="2"/>
        <v>0</v>
      </c>
      <c r="R16" s="83" t="b">
        <f t="shared" si="3"/>
        <v>0</v>
      </c>
      <c r="S16" s="34"/>
      <c r="T16" s="26"/>
      <c r="U16" s="29"/>
      <c r="V16" s="585"/>
      <c r="W16" s="704"/>
      <c r="X16" s="704"/>
      <c r="Y16" s="77">
        <f t="shared" si="4"/>
        <v>0</v>
      </c>
      <c r="Z16" s="29"/>
      <c r="AA16" s="42"/>
      <c r="AB16" s="29"/>
      <c r="AC16" s="29"/>
      <c r="AD16" s="29"/>
      <c r="AE16" s="29"/>
      <c r="AF16" s="29"/>
      <c r="AG16" s="130"/>
      <c r="AH16" s="92">
        <f t="shared" si="5"/>
        <v>0</v>
      </c>
      <c r="AI16" s="83">
        <f>IF(Z16="CLIENT S+L",(Y16*3333.33+(VLOOKUP(AB16,'BASE DE DONNEE'!$I$220:$J$250,2,0)))-(Y16*3333.33+(VLOOKUP(AB16,'BASE DE DONNEE'!$I$220:$J$250,2,0)))*AA16,IF(Z16="CLIENT O","OFFERT",IF(Z16="CLIENT L",(VLOOKUP(AB16,'BASE DE DONNEE'!$I$220:$J$250,2,0))+(VLOOKUP(Y16,'BASE DE DONNEE'!$I$111:$P$192,2,0)),IF(Z16="CLIENT D",(Y16*3809.53+(VLOOKUP(AB16,'BASE DE DONNEE'!$I$220:$J$250,2,0))),IF(Z16="CLIENT S+D",(Y16*3809.53+(VLOOKUP(AB16,'BASE DE DONNEE'!$I$220:$J$250,2,0)))-(Y16*3809.53+(VLOOKUP(AB16,'BASE DE DONNEE'!$I$220:$J$250,2,0)))*AA16,IF(Z16="CLIENT S",VLOOKUP(AB16,'BASE DE DONNEE'!$I$220:$J$250,2,0))+VLOOKUP(Y16,'BASE DE DONNEE'!$I$111:$P$192,2,0)-((VLOOKUP(AB16,'BASE DE DONNEE'!$I$220:$J$250,2,0))+VLOOKUP(Y16,'BASE DE DONNEE'!$I$111:$P$192,2,0)*AA16))))))</f>
        <v>0</v>
      </c>
      <c r="AJ16" s="83" t="b">
        <f t="shared" si="6"/>
        <v>0</v>
      </c>
      <c r="AK16" s="83" t="b">
        <f t="shared" si="7"/>
        <v>0</v>
      </c>
      <c r="AL16" s="34"/>
      <c r="AM16" s="26"/>
      <c r="AN16" s="29"/>
      <c r="AO16" s="585"/>
      <c r="AP16" s="704"/>
      <c r="AQ16" s="704"/>
      <c r="AR16" s="77">
        <f t="shared" si="8"/>
        <v>0</v>
      </c>
      <c r="AS16" s="29"/>
      <c r="AT16" s="42"/>
      <c r="AU16" s="29"/>
      <c r="AV16" s="29"/>
      <c r="AW16" s="29"/>
      <c r="AX16" s="29"/>
      <c r="AY16" s="29"/>
      <c r="AZ16" s="129"/>
      <c r="BA16" s="93">
        <f t="shared" si="9"/>
        <v>0</v>
      </c>
      <c r="BB16" s="41">
        <f>IF(AS16="CLIENT S+L",(AR16*3333.33+(VLOOKUP(AU16,'BASE DE DONNEE'!$I$220:$J$250,2,0)))-((AR16*3333.33+(VLOOKUP(AU16,'BASE DE DONNEE'!$I$220:$J$250,2,0)))*AT16),IF(AS16="CLIENT O","OFFERT",IF(AS16="CLIENT L",(VLOOKUP(AU16,'BASE DE DONNEE'!$I$220:$J$250,2,0))+(VLOOKUP(AR16,'BASE DE DONNEE'!$I$111:$P$192,2,0)),IF(AS16="CLIENT D",(AR16*3809.53+(VLOOKUP(AU16,'BASE DE DONNEE'!$I$220:$J$250,2,0))),IF(AS16="CLIENT S+D",(AR16*3809.53+(VLOOKUP(AU16,'BASE DE DONNEE'!$I$220:$J$250,2,0)))-(AR16*3809.53+(VLOOKUP(AU16,'BASE DE DONNEE'!$I$220:$J$250,2,0)))*AT16,IF(AS16="CLIENT S",VLOOKUP(AU16,'BASE DE DONNEE'!$I$220:$J$250,2,0))+VLOOKUP(AR16,'BASE DE DONNEE'!$I$111:$P$192,2,0)-((VLOOKUP(AU16,'BASE DE DONNEE'!$I$220:$J$250,2,0))+VLOOKUP(AR16,'BASE DE DONNEE'!$I$111:$P$164,2,0)*AT16))))))</f>
        <v>0</v>
      </c>
      <c r="BC16" s="41" t="b">
        <f t="shared" si="10"/>
        <v>0</v>
      </c>
      <c r="BD16" s="45" t="b">
        <f t="shared" si="11"/>
        <v>0</v>
      </c>
      <c r="BE16" s="34"/>
      <c r="BF16" s="26"/>
      <c r="BG16" s="29"/>
      <c r="BH16" s="585"/>
      <c r="BI16" s="704"/>
      <c r="BJ16" s="704"/>
      <c r="BK16" s="77">
        <f t="shared" si="12"/>
        <v>0</v>
      </c>
      <c r="BL16" s="29"/>
      <c r="BM16" s="42"/>
      <c r="BN16" s="29"/>
      <c r="BO16" s="29"/>
      <c r="BP16" s="29"/>
      <c r="BQ16" s="29"/>
      <c r="BR16" s="29"/>
      <c r="BS16" s="29"/>
      <c r="BT16" s="94">
        <f t="shared" si="13"/>
        <v>0</v>
      </c>
      <c r="BU16" s="83">
        <f>IF(BL16="CLIENT S+L",(BK16*3333.33+(VLOOKUP(BN16,'BASE DE DONNEE'!$I$220:$J$250,2,0)))-((BK16*3333.33+(VLOOKUP(BN16,'BASE DE DONNEE'!$I$220:$J$250,2,0)))*BM16),IF(BL16="CLIENT O","OFFERT",IF(BL16="CLIENT L",(VLOOKUP(BN16,'BASE DE DONNEE'!$I$220:$J$250,2,0))+(VLOOKUP(BK16,'BASE DE DONNEE'!$I$111:$P$192,2,0)),IF(BL16="CLIENT D",(BK16*3809.53+(VLOOKUP(BN16,'BASE DE DONNEE'!$I$220:$J$250,2,0))),IF(BL16="CLIENT S+D",(BK16*3809.53+(VLOOKUP(BN16,'BASE DE DONNEE'!$I$220:$J$250,2,0)))-((BK16*3809.53+(VLOOKUP(BN16,'BASE DE DONNEE'!$I$220:$J$250,2,0)))*BM16),IF(BL16="CLIENT S",VLOOKUP(BN16,'BASE DE DONNEE'!$I$220:$J$250,2,0))+VLOOKUP(BK16,'BASE DE DONNEE'!$I$111:$P$192,2,0)-((VLOOKUP(BN16,'BASE DE DONNEE'!$I$220:$J$250,2,0))+VLOOKUP(BK16,'BASE DE DONNEE'!$I$111:$P$192,2,0)*BM16))))))</f>
        <v>0</v>
      </c>
      <c r="BV16" s="83" t="b">
        <f t="shared" si="14"/>
        <v>0</v>
      </c>
      <c r="BW16" s="95" t="b">
        <f t="shared" si="15"/>
        <v>0</v>
      </c>
      <c r="BX16" s="34"/>
    </row>
    <row r="17" spans="1:76" x14ac:dyDescent="0.25">
      <c r="A17" s="26"/>
      <c r="B17" s="29"/>
      <c r="C17" s="585"/>
      <c r="D17" s="704"/>
      <c r="E17" s="704"/>
      <c r="F17" s="77">
        <f t="shared" si="0"/>
        <v>0</v>
      </c>
      <c r="G17" s="29"/>
      <c r="H17" s="42"/>
      <c r="I17" s="29"/>
      <c r="J17" s="29"/>
      <c r="K17" s="29"/>
      <c r="L17" s="29"/>
      <c r="M17" s="29"/>
      <c r="N17" s="130"/>
      <c r="O17" s="80">
        <f t="shared" si="1"/>
        <v>0</v>
      </c>
      <c r="P17" s="76" t="b">
        <f>IF(G17="CLIENT S+L",(F17*3333.33+(VLOOKUP(I17,'BASE DE DONNEE'!$I$220:$J$250,2,0)))-(F17*3333.33+(VLOOKUP(I17,'BASE DE DONNEE'!$I$220:$J$250,2,0)))*H17,IF(G17="CLIENT O","OFFERT",IF(G17="CLIENT L",(VLOOKUP(I17,'BASE DE DONNEE'!$I$220:$J$250,2,0))+(VLOOKUP(F17,'BASE DE DONNEE'!$I$111:$P$192,2,0)),IF(G17="CLIENT D",(F17*3809.53+(VLOOKUP(I17,'BASE DE DONNEE'!$I$220:$J$250,2,0))),IF(G17="CLIENT S+D",((F17*3809.53+(VLOOKUP(I17,'BASE DE DONNEE'!$I$220:$J$250,2,0)))-(F17*3809.53+(VLOOKUP(I17,'BASE DE DONNEE'!$I$220:$J$250,2,0)))*H17),IF(G17="CLIENT S",(VLOOKUP(I17,'BASE DE DONNEE'!$I$220:$J$250,2,0))+VLOOKUP(F17,'BASE DE DONNEE'!$I$111:$P$192,2,0)-((VLOOKUP(I17,'BASE DE DONNEE'!$I$220:$J$250,2,0))+VLOOKUP(F17,'BASE DE DONNEE'!$I$111:$P$164,2,0)*H17)))))))</f>
        <v>0</v>
      </c>
      <c r="Q17" s="76" t="b">
        <f t="shared" si="2"/>
        <v>0</v>
      </c>
      <c r="R17" s="83" t="b">
        <f t="shared" si="3"/>
        <v>0</v>
      </c>
      <c r="S17" s="34"/>
      <c r="T17" s="26"/>
      <c r="U17" s="29"/>
      <c r="V17" s="585"/>
      <c r="W17" s="704"/>
      <c r="X17" s="704"/>
      <c r="Y17" s="77">
        <f t="shared" si="4"/>
        <v>0</v>
      </c>
      <c r="Z17" s="29"/>
      <c r="AA17" s="42"/>
      <c r="AB17" s="29"/>
      <c r="AC17" s="29"/>
      <c r="AD17" s="29"/>
      <c r="AE17" s="29"/>
      <c r="AF17" s="29"/>
      <c r="AG17" s="134"/>
      <c r="AH17" s="92">
        <f t="shared" si="5"/>
        <v>0</v>
      </c>
      <c r="AI17" s="83">
        <f>IF(Z17="CLIENT S+L",(Y17*3333.33+(VLOOKUP(AB17,'BASE DE DONNEE'!$I$220:$J$250,2,0)))-(Y17*3333.33+(VLOOKUP(AB17,'BASE DE DONNEE'!$I$220:$J$250,2,0)))*AA17,IF(Z17="CLIENT O","OFFERT",IF(Z17="CLIENT L",(VLOOKUP(AB17,'BASE DE DONNEE'!$I$220:$J$250,2,0))+(VLOOKUP(Y17,'BASE DE DONNEE'!$I$111:$P$192,2,0)),IF(Z17="CLIENT D",(Y17*3809.53+(VLOOKUP(AB17,'BASE DE DONNEE'!$I$220:$J$250,2,0))),IF(Z17="CLIENT S+D",(Y17*3809.53+(VLOOKUP(AB17,'BASE DE DONNEE'!$I$220:$J$250,2,0)))-(Y17*3809.53+(VLOOKUP(AB17,'BASE DE DONNEE'!$I$220:$J$250,2,0)))*AA17,IF(Z17="CLIENT S",VLOOKUP(AB17,'BASE DE DONNEE'!$I$220:$J$250,2,0))+VLOOKUP(Y17,'BASE DE DONNEE'!$I$111:$P$192,2,0)-((VLOOKUP(AB17,'BASE DE DONNEE'!$I$220:$J$250,2,0))+VLOOKUP(Y17,'BASE DE DONNEE'!$I$111:$P$192,2,0)*AA17))))))</f>
        <v>0</v>
      </c>
      <c r="AJ17" s="83" t="b">
        <f t="shared" si="6"/>
        <v>0</v>
      </c>
      <c r="AK17" s="83" t="b">
        <f t="shared" si="7"/>
        <v>0</v>
      </c>
      <c r="AL17" s="34"/>
      <c r="AM17" s="26"/>
      <c r="AN17" s="29"/>
      <c r="AO17" s="585"/>
      <c r="AP17" s="704"/>
      <c r="AQ17" s="704"/>
      <c r="AR17" s="77">
        <f t="shared" si="8"/>
        <v>0</v>
      </c>
      <c r="AS17" s="29"/>
      <c r="AT17" s="42"/>
      <c r="AU17" s="29"/>
      <c r="AV17" s="29"/>
      <c r="AW17" s="29"/>
      <c r="AX17" s="29"/>
      <c r="AY17" s="29"/>
      <c r="AZ17" s="129"/>
      <c r="BA17" s="93">
        <f t="shared" si="9"/>
        <v>0</v>
      </c>
      <c r="BB17" s="41">
        <f>IF(AS17="CLIENT S+L",(AR17*3333.33+(VLOOKUP(AU17,'BASE DE DONNEE'!$I$220:$J$250,2,0)))-((AR17*3333.33+(VLOOKUP(AU17,'BASE DE DONNEE'!$I$220:$J$250,2,0)))*AT17),IF(AS17="CLIENT O","OFFERT",IF(AS17="CLIENT L",(VLOOKUP(AU17,'BASE DE DONNEE'!$I$220:$J$250,2,0))+(VLOOKUP(AR17,'BASE DE DONNEE'!$I$111:$P$192,2,0)),IF(AS17="CLIENT D",(AR17*3809.53+(VLOOKUP(AU17,'BASE DE DONNEE'!$I$220:$J$250,2,0))),IF(AS17="CLIENT S+D",(AR17*3809.53+(VLOOKUP(AU17,'BASE DE DONNEE'!$I$220:$J$250,2,0)))-(AR17*3809.53+(VLOOKUP(AU17,'BASE DE DONNEE'!$I$220:$J$250,2,0)))*AT17,IF(AS17="CLIENT S",VLOOKUP(AU17,'BASE DE DONNEE'!$I$220:$J$250,2,0))+VLOOKUP(AR17,'BASE DE DONNEE'!$I$111:$P$192,2,0)-((VLOOKUP(AU17,'BASE DE DONNEE'!$I$220:$J$250,2,0))+VLOOKUP(AR17,'BASE DE DONNEE'!$I$111:$P$164,2,0)*AT17))))))</f>
        <v>0</v>
      </c>
      <c r="BC17" s="41" t="b">
        <f t="shared" si="10"/>
        <v>0</v>
      </c>
      <c r="BD17" s="45" t="b">
        <f t="shared" si="11"/>
        <v>0</v>
      </c>
      <c r="BE17" s="34"/>
      <c r="BF17" s="26"/>
      <c r="BG17" s="29"/>
      <c r="BH17" s="585"/>
      <c r="BI17" s="704"/>
      <c r="BJ17" s="704"/>
      <c r="BK17" s="77">
        <f t="shared" si="12"/>
        <v>0</v>
      </c>
      <c r="BL17" s="29"/>
      <c r="BM17" s="42"/>
      <c r="BN17" s="29"/>
      <c r="BO17" s="29"/>
      <c r="BP17" s="29"/>
      <c r="BQ17" s="29"/>
      <c r="BR17" s="29"/>
      <c r="BS17" s="29"/>
      <c r="BT17" s="94">
        <f t="shared" si="13"/>
        <v>0</v>
      </c>
      <c r="BU17" s="83">
        <f>IF(BL17="CLIENT S+L",(BK17*3333.33+(VLOOKUP(BN17,'BASE DE DONNEE'!$I$220:$J$250,2,0)))-((BK17*3333.33+(VLOOKUP(BN17,'BASE DE DONNEE'!$I$220:$J$250,2,0)))*BM17),IF(BL17="CLIENT O","OFFERT",IF(BL17="CLIENT L",(VLOOKUP(BN17,'BASE DE DONNEE'!$I$220:$J$250,2,0))+(VLOOKUP(BK17,'BASE DE DONNEE'!$I$111:$P$192,2,0)),IF(BL17="CLIENT D",(BK17*3809.53+(VLOOKUP(BN17,'BASE DE DONNEE'!$I$220:$J$250,2,0))),IF(BL17="CLIENT S+D",(BK17*3809.53+(VLOOKUP(BN17,'BASE DE DONNEE'!$I$220:$J$250,2,0)))-((BK17*3809.53+(VLOOKUP(BN17,'BASE DE DONNEE'!$I$220:$J$250,2,0)))*BM17),IF(BL17="CLIENT S",VLOOKUP(BN17,'BASE DE DONNEE'!$I$220:$J$250,2,0))+VLOOKUP(BK17,'BASE DE DONNEE'!$I$111:$P$192,2,0)-((VLOOKUP(BN17,'BASE DE DONNEE'!$I$220:$J$250,2,0))+VLOOKUP(BK17,'BASE DE DONNEE'!$I$111:$P$192,2,0)*BM17))))))</f>
        <v>0</v>
      </c>
      <c r="BV17" s="83" t="b">
        <f t="shared" si="14"/>
        <v>0</v>
      </c>
      <c r="BW17" s="95" t="b">
        <f t="shared" si="15"/>
        <v>0</v>
      </c>
      <c r="BX17" s="34"/>
    </row>
    <row r="18" spans="1:76" x14ac:dyDescent="0.25">
      <c r="A18" s="26"/>
      <c r="B18" s="29"/>
      <c r="C18" s="585"/>
      <c r="D18" s="704"/>
      <c r="E18" s="704"/>
      <c r="F18" s="77">
        <f t="shared" si="0"/>
        <v>0</v>
      </c>
      <c r="G18" s="29"/>
      <c r="H18" s="42"/>
      <c r="I18" s="29"/>
      <c r="J18" s="29"/>
      <c r="K18" s="29"/>
      <c r="L18" s="29"/>
      <c r="M18" s="29"/>
      <c r="N18" s="130"/>
      <c r="O18" s="80">
        <f t="shared" si="1"/>
        <v>0</v>
      </c>
      <c r="P18" s="76" t="b">
        <f>IF(G18="CLIENT S+L",(F18*3333.33+(VLOOKUP(I18,'BASE DE DONNEE'!$I$220:$J$250,2,0)))-(F18*3333.33+(VLOOKUP(I18,'BASE DE DONNEE'!$I$220:$J$250,2,0)))*H18,IF(G18="CLIENT O","OFFERT",IF(G18="CLIENT L",(VLOOKUP(I18,'BASE DE DONNEE'!$I$220:$J$250,2,0))+(VLOOKUP(F18,'BASE DE DONNEE'!$I$111:$P$192,2,0)),IF(G18="CLIENT D",(F18*3809.53+(VLOOKUP(I18,'BASE DE DONNEE'!$I$220:$J$250,2,0))),IF(G18="CLIENT S+D",((F18*3809.53+(VLOOKUP(I18,'BASE DE DONNEE'!$I$220:$J$250,2,0)))-(F18*3809.53+(VLOOKUP(I18,'BASE DE DONNEE'!$I$220:$J$250,2,0)))*H18),IF(G18="CLIENT S",(VLOOKUP(I18,'BASE DE DONNEE'!$I$220:$J$250,2,0))+VLOOKUP(F18,'BASE DE DONNEE'!$I$111:$P$192,2,0)-((VLOOKUP(I18,'BASE DE DONNEE'!$I$220:$J$250,2,0))+VLOOKUP(F18,'BASE DE DONNEE'!$I$111:$P$164,2,0)*H18)))))))</f>
        <v>0</v>
      </c>
      <c r="Q18" s="76" t="b">
        <f t="shared" si="2"/>
        <v>0</v>
      </c>
      <c r="R18" s="83" t="b">
        <f t="shared" si="3"/>
        <v>0</v>
      </c>
      <c r="S18" s="34"/>
      <c r="T18" s="26"/>
      <c r="U18" s="29"/>
      <c r="V18" s="585"/>
      <c r="W18" s="704"/>
      <c r="X18" s="704"/>
      <c r="Y18" s="77">
        <f t="shared" si="4"/>
        <v>0</v>
      </c>
      <c r="Z18" s="29"/>
      <c r="AA18" s="42"/>
      <c r="AB18" s="29"/>
      <c r="AC18" s="29"/>
      <c r="AD18" s="29"/>
      <c r="AE18" s="29"/>
      <c r="AF18" s="29"/>
      <c r="AG18" s="130"/>
      <c r="AH18" s="92">
        <f t="shared" si="5"/>
        <v>0</v>
      </c>
      <c r="AI18" s="83">
        <f>IF(Z18="CLIENT S+L",(Y18*3333.33+(VLOOKUP(AB18,'BASE DE DONNEE'!$I$220:$J$250,2,0)))-(Y18*3333.33+(VLOOKUP(AB18,'BASE DE DONNEE'!$I$220:$J$250,2,0)))*AA18,IF(Z18="CLIENT O","OFFERT",IF(Z18="CLIENT L",(VLOOKUP(AB18,'BASE DE DONNEE'!$I$220:$J$250,2,0))+(VLOOKUP(Y18,'BASE DE DONNEE'!$I$111:$P$192,2,0)),IF(Z18="CLIENT D",(Y18*3809.53+(VLOOKUP(AB18,'BASE DE DONNEE'!$I$220:$J$250,2,0))),IF(Z18="CLIENT S+D",(Y18*3809.53+(VLOOKUP(AB18,'BASE DE DONNEE'!$I$220:$J$250,2,0)))-(Y18*3809.53+(VLOOKUP(AB18,'BASE DE DONNEE'!$I$220:$J$250,2,0)))*AA18,IF(Z18="CLIENT S",VLOOKUP(AB18,'BASE DE DONNEE'!$I$220:$J$250,2,0))+VLOOKUP(Y18,'BASE DE DONNEE'!$I$111:$P$192,2,0)-((VLOOKUP(AB18,'BASE DE DONNEE'!$I$220:$J$250,2,0))+VLOOKUP(Y18,'BASE DE DONNEE'!$I$111:$P$192,2,0)*AA18))))))</f>
        <v>0</v>
      </c>
      <c r="AJ18" s="83" t="b">
        <f t="shared" si="6"/>
        <v>0</v>
      </c>
      <c r="AK18" s="83" t="b">
        <f t="shared" si="7"/>
        <v>0</v>
      </c>
      <c r="AL18" s="34"/>
      <c r="AM18" s="26"/>
      <c r="AN18" s="29"/>
      <c r="AO18" s="585"/>
      <c r="AP18" s="704"/>
      <c r="AQ18" s="704"/>
      <c r="AR18" s="77">
        <f t="shared" si="8"/>
        <v>0</v>
      </c>
      <c r="AS18" s="29"/>
      <c r="AT18" s="42"/>
      <c r="AU18" s="29"/>
      <c r="AV18" s="29"/>
      <c r="AW18" s="29"/>
      <c r="AX18" s="29"/>
      <c r="AY18" s="29"/>
      <c r="AZ18" s="129"/>
      <c r="BA18" s="93">
        <f t="shared" si="9"/>
        <v>0</v>
      </c>
      <c r="BB18" s="41">
        <f>IF(AS18="CLIENT S+L",(AR18*3333.33+(VLOOKUP(AU18,'BASE DE DONNEE'!$I$220:$J$250,2,0)))-((AR18*3333.33+(VLOOKUP(AU18,'BASE DE DONNEE'!$I$220:$J$250,2,0)))*AT18),IF(AS18="CLIENT O","OFFERT",IF(AS18="CLIENT L",(VLOOKUP(AU18,'BASE DE DONNEE'!$I$220:$J$250,2,0))+(VLOOKUP(AR18,'BASE DE DONNEE'!$I$111:$P$192,2,0)),IF(AS18="CLIENT D",(AR18*3809.53+(VLOOKUP(AU18,'BASE DE DONNEE'!$I$220:$J$250,2,0))),IF(AS18="CLIENT S+D",(AR18*3809.53+(VLOOKUP(AU18,'BASE DE DONNEE'!$I$220:$J$250,2,0)))-(AR18*3809.53+(VLOOKUP(AU18,'BASE DE DONNEE'!$I$220:$J$250,2,0)))*AT18,IF(AS18="CLIENT S",VLOOKUP(AU18,'BASE DE DONNEE'!$I$220:$J$250,2,0))+VLOOKUP(AR18,'BASE DE DONNEE'!$I$111:$P$192,2,0)-((VLOOKUP(AU18,'BASE DE DONNEE'!$I$220:$J$250,2,0))+VLOOKUP(AR18,'BASE DE DONNEE'!$I$111:$P$164,2,0)*AT18))))))</f>
        <v>0</v>
      </c>
      <c r="BC18" s="41" t="b">
        <f t="shared" si="10"/>
        <v>0</v>
      </c>
      <c r="BD18" s="45" t="b">
        <f t="shared" si="11"/>
        <v>0</v>
      </c>
      <c r="BE18" s="34"/>
      <c r="BF18" s="26"/>
      <c r="BG18" s="29"/>
      <c r="BH18" s="585"/>
      <c r="BI18" s="704"/>
      <c r="BJ18" s="704"/>
      <c r="BK18" s="77">
        <f t="shared" si="12"/>
        <v>0</v>
      </c>
      <c r="BL18" s="29"/>
      <c r="BM18" s="42"/>
      <c r="BN18" s="29"/>
      <c r="BO18" s="29"/>
      <c r="BP18" s="29"/>
      <c r="BQ18" s="29"/>
      <c r="BR18" s="29"/>
      <c r="BS18" s="29"/>
      <c r="BT18" s="94">
        <f t="shared" si="13"/>
        <v>0</v>
      </c>
      <c r="BU18" s="83">
        <f>IF(BL18="CLIENT S+L",(BK18*3333.33+(VLOOKUP(BN18,'BASE DE DONNEE'!$I$220:$J$250,2,0)))-((BK18*3333.33+(VLOOKUP(BN18,'BASE DE DONNEE'!$I$220:$J$250,2,0)))*BM18),IF(BL18="CLIENT O","OFFERT",IF(BL18="CLIENT L",(VLOOKUP(BN18,'BASE DE DONNEE'!$I$220:$J$250,2,0))+(VLOOKUP(BK18,'BASE DE DONNEE'!$I$111:$P$192,2,0)),IF(BL18="CLIENT D",(BK18*3809.53+(VLOOKUP(BN18,'BASE DE DONNEE'!$I$220:$J$250,2,0))),IF(BL18="CLIENT S+D",(BK18*3809.53+(VLOOKUP(BN18,'BASE DE DONNEE'!$I$220:$J$250,2,0)))-((BK18*3809.53+(VLOOKUP(BN18,'BASE DE DONNEE'!$I$220:$J$250,2,0)))*BM18),IF(BL18="CLIENT S",VLOOKUP(BN18,'BASE DE DONNEE'!$I$220:$J$250,2,0))+VLOOKUP(BK18,'BASE DE DONNEE'!$I$111:$P$192,2,0)-((VLOOKUP(BN18,'BASE DE DONNEE'!$I$220:$J$250,2,0))+VLOOKUP(BK18,'BASE DE DONNEE'!$I$111:$P$192,2,0)*BM18))))))</f>
        <v>0</v>
      </c>
      <c r="BV18" s="83" t="b">
        <f t="shared" si="14"/>
        <v>0</v>
      </c>
      <c r="BW18" s="95" t="b">
        <f t="shared" si="15"/>
        <v>0</v>
      </c>
      <c r="BX18" s="34"/>
    </row>
    <row r="19" spans="1:76" x14ac:dyDescent="0.25">
      <c r="A19" s="26"/>
      <c r="B19" s="29"/>
      <c r="C19" s="585"/>
      <c r="D19" s="704"/>
      <c r="E19" s="704"/>
      <c r="F19" s="77">
        <f t="shared" si="0"/>
        <v>0</v>
      </c>
      <c r="G19" s="29"/>
      <c r="H19" s="42"/>
      <c r="I19" s="29"/>
      <c r="J19" s="29"/>
      <c r="K19" s="29"/>
      <c r="L19" s="29"/>
      <c r="M19" s="29"/>
      <c r="N19" s="130"/>
      <c r="O19" s="80">
        <f t="shared" si="1"/>
        <v>0</v>
      </c>
      <c r="P19" s="76" t="b">
        <f>IF(G19="CLIENT S+L",(F19*3333.33+(VLOOKUP(I19,'BASE DE DONNEE'!$I$220:$J$250,2,0)))-(F19*3333.33+(VLOOKUP(I19,'BASE DE DONNEE'!$I$220:$J$250,2,0)))*H19,IF(G19="CLIENT O","OFFERT",IF(G19="CLIENT L",(VLOOKUP(I19,'BASE DE DONNEE'!$I$220:$J$250,2,0))+(VLOOKUP(F19,'BASE DE DONNEE'!$I$111:$P$192,2,0)),IF(G19="CLIENT D",(F19*3809.53+(VLOOKUP(I19,'BASE DE DONNEE'!$I$220:$J$250,2,0))),IF(G19="CLIENT S+D",((F19*3809.53+(VLOOKUP(I19,'BASE DE DONNEE'!$I$220:$J$250,2,0)))-(F19*3809.53+(VLOOKUP(I19,'BASE DE DONNEE'!$I$220:$J$250,2,0)))*H19),IF(G19="CLIENT S",(VLOOKUP(I19,'BASE DE DONNEE'!$I$220:$J$250,2,0))+VLOOKUP(F19,'BASE DE DONNEE'!$I$111:$P$192,2,0)-((VLOOKUP(I19,'BASE DE DONNEE'!$I$220:$J$250,2,0))+VLOOKUP(F19,'BASE DE DONNEE'!$I$111:$P$164,2,0)*H19)))))))</f>
        <v>0</v>
      </c>
      <c r="Q19" s="76" t="b">
        <f t="shared" si="2"/>
        <v>0</v>
      </c>
      <c r="R19" s="83" t="b">
        <f t="shared" si="3"/>
        <v>0</v>
      </c>
      <c r="S19" s="34"/>
      <c r="T19" s="26"/>
      <c r="U19" s="29"/>
      <c r="V19" s="585"/>
      <c r="W19" s="704"/>
      <c r="X19" s="704"/>
      <c r="Y19" s="77">
        <f t="shared" si="4"/>
        <v>0</v>
      </c>
      <c r="Z19" s="29"/>
      <c r="AA19" s="42"/>
      <c r="AB19" s="29"/>
      <c r="AC19" s="29"/>
      <c r="AD19" s="29"/>
      <c r="AE19" s="29"/>
      <c r="AF19" s="29"/>
      <c r="AG19" s="133"/>
      <c r="AH19" s="92">
        <f t="shared" si="5"/>
        <v>0</v>
      </c>
      <c r="AI19" s="83">
        <f>IF(Z19="CLIENT S+L",(Y19*3333.33+(VLOOKUP(AB19,'BASE DE DONNEE'!$I$220:$J$250,2,0)))-(Y19*3333.33+(VLOOKUP(AB19,'BASE DE DONNEE'!$I$220:$J$250,2,0)))*AA19,IF(Z19="CLIENT O","OFFERT",IF(Z19="CLIENT L",(VLOOKUP(AB19,'BASE DE DONNEE'!$I$220:$J$250,2,0))+(VLOOKUP(Y19,'BASE DE DONNEE'!$I$111:$P$192,2,0)),IF(Z19="CLIENT D",(Y19*3809.53+(VLOOKUP(AB19,'BASE DE DONNEE'!$I$220:$J$250,2,0))),IF(Z19="CLIENT S+D",(Y19*3809.53+(VLOOKUP(AB19,'BASE DE DONNEE'!$I$220:$J$250,2,0)))-(Y19*3809.53+(VLOOKUP(AB19,'BASE DE DONNEE'!$I$220:$J$250,2,0)))*AA19,IF(Z19="CLIENT S",VLOOKUP(AB19,'BASE DE DONNEE'!$I$220:$J$250,2,0))+VLOOKUP(Y19,'BASE DE DONNEE'!$I$111:$P$192,2,0)-((VLOOKUP(AB19,'BASE DE DONNEE'!$I$220:$J$250,2,0))+VLOOKUP(Y19,'BASE DE DONNEE'!$I$111:$P$192,2,0)*AA19))))))</f>
        <v>0</v>
      </c>
      <c r="AJ19" s="83" t="b">
        <f t="shared" si="6"/>
        <v>0</v>
      </c>
      <c r="AK19" s="83" t="b">
        <f t="shared" si="7"/>
        <v>0</v>
      </c>
      <c r="AL19" s="34"/>
      <c r="AM19" s="26"/>
      <c r="AN19" s="29"/>
      <c r="AO19" s="585"/>
      <c r="AP19" s="704"/>
      <c r="AQ19" s="704"/>
      <c r="AR19" s="77">
        <f t="shared" si="8"/>
        <v>0</v>
      </c>
      <c r="AS19" s="29"/>
      <c r="AT19" s="42"/>
      <c r="AU19" s="29"/>
      <c r="AV19" s="29"/>
      <c r="AW19" s="29"/>
      <c r="AX19" s="29"/>
      <c r="AY19" s="29"/>
      <c r="AZ19" s="129"/>
      <c r="BA19" s="93">
        <f t="shared" si="9"/>
        <v>0</v>
      </c>
      <c r="BB19" s="41">
        <f>IF(AS19="CLIENT S+L",(AR19*3333.33+(VLOOKUP(AU19,'BASE DE DONNEE'!$I$220:$J$250,2,0)))-((AR19*3333.33+(VLOOKUP(AU19,'BASE DE DONNEE'!$I$220:$J$250,2,0)))*AT19),IF(AS19="CLIENT O","OFFERT",IF(AS19="CLIENT L",(VLOOKUP(AU19,'BASE DE DONNEE'!$I$220:$J$250,2,0))+(VLOOKUP(AR19,'BASE DE DONNEE'!$I$111:$P$192,2,0)),IF(AS19="CLIENT D",(AR19*3809.53+(VLOOKUP(AU19,'BASE DE DONNEE'!$I$220:$J$250,2,0))),IF(AS19="CLIENT S+D",(AR19*3809.53+(VLOOKUP(AU19,'BASE DE DONNEE'!$I$220:$J$250,2,0)))-(AR19*3809.53+(VLOOKUP(AU19,'BASE DE DONNEE'!$I$220:$J$250,2,0)))*AT19,IF(AS19="CLIENT S",VLOOKUP(AU19,'BASE DE DONNEE'!$I$220:$J$250,2,0))+VLOOKUP(AR19,'BASE DE DONNEE'!$I$111:$P$192,2,0)-((VLOOKUP(AU19,'BASE DE DONNEE'!$I$220:$J$250,2,0))+VLOOKUP(AR19,'BASE DE DONNEE'!$I$111:$P$164,2,0)*AT19))))))</f>
        <v>0</v>
      </c>
      <c r="BC19" s="41" t="b">
        <f t="shared" si="10"/>
        <v>0</v>
      </c>
      <c r="BD19" s="45" t="b">
        <f t="shared" si="11"/>
        <v>0</v>
      </c>
      <c r="BE19" s="34"/>
      <c r="BF19" s="26"/>
      <c r="BG19" s="29"/>
      <c r="BH19" s="585"/>
      <c r="BI19" s="704"/>
      <c r="BJ19" s="704"/>
      <c r="BK19" s="77">
        <f t="shared" si="12"/>
        <v>0</v>
      </c>
      <c r="BL19" s="29"/>
      <c r="BM19" s="42"/>
      <c r="BN19" s="29"/>
      <c r="BO19" s="29"/>
      <c r="BP19" s="29"/>
      <c r="BQ19" s="29"/>
      <c r="BR19" s="29"/>
      <c r="BS19" s="29"/>
      <c r="BT19" s="94">
        <f t="shared" si="13"/>
        <v>0</v>
      </c>
      <c r="BU19" s="83">
        <f>IF(BL19="CLIENT S+L",(BK19*3333.33+(VLOOKUP(BN19,'BASE DE DONNEE'!$I$220:$J$250,2,0)))-((BK19*3333.33+(VLOOKUP(BN19,'BASE DE DONNEE'!$I$220:$J$250,2,0)))*BM19),IF(BL19="CLIENT O","OFFERT",IF(BL19="CLIENT L",(VLOOKUP(BN19,'BASE DE DONNEE'!$I$220:$J$250,2,0))+(VLOOKUP(BK19,'BASE DE DONNEE'!$I$111:$P$192,2,0)),IF(BL19="CLIENT D",(BK19*3809.53+(VLOOKUP(BN19,'BASE DE DONNEE'!$I$220:$J$250,2,0))),IF(BL19="CLIENT S+D",(BK19*3809.53+(VLOOKUP(BN19,'BASE DE DONNEE'!$I$220:$J$250,2,0)))-((BK19*3809.53+(VLOOKUP(BN19,'BASE DE DONNEE'!$I$220:$J$250,2,0)))*BM19),IF(BL19="CLIENT S",VLOOKUP(BN19,'BASE DE DONNEE'!$I$220:$J$250,2,0))+VLOOKUP(BK19,'BASE DE DONNEE'!$I$111:$P$192,2,0)-((VLOOKUP(BN19,'BASE DE DONNEE'!$I$220:$J$250,2,0))+VLOOKUP(BK19,'BASE DE DONNEE'!$I$111:$P$192,2,0)*BM19))))))</f>
        <v>0</v>
      </c>
      <c r="BV19" s="83" t="b">
        <f t="shared" si="14"/>
        <v>0</v>
      </c>
      <c r="BW19" s="95" t="b">
        <f t="shared" si="15"/>
        <v>0</v>
      </c>
      <c r="BX19" s="34"/>
    </row>
    <row r="20" spans="1:76" x14ac:dyDescent="0.25">
      <c r="A20" s="26"/>
      <c r="B20" s="29"/>
      <c r="C20" s="585"/>
      <c r="D20" s="704"/>
      <c r="E20" s="704"/>
      <c r="F20" s="77">
        <f t="shared" si="0"/>
        <v>0</v>
      </c>
      <c r="G20" s="29"/>
      <c r="H20" s="42"/>
      <c r="I20" s="29"/>
      <c r="J20" s="29"/>
      <c r="K20" s="29"/>
      <c r="L20" s="29"/>
      <c r="M20" s="29"/>
      <c r="N20" s="130"/>
      <c r="O20" s="80">
        <f t="shared" si="1"/>
        <v>0</v>
      </c>
      <c r="P20" s="76" t="b">
        <f>IF(G20="CLIENT S+L",(F20*3333.33+(VLOOKUP(I20,'BASE DE DONNEE'!$I$220:$J$250,2,0)))-(F20*3333.33+(VLOOKUP(I20,'BASE DE DONNEE'!$I$220:$J$250,2,0)))*H20,IF(G20="CLIENT O","OFFERT",IF(G20="CLIENT L",(VLOOKUP(I20,'BASE DE DONNEE'!$I$220:$J$250,2,0))+(VLOOKUP(F20,'BASE DE DONNEE'!$I$111:$P$192,2,0)),IF(G20="CLIENT D",(F20*3809.53+(VLOOKUP(I20,'BASE DE DONNEE'!$I$220:$J$250,2,0))),IF(G20="CLIENT S+D",((F20*3809.53+(VLOOKUP(I20,'BASE DE DONNEE'!$I$220:$J$250,2,0)))-(F20*3809.53+(VLOOKUP(I20,'BASE DE DONNEE'!$I$220:$J$250,2,0)))*H20),IF(G20="CLIENT S",(VLOOKUP(I20,'BASE DE DONNEE'!$I$220:$J$250,2,0))+VLOOKUP(F20,'BASE DE DONNEE'!$I$111:$P$192,2,0)-((VLOOKUP(I20,'BASE DE DONNEE'!$I$220:$J$250,2,0))+VLOOKUP(F20,'BASE DE DONNEE'!$I$111:$P$164,2,0)*H20)))))))</f>
        <v>0</v>
      </c>
      <c r="Q20" s="76" t="b">
        <f t="shared" si="2"/>
        <v>0</v>
      </c>
      <c r="R20" s="83" t="b">
        <f t="shared" si="3"/>
        <v>0</v>
      </c>
      <c r="S20" s="34"/>
      <c r="T20" s="26"/>
      <c r="U20" s="29"/>
      <c r="V20" s="585"/>
      <c r="W20" s="704"/>
      <c r="X20" s="704"/>
      <c r="Y20" s="77">
        <f t="shared" si="4"/>
        <v>0</v>
      </c>
      <c r="Z20" s="29"/>
      <c r="AA20" s="42"/>
      <c r="AB20" s="29"/>
      <c r="AC20" s="29"/>
      <c r="AD20" s="29"/>
      <c r="AE20" s="29"/>
      <c r="AF20" s="29"/>
      <c r="AG20" s="130"/>
      <c r="AH20" s="92">
        <f t="shared" si="5"/>
        <v>0</v>
      </c>
      <c r="AI20" s="83">
        <f>IF(Z20="CLIENT S+L",(Y20*3333.33+(VLOOKUP(AB20,'BASE DE DONNEE'!$I$220:$J$250,2,0)))-(Y20*3333.33+(VLOOKUP(AB20,'BASE DE DONNEE'!$I$220:$J$250,2,0)))*AA20,IF(Z20="CLIENT O","OFFERT",IF(Z20="CLIENT L",(VLOOKUP(AB20,'BASE DE DONNEE'!$I$220:$J$250,2,0))+(VLOOKUP(Y20,'BASE DE DONNEE'!$I$111:$P$192,2,0)),IF(Z20="CLIENT D",(Y20*3809.53+(VLOOKUP(AB20,'BASE DE DONNEE'!$I$220:$J$250,2,0))),IF(Z20="CLIENT S+D",(Y20*3809.53+(VLOOKUP(AB20,'BASE DE DONNEE'!$I$220:$J$250,2,0)))-(Y20*3809.53+(VLOOKUP(AB20,'BASE DE DONNEE'!$I$220:$J$250,2,0)))*AA20,IF(Z20="CLIENT S",VLOOKUP(AB20,'BASE DE DONNEE'!$I$220:$J$250,2,0))+VLOOKUP(Y20,'BASE DE DONNEE'!$I$111:$P$192,2,0)-((VLOOKUP(AB20,'BASE DE DONNEE'!$I$220:$J$250,2,0))+VLOOKUP(Y20,'BASE DE DONNEE'!$I$111:$P$192,2,0)*AA20))))))</f>
        <v>0</v>
      </c>
      <c r="AJ20" s="83" t="b">
        <f t="shared" si="6"/>
        <v>0</v>
      </c>
      <c r="AK20" s="83" t="b">
        <f t="shared" si="7"/>
        <v>0</v>
      </c>
      <c r="AL20" s="34"/>
      <c r="AM20" s="26"/>
      <c r="AN20" s="29"/>
      <c r="AO20" s="585"/>
      <c r="AP20" s="704"/>
      <c r="AQ20" s="704"/>
      <c r="AR20" s="77">
        <f t="shared" si="8"/>
        <v>0</v>
      </c>
      <c r="AS20" s="29"/>
      <c r="AT20" s="42"/>
      <c r="AU20" s="29"/>
      <c r="AV20" s="29"/>
      <c r="AW20" s="29"/>
      <c r="AX20" s="29"/>
      <c r="AY20" s="29"/>
      <c r="AZ20" s="129"/>
      <c r="BA20" s="93">
        <f t="shared" si="9"/>
        <v>0</v>
      </c>
      <c r="BB20" s="41">
        <f>IF(AS20="CLIENT S+L",(AR20*3333.33+(VLOOKUP(AU20,'BASE DE DONNEE'!$I$220:$J$250,2,0)))-((AR20*3333.33+(VLOOKUP(AU20,'BASE DE DONNEE'!$I$220:$J$250,2,0)))*AT20),IF(AS20="CLIENT O","OFFERT",IF(AS20="CLIENT L",(VLOOKUP(AU20,'BASE DE DONNEE'!$I$220:$J$250,2,0))+(VLOOKUP(AR20,'BASE DE DONNEE'!$I$111:$P$192,2,0)),IF(AS20="CLIENT D",(AR20*3809.53+(VLOOKUP(AU20,'BASE DE DONNEE'!$I$220:$J$250,2,0))),IF(AS20="CLIENT S+D",(AR20*3809.53+(VLOOKUP(AU20,'BASE DE DONNEE'!$I$220:$J$250,2,0)))-(AR20*3809.53+(VLOOKUP(AU20,'BASE DE DONNEE'!$I$220:$J$250,2,0)))*AT20,IF(AS20="CLIENT S",VLOOKUP(AU20,'BASE DE DONNEE'!$I$220:$J$250,2,0))+VLOOKUP(AR20,'BASE DE DONNEE'!$I$111:$P$192,2,0)-((VLOOKUP(AU20,'BASE DE DONNEE'!$I$220:$J$250,2,0))+VLOOKUP(AR20,'BASE DE DONNEE'!$I$111:$P$164,2,0)*AT20))))))</f>
        <v>0</v>
      </c>
      <c r="BC20" s="41" t="b">
        <f t="shared" si="10"/>
        <v>0</v>
      </c>
      <c r="BD20" s="45" t="b">
        <f t="shared" si="11"/>
        <v>0</v>
      </c>
      <c r="BE20" s="34"/>
      <c r="BF20" s="26"/>
      <c r="BG20" s="29"/>
      <c r="BH20" s="585"/>
      <c r="BI20" s="704"/>
      <c r="BJ20" s="704"/>
      <c r="BK20" s="77">
        <f t="shared" si="12"/>
        <v>0</v>
      </c>
      <c r="BL20" s="29"/>
      <c r="BM20" s="42"/>
      <c r="BN20" s="29"/>
      <c r="BO20" s="29"/>
      <c r="BP20" s="29"/>
      <c r="BQ20" s="29"/>
      <c r="BR20" s="29"/>
      <c r="BS20" s="29"/>
      <c r="BT20" s="94">
        <f t="shared" si="13"/>
        <v>0</v>
      </c>
      <c r="BU20" s="83">
        <f>IF(BL20="CLIENT S+L",(BK20*3333.33+(VLOOKUP(BN20,'BASE DE DONNEE'!$I$220:$J$250,2,0)))-((BK20*3333.33+(VLOOKUP(BN20,'BASE DE DONNEE'!$I$220:$J$250,2,0)))*BM20),IF(BL20="CLIENT O","OFFERT",IF(BL20="CLIENT L",(VLOOKUP(BN20,'BASE DE DONNEE'!$I$220:$J$250,2,0))+(VLOOKUP(BK20,'BASE DE DONNEE'!$I$111:$P$192,2,0)),IF(BL20="CLIENT D",(BK20*3809.53+(VLOOKUP(BN20,'BASE DE DONNEE'!$I$220:$J$250,2,0))),IF(BL20="CLIENT S+D",(BK20*3809.53+(VLOOKUP(BN20,'BASE DE DONNEE'!$I$220:$J$250,2,0)))-((BK20*3809.53+(VLOOKUP(BN20,'BASE DE DONNEE'!$I$220:$J$250,2,0)))*BM20),IF(BL20="CLIENT S",VLOOKUP(BN20,'BASE DE DONNEE'!$I$220:$J$250,2,0))+VLOOKUP(BK20,'BASE DE DONNEE'!$I$111:$P$192,2,0)-((VLOOKUP(BN20,'BASE DE DONNEE'!$I$220:$J$250,2,0))+VLOOKUP(BK20,'BASE DE DONNEE'!$I$111:$P$192,2,0)*BM20))))))</f>
        <v>0</v>
      </c>
      <c r="BV20" s="83" t="b">
        <f t="shared" si="14"/>
        <v>0</v>
      </c>
      <c r="BW20" s="95" t="b">
        <f t="shared" si="15"/>
        <v>0</v>
      </c>
      <c r="BX20" s="34"/>
    </row>
    <row r="21" spans="1:76" x14ac:dyDescent="0.25">
      <c r="A21" s="26"/>
      <c r="B21" s="29"/>
      <c r="C21" s="585"/>
      <c r="D21" s="704"/>
      <c r="E21" s="704"/>
      <c r="F21" s="77">
        <f t="shared" si="0"/>
        <v>0</v>
      </c>
      <c r="G21" s="29"/>
      <c r="H21" s="42"/>
      <c r="I21" s="29"/>
      <c r="J21" s="29"/>
      <c r="K21" s="29"/>
      <c r="L21" s="29"/>
      <c r="M21" s="29"/>
      <c r="N21" s="130"/>
      <c r="O21" s="80">
        <f t="shared" si="1"/>
        <v>0</v>
      </c>
      <c r="P21" s="76" t="b">
        <f>IF(G21="CLIENT S+L",(F21*3333.33+(VLOOKUP(I21,'BASE DE DONNEE'!$I$220:$J$250,2,0)))-(F21*3333.33+(VLOOKUP(I21,'BASE DE DONNEE'!$I$220:$J$250,2,0)))*H21,IF(G21="CLIENT O","OFFERT",IF(G21="CLIENT L",(VLOOKUP(I21,'BASE DE DONNEE'!$I$220:$J$250,2,0))+(VLOOKUP(F21,'BASE DE DONNEE'!$I$111:$P$192,2,0)),IF(G21="CLIENT D",(F21*3809.53+(VLOOKUP(I21,'BASE DE DONNEE'!$I$220:$J$250,2,0))),IF(G21="CLIENT S+D",((F21*3809.53+(VLOOKUP(I21,'BASE DE DONNEE'!$I$220:$J$250,2,0)))-(F21*3809.53+(VLOOKUP(I21,'BASE DE DONNEE'!$I$220:$J$250,2,0)))*H21),IF(G21="CLIENT S",(VLOOKUP(I21,'BASE DE DONNEE'!$I$220:$J$250,2,0))+VLOOKUP(F21,'BASE DE DONNEE'!$I$111:$P$192,2,0)-((VLOOKUP(I21,'BASE DE DONNEE'!$I$220:$J$250,2,0))+VLOOKUP(F21,'BASE DE DONNEE'!$I$111:$P$164,2,0)*H21)))))))</f>
        <v>0</v>
      </c>
      <c r="Q21" s="76" t="b">
        <f t="shared" si="2"/>
        <v>0</v>
      </c>
      <c r="R21" s="83" t="b">
        <f t="shared" si="3"/>
        <v>0</v>
      </c>
      <c r="S21" s="34"/>
      <c r="T21" s="26"/>
      <c r="U21" s="29"/>
      <c r="V21" s="585"/>
      <c r="W21" s="704"/>
      <c r="X21" s="704"/>
      <c r="Y21" s="77">
        <f t="shared" si="4"/>
        <v>0</v>
      </c>
      <c r="Z21" s="29"/>
      <c r="AA21" s="42"/>
      <c r="AB21" s="29"/>
      <c r="AC21" s="29"/>
      <c r="AD21" s="29"/>
      <c r="AE21" s="29"/>
      <c r="AF21" s="29"/>
      <c r="AG21" s="130"/>
      <c r="AH21" s="92">
        <f t="shared" si="5"/>
        <v>0</v>
      </c>
      <c r="AI21" s="83">
        <f>IF(Z21="CLIENT S+L",(Y21*3333.33+(VLOOKUP(AB21,'BASE DE DONNEE'!$I$220:$J$250,2,0)))-(Y21*3333.33+(VLOOKUP(AB21,'BASE DE DONNEE'!$I$220:$J$250,2,0)))*AA21,IF(Z21="CLIENT O","OFFERT",IF(Z21="CLIENT L",(VLOOKUP(AB21,'BASE DE DONNEE'!$I$220:$J$250,2,0))+(VLOOKUP(Y21,'BASE DE DONNEE'!$I$111:$P$192,2,0)),IF(Z21="CLIENT D",(Y21*3809.53+(VLOOKUP(AB21,'BASE DE DONNEE'!$I$220:$J$250,2,0))),IF(Z21="CLIENT S+D",(Y21*3809.53+(VLOOKUP(AB21,'BASE DE DONNEE'!$I$220:$J$250,2,0)))-(Y21*3809.53+(VLOOKUP(AB21,'BASE DE DONNEE'!$I$220:$J$250,2,0)))*AA21,IF(Z21="CLIENT S",VLOOKUP(AB21,'BASE DE DONNEE'!$I$220:$J$250,2,0))+VLOOKUP(Y21,'BASE DE DONNEE'!$I$111:$P$192,2,0)-((VLOOKUP(AB21,'BASE DE DONNEE'!$I$220:$J$250,2,0))+VLOOKUP(Y21,'BASE DE DONNEE'!$I$111:$P$192,2,0)*AA21))))))</f>
        <v>0</v>
      </c>
      <c r="AJ21" s="83" t="b">
        <f t="shared" si="6"/>
        <v>0</v>
      </c>
      <c r="AK21" s="83" t="b">
        <f t="shared" si="7"/>
        <v>0</v>
      </c>
      <c r="AL21" s="34"/>
      <c r="AM21" s="26"/>
      <c r="AN21" s="29"/>
      <c r="AO21" s="585"/>
      <c r="AP21" s="704"/>
      <c r="AQ21" s="704"/>
      <c r="AR21" s="77">
        <f t="shared" si="8"/>
        <v>0</v>
      </c>
      <c r="AS21" s="29"/>
      <c r="AT21" s="42"/>
      <c r="AU21" s="29"/>
      <c r="AV21" s="29"/>
      <c r="AW21" s="29"/>
      <c r="AX21" s="29"/>
      <c r="AY21" s="29"/>
      <c r="AZ21" s="129"/>
      <c r="BA21" s="93">
        <f t="shared" si="9"/>
        <v>0</v>
      </c>
      <c r="BB21" s="41">
        <f>IF(AS21="CLIENT S+L",(AR21*3333.33+(VLOOKUP(AU21,'BASE DE DONNEE'!$I$220:$J$250,2,0)))-((AR21*3333.33+(VLOOKUP(AU21,'BASE DE DONNEE'!$I$220:$J$250,2,0)))*AT21),IF(AS21="CLIENT O","OFFERT",IF(AS21="CLIENT L",(VLOOKUP(AU21,'BASE DE DONNEE'!$I$220:$J$250,2,0))+(VLOOKUP(AR21,'BASE DE DONNEE'!$I$111:$P$192,2,0)),IF(AS21="CLIENT D",(AR21*3809.53+(VLOOKUP(AU21,'BASE DE DONNEE'!$I$220:$J$250,2,0))),IF(AS21="CLIENT S+D",(AR21*3809.53+(VLOOKUP(AU21,'BASE DE DONNEE'!$I$220:$J$250,2,0)))-(AR21*3809.53+(VLOOKUP(AU21,'BASE DE DONNEE'!$I$220:$J$250,2,0)))*AT21,IF(AS21="CLIENT S",VLOOKUP(AU21,'BASE DE DONNEE'!$I$220:$J$250,2,0))+VLOOKUP(AR21,'BASE DE DONNEE'!$I$111:$P$192,2,0)-((VLOOKUP(AU21,'BASE DE DONNEE'!$I$220:$J$250,2,0))+VLOOKUP(AR21,'BASE DE DONNEE'!$I$111:$P$164,2,0)*AT21))))))</f>
        <v>0</v>
      </c>
      <c r="BC21" s="41" t="b">
        <f t="shared" si="10"/>
        <v>0</v>
      </c>
      <c r="BD21" s="45" t="b">
        <f t="shared" si="11"/>
        <v>0</v>
      </c>
      <c r="BE21" s="34"/>
      <c r="BF21" s="26"/>
      <c r="BG21" s="29"/>
      <c r="BH21" s="585"/>
      <c r="BI21" s="704"/>
      <c r="BJ21" s="704"/>
      <c r="BK21" s="77">
        <f t="shared" si="12"/>
        <v>0</v>
      </c>
      <c r="BL21" s="29"/>
      <c r="BM21" s="42"/>
      <c r="BN21" s="29"/>
      <c r="BO21" s="29"/>
      <c r="BP21" s="29"/>
      <c r="BQ21" s="29"/>
      <c r="BR21" s="29"/>
      <c r="BS21" s="29"/>
      <c r="BT21" s="94">
        <f t="shared" si="13"/>
        <v>0</v>
      </c>
      <c r="BU21" s="83">
        <f>IF(BL21="CLIENT S+L",(BK21*3333.33+(VLOOKUP(BN21,'BASE DE DONNEE'!$I$220:$J$250,2,0)))-((BK21*3333.33+(VLOOKUP(BN21,'BASE DE DONNEE'!$I$220:$J$250,2,0)))*BM21),IF(BL21="CLIENT O","OFFERT",IF(BL21="CLIENT L",(VLOOKUP(BN21,'BASE DE DONNEE'!$I$220:$J$250,2,0))+(VLOOKUP(BK21,'BASE DE DONNEE'!$I$111:$P$192,2,0)),IF(BL21="CLIENT D",(BK21*3809.53+(VLOOKUP(BN21,'BASE DE DONNEE'!$I$220:$J$250,2,0))),IF(BL21="CLIENT S+D",(BK21*3809.53+(VLOOKUP(BN21,'BASE DE DONNEE'!$I$220:$J$250,2,0)))-((BK21*3809.53+(VLOOKUP(BN21,'BASE DE DONNEE'!$I$220:$J$250,2,0)))*BM21),IF(BL21="CLIENT S",VLOOKUP(BN21,'BASE DE DONNEE'!$I$220:$J$250,2,0))+VLOOKUP(BK21,'BASE DE DONNEE'!$I$111:$P$192,2,0)-((VLOOKUP(BN21,'BASE DE DONNEE'!$I$220:$J$250,2,0))+VLOOKUP(BK21,'BASE DE DONNEE'!$I$111:$P$192,2,0)*BM21))))))</f>
        <v>0</v>
      </c>
      <c r="BV21" s="83" t="b">
        <f t="shared" si="14"/>
        <v>0</v>
      </c>
      <c r="BW21" s="95" t="b">
        <f t="shared" si="15"/>
        <v>0</v>
      </c>
      <c r="BX21" s="34"/>
    </row>
    <row r="22" spans="1:76" x14ac:dyDescent="0.25">
      <c r="A22" s="26"/>
      <c r="B22" s="29"/>
      <c r="C22" s="585"/>
      <c r="D22" s="704"/>
      <c r="E22" s="704"/>
      <c r="F22" s="77">
        <f t="shared" si="0"/>
        <v>0</v>
      </c>
      <c r="G22" s="29"/>
      <c r="H22" s="42"/>
      <c r="I22" s="29"/>
      <c r="J22" s="29"/>
      <c r="K22" s="29"/>
      <c r="L22" s="29"/>
      <c r="M22" s="29"/>
      <c r="N22" s="130"/>
      <c r="O22" s="80">
        <f t="shared" si="1"/>
        <v>0</v>
      </c>
      <c r="P22" s="76" t="b">
        <f>IF(G22="CLIENT S+L",(F22*3333.33+(VLOOKUP(I22,'BASE DE DONNEE'!$I$220:$J$250,2,0)))-(F22*3333.33+(VLOOKUP(I22,'BASE DE DONNEE'!$I$220:$J$250,2,0)))*H22,IF(G22="CLIENT O","OFFERT",IF(G22="CLIENT L",(VLOOKUP(I22,'BASE DE DONNEE'!$I$220:$J$250,2,0))+(VLOOKUP(F22,'BASE DE DONNEE'!$I$111:$P$192,2,0)),IF(G22="CLIENT D",(F22*3809.53+(VLOOKUP(I22,'BASE DE DONNEE'!$I$220:$J$250,2,0))),IF(G22="CLIENT S+D",((F22*3809.53+(VLOOKUP(I22,'BASE DE DONNEE'!$I$220:$J$250,2,0)))-(F22*3809.53+(VLOOKUP(I22,'BASE DE DONNEE'!$I$220:$J$250,2,0)))*H22),IF(G22="CLIENT S",(VLOOKUP(I22,'BASE DE DONNEE'!$I$220:$J$250,2,0))+VLOOKUP(F22,'BASE DE DONNEE'!$I$111:$P$192,2,0)-((VLOOKUP(I22,'BASE DE DONNEE'!$I$220:$J$250,2,0))+VLOOKUP(F22,'BASE DE DONNEE'!$I$111:$P$164,2,0)*H22)))))))</f>
        <v>0</v>
      </c>
      <c r="Q22" s="76" t="b">
        <f t="shared" si="2"/>
        <v>0</v>
      </c>
      <c r="R22" s="83" t="b">
        <f t="shared" si="3"/>
        <v>0</v>
      </c>
      <c r="S22" s="34"/>
      <c r="T22" s="26"/>
      <c r="U22" s="29"/>
      <c r="V22" s="585"/>
      <c r="W22" s="704"/>
      <c r="X22" s="704"/>
      <c r="Y22" s="77">
        <f t="shared" si="4"/>
        <v>0</v>
      </c>
      <c r="Z22" s="29"/>
      <c r="AA22" s="42"/>
      <c r="AB22" s="29"/>
      <c r="AC22" s="29"/>
      <c r="AD22" s="29"/>
      <c r="AE22" s="29"/>
      <c r="AF22" s="29"/>
      <c r="AG22" s="130"/>
      <c r="AH22" s="92">
        <f t="shared" si="5"/>
        <v>0</v>
      </c>
      <c r="AI22" s="83">
        <f>IF(Z22="CLIENT S+L",(Y22*3333.33+(VLOOKUP(AB22,'BASE DE DONNEE'!$I$220:$J$250,2,0)))-(Y22*3333.33+(VLOOKUP(AB22,'BASE DE DONNEE'!$I$220:$J$250,2,0)))*AA22,IF(Z22="CLIENT O","OFFERT",IF(Z22="CLIENT L",(VLOOKUP(AB22,'BASE DE DONNEE'!$I$220:$J$250,2,0))+(VLOOKUP(Y22,'BASE DE DONNEE'!$I$111:$P$192,2,0)),IF(Z22="CLIENT D",(Y22*3809.53+(VLOOKUP(AB22,'BASE DE DONNEE'!$I$220:$J$250,2,0))),IF(Z22="CLIENT S+D",(Y22*3809.53+(VLOOKUP(AB22,'BASE DE DONNEE'!$I$220:$J$250,2,0)))-(Y22*3809.53+(VLOOKUP(AB22,'BASE DE DONNEE'!$I$220:$J$250,2,0)))*AA22,IF(Z22="CLIENT S",VLOOKUP(AB22,'BASE DE DONNEE'!$I$220:$J$250,2,0))+VLOOKUP(Y22,'BASE DE DONNEE'!$I$111:$P$192,2,0)-((VLOOKUP(AB22,'BASE DE DONNEE'!$I$220:$J$250,2,0))+VLOOKUP(Y22,'BASE DE DONNEE'!$I$111:$P$192,2,0)*AA22))))))</f>
        <v>0</v>
      </c>
      <c r="AJ22" s="83" t="b">
        <f t="shared" si="6"/>
        <v>0</v>
      </c>
      <c r="AK22" s="83" t="b">
        <f t="shared" si="7"/>
        <v>0</v>
      </c>
      <c r="AL22" s="34"/>
      <c r="AM22" s="26"/>
      <c r="AN22" s="29"/>
      <c r="AO22" s="585"/>
      <c r="AP22" s="704"/>
      <c r="AQ22" s="704"/>
      <c r="AR22" s="77">
        <f t="shared" si="8"/>
        <v>0</v>
      </c>
      <c r="AS22" s="29"/>
      <c r="AT22" s="42"/>
      <c r="AU22" s="29"/>
      <c r="AV22" s="29"/>
      <c r="AW22" s="29"/>
      <c r="AX22" s="29"/>
      <c r="AY22" s="29"/>
      <c r="AZ22" s="129"/>
      <c r="BA22" s="93">
        <f t="shared" si="9"/>
        <v>0</v>
      </c>
      <c r="BB22" s="41">
        <f>IF(AS22="CLIENT S+L",(AR22*3333.33+(VLOOKUP(AU22,'BASE DE DONNEE'!$I$220:$J$250,2,0)))-((AR22*3333.33+(VLOOKUP(AU22,'BASE DE DONNEE'!$I$220:$J$250,2,0)))*AT22),IF(AS22="CLIENT O","OFFERT",IF(AS22="CLIENT L",(VLOOKUP(AU22,'BASE DE DONNEE'!$I$220:$J$250,2,0))+(VLOOKUP(AR22,'BASE DE DONNEE'!$I$111:$P$192,2,0)),IF(AS22="CLIENT D",(AR22*3809.53+(VLOOKUP(AU22,'BASE DE DONNEE'!$I$220:$J$250,2,0))),IF(AS22="CLIENT S+D",(AR22*3809.53+(VLOOKUP(AU22,'BASE DE DONNEE'!$I$220:$J$250,2,0)))-(AR22*3809.53+(VLOOKUP(AU22,'BASE DE DONNEE'!$I$220:$J$250,2,0)))*AT22,IF(AS22="CLIENT S",VLOOKUP(AU22,'BASE DE DONNEE'!$I$220:$J$250,2,0))+VLOOKUP(AR22,'BASE DE DONNEE'!$I$111:$P$192,2,0)-((VLOOKUP(AU22,'BASE DE DONNEE'!$I$220:$J$250,2,0))+VLOOKUP(AR22,'BASE DE DONNEE'!$I$111:$P$164,2,0)*AT22))))))</f>
        <v>0</v>
      </c>
      <c r="BC22" s="41" t="b">
        <f t="shared" si="10"/>
        <v>0</v>
      </c>
      <c r="BD22" s="45" t="b">
        <f t="shared" si="11"/>
        <v>0</v>
      </c>
      <c r="BE22" s="34"/>
      <c r="BF22" s="26"/>
      <c r="BG22" s="29"/>
      <c r="BH22" s="585"/>
      <c r="BI22" s="704"/>
      <c r="BJ22" s="704"/>
      <c r="BK22" s="77">
        <f t="shared" si="12"/>
        <v>0</v>
      </c>
      <c r="BL22" s="29"/>
      <c r="BM22" s="42"/>
      <c r="BN22" s="29"/>
      <c r="BO22" s="29"/>
      <c r="BP22" s="29"/>
      <c r="BQ22" s="29"/>
      <c r="BR22" s="29"/>
      <c r="BS22" s="29"/>
      <c r="BT22" s="94">
        <f t="shared" si="13"/>
        <v>0</v>
      </c>
      <c r="BU22" s="83">
        <f>IF(BL22="CLIENT S+L",(BK22*3333.33+(VLOOKUP(BN22,'BASE DE DONNEE'!$I$220:$J$250,2,0)))-((BK22*3333.33+(VLOOKUP(BN22,'BASE DE DONNEE'!$I$220:$J$250,2,0)))*BM22),IF(BL22="CLIENT O","OFFERT",IF(BL22="CLIENT L",(VLOOKUP(BN22,'BASE DE DONNEE'!$I$220:$J$250,2,0))+(VLOOKUP(BK22,'BASE DE DONNEE'!$I$111:$P$192,2,0)),IF(BL22="CLIENT D",(BK22*3809.53+(VLOOKUP(BN22,'BASE DE DONNEE'!$I$220:$J$250,2,0))),IF(BL22="CLIENT S+D",(BK22*3809.53+(VLOOKUP(BN22,'BASE DE DONNEE'!$I$220:$J$250,2,0)))-((BK22*3809.53+(VLOOKUP(BN22,'BASE DE DONNEE'!$I$220:$J$250,2,0)))*BM22),IF(BL22="CLIENT S",VLOOKUP(BN22,'BASE DE DONNEE'!$I$220:$J$250,2,0))+VLOOKUP(BK22,'BASE DE DONNEE'!$I$111:$P$192,2,0)-((VLOOKUP(BN22,'BASE DE DONNEE'!$I$220:$J$250,2,0))+VLOOKUP(BK22,'BASE DE DONNEE'!$I$111:$P$192,2,0)*BM22))))))</f>
        <v>0</v>
      </c>
      <c r="BV22" s="83" t="b">
        <f t="shared" si="14"/>
        <v>0</v>
      </c>
      <c r="BW22" s="95" t="b">
        <f t="shared" si="15"/>
        <v>0</v>
      </c>
      <c r="BX22" s="34"/>
    </row>
    <row r="23" spans="1:76" x14ac:dyDescent="0.25">
      <c r="A23" s="26"/>
      <c r="B23" s="29"/>
      <c r="C23" s="585"/>
      <c r="D23" s="704"/>
      <c r="E23" s="704"/>
      <c r="F23" s="77">
        <f t="shared" si="0"/>
        <v>0</v>
      </c>
      <c r="G23" s="29"/>
      <c r="H23" s="42"/>
      <c r="I23" s="29"/>
      <c r="J23" s="29"/>
      <c r="K23" s="29"/>
      <c r="L23" s="29"/>
      <c r="M23" s="29"/>
      <c r="N23" s="130"/>
      <c r="O23" s="80">
        <f t="shared" si="1"/>
        <v>0</v>
      </c>
      <c r="P23" s="76" t="b">
        <f>IF(G23="CLIENT S+L",(F23*3333.33+(VLOOKUP(I23,'BASE DE DONNEE'!$I$220:$J$250,2,0)))-(F23*3333.33+(VLOOKUP(I23,'BASE DE DONNEE'!$I$220:$J$250,2,0)))*H23,IF(G23="CLIENT O","OFFERT",IF(G23="CLIENT L",(VLOOKUP(I23,'BASE DE DONNEE'!$I$220:$J$250,2,0))+(VLOOKUP(F23,'BASE DE DONNEE'!$I$111:$P$192,2,0)),IF(G23="CLIENT D",(F23*3809.53+(VLOOKUP(I23,'BASE DE DONNEE'!$I$220:$J$250,2,0))),IF(G23="CLIENT S+D",((F23*3809.53+(VLOOKUP(I23,'BASE DE DONNEE'!$I$220:$J$250,2,0)))-(F23*3809.53+(VLOOKUP(I23,'BASE DE DONNEE'!$I$220:$J$250,2,0)))*H23),IF(G23="CLIENT S",(VLOOKUP(I23,'BASE DE DONNEE'!$I$220:$J$250,2,0))+VLOOKUP(F23,'BASE DE DONNEE'!$I$111:$P$192,2,0)-((VLOOKUP(I23,'BASE DE DONNEE'!$I$220:$J$250,2,0))+VLOOKUP(F23,'BASE DE DONNEE'!$I$111:$P$164,2,0)*H23)))))))</f>
        <v>0</v>
      </c>
      <c r="Q23" s="76" t="b">
        <f t="shared" si="2"/>
        <v>0</v>
      </c>
      <c r="R23" s="83" t="b">
        <f t="shared" si="3"/>
        <v>0</v>
      </c>
      <c r="S23" s="34"/>
      <c r="T23" s="26"/>
      <c r="U23" s="29"/>
      <c r="V23" s="585"/>
      <c r="W23" s="704"/>
      <c r="X23" s="704"/>
      <c r="Y23" s="77">
        <f t="shared" si="4"/>
        <v>0</v>
      </c>
      <c r="Z23" s="29"/>
      <c r="AA23" s="42"/>
      <c r="AB23" s="29"/>
      <c r="AC23" s="29"/>
      <c r="AD23" s="29"/>
      <c r="AE23" s="29"/>
      <c r="AF23" s="29"/>
      <c r="AG23" s="130"/>
      <c r="AH23" s="92">
        <f t="shared" si="5"/>
        <v>0</v>
      </c>
      <c r="AI23" s="83">
        <f>IF(Z23="CLIENT S+L",(Y23*3333.33+(VLOOKUP(AB23,'BASE DE DONNEE'!$I$220:$J$250,2,0)))-(Y23*3333.33+(VLOOKUP(AB23,'BASE DE DONNEE'!$I$220:$J$250,2,0)))*AA23,IF(Z23="CLIENT O","OFFERT",IF(Z23="CLIENT L",(VLOOKUP(AB23,'BASE DE DONNEE'!$I$220:$J$250,2,0))+(VLOOKUP(Y23,'BASE DE DONNEE'!$I$111:$P$192,2,0)),IF(Z23="CLIENT D",(Y23*3809.53+(VLOOKUP(AB23,'BASE DE DONNEE'!$I$220:$J$250,2,0))),IF(Z23="CLIENT S+D",(Y23*3809.53+(VLOOKUP(AB23,'BASE DE DONNEE'!$I$220:$J$250,2,0)))-(Y23*3809.53+(VLOOKUP(AB23,'BASE DE DONNEE'!$I$220:$J$250,2,0)))*AA23,IF(Z23="CLIENT S",VLOOKUP(AB23,'BASE DE DONNEE'!$I$220:$J$250,2,0))+VLOOKUP(Y23,'BASE DE DONNEE'!$I$111:$P$192,2,0)-((VLOOKUP(AB23,'BASE DE DONNEE'!$I$220:$J$250,2,0))+VLOOKUP(Y23,'BASE DE DONNEE'!$I$111:$P$192,2,0)*AA23))))))</f>
        <v>0</v>
      </c>
      <c r="AJ23" s="83" t="b">
        <f t="shared" si="6"/>
        <v>0</v>
      </c>
      <c r="AK23" s="83" t="b">
        <f t="shared" si="7"/>
        <v>0</v>
      </c>
      <c r="AL23" s="34"/>
      <c r="AM23" s="26"/>
      <c r="AN23" s="29"/>
      <c r="AO23" s="585"/>
      <c r="AP23" s="704"/>
      <c r="AQ23" s="704"/>
      <c r="AR23" s="77">
        <f t="shared" si="8"/>
        <v>0</v>
      </c>
      <c r="AS23" s="29"/>
      <c r="AT23" s="42"/>
      <c r="AU23" s="29"/>
      <c r="AV23" s="29"/>
      <c r="AW23" s="29"/>
      <c r="AX23" s="29"/>
      <c r="AY23" s="29"/>
      <c r="AZ23" s="129"/>
      <c r="BA23" s="93">
        <f t="shared" si="9"/>
        <v>0</v>
      </c>
      <c r="BB23" s="41">
        <f>IF(AS23="CLIENT S+L",(AR23*3333.33+(VLOOKUP(AU23,'BASE DE DONNEE'!$I$220:$J$250,2,0)))-((AR23*3333.33+(VLOOKUP(AU23,'BASE DE DONNEE'!$I$220:$J$250,2,0)))*AT23),IF(AS23="CLIENT O","OFFERT",IF(AS23="CLIENT L",(VLOOKUP(AU23,'BASE DE DONNEE'!$I$220:$J$250,2,0))+(VLOOKUP(AR23,'BASE DE DONNEE'!$I$111:$P$192,2,0)),IF(AS23="CLIENT D",(AR23*3809.53+(VLOOKUP(AU23,'BASE DE DONNEE'!$I$220:$J$250,2,0))),IF(AS23="CLIENT S+D",(AR23*3809.53+(VLOOKUP(AU23,'BASE DE DONNEE'!$I$220:$J$250,2,0)))-(AR23*3809.53+(VLOOKUP(AU23,'BASE DE DONNEE'!$I$220:$J$250,2,0)))*AT23,IF(AS23="CLIENT S",VLOOKUP(AU23,'BASE DE DONNEE'!$I$220:$J$250,2,0))+VLOOKUP(AR23,'BASE DE DONNEE'!$I$111:$P$192,2,0)-((VLOOKUP(AU23,'BASE DE DONNEE'!$I$220:$J$250,2,0))+VLOOKUP(AR23,'BASE DE DONNEE'!$I$111:$P$164,2,0)*AT23))))))</f>
        <v>0</v>
      </c>
      <c r="BC23" s="41" t="b">
        <f t="shared" si="10"/>
        <v>0</v>
      </c>
      <c r="BD23" s="45" t="b">
        <f t="shared" si="11"/>
        <v>0</v>
      </c>
      <c r="BE23" s="34"/>
      <c r="BF23" s="26"/>
      <c r="BG23" s="29"/>
      <c r="BH23" s="585"/>
      <c r="BI23" s="704"/>
      <c r="BJ23" s="704"/>
      <c r="BK23" s="77">
        <f t="shared" si="12"/>
        <v>0</v>
      </c>
      <c r="BL23" s="29"/>
      <c r="BM23" s="42"/>
      <c r="BN23" s="29"/>
      <c r="BO23" s="29"/>
      <c r="BP23" s="29"/>
      <c r="BQ23" s="29"/>
      <c r="BR23" s="29"/>
      <c r="BS23" s="29"/>
      <c r="BT23" s="94">
        <f t="shared" si="13"/>
        <v>0</v>
      </c>
      <c r="BU23" s="83">
        <f>IF(BL23="CLIENT S+L",(BK23*3333.33+(VLOOKUP(BN23,'BASE DE DONNEE'!$I$220:$J$250,2,0)))-((BK23*3333.33+(VLOOKUP(BN23,'BASE DE DONNEE'!$I$220:$J$250,2,0)))*BM23),IF(BL23="CLIENT O","OFFERT",IF(BL23="CLIENT L",(VLOOKUP(BN23,'BASE DE DONNEE'!$I$220:$J$250,2,0))+(VLOOKUP(BK23,'BASE DE DONNEE'!$I$111:$P$192,2,0)),IF(BL23="CLIENT D",(BK23*3809.53+(VLOOKUP(BN23,'BASE DE DONNEE'!$I$220:$J$250,2,0))),IF(BL23="CLIENT S+D",(BK23*3809.53+(VLOOKUP(BN23,'BASE DE DONNEE'!$I$220:$J$250,2,0)))-((BK23*3809.53+(VLOOKUP(BN23,'BASE DE DONNEE'!$I$220:$J$250,2,0)))*BM23),IF(BL23="CLIENT S",VLOOKUP(BN23,'BASE DE DONNEE'!$I$220:$J$250,2,0))+VLOOKUP(BK23,'BASE DE DONNEE'!$I$111:$P$192,2,0)-((VLOOKUP(BN23,'BASE DE DONNEE'!$I$220:$J$250,2,0))+VLOOKUP(BK23,'BASE DE DONNEE'!$I$111:$P$192,2,0)*BM23))))))</f>
        <v>0</v>
      </c>
      <c r="BV23" s="83" t="b">
        <f t="shared" si="14"/>
        <v>0</v>
      </c>
      <c r="BW23" s="95" t="b">
        <f t="shared" si="15"/>
        <v>0</v>
      </c>
      <c r="BX23" s="34"/>
    </row>
    <row r="24" spans="1:76" x14ac:dyDescent="0.25">
      <c r="A24" s="26"/>
      <c r="B24" s="29"/>
      <c r="C24" s="585"/>
      <c r="D24" s="704"/>
      <c r="E24" s="704"/>
      <c r="F24" s="77">
        <f t="shared" si="0"/>
        <v>0</v>
      </c>
      <c r="G24" s="29"/>
      <c r="H24" s="42"/>
      <c r="I24" s="29"/>
      <c r="J24" s="29"/>
      <c r="K24" s="29"/>
      <c r="L24" s="29"/>
      <c r="M24" s="29"/>
      <c r="N24" s="130"/>
      <c r="O24" s="80">
        <f t="shared" si="1"/>
        <v>0</v>
      </c>
      <c r="P24" s="76" t="b">
        <f>IF(G24="CLIENT S+L",(F24*3333.33+(VLOOKUP(I24,'BASE DE DONNEE'!$I$220:$J$250,2,0)))-(F24*3333.33+(VLOOKUP(I24,'BASE DE DONNEE'!$I$220:$J$250,2,0)))*H24,IF(G24="CLIENT O","OFFERT",IF(G24="CLIENT L",(VLOOKUP(I24,'BASE DE DONNEE'!$I$220:$J$250,2,0))+(VLOOKUP(F24,'BASE DE DONNEE'!$I$111:$P$192,2,0)),IF(G24="CLIENT D",(F24*3809.53+(VLOOKUP(I24,'BASE DE DONNEE'!$I$220:$J$250,2,0))),IF(G24="CLIENT S+D",((F24*3809.53+(VLOOKUP(I24,'BASE DE DONNEE'!$I$220:$J$250,2,0)))-(F24*3809.53+(VLOOKUP(I24,'BASE DE DONNEE'!$I$220:$J$250,2,0)))*H24),IF(G24="CLIENT S",(VLOOKUP(I24,'BASE DE DONNEE'!$I$220:$J$250,2,0))+VLOOKUP(F24,'BASE DE DONNEE'!$I$111:$P$192,2,0)-((VLOOKUP(I24,'BASE DE DONNEE'!$I$220:$J$250,2,0))+VLOOKUP(F24,'BASE DE DONNEE'!$I$111:$P$164,2,0)*H24)))))))</f>
        <v>0</v>
      </c>
      <c r="Q24" s="76" t="b">
        <f t="shared" si="2"/>
        <v>0</v>
      </c>
      <c r="R24" s="83" t="b">
        <f t="shared" si="3"/>
        <v>0</v>
      </c>
      <c r="S24" s="34"/>
      <c r="T24" s="26"/>
      <c r="U24" s="29"/>
      <c r="V24" s="585"/>
      <c r="W24" s="704"/>
      <c r="X24" s="704"/>
      <c r="Y24" s="77">
        <f t="shared" si="4"/>
        <v>0</v>
      </c>
      <c r="Z24" s="29"/>
      <c r="AA24" s="42"/>
      <c r="AB24" s="29"/>
      <c r="AC24" s="29"/>
      <c r="AD24" s="29"/>
      <c r="AE24" s="29"/>
      <c r="AF24" s="29"/>
      <c r="AG24" s="130"/>
      <c r="AH24" s="92">
        <f t="shared" si="5"/>
        <v>0</v>
      </c>
      <c r="AI24" s="83">
        <f>IF(Z24="CLIENT S+L",(Y24*3333.33+(VLOOKUP(AB24,'BASE DE DONNEE'!$I$220:$J$250,2,0)))-(Y24*3333.33+(VLOOKUP(AB24,'BASE DE DONNEE'!$I$220:$J$250,2,0)))*AA24,IF(Z24="CLIENT O","OFFERT",IF(Z24="CLIENT L",(VLOOKUP(AB24,'BASE DE DONNEE'!$I$220:$J$250,2,0))+(VLOOKUP(Y24,'BASE DE DONNEE'!$I$111:$P$192,2,0)),IF(Z24="CLIENT D",(Y24*3809.53+(VLOOKUP(AB24,'BASE DE DONNEE'!$I$220:$J$250,2,0))),IF(Z24="CLIENT S+D",(Y24*3809.53+(VLOOKUP(AB24,'BASE DE DONNEE'!$I$220:$J$250,2,0)))-(Y24*3809.53+(VLOOKUP(AB24,'BASE DE DONNEE'!$I$220:$J$250,2,0)))*AA24,IF(Z24="CLIENT S",VLOOKUP(AB24,'BASE DE DONNEE'!$I$220:$J$250,2,0))+VLOOKUP(Y24,'BASE DE DONNEE'!$I$111:$P$192,2,0)-((VLOOKUP(AB24,'BASE DE DONNEE'!$I$220:$J$250,2,0))+VLOOKUP(Y24,'BASE DE DONNEE'!$I$111:$P$192,2,0)*AA24))))))</f>
        <v>0</v>
      </c>
      <c r="AJ24" s="83" t="b">
        <f t="shared" si="6"/>
        <v>0</v>
      </c>
      <c r="AK24" s="83" t="b">
        <f t="shared" si="7"/>
        <v>0</v>
      </c>
      <c r="AL24" s="34"/>
      <c r="AM24" s="26"/>
      <c r="AN24" s="29"/>
      <c r="AO24" s="585"/>
      <c r="AP24" s="704"/>
      <c r="AQ24" s="704"/>
      <c r="AR24" s="77">
        <f t="shared" si="8"/>
        <v>0</v>
      </c>
      <c r="AS24" s="29"/>
      <c r="AT24" s="42"/>
      <c r="AU24" s="29"/>
      <c r="AV24" s="29"/>
      <c r="AW24" s="29"/>
      <c r="AX24" s="29"/>
      <c r="AY24" s="29"/>
      <c r="AZ24" s="129"/>
      <c r="BA24" s="93">
        <f t="shared" si="9"/>
        <v>0</v>
      </c>
      <c r="BB24" s="41">
        <f>IF(AS24="CLIENT S+L",(AR24*3333.33+(VLOOKUP(AU24,'BASE DE DONNEE'!$I$220:$J$250,2,0)))-((AR24*3333.33+(VLOOKUP(AU24,'BASE DE DONNEE'!$I$220:$J$250,2,0)))*AT24),IF(AS24="CLIENT O","OFFERT",IF(AS24="CLIENT L",(VLOOKUP(AU24,'BASE DE DONNEE'!$I$220:$J$250,2,0))+(VLOOKUP(AR24,'BASE DE DONNEE'!$I$111:$P$192,2,0)),IF(AS24="CLIENT D",(AR24*3809.53+(VLOOKUP(AU24,'BASE DE DONNEE'!$I$220:$J$250,2,0))),IF(AS24="CLIENT S+D",(AR24*3809.53+(VLOOKUP(AU24,'BASE DE DONNEE'!$I$220:$J$250,2,0)))-(AR24*3809.53+(VLOOKUP(AU24,'BASE DE DONNEE'!$I$220:$J$250,2,0)))*AT24,IF(AS24="CLIENT S",VLOOKUP(AU24,'BASE DE DONNEE'!$I$220:$J$250,2,0))+VLOOKUP(AR24,'BASE DE DONNEE'!$I$111:$P$192,2,0)-((VLOOKUP(AU24,'BASE DE DONNEE'!$I$220:$J$250,2,0))+VLOOKUP(AR24,'BASE DE DONNEE'!$I$111:$P$164,2,0)*AT24))))))</f>
        <v>0</v>
      </c>
      <c r="BC24" s="41" t="b">
        <f t="shared" si="10"/>
        <v>0</v>
      </c>
      <c r="BD24" s="45" t="b">
        <f t="shared" si="11"/>
        <v>0</v>
      </c>
      <c r="BE24" s="34"/>
      <c r="BF24" s="26"/>
      <c r="BG24" s="29"/>
      <c r="BH24" s="585"/>
      <c r="BI24" s="704"/>
      <c r="BJ24" s="704"/>
      <c r="BK24" s="77">
        <f t="shared" si="12"/>
        <v>0</v>
      </c>
      <c r="BL24" s="29"/>
      <c r="BM24" s="42"/>
      <c r="BN24" s="29"/>
      <c r="BO24" s="29"/>
      <c r="BP24" s="29"/>
      <c r="BQ24" s="29"/>
      <c r="BR24" s="29"/>
      <c r="BS24" s="29"/>
      <c r="BT24" s="94">
        <f t="shared" si="13"/>
        <v>0</v>
      </c>
      <c r="BU24" s="83">
        <f>IF(BL24="CLIENT S+L",(BK24*3333.33+(VLOOKUP(BN24,'BASE DE DONNEE'!$I$220:$J$250,2,0)))-((BK24*3333.33+(VLOOKUP(BN24,'BASE DE DONNEE'!$I$220:$J$250,2,0)))*BM24),IF(BL24="CLIENT O","OFFERT",IF(BL24="CLIENT L",(VLOOKUP(BN24,'BASE DE DONNEE'!$I$220:$J$250,2,0))+(VLOOKUP(BK24,'BASE DE DONNEE'!$I$111:$P$192,2,0)),IF(BL24="CLIENT D",(BK24*3809.53+(VLOOKUP(BN24,'BASE DE DONNEE'!$I$220:$J$250,2,0))),IF(BL24="CLIENT S+D",(BK24*3809.53+(VLOOKUP(BN24,'BASE DE DONNEE'!$I$220:$J$250,2,0)))-((BK24*3809.53+(VLOOKUP(BN24,'BASE DE DONNEE'!$I$220:$J$250,2,0)))*BM24),IF(BL24="CLIENT S",VLOOKUP(BN24,'BASE DE DONNEE'!$I$220:$J$250,2,0))+VLOOKUP(BK24,'BASE DE DONNEE'!$I$111:$P$192,2,0)-((VLOOKUP(BN24,'BASE DE DONNEE'!$I$220:$J$250,2,0))+VLOOKUP(BK24,'BASE DE DONNEE'!$I$111:$P$192,2,0)*BM24))))))</f>
        <v>0</v>
      </c>
      <c r="BV24" s="83" t="b">
        <f t="shared" si="14"/>
        <v>0</v>
      </c>
      <c r="BW24" s="95" t="b">
        <f t="shared" si="15"/>
        <v>0</v>
      </c>
      <c r="BX24" s="34"/>
    </row>
    <row r="25" spans="1:76" x14ac:dyDescent="0.25">
      <c r="A25" s="26"/>
      <c r="B25" s="29"/>
      <c r="C25" s="585"/>
      <c r="D25" s="704"/>
      <c r="E25" s="704"/>
      <c r="F25" s="77">
        <f t="shared" si="0"/>
        <v>0</v>
      </c>
      <c r="G25" s="29"/>
      <c r="H25" s="42"/>
      <c r="I25" s="29"/>
      <c r="J25" s="29"/>
      <c r="K25" s="29"/>
      <c r="L25" s="29"/>
      <c r="M25" s="29"/>
      <c r="N25" s="130"/>
      <c r="O25" s="80">
        <f t="shared" si="1"/>
        <v>0</v>
      </c>
      <c r="P25" s="76" t="b">
        <f>IF(G25="CLIENT S+L",(F25*3333.33+(VLOOKUP(I25,'BASE DE DONNEE'!$I$220:$J$250,2,0)))-(F25*3333.33+(VLOOKUP(I25,'BASE DE DONNEE'!$I$220:$J$250,2,0)))*H25,IF(G25="CLIENT O","OFFERT",IF(G25="CLIENT L",(VLOOKUP(I25,'BASE DE DONNEE'!$I$220:$J$250,2,0))+(VLOOKUP(F25,'BASE DE DONNEE'!$I$111:$P$192,2,0)),IF(G25="CLIENT D",(F25*3809.53+(VLOOKUP(I25,'BASE DE DONNEE'!$I$220:$J$250,2,0))),IF(G25="CLIENT S+D",((F25*3809.53+(VLOOKUP(I25,'BASE DE DONNEE'!$I$220:$J$250,2,0)))-(F25*3809.53+(VLOOKUP(I25,'BASE DE DONNEE'!$I$220:$J$250,2,0)))*H25),IF(G25="CLIENT S",(VLOOKUP(I25,'BASE DE DONNEE'!$I$220:$J$250,2,0))+VLOOKUP(F25,'BASE DE DONNEE'!$I$111:$P$192,2,0)-((VLOOKUP(I25,'BASE DE DONNEE'!$I$220:$J$250,2,0))+VLOOKUP(F25,'BASE DE DONNEE'!$I$111:$P$164,2,0)*H25)))))))</f>
        <v>0</v>
      </c>
      <c r="Q25" s="76" t="b">
        <f t="shared" si="2"/>
        <v>0</v>
      </c>
      <c r="R25" s="83" t="b">
        <f t="shared" si="3"/>
        <v>0</v>
      </c>
      <c r="S25" s="34"/>
      <c r="T25" s="26"/>
      <c r="U25" s="29"/>
      <c r="V25" s="585"/>
      <c r="W25" s="704"/>
      <c r="X25" s="704"/>
      <c r="Y25" s="77">
        <f t="shared" si="4"/>
        <v>0</v>
      </c>
      <c r="Z25" s="29"/>
      <c r="AA25" s="42"/>
      <c r="AB25" s="29"/>
      <c r="AC25" s="29"/>
      <c r="AD25" s="29"/>
      <c r="AE25" s="29"/>
      <c r="AF25" s="29"/>
      <c r="AG25" s="130"/>
      <c r="AH25" s="92">
        <f t="shared" si="5"/>
        <v>0</v>
      </c>
      <c r="AI25" s="83">
        <f>IF(Z25="CLIENT S+L",(Y25*3333.33+(VLOOKUP(AB25,'BASE DE DONNEE'!$I$220:$J$250,2,0)))-(Y25*3333.33+(VLOOKUP(AB25,'BASE DE DONNEE'!$I$220:$J$250,2,0)))*AA25,IF(Z25="CLIENT O","OFFERT",IF(Z25="CLIENT L",(VLOOKUP(AB25,'BASE DE DONNEE'!$I$220:$J$250,2,0))+(VLOOKUP(Y25,'BASE DE DONNEE'!$I$111:$P$192,2,0)),IF(Z25="CLIENT D",(Y25*3809.53+(VLOOKUP(AB25,'BASE DE DONNEE'!$I$220:$J$250,2,0))),IF(Z25="CLIENT S+D",(Y25*3809.53+(VLOOKUP(AB25,'BASE DE DONNEE'!$I$220:$J$250,2,0)))-(Y25*3809.53+(VLOOKUP(AB25,'BASE DE DONNEE'!$I$220:$J$250,2,0)))*AA25,IF(Z25="CLIENT S",VLOOKUP(AB25,'BASE DE DONNEE'!$I$220:$J$250,2,0))+VLOOKUP(Y25,'BASE DE DONNEE'!$I$111:$P$192,2,0)-((VLOOKUP(AB25,'BASE DE DONNEE'!$I$220:$J$250,2,0))+VLOOKUP(Y25,'BASE DE DONNEE'!$I$111:$P$192,2,0)*AA25))))))</f>
        <v>0</v>
      </c>
      <c r="AJ25" s="83" t="b">
        <f t="shared" si="6"/>
        <v>0</v>
      </c>
      <c r="AK25" s="83" t="b">
        <f t="shared" si="7"/>
        <v>0</v>
      </c>
      <c r="AL25" s="34"/>
      <c r="AM25" s="26"/>
      <c r="AN25" s="29"/>
      <c r="AO25" s="585"/>
      <c r="AP25" s="704"/>
      <c r="AQ25" s="704"/>
      <c r="AR25" s="77">
        <f t="shared" si="8"/>
        <v>0</v>
      </c>
      <c r="AS25" s="29"/>
      <c r="AT25" s="42"/>
      <c r="AU25" s="29"/>
      <c r="AV25" s="29"/>
      <c r="AW25" s="29"/>
      <c r="AX25" s="29"/>
      <c r="AY25" s="29"/>
      <c r="AZ25" s="129"/>
      <c r="BA25" s="93">
        <f t="shared" si="9"/>
        <v>0</v>
      </c>
      <c r="BB25" s="41">
        <f>IF(AS25="CLIENT S+L",(AR25*3333.33+(VLOOKUP(AU25,'BASE DE DONNEE'!$I$220:$J$250,2,0)))-((AR25*3333.33+(VLOOKUP(AU25,'BASE DE DONNEE'!$I$220:$J$250,2,0)))*AT25),IF(AS25="CLIENT O","OFFERT",IF(AS25="CLIENT L",(VLOOKUP(AU25,'BASE DE DONNEE'!$I$220:$J$250,2,0))+(VLOOKUP(AR25,'BASE DE DONNEE'!$I$111:$P$192,2,0)),IF(AS25="CLIENT D",(AR25*3809.53+(VLOOKUP(AU25,'BASE DE DONNEE'!$I$220:$J$250,2,0))),IF(AS25="CLIENT S+D",(AR25*3809.53+(VLOOKUP(AU25,'BASE DE DONNEE'!$I$220:$J$250,2,0)))-(AR25*3809.53+(VLOOKUP(AU25,'BASE DE DONNEE'!$I$220:$J$250,2,0)))*AT25,IF(AS25="CLIENT S",VLOOKUP(AU25,'BASE DE DONNEE'!$I$220:$J$250,2,0))+VLOOKUP(AR25,'BASE DE DONNEE'!$I$111:$P$192,2,0)-((VLOOKUP(AU25,'BASE DE DONNEE'!$I$220:$J$250,2,0))+VLOOKUP(AR25,'BASE DE DONNEE'!$I$111:$P$164,2,0)*AT25))))))</f>
        <v>0</v>
      </c>
      <c r="BC25" s="41" t="b">
        <f t="shared" si="10"/>
        <v>0</v>
      </c>
      <c r="BD25" s="45" t="b">
        <f t="shared" si="11"/>
        <v>0</v>
      </c>
      <c r="BE25" s="34"/>
      <c r="BF25" s="26"/>
      <c r="BG25" s="29"/>
      <c r="BH25" s="585"/>
      <c r="BI25" s="704"/>
      <c r="BJ25" s="704"/>
      <c r="BK25" s="77">
        <f t="shared" si="12"/>
        <v>0</v>
      </c>
      <c r="BL25" s="29"/>
      <c r="BM25" s="42"/>
      <c r="BN25" s="29"/>
      <c r="BO25" s="29"/>
      <c r="BP25" s="29"/>
      <c r="BQ25" s="29"/>
      <c r="BR25" s="29"/>
      <c r="BS25" s="29"/>
      <c r="BT25" s="94">
        <f t="shared" si="13"/>
        <v>0</v>
      </c>
      <c r="BU25" s="83">
        <f>IF(BL25="CLIENT S+L",(BK25*3333.33+(VLOOKUP(BN25,'BASE DE DONNEE'!$I$220:$J$250,2,0)))-((BK25*3333.33+(VLOOKUP(BN25,'BASE DE DONNEE'!$I$220:$J$250,2,0)))*BM25),IF(BL25="CLIENT O","OFFERT",IF(BL25="CLIENT L",(VLOOKUP(BN25,'BASE DE DONNEE'!$I$220:$J$250,2,0))+(VLOOKUP(BK25,'BASE DE DONNEE'!$I$111:$P$192,2,0)),IF(BL25="CLIENT D",(BK25*3809.53+(VLOOKUP(BN25,'BASE DE DONNEE'!$I$220:$J$250,2,0))),IF(BL25="CLIENT S+D",(BK25*3809.53+(VLOOKUP(BN25,'BASE DE DONNEE'!$I$220:$J$250,2,0)))-((BK25*3809.53+(VLOOKUP(BN25,'BASE DE DONNEE'!$I$220:$J$250,2,0)))*BM25),IF(BL25="CLIENT S",VLOOKUP(BN25,'BASE DE DONNEE'!$I$220:$J$250,2,0))+VLOOKUP(BK25,'BASE DE DONNEE'!$I$111:$P$192,2,0)-((VLOOKUP(BN25,'BASE DE DONNEE'!$I$220:$J$250,2,0))+VLOOKUP(BK25,'BASE DE DONNEE'!$I$111:$P$192,2,0)*BM25))))))</f>
        <v>0</v>
      </c>
      <c r="BV25" s="83" t="b">
        <f t="shared" si="14"/>
        <v>0</v>
      </c>
      <c r="BW25" s="95" t="b">
        <f t="shared" si="15"/>
        <v>0</v>
      </c>
      <c r="BX25" s="34"/>
    </row>
    <row r="26" spans="1:76" x14ac:dyDescent="0.25">
      <c r="A26" s="26"/>
      <c r="B26" s="29"/>
      <c r="C26" s="585"/>
      <c r="D26" s="704"/>
      <c r="E26" s="704"/>
      <c r="F26" s="77">
        <f t="shared" si="0"/>
        <v>0</v>
      </c>
      <c r="G26" s="29"/>
      <c r="H26" s="42"/>
      <c r="I26" s="29"/>
      <c r="J26" s="29"/>
      <c r="K26" s="29"/>
      <c r="L26" s="29"/>
      <c r="M26" s="29"/>
      <c r="N26" s="130"/>
      <c r="O26" s="80">
        <f t="shared" si="1"/>
        <v>0</v>
      </c>
      <c r="P26" s="76" t="b">
        <f>IF(G26="CLIENT S+L",(F26*3333.33+(VLOOKUP(I26,'BASE DE DONNEE'!$I$220:$J$250,2,0)))-(F26*3333.33+(VLOOKUP(I26,'BASE DE DONNEE'!$I$220:$J$250,2,0)))*H26,IF(G26="CLIENT O","OFFERT",IF(G26="CLIENT L",(VLOOKUP(I26,'BASE DE DONNEE'!$I$220:$J$250,2,0))+(VLOOKUP(F26,'BASE DE DONNEE'!$I$111:$P$192,2,0)),IF(G26="CLIENT D",(F26*3809.53+(VLOOKUP(I26,'BASE DE DONNEE'!$I$220:$J$250,2,0))),IF(G26="CLIENT S+D",((F26*3809.53+(VLOOKUP(I26,'BASE DE DONNEE'!$I$220:$J$250,2,0)))-(F26*3809.53+(VLOOKUP(I26,'BASE DE DONNEE'!$I$220:$J$250,2,0)))*H26),IF(G26="CLIENT S",(VLOOKUP(I26,'BASE DE DONNEE'!$I$220:$J$250,2,0))+VLOOKUP(F26,'BASE DE DONNEE'!$I$111:$P$192,2,0)-((VLOOKUP(I26,'BASE DE DONNEE'!$I$220:$J$250,2,0))+VLOOKUP(F26,'BASE DE DONNEE'!$I$111:$P$164,2,0)*H26)))))))</f>
        <v>0</v>
      </c>
      <c r="Q26" s="76" t="b">
        <f t="shared" si="2"/>
        <v>0</v>
      </c>
      <c r="R26" s="83" t="b">
        <f t="shared" si="3"/>
        <v>0</v>
      </c>
      <c r="S26" s="34"/>
      <c r="T26" s="26"/>
      <c r="U26" s="29"/>
      <c r="V26" s="585"/>
      <c r="W26" s="704"/>
      <c r="X26" s="704"/>
      <c r="Y26" s="77">
        <f t="shared" si="4"/>
        <v>0</v>
      </c>
      <c r="Z26" s="29"/>
      <c r="AA26" s="42"/>
      <c r="AB26" s="29"/>
      <c r="AC26" s="29"/>
      <c r="AD26" s="29"/>
      <c r="AE26" s="29"/>
      <c r="AF26" s="29"/>
      <c r="AG26" s="130"/>
      <c r="AH26" s="92">
        <f t="shared" si="5"/>
        <v>0</v>
      </c>
      <c r="AI26" s="83">
        <f>IF(Z26="CLIENT S+L",(Y26*3333.33+(VLOOKUP(AB26,'BASE DE DONNEE'!$I$220:$J$250,2,0)))-(Y26*3333.33+(VLOOKUP(AB26,'BASE DE DONNEE'!$I$220:$J$250,2,0)))*AA26,IF(Z26="CLIENT O","OFFERT",IF(Z26="CLIENT L",(VLOOKUP(AB26,'BASE DE DONNEE'!$I$220:$J$250,2,0))+(VLOOKUP(Y26,'BASE DE DONNEE'!$I$111:$P$192,2,0)),IF(Z26="CLIENT D",(Y26*3809.53+(VLOOKUP(AB26,'BASE DE DONNEE'!$I$220:$J$250,2,0))),IF(Z26="CLIENT S+D",(Y26*3809.53+(VLOOKUP(AB26,'BASE DE DONNEE'!$I$220:$J$250,2,0)))-(Y26*3809.53+(VLOOKUP(AB26,'BASE DE DONNEE'!$I$220:$J$250,2,0)))*AA26,IF(Z26="CLIENT S",VLOOKUP(AB26,'BASE DE DONNEE'!$I$220:$J$250,2,0))+VLOOKUP(Y26,'BASE DE DONNEE'!$I$111:$P$192,2,0)-((VLOOKUP(AB26,'BASE DE DONNEE'!$I$220:$J$250,2,0))+VLOOKUP(Y26,'BASE DE DONNEE'!$I$111:$P$192,2,0)*AA26))))))</f>
        <v>0</v>
      </c>
      <c r="AJ26" s="83" t="b">
        <f t="shared" si="6"/>
        <v>0</v>
      </c>
      <c r="AK26" s="83" t="b">
        <f t="shared" si="7"/>
        <v>0</v>
      </c>
      <c r="AL26" s="34"/>
      <c r="AM26" s="26"/>
      <c r="AN26" s="29"/>
      <c r="AO26" s="585"/>
      <c r="AP26" s="704"/>
      <c r="AQ26" s="704"/>
      <c r="AR26" s="77">
        <f t="shared" si="8"/>
        <v>0</v>
      </c>
      <c r="AS26" s="29"/>
      <c r="AT26" s="42"/>
      <c r="AU26" s="29"/>
      <c r="AV26" s="29"/>
      <c r="AW26" s="29"/>
      <c r="AX26" s="29"/>
      <c r="AY26" s="29"/>
      <c r="AZ26" s="129"/>
      <c r="BA26" s="93">
        <f t="shared" si="9"/>
        <v>0</v>
      </c>
      <c r="BB26" s="41">
        <f>IF(AS26="CLIENT S+L",(AR26*3333.33+(VLOOKUP(AU26,'BASE DE DONNEE'!$I$220:$J$250,2,0)))-((AR26*3333.33+(VLOOKUP(AU26,'BASE DE DONNEE'!$I$220:$J$250,2,0)))*AT26),IF(AS26="CLIENT O","OFFERT",IF(AS26="CLIENT L",(VLOOKUP(AU26,'BASE DE DONNEE'!$I$220:$J$250,2,0))+(VLOOKUP(AR26,'BASE DE DONNEE'!$I$111:$P$192,2,0)),IF(AS26="CLIENT D",(AR26*3809.53+(VLOOKUP(AU26,'BASE DE DONNEE'!$I$220:$J$250,2,0))),IF(AS26="CLIENT S+D",(AR26*3809.53+(VLOOKUP(AU26,'BASE DE DONNEE'!$I$220:$J$250,2,0)))-(AR26*3809.53+(VLOOKUP(AU26,'BASE DE DONNEE'!$I$220:$J$250,2,0)))*AT26,IF(AS26="CLIENT S",VLOOKUP(AU26,'BASE DE DONNEE'!$I$220:$J$250,2,0))+VLOOKUP(AR26,'BASE DE DONNEE'!$I$111:$P$192,2,0)-((VLOOKUP(AU26,'BASE DE DONNEE'!$I$220:$J$250,2,0))+VLOOKUP(AR26,'BASE DE DONNEE'!$I$111:$P$164,2,0)*AT26))))))</f>
        <v>0</v>
      </c>
      <c r="BC26" s="41" t="b">
        <f t="shared" si="10"/>
        <v>0</v>
      </c>
      <c r="BD26" s="45" t="b">
        <f t="shared" si="11"/>
        <v>0</v>
      </c>
      <c r="BE26" s="34"/>
      <c r="BF26" s="26"/>
      <c r="BG26" s="29"/>
      <c r="BH26" s="585"/>
      <c r="BI26" s="704"/>
      <c r="BJ26" s="704"/>
      <c r="BK26" s="77">
        <f t="shared" si="12"/>
        <v>0</v>
      </c>
      <c r="BL26" s="29"/>
      <c r="BM26" s="42"/>
      <c r="BN26" s="29"/>
      <c r="BO26" s="29"/>
      <c r="BP26" s="29"/>
      <c r="BQ26" s="29"/>
      <c r="BR26" s="29"/>
      <c r="BS26" s="29"/>
      <c r="BT26" s="94">
        <f t="shared" si="13"/>
        <v>0</v>
      </c>
      <c r="BU26" s="83">
        <f>IF(BL26="CLIENT S+L",(BK26*3333.33+(VLOOKUP(BN26,'BASE DE DONNEE'!$I$220:$J$250,2,0)))-((BK26*3333.33+(VLOOKUP(BN26,'BASE DE DONNEE'!$I$220:$J$250,2,0)))*BM26),IF(BL26="CLIENT O","OFFERT",IF(BL26="CLIENT L",(VLOOKUP(BN26,'BASE DE DONNEE'!$I$220:$J$250,2,0))+(VLOOKUP(BK26,'BASE DE DONNEE'!$I$111:$P$192,2,0)),IF(BL26="CLIENT D",(BK26*3809.53+(VLOOKUP(BN26,'BASE DE DONNEE'!$I$220:$J$250,2,0))),IF(BL26="CLIENT S+D",(BK26*3809.53+(VLOOKUP(BN26,'BASE DE DONNEE'!$I$220:$J$250,2,0)))-((BK26*3809.53+(VLOOKUP(BN26,'BASE DE DONNEE'!$I$220:$J$250,2,0)))*BM26),IF(BL26="CLIENT S",VLOOKUP(BN26,'BASE DE DONNEE'!$I$220:$J$250,2,0))+VLOOKUP(BK26,'BASE DE DONNEE'!$I$111:$P$192,2,0)-((VLOOKUP(BN26,'BASE DE DONNEE'!$I$220:$J$250,2,0))+VLOOKUP(BK26,'BASE DE DONNEE'!$I$111:$P$192,2,0)*BM26))))))</f>
        <v>0</v>
      </c>
      <c r="BV26" s="83" t="b">
        <f t="shared" si="14"/>
        <v>0</v>
      </c>
      <c r="BW26" s="95" t="b">
        <f t="shared" si="15"/>
        <v>0</v>
      </c>
      <c r="BX26" s="34"/>
    </row>
    <row r="27" spans="1:76" x14ac:dyDescent="0.25">
      <c r="A27" s="26"/>
      <c r="B27" s="29"/>
      <c r="C27" s="585"/>
      <c r="D27" s="704"/>
      <c r="E27" s="704"/>
      <c r="F27" s="77">
        <f t="shared" si="0"/>
        <v>0</v>
      </c>
      <c r="G27" s="29"/>
      <c r="H27" s="42"/>
      <c r="I27" s="29"/>
      <c r="J27" s="29"/>
      <c r="K27" s="29"/>
      <c r="L27" s="29"/>
      <c r="M27" s="29"/>
      <c r="N27" s="130"/>
      <c r="O27" s="80">
        <f t="shared" si="1"/>
        <v>0</v>
      </c>
      <c r="P27" s="76" t="b">
        <f>IF(G27="CLIENT S+L",(F27*3333.33+(VLOOKUP(I27,'BASE DE DONNEE'!$I$220:$J$250,2,0)))-(F27*3333.33+(VLOOKUP(I27,'BASE DE DONNEE'!$I$220:$J$250,2,0)))*H27,IF(G27="CLIENT O","OFFERT",IF(G27="CLIENT L",(VLOOKUP(I27,'BASE DE DONNEE'!$I$220:$J$250,2,0))+(VLOOKUP(F27,'BASE DE DONNEE'!$I$111:$P$192,2,0)),IF(G27="CLIENT D",(F27*3809.53+(VLOOKUP(I27,'BASE DE DONNEE'!$I$220:$J$250,2,0))),IF(G27="CLIENT S+D",((F27*3809.53+(VLOOKUP(I27,'BASE DE DONNEE'!$I$220:$J$250,2,0)))-(F27*3809.53+(VLOOKUP(I27,'BASE DE DONNEE'!$I$220:$J$250,2,0)))*H27),IF(G27="CLIENT S",(VLOOKUP(I27,'BASE DE DONNEE'!$I$220:$J$250,2,0))+VLOOKUP(F27,'BASE DE DONNEE'!$I$111:$P$192,2,0)-((VLOOKUP(I27,'BASE DE DONNEE'!$I$220:$J$250,2,0))+VLOOKUP(F27,'BASE DE DONNEE'!$I$111:$P$164,2,0)*H27)))))))</f>
        <v>0</v>
      </c>
      <c r="Q27" s="76" t="b">
        <f t="shared" si="2"/>
        <v>0</v>
      </c>
      <c r="R27" s="83" t="b">
        <f t="shared" si="3"/>
        <v>0</v>
      </c>
      <c r="S27" s="34"/>
      <c r="T27" s="26"/>
      <c r="U27" s="29"/>
      <c r="V27" s="585"/>
      <c r="W27" s="704"/>
      <c r="X27" s="704"/>
      <c r="Y27" s="77">
        <f t="shared" si="4"/>
        <v>0</v>
      </c>
      <c r="Z27" s="29"/>
      <c r="AA27" s="42"/>
      <c r="AB27" s="29"/>
      <c r="AC27" s="29"/>
      <c r="AD27" s="29"/>
      <c r="AE27" s="29"/>
      <c r="AF27" s="29"/>
      <c r="AG27" s="130"/>
      <c r="AH27" s="92">
        <f t="shared" si="5"/>
        <v>0</v>
      </c>
      <c r="AI27" s="83">
        <f>IF(Z27="CLIENT S+L",(Y27*3333.33+(VLOOKUP(AB27,'BASE DE DONNEE'!$I$220:$J$250,2,0)))-(Y27*3333.33+(VLOOKUP(AB27,'BASE DE DONNEE'!$I$220:$J$250,2,0)))*AA27,IF(Z27="CLIENT O","OFFERT",IF(Z27="CLIENT L",(VLOOKUP(AB27,'BASE DE DONNEE'!$I$220:$J$250,2,0))+(VLOOKUP(Y27,'BASE DE DONNEE'!$I$111:$P$192,2,0)),IF(Z27="CLIENT D",(Y27*3809.53+(VLOOKUP(AB27,'BASE DE DONNEE'!$I$220:$J$250,2,0))),IF(Z27="CLIENT S+D",(Y27*3809.53+(VLOOKUP(AB27,'BASE DE DONNEE'!$I$220:$J$250,2,0)))-(Y27*3809.53+(VLOOKUP(AB27,'BASE DE DONNEE'!$I$220:$J$250,2,0)))*AA27,IF(Z27="CLIENT S",VLOOKUP(AB27,'BASE DE DONNEE'!$I$220:$J$250,2,0))+VLOOKUP(Y27,'BASE DE DONNEE'!$I$111:$P$192,2,0)-((VLOOKUP(AB27,'BASE DE DONNEE'!$I$220:$J$250,2,0))+VLOOKUP(Y27,'BASE DE DONNEE'!$I$111:$P$192,2,0)*AA27))))))</f>
        <v>0</v>
      </c>
      <c r="AJ27" s="83" t="b">
        <f t="shared" si="6"/>
        <v>0</v>
      </c>
      <c r="AK27" s="83" t="b">
        <f t="shared" si="7"/>
        <v>0</v>
      </c>
      <c r="AL27" s="34"/>
      <c r="AM27" s="26"/>
      <c r="AN27" s="29"/>
      <c r="AO27" s="585"/>
      <c r="AP27" s="704"/>
      <c r="AQ27" s="704"/>
      <c r="AR27" s="77">
        <f t="shared" si="8"/>
        <v>0</v>
      </c>
      <c r="AS27" s="29"/>
      <c r="AT27" s="42"/>
      <c r="AU27" s="29"/>
      <c r="AV27" s="29"/>
      <c r="AW27" s="29"/>
      <c r="AX27" s="29"/>
      <c r="AY27" s="29"/>
      <c r="AZ27" s="129"/>
      <c r="BA27" s="93">
        <f t="shared" si="9"/>
        <v>0</v>
      </c>
      <c r="BB27" s="41">
        <f>IF(AS27="CLIENT S+L",(AR27*3333.33+(VLOOKUP(AU27,'BASE DE DONNEE'!$I$220:$J$250,2,0)))-((AR27*3333.33+(VLOOKUP(AU27,'BASE DE DONNEE'!$I$220:$J$250,2,0)))*AT27),IF(AS27="CLIENT O","OFFERT",IF(AS27="CLIENT L",(VLOOKUP(AU27,'BASE DE DONNEE'!$I$220:$J$250,2,0))+(VLOOKUP(AR27,'BASE DE DONNEE'!$I$111:$P$192,2,0)),IF(AS27="CLIENT D",(AR27*3809.53+(VLOOKUP(AU27,'BASE DE DONNEE'!$I$220:$J$250,2,0))),IF(AS27="CLIENT S+D",(AR27*3809.53+(VLOOKUP(AU27,'BASE DE DONNEE'!$I$220:$J$250,2,0)))-(AR27*3809.53+(VLOOKUP(AU27,'BASE DE DONNEE'!$I$220:$J$250,2,0)))*AT27,IF(AS27="CLIENT S",VLOOKUP(AU27,'BASE DE DONNEE'!$I$220:$J$250,2,0))+VLOOKUP(AR27,'BASE DE DONNEE'!$I$111:$P$192,2,0)-((VLOOKUP(AU27,'BASE DE DONNEE'!$I$220:$J$250,2,0))+VLOOKUP(AR27,'BASE DE DONNEE'!$I$111:$P$164,2,0)*AT27))))))</f>
        <v>0</v>
      </c>
      <c r="BC27" s="41" t="b">
        <f t="shared" si="10"/>
        <v>0</v>
      </c>
      <c r="BD27" s="45" t="b">
        <f t="shared" si="11"/>
        <v>0</v>
      </c>
      <c r="BE27" s="34"/>
      <c r="BF27" s="26"/>
      <c r="BG27" s="29"/>
      <c r="BH27" s="585"/>
      <c r="BI27" s="704"/>
      <c r="BJ27" s="704"/>
      <c r="BK27" s="77">
        <f t="shared" si="12"/>
        <v>0</v>
      </c>
      <c r="BL27" s="29"/>
      <c r="BM27" s="42"/>
      <c r="BN27" s="29"/>
      <c r="BO27" s="29"/>
      <c r="BP27" s="29"/>
      <c r="BQ27" s="29"/>
      <c r="BR27" s="29"/>
      <c r="BS27" s="29"/>
      <c r="BT27" s="94">
        <f t="shared" si="13"/>
        <v>0</v>
      </c>
      <c r="BU27" s="83">
        <f>IF(BL27="CLIENT S+L",(BK27*3333.33+(VLOOKUP(BN27,'BASE DE DONNEE'!$I$220:$J$250,2,0)))-((BK27*3333.33+(VLOOKUP(BN27,'BASE DE DONNEE'!$I$220:$J$250,2,0)))*BM27),IF(BL27="CLIENT O","OFFERT",IF(BL27="CLIENT L",(VLOOKUP(BN27,'BASE DE DONNEE'!$I$220:$J$250,2,0))+(VLOOKUP(BK27,'BASE DE DONNEE'!$I$111:$P$192,2,0)),IF(BL27="CLIENT D",(BK27*3809.53+(VLOOKUP(BN27,'BASE DE DONNEE'!$I$220:$J$250,2,0))),IF(BL27="CLIENT S+D",(BK27*3809.53+(VLOOKUP(BN27,'BASE DE DONNEE'!$I$220:$J$250,2,0)))-((BK27*3809.53+(VLOOKUP(BN27,'BASE DE DONNEE'!$I$220:$J$250,2,0)))*BM27),IF(BL27="CLIENT S",VLOOKUP(BN27,'BASE DE DONNEE'!$I$220:$J$250,2,0))+VLOOKUP(BK27,'BASE DE DONNEE'!$I$111:$P$192,2,0)-((VLOOKUP(BN27,'BASE DE DONNEE'!$I$220:$J$250,2,0))+VLOOKUP(BK27,'BASE DE DONNEE'!$I$111:$P$192,2,0)*BM27))))))</f>
        <v>0</v>
      </c>
      <c r="BV27" s="83" t="b">
        <f t="shared" si="14"/>
        <v>0</v>
      </c>
      <c r="BW27" s="95" t="b">
        <f t="shared" si="15"/>
        <v>0</v>
      </c>
      <c r="BX27" s="34"/>
    </row>
    <row r="28" spans="1:76" x14ac:dyDescent="0.25">
      <c r="A28" s="26"/>
      <c r="B28" s="29"/>
      <c r="C28" s="585"/>
      <c r="D28" s="704"/>
      <c r="E28" s="704"/>
      <c r="F28" s="77">
        <f t="shared" si="0"/>
        <v>0</v>
      </c>
      <c r="G28" s="29"/>
      <c r="H28" s="42"/>
      <c r="I28" s="29"/>
      <c r="J28" s="29"/>
      <c r="K28" s="29"/>
      <c r="L28" s="29"/>
      <c r="M28" s="29"/>
      <c r="N28" s="130"/>
      <c r="O28" s="80">
        <f t="shared" si="1"/>
        <v>0</v>
      </c>
      <c r="P28" s="76" t="b">
        <f>IF(G28="CLIENT S+L",(F28*3333.33+(VLOOKUP(I28,'BASE DE DONNEE'!$I$220:$J$250,2,0)))-(F28*3333.33+(VLOOKUP(I28,'BASE DE DONNEE'!$I$220:$J$250,2,0)))*H28,IF(G28="CLIENT O","OFFERT",IF(G28="CLIENT L",(VLOOKUP(I28,'BASE DE DONNEE'!$I$220:$J$250,2,0))+(VLOOKUP(F28,'BASE DE DONNEE'!$I$111:$P$192,2,0)),IF(G28="CLIENT D",(F28*3809.53+(VLOOKUP(I28,'BASE DE DONNEE'!$I$220:$J$250,2,0))),IF(G28="CLIENT S+D",((F28*3809.53+(VLOOKUP(I28,'BASE DE DONNEE'!$I$220:$J$250,2,0)))-(F28*3809.53+(VLOOKUP(I28,'BASE DE DONNEE'!$I$220:$J$250,2,0)))*H28),IF(G28="CLIENT S",(VLOOKUP(I28,'BASE DE DONNEE'!$I$220:$J$250,2,0))+VLOOKUP(F28,'BASE DE DONNEE'!$I$111:$P$192,2,0)-((VLOOKUP(I28,'BASE DE DONNEE'!$I$220:$J$250,2,0))+VLOOKUP(F28,'BASE DE DONNEE'!$I$111:$P$164,2,0)*H28)))))))</f>
        <v>0</v>
      </c>
      <c r="Q28" s="76" t="b">
        <f t="shared" si="2"/>
        <v>0</v>
      </c>
      <c r="R28" s="83" t="b">
        <f t="shared" si="3"/>
        <v>0</v>
      </c>
      <c r="S28" s="34"/>
      <c r="T28" s="26"/>
      <c r="U28" s="29"/>
      <c r="V28" s="585"/>
      <c r="W28" s="704"/>
      <c r="X28" s="704"/>
      <c r="Y28" s="77">
        <f t="shared" si="4"/>
        <v>0</v>
      </c>
      <c r="Z28" s="29"/>
      <c r="AA28" s="42"/>
      <c r="AB28" s="29"/>
      <c r="AC28" s="29"/>
      <c r="AD28" s="29"/>
      <c r="AE28" s="29"/>
      <c r="AF28" s="29"/>
      <c r="AG28" s="130"/>
      <c r="AH28" s="92">
        <f t="shared" si="5"/>
        <v>0</v>
      </c>
      <c r="AI28" s="83">
        <f>IF(Z28="CLIENT S+L",(Y28*3333.33+(VLOOKUP(AB28,'BASE DE DONNEE'!$I$220:$J$250,2,0)))-(Y28*3333.33+(VLOOKUP(AB28,'BASE DE DONNEE'!$I$220:$J$250,2,0)))*AA28,IF(Z28="CLIENT O","OFFERT",IF(Z28="CLIENT L",(VLOOKUP(AB28,'BASE DE DONNEE'!$I$220:$J$250,2,0))+(VLOOKUP(Y28,'BASE DE DONNEE'!$I$111:$P$192,2,0)),IF(Z28="CLIENT D",(Y28*3809.53+(VLOOKUP(AB28,'BASE DE DONNEE'!$I$220:$J$250,2,0))),IF(Z28="CLIENT S+D",(Y28*3809.53+(VLOOKUP(AB28,'BASE DE DONNEE'!$I$220:$J$250,2,0)))-(Y28*3809.53+(VLOOKUP(AB28,'BASE DE DONNEE'!$I$220:$J$250,2,0)))*AA28,IF(Z28="CLIENT S",VLOOKUP(AB28,'BASE DE DONNEE'!$I$220:$J$250,2,0))+VLOOKUP(Y28,'BASE DE DONNEE'!$I$111:$P$192,2,0)-((VLOOKUP(AB28,'BASE DE DONNEE'!$I$220:$J$250,2,0))+VLOOKUP(Y28,'BASE DE DONNEE'!$I$111:$P$192,2,0)*AA28))))))</f>
        <v>0</v>
      </c>
      <c r="AJ28" s="83" t="b">
        <f t="shared" si="6"/>
        <v>0</v>
      </c>
      <c r="AK28" s="83" t="b">
        <f t="shared" si="7"/>
        <v>0</v>
      </c>
      <c r="AL28" s="34"/>
      <c r="AM28" s="26"/>
      <c r="AN28" s="29"/>
      <c r="AO28" s="585"/>
      <c r="AP28" s="704"/>
      <c r="AQ28" s="704"/>
      <c r="AR28" s="77">
        <f t="shared" si="8"/>
        <v>0</v>
      </c>
      <c r="AS28" s="29"/>
      <c r="AT28" s="42"/>
      <c r="AU28" s="29"/>
      <c r="AV28" s="29"/>
      <c r="AW28" s="29"/>
      <c r="AX28" s="29"/>
      <c r="AY28" s="29"/>
      <c r="AZ28" s="129"/>
      <c r="BA28" s="93">
        <f t="shared" si="9"/>
        <v>0</v>
      </c>
      <c r="BB28" s="41">
        <f>IF(AS28="CLIENT S+L",(AR28*3333.33+(VLOOKUP(AU28,'BASE DE DONNEE'!$I$220:$J$250,2,0)))-((AR28*3333.33+(VLOOKUP(AU28,'BASE DE DONNEE'!$I$220:$J$250,2,0)))*AT28),IF(AS28="CLIENT O","OFFERT",IF(AS28="CLIENT L",(VLOOKUP(AU28,'BASE DE DONNEE'!$I$220:$J$250,2,0))+(VLOOKUP(AR28,'BASE DE DONNEE'!$I$111:$P$192,2,0)),IF(AS28="CLIENT D",(AR28*3809.53+(VLOOKUP(AU28,'BASE DE DONNEE'!$I$220:$J$250,2,0))),IF(AS28="CLIENT S+D",(AR28*3809.53+(VLOOKUP(AU28,'BASE DE DONNEE'!$I$220:$J$250,2,0)))-(AR28*3809.53+(VLOOKUP(AU28,'BASE DE DONNEE'!$I$220:$J$250,2,0)))*AT28,IF(AS28="CLIENT S",VLOOKUP(AU28,'BASE DE DONNEE'!$I$220:$J$250,2,0))+VLOOKUP(AR28,'BASE DE DONNEE'!$I$111:$P$192,2,0)-((VLOOKUP(AU28,'BASE DE DONNEE'!$I$220:$J$250,2,0))+VLOOKUP(AR28,'BASE DE DONNEE'!$I$111:$P$164,2,0)*AT28))))))</f>
        <v>0</v>
      </c>
      <c r="BC28" s="41" t="b">
        <f t="shared" si="10"/>
        <v>0</v>
      </c>
      <c r="BD28" s="45" t="b">
        <f t="shared" si="11"/>
        <v>0</v>
      </c>
      <c r="BE28" s="34"/>
      <c r="BF28" s="26"/>
      <c r="BG28" s="29"/>
      <c r="BH28" s="585"/>
      <c r="BI28" s="704"/>
      <c r="BJ28" s="704"/>
      <c r="BK28" s="77">
        <f t="shared" si="12"/>
        <v>0</v>
      </c>
      <c r="BL28" s="29"/>
      <c r="BM28" s="42"/>
      <c r="BN28" s="29"/>
      <c r="BO28" s="29"/>
      <c r="BP28" s="29"/>
      <c r="BQ28" s="29"/>
      <c r="BR28" s="29"/>
      <c r="BS28" s="29"/>
      <c r="BT28" s="94">
        <f t="shared" si="13"/>
        <v>0</v>
      </c>
      <c r="BU28" s="83">
        <f>IF(BL28="CLIENT S+L",(BK28*3333.33+(VLOOKUP(BN28,'BASE DE DONNEE'!$I$220:$J$250,2,0)))-((BK28*3333.33+(VLOOKUP(BN28,'BASE DE DONNEE'!$I$220:$J$250,2,0)))*BM28),IF(BL28="CLIENT O","OFFERT",IF(BL28="CLIENT L",(VLOOKUP(BN28,'BASE DE DONNEE'!$I$220:$J$250,2,0))+(VLOOKUP(BK28,'BASE DE DONNEE'!$I$111:$P$192,2,0)),IF(BL28="CLIENT D",(BK28*3809.53+(VLOOKUP(BN28,'BASE DE DONNEE'!$I$220:$J$250,2,0))),IF(BL28="CLIENT S+D",(BK28*3809.53+(VLOOKUP(BN28,'BASE DE DONNEE'!$I$220:$J$250,2,0)))-((BK28*3809.53+(VLOOKUP(BN28,'BASE DE DONNEE'!$I$220:$J$250,2,0)))*BM28),IF(BL28="CLIENT S",VLOOKUP(BN28,'BASE DE DONNEE'!$I$220:$J$250,2,0))+VLOOKUP(BK28,'BASE DE DONNEE'!$I$111:$P$192,2,0)-((VLOOKUP(BN28,'BASE DE DONNEE'!$I$220:$J$250,2,0))+VLOOKUP(BK28,'BASE DE DONNEE'!$I$111:$P$192,2,0)*BM28))))))</f>
        <v>0</v>
      </c>
      <c r="BV28" s="83" t="b">
        <f t="shared" si="14"/>
        <v>0</v>
      </c>
      <c r="BW28" s="95" t="b">
        <f t="shared" si="15"/>
        <v>0</v>
      </c>
      <c r="BX28" s="34"/>
    </row>
    <row r="29" spans="1:76" x14ac:dyDescent="0.25">
      <c r="A29" s="26"/>
      <c r="B29" s="29"/>
      <c r="C29" s="585"/>
      <c r="D29" s="704"/>
      <c r="E29" s="704"/>
      <c r="F29" s="77">
        <f t="shared" si="0"/>
        <v>0</v>
      </c>
      <c r="G29" s="29"/>
      <c r="H29" s="42"/>
      <c r="I29" s="29"/>
      <c r="J29" s="29"/>
      <c r="K29" s="29"/>
      <c r="L29" s="29"/>
      <c r="M29" s="29"/>
      <c r="N29" s="130"/>
      <c r="O29" s="80">
        <f t="shared" si="1"/>
        <v>0</v>
      </c>
      <c r="P29" s="76" t="b">
        <f>IF(G29="CLIENT S+L",(F29*3333.33+(VLOOKUP(I29,'BASE DE DONNEE'!$I$220:$J$250,2,0)))-(F29*3333.33+(VLOOKUP(I29,'BASE DE DONNEE'!$I$220:$J$250,2,0)))*H29,IF(G29="CLIENT O","OFFERT",IF(G29="CLIENT L",(VLOOKUP(I29,'BASE DE DONNEE'!$I$220:$J$250,2,0))+(VLOOKUP(F29,'BASE DE DONNEE'!$I$111:$P$192,2,0)),IF(G29="CLIENT D",(F29*3809.53+(VLOOKUP(I29,'BASE DE DONNEE'!$I$220:$J$250,2,0))),IF(G29="CLIENT S+D",((F29*3809.53+(VLOOKUP(I29,'BASE DE DONNEE'!$I$220:$J$250,2,0)))-(F29*3809.53+(VLOOKUP(I29,'BASE DE DONNEE'!$I$220:$J$250,2,0)))*H29),IF(G29="CLIENT S",(VLOOKUP(I29,'BASE DE DONNEE'!$I$220:$J$250,2,0))+VLOOKUP(F29,'BASE DE DONNEE'!$I$111:$P$192,2,0)-((VLOOKUP(I29,'BASE DE DONNEE'!$I$220:$J$250,2,0))+VLOOKUP(F29,'BASE DE DONNEE'!$I$111:$P$164,2,0)*H29)))))))</f>
        <v>0</v>
      </c>
      <c r="Q29" s="76" t="b">
        <f t="shared" si="2"/>
        <v>0</v>
      </c>
      <c r="R29" s="83" t="b">
        <f t="shared" si="3"/>
        <v>0</v>
      </c>
      <c r="S29" s="34"/>
      <c r="T29" s="26"/>
      <c r="U29" s="29"/>
      <c r="V29" s="585"/>
      <c r="W29" s="704"/>
      <c r="X29" s="704"/>
      <c r="Y29" s="77">
        <f t="shared" si="4"/>
        <v>0</v>
      </c>
      <c r="Z29" s="29"/>
      <c r="AA29" s="42"/>
      <c r="AB29" s="29"/>
      <c r="AC29" s="29"/>
      <c r="AD29" s="29"/>
      <c r="AE29" s="29"/>
      <c r="AF29" s="29"/>
      <c r="AG29" s="130"/>
      <c r="AH29" s="92">
        <f t="shared" si="5"/>
        <v>0</v>
      </c>
      <c r="AI29" s="83">
        <f>IF(Z29="CLIENT S+L",(Y29*3333.33+(VLOOKUP(AB29,'BASE DE DONNEE'!$I$220:$J$250,2,0)))-(Y29*3333.33+(VLOOKUP(AB29,'BASE DE DONNEE'!$I$220:$J$250,2,0)))*AA29,IF(Z29="CLIENT O","OFFERT",IF(Z29="CLIENT L",(VLOOKUP(AB29,'BASE DE DONNEE'!$I$220:$J$250,2,0))+(VLOOKUP(Y29,'BASE DE DONNEE'!$I$111:$P$192,2,0)),IF(Z29="CLIENT D",(Y29*3809.53+(VLOOKUP(AB29,'BASE DE DONNEE'!$I$220:$J$250,2,0))),IF(Z29="CLIENT S+D",(Y29*3809.53+(VLOOKUP(AB29,'BASE DE DONNEE'!$I$220:$J$250,2,0)))-(Y29*3809.53+(VLOOKUP(AB29,'BASE DE DONNEE'!$I$220:$J$250,2,0)))*AA29,IF(Z29="CLIENT S",VLOOKUP(AB29,'BASE DE DONNEE'!$I$220:$J$250,2,0))+VLOOKUP(Y29,'BASE DE DONNEE'!$I$111:$P$192,2,0)-((VLOOKUP(AB29,'BASE DE DONNEE'!$I$220:$J$250,2,0))+VLOOKUP(Y29,'BASE DE DONNEE'!$I$111:$P$192,2,0)*AA29))))))</f>
        <v>0</v>
      </c>
      <c r="AJ29" s="83" t="b">
        <f t="shared" si="6"/>
        <v>0</v>
      </c>
      <c r="AK29" s="83" t="b">
        <f t="shared" si="7"/>
        <v>0</v>
      </c>
      <c r="AL29" s="34"/>
      <c r="AM29" s="26"/>
      <c r="AN29" s="29"/>
      <c r="AO29" s="585"/>
      <c r="AP29" s="704"/>
      <c r="AQ29" s="704"/>
      <c r="AR29" s="77">
        <f t="shared" si="8"/>
        <v>0</v>
      </c>
      <c r="AS29" s="29"/>
      <c r="AT29" s="42"/>
      <c r="AU29" s="29"/>
      <c r="AV29" s="29"/>
      <c r="AW29" s="29"/>
      <c r="AX29" s="29"/>
      <c r="AY29" s="29"/>
      <c r="AZ29" s="129"/>
      <c r="BA29" s="93">
        <f t="shared" si="9"/>
        <v>0</v>
      </c>
      <c r="BB29" s="41">
        <f>IF(AS29="CLIENT S+L",(AR29*3333.33+(VLOOKUP(AU29,'BASE DE DONNEE'!$I$220:$J$250,2,0)))-((AR29*3333.33+(VLOOKUP(AU29,'BASE DE DONNEE'!$I$220:$J$250,2,0)))*AT29),IF(AS29="CLIENT O","OFFERT",IF(AS29="CLIENT L",(VLOOKUP(AU29,'BASE DE DONNEE'!$I$220:$J$250,2,0))+(VLOOKUP(AR29,'BASE DE DONNEE'!$I$111:$P$192,2,0)),IF(AS29="CLIENT D",(AR29*3809.53+(VLOOKUP(AU29,'BASE DE DONNEE'!$I$220:$J$250,2,0))),IF(AS29="CLIENT S+D",(AR29*3809.53+(VLOOKUP(AU29,'BASE DE DONNEE'!$I$220:$J$250,2,0)))-(AR29*3809.53+(VLOOKUP(AU29,'BASE DE DONNEE'!$I$220:$J$250,2,0)))*AT29,IF(AS29="CLIENT S",VLOOKUP(AU29,'BASE DE DONNEE'!$I$220:$J$250,2,0))+VLOOKUP(AR29,'BASE DE DONNEE'!$I$111:$P$192,2,0)-((VLOOKUP(AU29,'BASE DE DONNEE'!$I$220:$J$250,2,0))+VLOOKUP(AR29,'BASE DE DONNEE'!$I$111:$P$164,2,0)*AT29))))))</f>
        <v>0</v>
      </c>
      <c r="BC29" s="41" t="b">
        <f t="shared" si="10"/>
        <v>0</v>
      </c>
      <c r="BD29" s="45" t="b">
        <f t="shared" si="11"/>
        <v>0</v>
      </c>
      <c r="BE29" s="34"/>
      <c r="BF29" s="26"/>
      <c r="BG29" s="29"/>
      <c r="BH29" s="585"/>
      <c r="BI29" s="704"/>
      <c r="BJ29" s="704"/>
      <c r="BK29" s="77">
        <f t="shared" si="12"/>
        <v>0</v>
      </c>
      <c r="BL29" s="29"/>
      <c r="BM29" s="42"/>
      <c r="BN29" s="29"/>
      <c r="BO29" s="29"/>
      <c r="BP29" s="29"/>
      <c r="BQ29" s="29"/>
      <c r="BR29" s="29"/>
      <c r="BS29" s="29"/>
      <c r="BT29" s="94">
        <f t="shared" si="13"/>
        <v>0</v>
      </c>
      <c r="BU29" s="83">
        <f>IF(BL29="CLIENT S+L",(BK29*3333.33+(VLOOKUP(BN29,'BASE DE DONNEE'!$I$220:$J$250,2,0)))-((BK29*3333.33+(VLOOKUP(BN29,'BASE DE DONNEE'!$I$220:$J$250,2,0)))*BM29),IF(BL29="CLIENT O","OFFERT",IF(BL29="CLIENT L",(VLOOKUP(BN29,'BASE DE DONNEE'!$I$220:$J$250,2,0))+(VLOOKUP(BK29,'BASE DE DONNEE'!$I$111:$P$192,2,0)),IF(BL29="CLIENT D",(BK29*3809.53+(VLOOKUP(BN29,'BASE DE DONNEE'!$I$220:$J$250,2,0))),IF(BL29="CLIENT S+D",(BK29*3809.53+(VLOOKUP(BN29,'BASE DE DONNEE'!$I$220:$J$250,2,0)))-((BK29*3809.53+(VLOOKUP(BN29,'BASE DE DONNEE'!$I$220:$J$250,2,0)))*BM29),IF(BL29="CLIENT S",VLOOKUP(BN29,'BASE DE DONNEE'!$I$220:$J$250,2,0))+VLOOKUP(BK29,'BASE DE DONNEE'!$I$111:$P$192,2,0)-((VLOOKUP(BN29,'BASE DE DONNEE'!$I$220:$J$250,2,0))+VLOOKUP(BK29,'BASE DE DONNEE'!$I$111:$P$192,2,0)*BM29))))))</f>
        <v>0</v>
      </c>
      <c r="BV29" s="83" t="b">
        <f t="shared" si="14"/>
        <v>0</v>
      </c>
      <c r="BW29" s="95" t="b">
        <f t="shared" si="15"/>
        <v>0</v>
      </c>
      <c r="BX29" s="34"/>
    </row>
    <row r="30" spans="1:76" x14ac:dyDescent="0.25">
      <c r="A30" s="26"/>
      <c r="B30" s="29"/>
      <c r="C30" s="585"/>
      <c r="D30" s="704"/>
      <c r="E30" s="704"/>
      <c r="F30" s="77">
        <f t="shared" si="0"/>
        <v>0</v>
      </c>
      <c r="G30" s="29"/>
      <c r="H30" s="42"/>
      <c r="I30" s="29"/>
      <c r="J30" s="29"/>
      <c r="K30" s="29"/>
      <c r="L30" s="29"/>
      <c r="M30" s="29"/>
      <c r="N30" s="130"/>
      <c r="O30" s="80">
        <f t="shared" si="1"/>
        <v>0</v>
      </c>
      <c r="P30" s="76" t="b">
        <f>IF(G30="CLIENT S+L",(F30*3333.33+(VLOOKUP(I30,'BASE DE DONNEE'!$I$220:$J$250,2,0)))-(F30*3333.33+(VLOOKUP(I30,'BASE DE DONNEE'!$I$220:$J$250,2,0)))*H30,IF(G30="CLIENT O","OFFERT",IF(G30="CLIENT L",(VLOOKUP(I30,'BASE DE DONNEE'!$I$220:$J$250,2,0))+(VLOOKUP(F30,'BASE DE DONNEE'!$I$111:$P$192,2,0)),IF(G30="CLIENT D",(F30*3809.53+(VLOOKUP(I30,'BASE DE DONNEE'!$I$220:$J$250,2,0))),IF(G30="CLIENT S+D",((F30*3809.53+(VLOOKUP(I30,'BASE DE DONNEE'!$I$220:$J$250,2,0)))-(F30*3809.53+(VLOOKUP(I30,'BASE DE DONNEE'!$I$220:$J$250,2,0)))*H30),IF(G30="CLIENT S",(VLOOKUP(I30,'BASE DE DONNEE'!$I$220:$J$250,2,0))+VLOOKUP(F30,'BASE DE DONNEE'!$I$111:$P$192,2,0)-((VLOOKUP(I30,'BASE DE DONNEE'!$I$220:$J$250,2,0))+VLOOKUP(F30,'BASE DE DONNEE'!$I$111:$P$164,2,0)*H30)))))))</f>
        <v>0</v>
      </c>
      <c r="Q30" s="76" t="b">
        <f t="shared" si="2"/>
        <v>0</v>
      </c>
      <c r="R30" s="83" t="b">
        <f t="shared" si="3"/>
        <v>0</v>
      </c>
      <c r="S30" s="34"/>
      <c r="T30" s="26"/>
      <c r="U30" s="29"/>
      <c r="V30" s="585"/>
      <c r="W30" s="704"/>
      <c r="X30" s="704"/>
      <c r="Y30" s="77">
        <f t="shared" si="4"/>
        <v>0</v>
      </c>
      <c r="Z30" s="29"/>
      <c r="AA30" s="42"/>
      <c r="AB30" s="29"/>
      <c r="AC30" s="29"/>
      <c r="AD30" s="29"/>
      <c r="AE30" s="29"/>
      <c r="AF30" s="29"/>
      <c r="AG30" s="130"/>
      <c r="AH30" s="92">
        <f t="shared" si="5"/>
        <v>0</v>
      </c>
      <c r="AI30" s="83">
        <f>IF(Z30="CLIENT S+L",(Y30*3333.33+(VLOOKUP(AB30,'BASE DE DONNEE'!$I$220:$J$250,2,0)))-(Y30*3333.33+(VLOOKUP(AB30,'BASE DE DONNEE'!$I$220:$J$250,2,0)))*AA30,IF(Z30="CLIENT O","OFFERT",IF(Z30="CLIENT L",(VLOOKUP(AB30,'BASE DE DONNEE'!$I$220:$J$250,2,0))+(VLOOKUP(Y30,'BASE DE DONNEE'!$I$111:$P$192,2,0)),IF(Z30="CLIENT D",(Y30*3809.53+(VLOOKUP(AB30,'BASE DE DONNEE'!$I$220:$J$250,2,0))),IF(Z30="CLIENT S+D",(Y30*3809.53+(VLOOKUP(AB30,'BASE DE DONNEE'!$I$220:$J$250,2,0)))-(Y30*3809.53+(VLOOKUP(AB30,'BASE DE DONNEE'!$I$220:$J$250,2,0)))*AA30,IF(Z30="CLIENT S",VLOOKUP(AB30,'BASE DE DONNEE'!$I$220:$J$250,2,0))+VLOOKUP(Y30,'BASE DE DONNEE'!$I$111:$P$192,2,0)-((VLOOKUP(AB30,'BASE DE DONNEE'!$I$220:$J$250,2,0))+VLOOKUP(Y30,'BASE DE DONNEE'!$I$111:$P$192,2,0)*AA30))))))</f>
        <v>0</v>
      </c>
      <c r="AJ30" s="83" t="b">
        <f t="shared" si="6"/>
        <v>0</v>
      </c>
      <c r="AK30" s="83" t="b">
        <f t="shared" si="7"/>
        <v>0</v>
      </c>
      <c r="AL30" s="34"/>
      <c r="AM30" s="26"/>
      <c r="AN30" s="29"/>
      <c r="AO30" s="585"/>
      <c r="AP30" s="704"/>
      <c r="AQ30" s="704"/>
      <c r="AR30" s="77">
        <f t="shared" si="8"/>
        <v>0</v>
      </c>
      <c r="AS30" s="29"/>
      <c r="AT30" s="42"/>
      <c r="AU30" s="29"/>
      <c r="AV30" s="29"/>
      <c r="AW30" s="29"/>
      <c r="AX30" s="29"/>
      <c r="AY30" s="29"/>
      <c r="AZ30" s="129"/>
      <c r="BA30" s="93">
        <f t="shared" si="9"/>
        <v>0</v>
      </c>
      <c r="BB30" s="41">
        <f>IF(AS30="CLIENT S+L",(AR30*3333.33+(VLOOKUP(AU30,'BASE DE DONNEE'!$I$220:$J$250,2,0)))-((AR30*3333.33+(VLOOKUP(AU30,'BASE DE DONNEE'!$I$220:$J$250,2,0)))*AT30),IF(AS30="CLIENT O","OFFERT",IF(AS30="CLIENT L",(VLOOKUP(AU30,'BASE DE DONNEE'!$I$220:$J$250,2,0))+(VLOOKUP(AR30,'BASE DE DONNEE'!$I$111:$P$192,2,0)),IF(AS30="CLIENT D",(AR30*3809.53+(VLOOKUP(AU30,'BASE DE DONNEE'!$I$220:$J$250,2,0))),IF(AS30="CLIENT S+D",(AR30*3809.53+(VLOOKUP(AU30,'BASE DE DONNEE'!$I$220:$J$250,2,0)))-(AR30*3809.53+(VLOOKUP(AU30,'BASE DE DONNEE'!$I$220:$J$250,2,0)))*AT30,IF(AS30="CLIENT S",VLOOKUP(AU30,'BASE DE DONNEE'!$I$220:$J$250,2,0))+VLOOKUP(AR30,'BASE DE DONNEE'!$I$111:$P$192,2,0)-((VLOOKUP(AU30,'BASE DE DONNEE'!$I$220:$J$250,2,0))+VLOOKUP(AR30,'BASE DE DONNEE'!$I$111:$P$164,2,0)*AT30))))))</f>
        <v>0</v>
      </c>
      <c r="BC30" s="41" t="b">
        <f t="shared" si="10"/>
        <v>0</v>
      </c>
      <c r="BD30" s="45" t="b">
        <f t="shared" si="11"/>
        <v>0</v>
      </c>
      <c r="BE30" s="34"/>
      <c r="BF30" s="26"/>
      <c r="BG30" s="29"/>
      <c r="BH30" s="585"/>
      <c r="BI30" s="704"/>
      <c r="BJ30" s="704"/>
      <c r="BK30" s="77">
        <f t="shared" si="12"/>
        <v>0</v>
      </c>
      <c r="BL30" s="29"/>
      <c r="BM30" s="42"/>
      <c r="BN30" s="29"/>
      <c r="BO30" s="29"/>
      <c r="BP30" s="29"/>
      <c r="BQ30" s="29"/>
      <c r="BR30" s="29"/>
      <c r="BS30" s="29"/>
      <c r="BT30" s="94">
        <f t="shared" si="13"/>
        <v>0</v>
      </c>
      <c r="BU30" s="83">
        <f>IF(BL30="CLIENT S+L",(BK30*3333.33+(VLOOKUP(BN30,'BASE DE DONNEE'!$I$220:$J$250,2,0)))-((BK30*3333.33+(VLOOKUP(BN30,'BASE DE DONNEE'!$I$220:$J$250,2,0)))*BM30),IF(BL30="CLIENT O","OFFERT",IF(BL30="CLIENT L",(VLOOKUP(BN30,'BASE DE DONNEE'!$I$220:$J$250,2,0))+(VLOOKUP(BK30,'BASE DE DONNEE'!$I$111:$P$192,2,0)),IF(BL30="CLIENT D",(BK30*3809.53+(VLOOKUP(BN30,'BASE DE DONNEE'!$I$220:$J$250,2,0))),IF(BL30="CLIENT S+D",(BK30*3809.53+(VLOOKUP(BN30,'BASE DE DONNEE'!$I$220:$J$250,2,0)))-((BK30*3809.53+(VLOOKUP(BN30,'BASE DE DONNEE'!$I$220:$J$250,2,0)))*BM30),IF(BL30="CLIENT S",VLOOKUP(BN30,'BASE DE DONNEE'!$I$220:$J$250,2,0))+VLOOKUP(BK30,'BASE DE DONNEE'!$I$111:$P$192,2,0)-((VLOOKUP(BN30,'BASE DE DONNEE'!$I$220:$J$250,2,0))+VLOOKUP(BK30,'BASE DE DONNEE'!$I$111:$P$192,2,0)*BM30))))))</f>
        <v>0</v>
      </c>
      <c r="BV30" s="83" t="b">
        <f t="shared" si="14"/>
        <v>0</v>
      </c>
      <c r="BW30" s="95" t="b">
        <f t="shared" si="15"/>
        <v>0</v>
      </c>
      <c r="BX30" s="34"/>
    </row>
    <row r="31" spans="1:76" x14ac:dyDescent="0.25">
      <c r="A31" s="26"/>
      <c r="B31" s="29"/>
      <c r="C31" s="585"/>
      <c r="D31" s="704"/>
      <c r="E31" s="704"/>
      <c r="F31" s="77">
        <f t="shared" si="0"/>
        <v>0</v>
      </c>
      <c r="G31" s="29"/>
      <c r="H31" s="42"/>
      <c r="I31" s="29"/>
      <c r="J31" s="29"/>
      <c r="K31" s="29"/>
      <c r="L31" s="29"/>
      <c r="M31" s="29"/>
      <c r="N31" s="130"/>
      <c r="O31" s="80">
        <f t="shared" si="1"/>
        <v>0</v>
      </c>
      <c r="P31" s="76" t="b">
        <f>IF(G31="CLIENT S+L",(F31*3333.33+(VLOOKUP(I31,'BASE DE DONNEE'!$I$220:$J$250,2,0)))-(F31*3333.33+(VLOOKUP(I31,'BASE DE DONNEE'!$I$220:$J$250,2,0)))*H31,IF(G31="CLIENT O","OFFERT",IF(G31="CLIENT L",(VLOOKUP(I31,'BASE DE DONNEE'!$I$220:$J$250,2,0))+(VLOOKUP(F31,'BASE DE DONNEE'!$I$111:$P$192,2,0)),IF(G31="CLIENT D",(F31*3809.53+(VLOOKUP(I31,'BASE DE DONNEE'!$I$220:$J$250,2,0))),IF(G31="CLIENT S+D",((F31*3809.53+(VLOOKUP(I31,'BASE DE DONNEE'!$I$220:$J$250,2,0)))-(F31*3809.53+(VLOOKUP(I31,'BASE DE DONNEE'!$I$220:$J$250,2,0)))*H31),IF(G31="CLIENT S",(VLOOKUP(I31,'BASE DE DONNEE'!$I$220:$J$250,2,0))+VLOOKUP(F31,'BASE DE DONNEE'!$I$111:$P$192,2,0)-((VLOOKUP(I31,'BASE DE DONNEE'!$I$220:$J$250,2,0))+VLOOKUP(F31,'BASE DE DONNEE'!$I$111:$P$164,2,0)*H31)))))))</f>
        <v>0</v>
      </c>
      <c r="Q31" s="76" t="b">
        <f t="shared" si="2"/>
        <v>0</v>
      </c>
      <c r="R31" s="83" t="b">
        <f t="shared" si="3"/>
        <v>0</v>
      </c>
      <c r="S31" s="34"/>
      <c r="T31" s="26"/>
      <c r="U31" s="29"/>
      <c r="V31" s="585"/>
      <c r="W31" s="704"/>
      <c r="X31" s="704"/>
      <c r="Y31" s="77">
        <f t="shared" si="4"/>
        <v>0</v>
      </c>
      <c r="Z31" s="29"/>
      <c r="AA31" s="42"/>
      <c r="AB31" s="29"/>
      <c r="AC31" s="29"/>
      <c r="AD31" s="29"/>
      <c r="AE31" s="29"/>
      <c r="AF31" s="29"/>
      <c r="AG31" s="130"/>
      <c r="AH31" s="92">
        <f t="shared" si="5"/>
        <v>0</v>
      </c>
      <c r="AI31" s="83">
        <f>IF(Z31="CLIENT S+L",(Y31*3333.33+(VLOOKUP(AB31,'BASE DE DONNEE'!$I$220:$J$250,2,0)))-(Y31*3333.33+(VLOOKUP(AB31,'BASE DE DONNEE'!$I$220:$J$250,2,0)))*AA31,IF(Z31="CLIENT O","OFFERT",IF(Z31="CLIENT L",(VLOOKUP(AB31,'BASE DE DONNEE'!$I$220:$J$250,2,0))+(VLOOKUP(Y31,'BASE DE DONNEE'!$I$111:$P$192,2,0)),IF(Z31="CLIENT D",(Y31*3809.53+(VLOOKUP(AB31,'BASE DE DONNEE'!$I$220:$J$250,2,0))),IF(Z31="CLIENT S+D",(Y31*3809.53+(VLOOKUP(AB31,'BASE DE DONNEE'!$I$220:$J$250,2,0)))-(Y31*3809.53+(VLOOKUP(AB31,'BASE DE DONNEE'!$I$220:$J$250,2,0)))*AA31,IF(Z31="CLIENT S",VLOOKUP(AB31,'BASE DE DONNEE'!$I$220:$J$250,2,0))+VLOOKUP(Y31,'BASE DE DONNEE'!$I$111:$P$192,2,0)-((VLOOKUP(AB31,'BASE DE DONNEE'!$I$220:$J$250,2,0))+VLOOKUP(Y31,'BASE DE DONNEE'!$I$111:$P$192,2,0)*AA31))))))</f>
        <v>0</v>
      </c>
      <c r="AJ31" s="83" t="b">
        <f t="shared" si="6"/>
        <v>0</v>
      </c>
      <c r="AK31" s="83" t="b">
        <f t="shared" si="7"/>
        <v>0</v>
      </c>
      <c r="AL31" s="34"/>
      <c r="AM31" s="26"/>
      <c r="AN31" s="29"/>
      <c r="AO31" s="585"/>
      <c r="AP31" s="704"/>
      <c r="AQ31" s="704"/>
      <c r="AR31" s="77">
        <f t="shared" si="8"/>
        <v>0</v>
      </c>
      <c r="AS31" s="29"/>
      <c r="AT31" s="42"/>
      <c r="AU31" s="29"/>
      <c r="AV31" s="29"/>
      <c r="AW31" s="29"/>
      <c r="AX31" s="29"/>
      <c r="AY31" s="29"/>
      <c r="AZ31" s="129"/>
      <c r="BA31" s="93">
        <f t="shared" si="9"/>
        <v>0</v>
      </c>
      <c r="BB31" s="41">
        <f>IF(AS31="CLIENT S+L",(AR31*3333.33+(VLOOKUP(AU31,'BASE DE DONNEE'!$I$220:$J$250,2,0)))-((AR31*3333.33+(VLOOKUP(AU31,'BASE DE DONNEE'!$I$220:$J$250,2,0)))*AT31),IF(AS31="CLIENT O","OFFERT",IF(AS31="CLIENT L",(VLOOKUP(AU31,'BASE DE DONNEE'!$I$220:$J$250,2,0))+(VLOOKUP(AR31,'BASE DE DONNEE'!$I$111:$P$192,2,0)),IF(AS31="CLIENT D",(AR31*3809.53+(VLOOKUP(AU31,'BASE DE DONNEE'!$I$220:$J$250,2,0))),IF(AS31="CLIENT S+D",(AR31*3809.53+(VLOOKUP(AU31,'BASE DE DONNEE'!$I$220:$J$250,2,0)))-(AR31*3809.53+(VLOOKUP(AU31,'BASE DE DONNEE'!$I$220:$J$250,2,0)))*AT31,IF(AS31="CLIENT S",VLOOKUP(AU31,'BASE DE DONNEE'!$I$220:$J$250,2,0))+VLOOKUP(AR31,'BASE DE DONNEE'!$I$111:$P$192,2,0)-((VLOOKUP(AU31,'BASE DE DONNEE'!$I$220:$J$250,2,0))+VLOOKUP(AR31,'BASE DE DONNEE'!$I$111:$P$164,2,0)*AT31))))))</f>
        <v>0</v>
      </c>
      <c r="BC31" s="41" t="b">
        <f t="shared" si="10"/>
        <v>0</v>
      </c>
      <c r="BD31" s="45" t="b">
        <f t="shared" si="11"/>
        <v>0</v>
      </c>
      <c r="BE31" s="34"/>
      <c r="BF31" s="26"/>
      <c r="BG31" s="29"/>
      <c r="BH31" s="585"/>
      <c r="BI31" s="704"/>
      <c r="BJ31" s="704"/>
      <c r="BK31" s="77">
        <f t="shared" si="12"/>
        <v>0</v>
      </c>
      <c r="BL31" s="29"/>
      <c r="BM31" s="42"/>
      <c r="BN31" s="29"/>
      <c r="BO31" s="29"/>
      <c r="BP31" s="29"/>
      <c r="BQ31" s="29"/>
      <c r="BR31" s="29"/>
      <c r="BS31" s="29"/>
      <c r="BT31" s="94">
        <f t="shared" si="13"/>
        <v>0</v>
      </c>
      <c r="BU31" s="83">
        <f>IF(BL31="CLIENT S+L",(BK31*3333.33+(VLOOKUP(BN31,'BASE DE DONNEE'!$I$220:$J$250,2,0)))-((BK31*3333.33+(VLOOKUP(BN31,'BASE DE DONNEE'!$I$220:$J$250,2,0)))*BM31),IF(BL31="CLIENT O","OFFERT",IF(BL31="CLIENT L",(VLOOKUP(BN31,'BASE DE DONNEE'!$I$220:$J$250,2,0))+(VLOOKUP(BK31,'BASE DE DONNEE'!$I$111:$P$192,2,0)),IF(BL31="CLIENT D",(BK31*3809.53+(VLOOKUP(BN31,'BASE DE DONNEE'!$I$220:$J$250,2,0))),IF(BL31="CLIENT S+D",(BK31*3809.53+(VLOOKUP(BN31,'BASE DE DONNEE'!$I$220:$J$250,2,0)))-((BK31*3809.53+(VLOOKUP(BN31,'BASE DE DONNEE'!$I$220:$J$250,2,0)))*BM31),IF(BL31="CLIENT S",VLOOKUP(BN31,'BASE DE DONNEE'!$I$220:$J$250,2,0))+VLOOKUP(BK31,'BASE DE DONNEE'!$I$111:$P$192,2,0)-((VLOOKUP(BN31,'BASE DE DONNEE'!$I$220:$J$250,2,0))+VLOOKUP(BK31,'BASE DE DONNEE'!$I$111:$P$192,2,0)*BM31))))))</f>
        <v>0</v>
      </c>
      <c r="BV31" s="83" t="b">
        <f t="shared" si="14"/>
        <v>0</v>
      </c>
      <c r="BW31" s="95" t="b">
        <f t="shared" si="15"/>
        <v>0</v>
      </c>
      <c r="BX31" s="34"/>
    </row>
    <row r="32" spans="1:76" ht="15.75" thickBot="1" x14ac:dyDescent="0.3">
      <c r="A32" s="27"/>
      <c r="B32" s="30"/>
      <c r="C32" s="585"/>
      <c r="D32" s="704"/>
      <c r="E32" s="704"/>
      <c r="F32" s="78">
        <f t="shared" si="0"/>
        <v>0</v>
      </c>
      <c r="G32" s="30"/>
      <c r="H32" s="43"/>
      <c r="I32" s="30"/>
      <c r="J32" s="30"/>
      <c r="K32" s="30"/>
      <c r="L32" s="30"/>
      <c r="M32" s="30"/>
      <c r="N32" s="228"/>
      <c r="O32" s="81">
        <f t="shared" si="1"/>
        <v>0</v>
      </c>
      <c r="P32" s="76" t="b">
        <f>IF(G32="CLIENT S+L",(F32*3333.33+(VLOOKUP(I32,'BASE DE DONNEE'!$I$220:$J$250,2,0)))-(F32*3333.33+(VLOOKUP(I32,'BASE DE DONNEE'!$I$220:$J$250,2,0)))*H32,IF(G32="CLIENT O","OFFERT",IF(G32="CLIENT L",(VLOOKUP(I32,'BASE DE DONNEE'!$I$220:$J$250,2,0))+(VLOOKUP(F32,'BASE DE DONNEE'!$I$111:$P$192,2,0)),IF(G32="CLIENT D",(F32*3809.53+(VLOOKUP(I32,'BASE DE DONNEE'!$I$220:$J$250,2,0))),IF(G32="CLIENT S+D",((F32*3809.53+(VLOOKUP(I32,'BASE DE DONNEE'!$I$220:$J$250,2,0)))-(F32*3809.53+(VLOOKUP(I32,'BASE DE DONNEE'!$I$220:$J$250,2,0)))*H32),IF(G32="CLIENT S",(VLOOKUP(I32,'BASE DE DONNEE'!$I$220:$J$250,2,0))+VLOOKUP(F32,'BASE DE DONNEE'!$I$111:$P$192,2,0)-((VLOOKUP(I32,'BASE DE DONNEE'!$I$220:$J$250,2,0))+VLOOKUP(F32,'BASE DE DONNEE'!$I$111:$P$164,2,0)*H32)))))))</f>
        <v>0</v>
      </c>
      <c r="Q32" s="76" t="b">
        <f t="shared" si="2"/>
        <v>0</v>
      </c>
      <c r="R32" s="83" t="b">
        <f t="shared" si="3"/>
        <v>0</v>
      </c>
      <c r="S32" s="35"/>
      <c r="T32" s="27"/>
      <c r="U32" s="30"/>
      <c r="V32" s="585"/>
      <c r="W32" s="704"/>
      <c r="X32" s="704"/>
      <c r="Y32" s="77">
        <f t="shared" si="4"/>
        <v>0</v>
      </c>
      <c r="Z32" s="30"/>
      <c r="AA32" s="43"/>
      <c r="AB32" s="30"/>
      <c r="AC32" s="30"/>
      <c r="AD32" s="30"/>
      <c r="AE32" s="30"/>
      <c r="AF32" s="30"/>
      <c r="AG32" s="130"/>
      <c r="AH32" s="92">
        <f t="shared" si="5"/>
        <v>0</v>
      </c>
      <c r="AI32" s="83">
        <f>IF(Z32="CLIENT S+L",(Y32*3333.33+(VLOOKUP(AB32,'BASE DE DONNEE'!$I$220:$J$250,2,0)))-(Y32*3333.33+(VLOOKUP(AB32,'BASE DE DONNEE'!$I$220:$J$250,2,0)))*AA32,IF(Z32="CLIENT O","OFFERT",IF(Z32="CLIENT L",(VLOOKUP(AB32,'BASE DE DONNEE'!$I$220:$J$250,2,0))+(VLOOKUP(Y32,'BASE DE DONNEE'!$I$111:$P$192,2,0)),IF(Z32="CLIENT D",(Y32*3809.53+(VLOOKUP(AB32,'BASE DE DONNEE'!$I$220:$J$250,2,0))),IF(Z32="CLIENT S+D",(Y32*3809.53+(VLOOKUP(AB32,'BASE DE DONNEE'!$I$220:$J$250,2,0)))-(Y32*3809.53+(VLOOKUP(AB32,'BASE DE DONNEE'!$I$220:$J$250,2,0)))*AA32,IF(Z32="CLIENT S",VLOOKUP(AB32,'BASE DE DONNEE'!$I$220:$J$250,2,0))+VLOOKUP(Y32,'BASE DE DONNEE'!$I$111:$P$192,2,0)-((VLOOKUP(AB32,'BASE DE DONNEE'!$I$220:$J$250,2,0))+VLOOKUP(Y32,'BASE DE DONNEE'!$I$111:$P$192,2,0)*AA32))))))</f>
        <v>0</v>
      </c>
      <c r="AJ32" s="83" t="b">
        <f t="shared" si="6"/>
        <v>0</v>
      </c>
      <c r="AK32" s="83" t="b">
        <f t="shared" si="7"/>
        <v>0</v>
      </c>
      <c r="AL32" s="35"/>
      <c r="AM32" s="27"/>
      <c r="AN32" s="30"/>
      <c r="AO32" s="585"/>
      <c r="AP32" s="704"/>
      <c r="AQ32" s="704"/>
      <c r="AR32" s="77">
        <f t="shared" si="8"/>
        <v>0</v>
      </c>
      <c r="AS32" s="30"/>
      <c r="AT32" s="43"/>
      <c r="AU32" s="30"/>
      <c r="AV32" s="30"/>
      <c r="AW32" s="30"/>
      <c r="AX32" s="30"/>
      <c r="AY32" s="30"/>
      <c r="AZ32" s="129"/>
      <c r="BA32" s="93">
        <f t="shared" si="9"/>
        <v>0</v>
      </c>
      <c r="BB32" s="41">
        <f>IF(AS32="CLIENT S+L",(AR32*3333.33+(VLOOKUP(AU32,'BASE DE DONNEE'!$I$220:$J$250,2,0)))-((AR32*3333.33+(VLOOKUP(AU32,'BASE DE DONNEE'!$I$220:$J$250,2,0)))*AT32),IF(AS32="CLIENT O","OFFERT",IF(AS32="CLIENT L",(VLOOKUP(AU32,'BASE DE DONNEE'!$I$220:$J$250,2,0))+(VLOOKUP(AR32,'BASE DE DONNEE'!$I$111:$P$192,2,0)),IF(AS32="CLIENT D",(AR32*3809.53+(VLOOKUP(AU32,'BASE DE DONNEE'!$I$220:$J$250,2,0))),IF(AS32="CLIENT S+D",(AR32*3809.53+(VLOOKUP(AU32,'BASE DE DONNEE'!$I$220:$J$250,2,0)))-(AR32*3809.53+(VLOOKUP(AU32,'BASE DE DONNEE'!$I$220:$J$250,2,0)))*AT32,IF(AS32="CLIENT S",VLOOKUP(AU32,'BASE DE DONNEE'!$I$220:$J$250,2,0))+VLOOKUP(AR32,'BASE DE DONNEE'!$I$111:$P$192,2,0)-((VLOOKUP(AU32,'BASE DE DONNEE'!$I$220:$J$250,2,0))+VLOOKUP(AR32,'BASE DE DONNEE'!$I$111:$P$164,2,0)*AT32))))))</f>
        <v>0</v>
      </c>
      <c r="BC32" s="41" t="b">
        <f t="shared" si="10"/>
        <v>0</v>
      </c>
      <c r="BD32" s="45" t="b">
        <f t="shared" si="11"/>
        <v>0</v>
      </c>
      <c r="BE32" s="35"/>
      <c r="BF32" s="27"/>
      <c r="BG32" s="30"/>
      <c r="BH32" s="585"/>
      <c r="BI32" s="704"/>
      <c r="BJ32" s="704"/>
      <c r="BK32" s="77">
        <f t="shared" si="12"/>
        <v>0</v>
      </c>
      <c r="BL32" s="30"/>
      <c r="BM32" s="43"/>
      <c r="BN32" s="30"/>
      <c r="BO32" s="30"/>
      <c r="BP32" s="30"/>
      <c r="BQ32" s="30"/>
      <c r="BR32" s="30"/>
      <c r="BS32" s="30"/>
      <c r="BT32" s="94">
        <f t="shared" si="13"/>
        <v>0</v>
      </c>
      <c r="BU32" s="83">
        <f>IF(BL32="CLIENT S+L",(BK32*3333.33+(VLOOKUP(BN32,'BASE DE DONNEE'!$I$220:$J$250,2,0)))-((BK32*3333.33+(VLOOKUP(BN32,'BASE DE DONNEE'!$I$220:$J$250,2,0)))*BM32),IF(BL32="CLIENT O","OFFERT",IF(BL32="CLIENT L",(VLOOKUP(BN32,'BASE DE DONNEE'!$I$220:$J$250,2,0))+(VLOOKUP(BK32,'BASE DE DONNEE'!$I$111:$P$192,2,0)),IF(BL32="CLIENT D",(BK32*3809.53+(VLOOKUP(BN32,'BASE DE DONNEE'!$I$220:$J$250,2,0))),IF(BL32="CLIENT S+D",(BK32*3809.53+(VLOOKUP(BN32,'BASE DE DONNEE'!$I$220:$J$250,2,0)))-((BK32*3809.53+(VLOOKUP(BN32,'BASE DE DONNEE'!$I$220:$J$250,2,0)))*BM32),IF(BL32="CLIENT S",VLOOKUP(BN32,'BASE DE DONNEE'!$I$220:$J$250,2,0))+VLOOKUP(BK32,'BASE DE DONNEE'!$I$111:$P$192,2,0)-((VLOOKUP(BN32,'BASE DE DONNEE'!$I$220:$J$250,2,0))+VLOOKUP(BK32,'BASE DE DONNEE'!$I$111:$P$192,2,0)*BM32))))))</f>
        <v>0</v>
      </c>
      <c r="BV32" s="83" t="b">
        <f t="shared" si="14"/>
        <v>0</v>
      </c>
      <c r="BW32" s="95" t="b">
        <f t="shared" si="15"/>
        <v>0</v>
      </c>
      <c r="BX32" s="35"/>
    </row>
    <row r="33" spans="1:76" ht="16.5" thickTop="1" thickBot="1" x14ac:dyDescent="0.3">
      <c r="A33" s="906" t="s">
        <v>131</v>
      </c>
      <c r="B33" s="907"/>
      <c r="C33" s="907"/>
      <c r="D33" s="907"/>
      <c r="E33" s="907"/>
      <c r="F33" s="907"/>
      <c r="G33" s="907"/>
      <c r="H33" s="908"/>
      <c r="I33" s="46">
        <f t="shared" ref="I33:O33" si="16">SUM(I6:I32)+SUM(AB6:AB36)+SUM(AU6:AU36)+SUM(BN6:BN36)</f>
        <v>0</v>
      </c>
      <c r="J33" s="46">
        <f t="shared" si="16"/>
        <v>0</v>
      </c>
      <c r="K33" s="46">
        <f t="shared" si="16"/>
        <v>0</v>
      </c>
      <c r="L33" s="46">
        <f t="shared" si="16"/>
        <v>0</v>
      </c>
      <c r="M33" s="46">
        <f t="shared" si="16"/>
        <v>0</v>
      </c>
      <c r="N33" s="48">
        <f t="shared" si="16"/>
        <v>0</v>
      </c>
      <c r="O33" s="96">
        <f t="shared" si="16"/>
        <v>0</v>
      </c>
      <c r="P33" s="909"/>
      <c r="Q33" s="910"/>
      <c r="R33" s="910"/>
      <c r="S33" s="911"/>
      <c r="T33" s="27"/>
      <c r="U33" s="30"/>
      <c r="V33" s="585"/>
      <c r="W33" s="704"/>
      <c r="X33" s="704"/>
      <c r="Y33" s="77">
        <f t="shared" si="4"/>
        <v>0</v>
      </c>
      <c r="Z33" s="30"/>
      <c r="AA33" s="43"/>
      <c r="AB33" s="30"/>
      <c r="AC33" s="30"/>
      <c r="AD33" s="30"/>
      <c r="AE33" s="30"/>
      <c r="AF33" s="30"/>
      <c r="AG33" s="134"/>
      <c r="AH33" s="92">
        <f t="shared" si="5"/>
        <v>0</v>
      </c>
      <c r="AI33" s="83">
        <f>IF(Z33="CLIENT S+L",(Y33*3333.33+(VLOOKUP(AB33,'BASE DE DONNEE'!$I$220:$J$250,2,0)))-(Y33*3333.33+(VLOOKUP(AB33,'BASE DE DONNEE'!$I$220:$J$250,2,0)))*AA33,IF(Z33="CLIENT O","OFFERT",IF(Z33="CLIENT L",(VLOOKUP(AB33,'BASE DE DONNEE'!$I$220:$J$250,2,0))+(VLOOKUP(Y33,'BASE DE DONNEE'!$I$111:$P$192,2,0)),IF(Z33="CLIENT D",(Y33*3809.53+(VLOOKUP(AB33,'BASE DE DONNEE'!$I$220:$J$250,2,0))),IF(Z33="CLIENT S+D",(Y33*3809.53+(VLOOKUP(AB33,'BASE DE DONNEE'!$I$220:$J$250,2,0)))-(Y33*3809.53+(VLOOKUP(AB33,'BASE DE DONNEE'!$I$220:$J$250,2,0)))*AA33,IF(Z33="CLIENT S",VLOOKUP(AB33,'BASE DE DONNEE'!$I$220:$J$250,2,0))+VLOOKUP(Y33,'BASE DE DONNEE'!$I$111:$P$192,2,0)-((VLOOKUP(AB33,'BASE DE DONNEE'!$I$220:$J$250,2,0))+VLOOKUP(Y33,'BASE DE DONNEE'!$I$111:$P$192,2,0)*AA33))))))</f>
        <v>0</v>
      </c>
      <c r="AJ33" s="83" t="b">
        <f t="shared" si="6"/>
        <v>0</v>
      </c>
      <c r="AK33" s="83" t="b">
        <f t="shared" si="7"/>
        <v>0</v>
      </c>
      <c r="AL33" s="35"/>
      <c r="AM33" s="27"/>
      <c r="AN33" s="30"/>
      <c r="AO33" s="585"/>
      <c r="AP33" s="704"/>
      <c r="AQ33" s="704"/>
      <c r="AR33" s="77">
        <f t="shared" si="8"/>
        <v>0</v>
      </c>
      <c r="AS33" s="30"/>
      <c r="AT33" s="43"/>
      <c r="AU33" s="30"/>
      <c r="AV33" s="30"/>
      <c r="AW33" s="30"/>
      <c r="AX33" s="30"/>
      <c r="AY33" s="30"/>
      <c r="AZ33" s="129"/>
      <c r="BA33" s="93">
        <f t="shared" si="9"/>
        <v>0</v>
      </c>
      <c r="BB33" s="41">
        <f>IF(AS33="CLIENT S+L",(AR33*3333.33+(VLOOKUP(AU33,'BASE DE DONNEE'!$I$220:$J$250,2,0)))-((AR33*3333.33+(VLOOKUP(AU33,'BASE DE DONNEE'!$I$220:$J$250,2,0)))*AT33),IF(AS33="CLIENT O","OFFERT",IF(AS33="CLIENT L",(VLOOKUP(AU33,'BASE DE DONNEE'!$I$220:$J$250,2,0))+(VLOOKUP(AR33,'BASE DE DONNEE'!$I$111:$P$192,2,0)),IF(AS33="CLIENT D",(AR33*3809.53+(VLOOKUP(AU33,'BASE DE DONNEE'!$I$220:$J$250,2,0))),IF(AS33="CLIENT S+D",(AR33*3809.53+(VLOOKUP(AU33,'BASE DE DONNEE'!$I$220:$J$250,2,0)))-(AR33*3809.53+(VLOOKUP(AU33,'BASE DE DONNEE'!$I$220:$J$250,2,0)))*AT33,IF(AS33="CLIENT S",VLOOKUP(AU33,'BASE DE DONNEE'!$I$220:$J$250,2,0))+VLOOKUP(AR33,'BASE DE DONNEE'!$I$111:$P$192,2,0)-((VLOOKUP(AU33,'BASE DE DONNEE'!$I$220:$J$250,2,0))+VLOOKUP(AR33,'BASE DE DONNEE'!$I$111:$P$164,2,0)*AT33))))))</f>
        <v>0</v>
      </c>
      <c r="BC33" s="41" t="b">
        <f t="shared" si="10"/>
        <v>0</v>
      </c>
      <c r="BD33" s="45" t="b">
        <f t="shared" si="11"/>
        <v>0</v>
      </c>
      <c r="BE33" s="35"/>
      <c r="BF33" s="27"/>
      <c r="BG33" s="30"/>
      <c r="BH33" s="585"/>
      <c r="BI33" s="704"/>
      <c r="BJ33" s="704"/>
      <c r="BK33" s="77">
        <f t="shared" si="12"/>
        <v>0</v>
      </c>
      <c r="BL33" s="30"/>
      <c r="BM33" s="43"/>
      <c r="BN33" s="30"/>
      <c r="BO33" s="30"/>
      <c r="BP33" s="30"/>
      <c r="BQ33" s="30"/>
      <c r="BR33" s="30"/>
      <c r="BS33" s="30"/>
      <c r="BT33" s="94">
        <f t="shared" si="13"/>
        <v>0</v>
      </c>
      <c r="BU33" s="83">
        <f>IF(BL33="CLIENT S+L",(BK33*3333.33+(VLOOKUP(BN33,'BASE DE DONNEE'!$I$220:$J$250,2,0)))-((BK33*3333.33+(VLOOKUP(BN33,'BASE DE DONNEE'!$I$220:$J$250,2,0)))*BM33),IF(BL33="CLIENT O","OFFERT",IF(BL33="CLIENT L",(VLOOKUP(BN33,'BASE DE DONNEE'!$I$220:$J$250,2,0))+(VLOOKUP(BK33,'BASE DE DONNEE'!$I$111:$P$192,2,0)),IF(BL33="CLIENT D",(BK33*3809.53+(VLOOKUP(BN33,'BASE DE DONNEE'!$I$220:$J$250,2,0))),IF(BL33="CLIENT S+D",(BK33*3809.53+(VLOOKUP(BN33,'BASE DE DONNEE'!$I$220:$J$250,2,0)))-((BK33*3809.53+(VLOOKUP(BN33,'BASE DE DONNEE'!$I$220:$J$250,2,0)))*BM33),IF(BL33="CLIENT S",VLOOKUP(BN33,'BASE DE DONNEE'!$I$220:$J$250,2,0))+VLOOKUP(BK33,'BASE DE DONNEE'!$I$111:$P$192,2,0)-((VLOOKUP(BN33,'BASE DE DONNEE'!$I$220:$J$250,2,0))+VLOOKUP(BK33,'BASE DE DONNEE'!$I$111:$P$192,2,0)*BM33))))))</f>
        <v>0</v>
      </c>
      <c r="BV33" s="83" t="b">
        <f t="shared" si="14"/>
        <v>0</v>
      </c>
      <c r="BW33" s="95" t="b">
        <f t="shared" si="15"/>
        <v>0</v>
      </c>
      <c r="BX33" s="35"/>
    </row>
    <row r="34" spans="1:76" ht="15.75" thickBot="1" x14ac:dyDescent="0.3">
      <c r="A34" s="854" t="s">
        <v>38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6"/>
      <c r="O34" s="559">
        <f>SUM(P6:P32)+SUM(AI6:AI36)+SUM(BB6:BB36)+SUM(BU6:BU36)</f>
        <v>0</v>
      </c>
      <c r="P34" s="560"/>
      <c r="Q34" s="560"/>
      <c r="R34" s="560"/>
      <c r="S34" s="562"/>
      <c r="T34" s="27"/>
      <c r="U34" s="30"/>
      <c r="V34" s="585"/>
      <c r="W34" s="704"/>
      <c r="X34" s="704"/>
      <c r="Y34" s="77">
        <f t="shared" si="4"/>
        <v>0</v>
      </c>
      <c r="Z34" s="30"/>
      <c r="AA34" s="43"/>
      <c r="AB34" s="30"/>
      <c r="AC34" s="30"/>
      <c r="AD34" s="30"/>
      <c r="AE34" s="30"/>
      <c r="AF34" s="30"/>
      <c r="AG34" s="130"/>
      <c r="AH34" s="92">
        <f t="shared" si="5"/>
        <v>0</v>
      </c>
      <c r="AI34" s="83">
        <f>IF(Z34="CLIENT S+L",(Y34*3333.33+(VLOOKUP(AB34,'BASE DE DONNEE'!$I$220:$J$250,2,0)))-(Y34*3333.33+(VLOOKUP(AB34,'BASE DE DONNEE'!$I$220:$J$250,2,0)))*AA34,IF(Z34="CLIENT O","OFFERT",IF(Z34="CLIENT L",(VLOOKUP(AB34,'BASE DE DONNEE'!$I$220:$J$250,2,0))+(VLOOKUP(Y34,'BASE DE DONNEE'!$I$111:$P$192,2,0)),IF(Z34="CLIENT D",(Y34*3809.53+(VLOOKUP(AB34,'BASE DE DONNEE'!$I$220:$J$250,2,0))),IF(Z34="CLIENT S+D",(Y34*3809.53+(VLOOKUP(AB34,'BASE DE DONNEE'!$I$220:$J$250,2,0)))-(Y34*3809.53+(VLOOKUP(AB34,'BASE DE DONNEE'!$I$220:$J$250,2,0)))*AA34,IF(Z34="CLIENT S",VLOOKUP(AB34,'BASE DE DONNEE'!$I$220:$J$250,2,0))+VLOOKUP(Y34,'BASE DE DONNEE'!$I$111:$P$192,2,0)-((VLOOKUP(AB34,'BASE DE DONNEE'!$I$220:$J$250,2,0))+VLOOKUP(Y34,'BASE DE DONNEE'!$I$111:$P$192,2,0)*AA34))))))</f>
        <v>0</v>
      </c>
      <c r="AJ34" s="83" t="b">
        <f t="shared" si="6"/>
        <v>0</v>
      </c>
      <c r="AK34" s="83" t="b">
        <f t="shared" si="7"/>
        <v>0</v>
      </c>
      <c r="AL34" s="35"/>
      <c r="AM34" s="27"/>
      <c r="AN34" s="30"/>
      <c r="AO34" s="585"/>
      <c r="AP34" s="704"/>
      <c r="AQ34" s="704"/>
      <c r="AR34" s="77">
        <f t="shared" si="8"/>
        <v>0</v>
      </c>
      <c r="AS34" s="30"/>
      <c r="AT34" s="43"/>
      <c r="AU34" s="30"/>
      <c r="AV34" s="30"/>
      <c r="AW34" s="30"/>
      <c r="AX34" s="30"/>
      <c r="AY34" s="30"/>
      <c r="AZ34" s="129"/>
      <c r="BA34" s="93">
        <f t="shared" si="9"/>
        <v>0</v>
      </c>
      <c r="BB34" s="41">
        <f>IF(AS34="CLIENT S+L",(AR34*3333.33+(VLOOKUP(AU34,'BASE DE DONNEE'!$I$220:$J$250,2,0)))-((AR34*3333.33+(VLOOKUP(AU34,'BASE DE DONNEE'!$I$220:$J$250,2,0)))*AT34),IF(AS34="CLIENT O","OFFERT",IF(AS34="CLIENT L",(VLOOKUP(AU34,'BASE DE DONNEE'!$I$220:$J$250,2,0))+(VLOOKUP(AR34,'BASE DE DONNEE'!$I$111:$P$192,2,0)),IF(AS34="CLIENT D",(AR34*3809.53+(VLOOKUP(AU34,'BASE DE DONNEE'!$I$220:$J$250,2,0))),IF(AS34="CLIENT S+D",(AR34*3809.53+(VLOOKUP(AU34,'BASE DE DONNEE'!$I$220:$J$250,2,0)))-(AR34*3809.53+(VLOOKUP(AU34,'BASE DE DONNEE'!$I$220:$J$250,2,0)))*AT34,IF(AS34="CLIENT S",VLOOKUP(AU34,'BASE DE DONNEE'!$I$220:$J$250,2,0))+VLOOKUP(AR34,'BASE DE DONNEE'!$I$111:$P$192,2,0)-((VLOOKUP(AU34,'BASE DE DONNEE'!$I$220:$J$250,2,0))+VLOOKUP(AR34,'BASE DE DONNEE'!$I$111:$P$164,2,0)*AT34))))))</f>
        <v>0</v>
      </c>
      <c r="BC34" s="41" t="b">
        <f t="shared" si="10"/>
        <v>0</v>
      </c>
      <c r="BD34" s="45" t="b">
        <f t="shared" si="11"/>
        <v>0</v>
      </c>
      <c r="BE34" s="35"/>
      <c r="BF34" s="27"/>
      <c r="BG34" s="30"/>
      <c r="BH34" s="585"/>
      <c r="BI34" s="704"/>
      <c r="BJ34" s="704"/>
      <c r="BK34" s="77">
        <f t="shared" si="12"/>
        <v>0</v>
      </c>
      <c r="BL34" s="30"/>
      <c r="BM34" s="43"/>
      <c r="BN34" s="30"/>
      <c r="BO34" s="30"/>
      <c r="BP34" s="30"/>
      <c r="BQ34" s="30"/>
      <c r="BR34" s="30"/>
      <c r="BS34" s="30"/>
      <c r="BT34" s="94">
        <f t="shared" si="13"/>
        <v>0</v>
      </c>
      <c r="BU34" s="83">
        <f>IF(BL34="CLIENT S+L",(BK34*3333.33+(VLOOKUP(BN34,'BASE DE DONNEE'!$I$220:$J$250,2,0)))-((BK34*3333.33+(VLOOKUP(BN34,'BASE DE DONNEE'!$I$220:$J$250,2,0)))*BM34),IF(BL34="CLIENT O","OFFERT",IF(BL34="CLIENT L",(VLOOKUP(BN34,'BASE DE DONNEE'!$I$220:$J$250,2,0))+(VLOOKUP(BK34,'BASE DE DONNEE'!$I$111:$P$192,2,0)),IF(BL34="CLIENT D",(BK34*3809.53+(VLOOKUP(BN34,'BASE DE DONNEE'!$I$220:$J$250,2,0))),IF(BL34="CLIENT S+D",(BK34*3809.53+(VLOOKUP(BN34,'BASE DE DONNEE'!$I$220:$J$250,2,0)))-((BK34*3809.53+(VLOOKUP(BN34,'BASE DE DONNEE'!$I$220:$J$250,2,0)))*BM34),IF(BL34="CLIENT S",VLOOKUP(BN34,'BASE DE DONNEE'!$I$220:$J$250,2,0))+VLOOKUP(BK34,'BASE DE DONNEE'!$I$111:$P$192,2,0)-((VLOOKUP(BN34,'BASE DE DONNEE'!$I$220:$J$250,2,0))+VLOOKUP(BK34,'BASE DE DONNEE'!$I$111:$P$192,2,0)*BM34))))))</f>
        <v>0</v>
      </c>
      <c r="BV34" s="83" t="b">
        <f t="shared" si="14"/>
        <v>0</v>
      </c>
      <c r="BW34" s="95" t="b">
        <f t="shared" si="15"/>
        <v>0</v>
      </c>
      <c r="BX34" s="35"/>
    </row>
    <row r="35" spans="1:76" ht="15.75" thickBot="1" x14ac:dyDescent="0.3">
      <c r="A35" s="912" t="s">
        <v>39</v>
      </c>
      <c r="B35" s="913"/>
      <c r="C35" s="913"/>
      <c r="D35" s="913"/>
      <c r="E35" s="913"/>
      <c r="F35" s="913"/>
      <c r="G35" s="913"/>
      <c r="H35" s="913"/>
      <c r="I35" s="913"/>
      <c r="J35" s="913"/>
      <c r="K35" s="913"/>
      <c r="L35" s="913"/>
      <c r="M35" s="913"/>
      <c r="N35" s="914"/>
      <c r="O35" s="914"/>
      <c r="P35" s="559">
        <f>SUM(Q6:Q32)+SUM(AJ6:AJ36)+SUM(BC6:BC36)+SUM(BV6:BV36)</f>
        <v>0</v>
      </c>
      <c r="Q35" s="560"/>
      <c r="R35" s="560"/>
      <c r="S35" s="562"/>
      <c r="T35" s="27"/>
      <c r="U35" s="30"/>
      <c r="V35" s="585"/>
      <c r="W35" s="704"/>
      <c r="X35" s="704"/>
      <c r="Y35" s="77">
        <f t="shared" si="4"/>
        <v>0</v>
      </c>
      <c r="Z35" s="30"/>
      <c r="AA35" s="43"/>
      <c r="AB35" s="30"/>
      <c r="AC35" s="30"/>
      <c r="AD35" s="30"/>
      <c r="AE35" s="30"/>
      <c r="AF35" s="30"/>
      <c r="AG35" s="134"/>
      <c r="AH35" s="92">
        <f t="shared" si="5"/>
        <v>0</v>
      </c>
      <c r="AI35" s="83">
        <f>IF(Z35="CLIENT S+L",(Y35*3333.33+(VLOOKUP(AB35,'BASE DE DONNEE'!$I$220:$J$250,2,0)))-(Y35*3333.33+(VLOOKUP(AB35,'BASE DE DONNEE'!$I$220:$J$250,2,0)))*AA35,IF(Z35="CLIENT O","OFFERT",IF(Z35="CLIENT L",(VLOOKUP(AB35,'BASE DE DONNEE'!$I$220:$J$250,2,0))+(VLOOKUP(Y35,'BASE DE DONNEE'!$I$111:$P$192,2,0)),IF(Z35="CLIENT D",(Y35*3809.53+(VLOOKUP(AB35,'BASE DE DONNEE'!$I$220:$J$250,2,0))),IF(Z35="CLIENT S+D",(Y35*3809.53+(VLOOKUP(AB35,'BASE DE DONNEE'!$I$220:$J$250,2,0)))-(Y35*3809.53+(VLOOKUP(AB35,'BASE DE DONNEE'!$I$220:$J$250,2,0)))*AA35,IF(Z35="CLIENT S",VLOOKUP(AB35,'BASE DE DONNEE'!$I$220:$J$250,2,0))+VLOOKUP(Y35,'BASE DE DONNEE'!$I$111:$P$192,2,0)-((VLOOKUP(AB35,'BASE DE DONNEE'!$I$220:$J$250,2,0))+VLOOKUP(Y35,'BASE DE DONNEE'!$I$111:$P$192,2,0)*AA35))))))</f>
        <v>0</v>
      </c>
      <c r="AJ35" s="83" t="b">
        <f t="shared" si="6"/>
        <v>0</v>
      </c>
      <c r="AK35" s="83" t="b">
        <f t="shared" si="7"/>
        <v>0</v>
      </c>
      <c r="AL35" s="35"/>
      <c r="AM35" s="27"/>
      <c r="AN35" s="30"/>
      <c r="AO35" s="585"/>
      <c r="AP35" s="704"/>
      <c r="AQ35" s="704"/>
      <c r="AR35" s="77">
        <f t="shared" si="8"/>
        <v>0</v>
      </c>
      <c r="AS35" s="30"/>
      <c r="AT35" s="43"/>
      <c r="AU35" s="30"/>
      <c r="AV35" s="30"/>
      <c r="AW35" s="30"/>
      <c r="AX35" s="30"/>
      <c r="AY35" s="30"/>
      <c r="AZ35" s="129"/>
      <c r="BA35" s="93">
        <f t="shared" si="9"/>
        <v>0</v>
      </c>
      <c r="BB35" s="41">
        <f>IF(AS35="CLIENT S+L",(AR35*3333.33+(VLOOKUP(AU35,'BASE DE DONNEE'!$I$220:$J$250,2,0)))-((AR35*3333.33+(VLOOKUP(AU35,'BASE DE DONNEE'!$I$220:$J$250,2,0)))*AT35),IF(AS35="CLIENT O","OFFERT",IF(AS35="CLIENT L",(VLOOKUP(AU35,'BASE DE DONNEE'!$I$220:$J$250,2,0))+(VLOOKUP(AR35,'BASE DE DONNEE'!$I$111:$P$192,2,0)),IF(AS35="CLIENT D",(AR35*3809.53+(VLOOKUP(AU35,'BASE DE DONNEE'!$I$220:$J$250,2,0))),IF(AS35="CLIENT S+D",(AR35*3809.53+(VLOOKUP(AU35,'BASE DE DONNEE'!$I$220:$J$250,2,0)))-(AR35*3809.53+(VLOOKUP(AU35,'BASE DE DONNEE'!$I$220:$J$250,2,0)))*AT35,IF(AS35="CLIENT S",VLOOKUP(AU35,'BASE DE DONNEE'!$I$220:$J$250,2,0))+VLOOKUP(AR35,'BASE DE DONNEE'!$I$111:$P$192,2,0)-((VLOOKUP(AU35,'BASE DE DONNEE'!$I$220:$J$250,2,0))+VLOOKUP(AR35,'BASE DE DONNEE'!$I$111:$P$164,2,0)*AT35))))))</f>
        <v>0</v>
      </c>
      <c r="BC35" s="41" t="b">
        <f t="shared" si="10"/>
        <v>0</v>
      </c>
      <c r="BD35" s="45" t="b">
        <f t="shared" si="11"/>
        <v>0</v>
      </c>
      <c r="BE35" s="35"/>
      <c r="BF35" s="27"/>
      <c r="BG35" s="30"/>
      <c r="BH35" s="585"/>
      <c r="BI35" s="704"/>
      <c r="BJ35" s="704"/>
      <c r="BK35" s="77">
        <f t="shared" si="12"/>
        <v>0</v>
      </c>
      <c r="BL35" s="30"/>
      <c r="BM35" s="43"/>
      <c r="BN35" s="30"/>
      <c r="BO35" s="30"/>
      <c r="BP35" s="30"/>
      <c r="BQ35" s="30"/>
      <c r="BR35" s="30"/>
      <c r="BS35" s="30"/>
      <c r="BT35" s="94">
        <f t="shared" si="13"/>
        <v>0</v>
      </c>
      <c r="BU35" s="83">
        <f>IF(BL35="CLIENT S+L",(BK35*3333.33+(VLOOKUP(BN35,'BASE DE DONNEE'!$I$220:$J$250,2,0)))-((BK35*3333.33+(VLOOKUP(BN35,'BASE DE DONNEE'!$I$220:$J$250,2,0)))*BM35),IF(BL35="CLIENT O","OFFERT",IF(BL35="CLIENT L",(VLOOKUP(BN35,'BASE DE DONNEE'!$I$220:$J$250,2,0))+(VLOOKUP(BK35,'BASE DE DONNEE'!$I$111:$P$192,2,0)),IF(BL35="CLIENT D",(BK35*3809.53+(VLOOKUP(BN35,'BASE DE DONNEE'!$I$220:$J$250,2,0))),IF(BL35="CLIENT S+D",(BK35*3809.53+(VLOOKUP(BN35,'BASE DE DONNEE'!$I$220:$J$250,2,0)))-((BK35*3809.53+(VLOOKUP(BN35,'BASE DE DONNEE'!$I$220:$J$250,2,0)))*BM35),IF(BL35="CLIENT S",VLOOKUP(BN35,'BASE DE DONNEE'!$I$220:$J$250,2,0))+VLOOKUP(BK35,'BASE DE DONNEE'!$I$111:$P$192,2,0)-((VLOOKUP(BN35,'BASE DE DONNEE'!$I$220:$J$250,2,0))+VLOOKUP(BK35,'BASE DE DONNEE'!$I$111:$P$192,2,0)*BM35))))))</f>
        <v>0</v>
      </c>
      <c r="BV35" s="83" t="b">
        <f t="shared" si="14"/>
        <v>0</v>
      </c>
      <c r="BW35" s="95" t="b">
        <f t="shared" si="15"/>
        <v>0</v>
      </c>
      <c r="BX35" s="35"/>
    </row>
    <row r="36" spans="1:76" ht="15.75" thickBot="1" x14ac:dyDescent="0.3">
      <c r="A36" s="848" t="s">
        <v>40</v>
      </c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50"/>
      <c r="Q36" s="851">
        <f>SUM(R6:R32)+SUM(AK6:AK36)+SUM(BD6:BD36)+SUM(BW6:BW36)</f>
        <v>0</v>
      </c>
      <c r="R36" s="852"/>
      <c r="S36" s="853"/>
      <c r="T36" s="59"/>
      <c r="U36" s="60"/>
      <c r="V36" s="699"/>
      <c r="W36" s="701"/>
      <c r="X36" s="701"/>
      <c r="Y36" s="82">
        <f t="shared" si="4"/>
        <v>0</v>
      </c>
      <c r="Z36" s="60"/>
      <c r="AA36" s="61"/>
      <c r="AB36" s="60"/>
      <c r="AC36" s="60"/>
      <c r="AD36" s="60"/>
      <c r="AE36" s="60"/>
      <c r="AF36" s="60"/>
      <c r="AG36" s="135"/>
      <c r="AH36" s="97">
        <f t="shared" si="5"/>
        <v>0</v>
      </c>
      <c r="AI36" s="98">
        <f>IF(Z36="CLIENT S+L",(Y36*3333.33+(VLOOKUP(AB36,'BASE DE DONNEE'!$I$220:$J$250,2,0)))-(Y36*3333.33+(VLOOKUP(AB36,'BASE DE DONNEE'!$I$220:$J$250,2,0)))*AA36,IF(Z36="CLIENT O","OFFERT",IF(Z36="CLIENT L",(VLOOKUP(AB36,'BASE DE DONNEE'!$I$220:$J$250,2,0))+(VLOOKUP(Y36,'BASE DE DONNEE'!$I$111:$P$192,2,0)),IF(Z36="CLIENT D",(Y36*3809.53+(VLOOKUP(AB36,'BASE DE DONNEE'!$I$220:$J$250,2,0))),IF(Z36="CLIENT S+D",(Y36*3809.53+(VLOOKUP(AB36,'BASE DE DONNEE'!$I$220:$J$250,2,0)))-(Y36*3809.53+(VLOOKUP(AB36,'BASE DE DONNEE'!$I$220:$J$250,2,0)))*AA36,IF(Z36="CLIENT S",VLOOKUP(AB36,'BASE DE DONNEE'!$I$220:$J$250,2,0))+VLOOKUP(Y36,'BASE DE DONNEE'!$I$111:$P$192,2,0)-((VLOOKUP(AB36,'BASE DE DONNEE'!$I$220:$J$250,2,0))+VLOOKUP(Y36,'BASE DE DONNEE'!$I$111:$P$192,2,0)*AA36))))))</f>
        <v>0</v>
      </c>
      <c r="AJ36" s="98" t="b">
        <f t="shared" si="6"/>
        <v>0</v>
      </c>
      <c r="AK36" s="98" t="b">
        <f t="shared" si="7"/>
        <v>0</v>
      </c>
      <c r="AL36" s="62"/>
      <c r="AM36" s="59"/>
      <c r="AN36" s="60"/>
      <c r="AO36" s="699"/>
      <c r="AP36" s="701"/>
      <c r="AQ36" s="701"/>
      <c r="AR36" s="82">
        <f t="shared" si="8"/>
        <v>0</v>
      </c>
      <c r="AS36" s="60"/>
      <c r="AT36" s="61"/>
      <c r="AU36" s="60"/>
      <c r="AV36" s="60"/>
      <c r="AW36" s="60"/>
      <c r="AX36" s="60"/>
      <c r="AY36" s="60"/>
      <c r="AZ36" s="136"/>
      <c r="BA36" s="99">
        <f t="shared" si="9"/>
        <v>0</v>
      </c>
      <c r="BB36" s="49">
        <f>IF(AS36="CLIENT S+L",(AR36*3333.33+(VLOOKUP(AU36,'BASE DE DONNEE'!$I$220:$J$250,2,0)))-((AR36*3333.33+(VLOOKUP(AU36,'BASE DE DONNEE'!$I$220:$J$250,2,0)))*AT36),IF(AS36="CLIENT O","OFFERT",IF(AS36="CLIENT L",(VLOOKUP(AU36,'BASE DE DONNEE'!$I$220:$J$250,2,0))+(VLOOKUP(AR36,'BASE DE DONNEE'!$I$111:$P$192,2,0)),IF(AS36="CLIENT D",(AR36*3809.53+(VLOOKUP(AU36,'BASE DE DONNEE'!$I$220:$J$250,2,0))),IF(AS36="CLIENT S+D",(AR36*3809.53+(VLOOKUP(AU36,'BASE DE DONNEE'!$I$220:$J$250,2,0)))-(AR36*3809.53+(VLOOKUP(AU36,'BASE DE DONNEE'!$I$220:$J$250,2,0)))*AT36,IF(AS36="CLIENT S",VLOOKUP(AU36,'BASE DE DONNEE'!$I$220:$J$250,2,0))+VLOOKUP(AR36,'BASE DE DONNEE'!$I$111:$P$192,2,0)-((VLOOKUP(AU36,'BASE DE DONNEE'!$I$220:$J$250,2,0))+VLOOKUP(AR36,'BASE DE DONNEE'!$I$111:$P$164,2,0)*AT36))))))</f>
        <v>0</v>
      </c>
      <c r="BC36" s="49" t="b">
        <f t="shared" si="10"/>
        <v>0</v>
      </c>
      <c r="BD36" s="100" t="b">
        <f t="shared" si="11"/>
        <v>0</v>
      </c>
      <c r="BE36" s="62"/>
      <c r="BF36" s="59"/>
      <c r="BG36" s="60"/>
      <c r="BH36" s="699"/>
      <c r="BI36" s="701"/>
      <c r="BJ36" s="701"/>
      <c r="BK36" s="82">
        <f t="shared" si="12"/>
        <v>0</v>
      </c>
      <c r="BL36" s="60"/>
      <c r="BM36" s="61"/>
      <c r="BN36" s="60"/>
      <c r="BO36" s="60"/>
      <c r="BP36" s="60"/>
      <c r="BQ36" s="60"/>
      <c r="BR36" s="60"/>
      <c r="BS36" s="60"/>
      <c r="BT36" s="101">
        <f t="shared" si="13"/>
        <v>0</v>
      </c>
      <c r="BU36" s="98">
        <f>IF(BL36="CLIENT S+L",(BK36*3333.33+(VLOOKUP(BN36,'BASE DE DONNEE'!$I$220:$J$250,2,0)))-((BK36*3333.33+(VLOOKUP(BN36,'BASE DE DONNEE'!$I$220:$J$250,2,0)))*BM36),IF(BL36="CLIENT O","OFFERT",IF(BL36="CLIENT L",(VLOOKUP(BN36,'BASE DE DONNEE'!$I$220:$J$250,2,0))+(VLOOKUP(BK36,'BASE DE DONNEE'!$I$111:$P$192,2,0)),IF(BL36="CLIENT D",(BK36*3809.53+(VLOOKUP(BN36,'BASE DE DONNEE'!$I$220:$J$250,2,0))),IF(BL36="CLIENT S+D",(BK36*3809.53+(VLOOKUP(BN36,'BASE DE DONNEE'!$I$220:$J$250,2,0)))-((BK36*3809.53+(VLOOKUP(BN36,'BASE DE DONNEE'!$I$220:$J$250,2,0)))*BM36),IF(BL36="CLIENT S",VLOOKUP(BN36,'BASE DE DONNEE'!$I$220:$J$250,2,0))+VLOOKUP(BK36,'BASE DE DONNEE'!$I$111:$P$192,2,0)-((VLOOKUP(BN36,'BASE DE DONNEE'!$I$220:$J$250,2,0))+VLOOKUP(BK36,'BASE DE DONNEE'!$I$111:$P$192,2,0)*BM36))))))</f>
        <v>0</v>
      </c>
      <c r="BV36" s="98" t="b">
        <f t="shared" si="14"/>
        <v>0</v>
      </c>
      <c r="BW36" s="102" t="b">
        <f t="shared" si="15"/>
        <v>0</v>
      </c>
      <c r="BX36" s="62"/>
    </row>
    <row r="37" spans="1:76" ht="16.5" customHeight="1" thickTop="1" x14ac:dyDescent="0.25">
      <c r="A37" s="576" t="s">
        <v>133</v>
      </c>
      <c r="B37" s="577"/>
      <c r="C37" s="577"/>
      <c r="D37" s="577"/>
      <c r="E37" s="577"/>
      <c r="F37" s="577"/>
      <c r="G37" s="577"/>
      <c r="H37" s="577"/>
      <c r="I37" s="577"/>
      <c r="J37" s="577"/>
      <c r="K37" s="577"/>
      <c r="L37" s="577"/>
      <c r="M37" s="577"/>
      <c r="N37" s="577"/>
      <c r="O37" s="577"/>
      <c r="P37" s="577"/>
      <c r="Q37" s="577"/>
      <c r="R37" s="577"/>
      <c r="S37" s="578"/>
      <c r="T37" s="528" t="s">
        <v>133</v>
      </c>
      <c r="U37" s="529"/>
      <c r="V37" s="529"/>
      <c r="W37" s="529"/>
      <c r="X37" s="529"/>
      <c r="Y37" s="529"/>
      <c r="Z37" s="529"/>
      <c r="AA37" s="529"/>
      <c r="AB37" s="529"/>
      <c r="AC37" s="529"/>
      <c r="AD37" s="529"/>
      <c r="AE37" s="529"/>
      <c r="AF37" s="529"/>
      <c r="AG37" s="529"/>
      <c r="AH37" s="529"/>
      <c r="AI37" s="529"/>
      <c r="AJ37" s="529"/>
      <c r="AK37" s="529"/>
      <c r="AL37" s="530"/>
      <c r="AM37" s="528" t="s">
        <v>133</v>
      </c>
      <c r="AN37" s="529"/>
      <c r="AO37" s="529"/>
      <c r="AP37" s="529"/>
      <c r="AQ37" s="529"/>
      <c r="AR37" s="529"/>
      <c r="AS37" s="529"/>
      <c r="AT37" s="529"/>
      <c r="AU37" s="529"/>
      <c r="AV37" s="529"/>
      <c r="AW37" s="529"/>
      <c r="AX37" s="529"/>
      <c r="AY37" s="529"/>
      <c r="AZ37" s="529"/>
      <c r="BA37" s="529"/>
      <c r="BB37" s="529"/>
      <c r="BC37" s="529"/>
      <c r="BD37" s="529"/>
      <c r="BE37" s="530"/>
    </row>
    <row r="38" spans="1:76" ht="16.5" customHeight="1" thickBot="1" x14ac:dyDescent="0.3">
      <c r="A38" s="531"/>
      <c r="B38" s="532"/>
      <c r="C38" s="532"/>
      <c r="D38" s="532"/>
      <c r="E38" s="532"/>
      <c r="F38" s="532"/>
      <c r="G38" s="532"/>
      <c r="H38" s="532"/>
      <c r="I38" s="532"/>
      <c r="J38" s="532"/>
      <c r="K38" s="532"/>
      <c r="L38" s="532"/>
      <c r="M38" s="532"/>
      <c r="N38" s="532"/>
      <c r="O38" s="532"/>
      <c r="P38" s="532"/>
      <c r="Q38" s="532"/>
      <c r="R38" s="532"/>
      <c r="S38" s="533"/>
      <c r="T38" s="531"/>
      <c r="U38" s="532"/>
      <c r="V38" s="532"/>
      <c r="W38" s="532"/>
      <c r="X38" s="532"/>
      <c r="Y38" s="532"/>
      <c r="Z38" s="532"/>
      <c r="AA38" s="532"/>
      <c r="AB38" s="532"/>
      <c r="AC38" s="532"/>
      <c r="AD38" s="532"/>
      <c r="AE38" s="532"/>
      <c r="AF38" s="532"/>
      <c r="AG38" s="532"/>
      <c r="AH38" s="532"/>
      <c r="AI38" s="532"/>
      <c r="AJ38" s="532"/>
      <c r="AK38" s="532"/>
      <c r="AL38" s="533"/>
      <c r="AM38" s="531"/>
      <c r="AN38" s="532"/>
      <c r="AO38" s="532"/>
      <c r="AP38" s="532"/>
      <c r="AQ38" s="532"/>
      <c r="AR38" s="532"/>
      <c r="AS38" s="532"/>
      <c r="AT38" s="532"/>
      <c r="AU38" s="532"/>
      <c r="AV38" s="532"/>
      <c r="AW38" s="532"/>
      <c r="AX38" s="532"/>
      <c r="AY38" s="532"/>
      <c r="AZ38" s="532"/>
      <c r="BA38" s="532"/>
      <c r="BB38" s="532"/>
      <c r="BC38" s="532"/>
      <c r="BD38" s="532"/>
      <c r="BE38" s="533"/>
    </row>
    <row r="39" spans="1:76" ht="15.75" customHeight="1" thickBot="1" x14ac:dyDescent="0.3">
      <c r="A39" s="580" t="s">
        <v>0</v>
      </c>
      <c r="B39" s="547" t="s">
        <v>146</v>
      </c>
      <c r="C39" s="548"/>
      <c r="D39" s="875"/>
      <c r="E39" s="570" t="s">
        <v>34</v>
      </c>
      <c r="F39" s="618"/>
      <c r="G39" s="580" t="s">
        <v>132</v>
      </c>
      <c r="H39" s="857" t="s">
        <v>35</v>
      </c>
      <c r="I39" s="580" t="s">
        <v>3</v>
      </c>
      <c r="J39" s="580"/>
      <c r="K39" s="580"/>
      <c r="L39" s="580"/>
      <c r="M39" s="580"/>
      <c r="N39" s="858" t="s">
        <v>77</v>
      </c>
      <c r="O39" s="623"/>
      <c r="P39" s="582" t="s">
        <v>92</v>
      </c>
      <c r="Q39" s="583" t="s">
        <v>134</v>
      </c>
      <c r="R39" s="580" t="s">
        <v>63</v>
      </c>
      <c r="S39" s="569" t="s">
        <v>107</v>
      </c>
      <c r="T39" s="580" t="s">
        <v>0</v>
      </c>
      <c r="U39" s="547" t="s">
        <v>146</v>
      </c>
      <c r="V39" s="548"/>
      <c r="W39" s="548"/>
      <c r="X39" s="570" t="s">
        <v>34</v>
      </c>
      <c r="Y39" s="618"/>
      <c r="Z39" s="580" t="s">
        <v>132</v>
      </c>
      <c r="AA39" s="857" t="s">
        <v>35</v>
      </c>
      <c r="AB39" s="580" t="s">
        <v>3</v>
      </c>
      <c r="AC39" s="580"/>
      <c r="AD39" s="580"/>
      <c r="AE39" s="580"/>
      <c r="AF39" s="580"/>
      <c r="AG39" s="858" t="s">
        <v>77</v>
      </c>
      <c r="AH39" s="623"/>
      <c r="AI39" s="582" t="s">
        <v>92</v>
      </c>
      <c r="AJ39" s="583" t="s">
        <v>134</v>
      </c>
      <c r="AK39" s="580" t="s">
        <v>63</v>
      </c>
      <c r="AL39" s="569" t="s">
        <v>107</v>
      </c>
      <c r="AM39" s="580" t="s">
        <v>0</v>
      </c>
      <c r="AN39" s="547" t="s">
        <v>146</v>
      </c>
      <c r="AO39" s="548"/>
      <c r="AP39" s="548"/>
      <c r="AQ39" s="547" t="s">
        <v>34</v>
      </c>
      <c r="AR39" s="618"/>
      <c r="AS39" s="580" t="s">
        <v>132</v>
      </c>
      <c r="AT39" s="857" t="s">
        <v>35</v>
      </c>
      <c r="AU39" s="580" t="s">
        <v>3</v>
      </c>
      <c r="AV39" s="580"/>
      <c r="AW39" s="580"/>
      <c r="AX39" s="580"/>
      <c r="AY39" s="580"/>
      <c r="AZ39" s="858" t="s">
        <v>77</v>
      </c>
      <c r="BA39" s="623"/>
      <c r="BB39" s="582" t="s">
        <v>92</v>
      </c>
      <c r="BC39" s="583" t="s">
        <v>108</v>
      </c>
      <c r="BD39" s="580" t="s">
        <v>63</v>
      </c>
      <c r="BE39" s="569" t="s">
        <v>120</v>
      </c>
    </row>
    <row r="40" spans="1:76" ht="15.75" customHeight="1" thickBot="1" x14ac:dyDescent="0.3">
      <c r="A40" s="580"/>
      <c r="B40" s="549"/>
      <c r="C40" s="550"/>
      <c r="D40" s="876"/>
      <c r="E40" s="571"/>
      <c r="F40" s="620"/>
      <c r="G40" s="580"/>
      <c r="H40" s="857"/>
      <c r="I40" s="580"/>
      <c r="J40" s="580"/>
      <c r="K40" s="580"/>
      <c r="L40" s="580"/>
      <c r="M40" s="580"/>
      <c r="N40" s="859"/>
      <c r="O40" s="624"/>
      <c r="P40" s="582"/>
      <c r="Q40" s="583"/>
      <c r="R40" s="580"/>
      <c r="S40" s="569"/>
      <c r="T40" s="580"/>
      <c r="U40" s="549"/>
      <c r="V40" s="550"/>
      <c r="W40" s="550"/>
      <c r="X40" s="571"/>
      <c r="Y40" s="620"/>
      <c r="Z40" s="580"/>
      <c r="AA40" s="857"/>
      <c r="AB40" s="580"/>
      <c r="AC40" s="580"/>
      <c r="AD40" s="580"/>
      <c r="AE40" s="580"/>
      <c r="AF40" s="580"/>
      <c r="AG40" s="859"/>
      <c r="AH40" s="624"/>
      <c r="AI40" s="582"/>
      <c r="AJ40" s="583"/>
      <c r="AK40" s="580"/>
      <c r="AL40" s="569"/>
      <c r="AM40" s="580"/>
      <c r="AN40" s="549"/>
      <c r="AO40" s="550"/>
      <c r="AP40" s="550"/>
      <c r="AQ40" s="549"/>
      <c r="AR40" s="620"/>
      <c r="AS40" s="580"/>
      <c r="AT40" s="857"/>
      <c r="AU40" s="580"/>
      <c r="AV40" s="580"/>
      <c r="AW40" s="580"/>
      <c r="AX40" s="580"/>
      <c r="AY40" s="580"/>
      <c r="AZ40" s="859"/>
      <c r="BA40" s="624"/>
      <c r="BB40" s="582"/>
      <c r="BC40" s="583"/>
      <c r="BD40" s="580"/>
      <c r="BE40" s="569"/>
    </row>
    <row r="41" spans="1:76" ht="15.75" customHeight="1" thickBot="1" x14ac:dyDescent="0.3">
      <c r="A41" s="580"/>
      <c r="B41" s="584"/>
      <c r="C41" s="621"/>
      <c r="D41" s="877"/>
      <c r="E41" s="572"/>
      <c r="F41" s="622"/>
      <c r="G41" s="580"/>
      <c r="H41" s="857"/>
      <c r="I41" s="122"/>
      <c r="J41" s="122"/>
      <c r="K41" s="122"/>
      <c r="L41" s="122"/>
      <c r="M41" s="122"/>
      <c r="N41" s="860"/>
      <c r="O41" s="625"/>
      <c r="P41" s="582"/>
      <c r="Q41" s="583"/>
      <c r="R41" s="580"/>
      <c r="S41" s="569"/>
      <c r="T41" s="580"/>
      <c r="U41" s="584"/>
      <c r="V41" s="621"/>
      <c r="W41" s="621"/>
      <c r="X41" s="572"/>
      <c r="Y41" s="622"/>
      <c r="Z41" s="580"/>
      <c r="AA41" s="857"/>
      <c r="AB41" s="122"/>
      <c r="AC41" s="122"/>
      <c r="AD41" s="122"/>
      <c r="AE41" s="122"/>
      <c r="AF41" s="122"/>
      <c r="AG41" s="860"/>
      <c r="AH41" s="625"/>
      <c r="AI41" s="582"/>
      <c r="AJ41" s="583"/>
      <c r="AK41" s="580"/>
      <c r="AL41" s="569"/>
      <c r="AM41" s="580"/>
      <c r="AN41" s="549"/>
      <c r="AO41" s="550"/>
      <c r="AP41" s="550"/>
      <c r="AQ41" s="584"/>
      <c r="AR41" s="622"/>
      <c r="AS41" s="580"/>
      <c r="AT41" s="857"/>
      <c r="AU41" s="122"/>
      <c r="AV41" s="122"/>
      <c r="AW41" s="122"/>
      <c r="AX41" s="122"/>
      <c r="AY41" s="122"/>
      <c r="AZ41" s="860"/>
      <c r="BA41" s="625"/>
      <c r="BB41" s="582"/>
      <c r="BC41" s="583"/>
      <c r="BD41" s="554"/>
      <c r="BE41" s="569"/>
    </row>
    <row r="42" spans="1:76" x14ac:dyDescent="0.25">
      <c r="A42" s="25"/>
      <c r="B42" s="705"/>
      <c r="C42" s="878"/>
      <c r="D42" s="706"/>
      <c r="E42" s="705"/>
      <c r="F42" s="706"/>
      <c r="H42" s="31"/>
      <c r="I42" s="28"/>
      <c r="J42" s="28"/>
      <c r="K42" s="28"/>
      <c r="L42" s="28"/>
      <c r="M42" s="28"/>
      <c r="N42" s="37"/>
      <c r="O42" s="138">
        <f>((I42*$I$41)/100)+(($J$41*J42)/100)+((K42*$K$41)/100)+($L$41*L42)+($M$41*M42)</f>
        <v>0</v>
      </c>
      <c r="P42" s="139"/>
      <c r="Q42" s="139"/>
      <c r="R42" s="131"/>
      <c r="S42" s="33"/>
      <c r="T42" s="25"/>
      <c r="U42" s="705"/>
      <c r="V42" s="878"/>
      <c r="W42" s="878"/>
      <c r="X42" s="705"/>
      <c r="Y42" s="706"/>
      <c r="Z42" s="28"/>
      <c r="AA42" s="31"/>
      <c r="AB42" s="28"/>
      <c r="AC42" s="28"/>
      <c r="AD42" s="28"/>
      <c r="AE42" s="28"/>
      <c r="AF42" s="28"/>
      <c r="AG42" s="140"/>
      <c r="AH42" s="141">
        <f>(($AB$41*AB42)/100)+(($AC$41*AC42)/100)+(($AD$41*AD42)/100)+($AE$41*AE42)+($AF$41*AF42)</f>
        <v>0</v>
      </c>
      <c r="AI42" s="142"/>
      <c r="AJ42" s="128"/>
      <c r="AK42" s="128"/>
      <c r="AL42" s="33"/>
      <c r="AM42" s="25"/>
      <c r="AN42" s="705"/>
      <c r="AO42" s="878"/>
      <c r="AP42" s="878"/>
      <c r="AQ42" s="705"/>
      <c r="AR42" s="706"/>
      <c r="AS42" s="28"/>
      <c r="AT42" s="28"/>
      <c r="AU42" s="28"/>
      <c r="AV42" s="28"/>
      <c r="AW42" s="28"/>
      <c r="AX42" s="28"/>
      <c r="AY42" s="28"/>
      <c r="AZ42" s="140"/>
      <c r="BA42" s="141">
        <f>(($AU$41*AU42)/100)+(($AV$41*AV42)/100)+(($AW$41*AW42)/100)+($AX$41*AX42)+($AY$41*AY42)</f>
        <v>0</v>
      </c>
      <c r="BB42" s="142"/>
      <c r="BC42" s="128"/>
      <c r="BD42" s="127"/>
      <c r="BE42" s="33"/>
    </row>
    <row r="43" spans="1:76" x14ac:dyDescent="0.25">
      <c r="A43" s="26"/>
      <c r="B43" s="585"/>
      <c r="C43" s="704"/>
      <c r="D43" s="586"/>
      <c r="E43" s="688"/>
      <c r="F43" s="688"/>
      <c r="G43" s="29"/>
      <c r="H43" s="32"/>
      <c r="I43" s="29"/>
      <c r="J43" s="29"/>
      <c r="K43" s="29"/>
      <c r="L43" s="29"/>
      <c r="M43" s="29"/>
      <c r="N43" s="38"/>
      <c r="O43" s="143">
        <f t="shared" ref="O43:O68" si="17">((I43*$I$5)/100)+(($J$5*J43)/100)+((K43*$K$5)/100)+($L$5*L43)+($M$5*M43)</f>
        <v>0</v>
      </c>
      <c r="P43" s="139"/>
      <c r="Q43" s="139"/>
      <c r="R43" s="131"/>
      <c r="S43" s="34"/>
      <c r="T43" s="26"/>
      <c r="U43" s="585"/>
      <c r="V43" s="704"/>
      <c r="W43" s="704"/>
      <c r="X43" s="585"/>
      <c r="Y43" s="586"/>
      <c r="Z43" s="29"/>
      <c r="AA43" s="42"/>
      <c r="AB43" s="29"/>
      <c r="AC43" s="29"/>
      <c r="AD43" s="29"/>
      <c r="AE43" s="29"/>
      <c r="AF43" s="29"/>
      <c r="AG43" s="144"/>
      <c r="AH43" s="145">
        <f t="shared" ref="AH43:AH72" si="18">(($AB$41*AB43)/100)+(($AC$41*AC43)/100)+(($AD$41*AD43)/100)+($AE$41*AE43)+($AF$41*AF43)</f>
        <v>0</v>
      </c>
      <c r="AI43" s="142"/>
      <c r="AJ43" s="131"/>
      <c r="AK43" s="131"/>
      <c r="AL43" s="34"/>
      <c r="AM43" s="26"/>
      <c r="AN43" s="585"/>
      <c r="AO43" s="704"/>
      <c r="AP43" s="704"/>
      <c r="AQ43" s="585"/>
      <c r="AR43" s="586"/>
      <c r="AS43" s="29"/>
      <c r="AT43" s="29"/>
      <c r="AU43" s="29"/>
      <c r="AV43" s="29"/>
      <c r="AW43" s="29"/>
      <c r="AX43" s="29"/>
      <c r="AY43" s="29"/>
      <c r="AZ43" s="144"/>
      <c r="BA43" s="145">
        <f t="shared" ref="BA43:BA72" si="19">(($AU$41*AU43)/100)+(($AV$41*AV43)/100)+(($AW$41*AW43)/100)+($AX$41*AX43)+($AY$41*AY43)</f>
        <v>0</v>
      </c>
      <c r="BB43" s="142"/>
      <c r="BC43" s="131"/>
      <c r="BD43" s="131"/>
      <c r="BE43" s="34"/>
    </row>
    <row r="44" spans="1:76" x14ac:dyDescent="0.25">
      <c r="A44" s="26"/>
      <c r="B44" s="585"/>
      <c r="C44" s="704"/>
      <c r="D44" s="586"/>
      <c r="E44" s="688"/>
      <c r="F44" s="688"/>
      <c r="G44" s="29"/>
      <c r="H44" s="29"/>
      <c r="I44" s="29"/>
      <c r="J44" s="29"/>
      <c r="K44" s="29"/>
      <c r="L44" s="29"/>
      <c r="M44" s="29"/>
      <c r="N44" s="38"/>
      <c r="O44" s="143">
        <f t="shared" si="17"/>
        <v>0</v>
      </c>
      <c r="P44" s="139"/>
      <c r="Q44" s="139"/>
      <c r="R44" s="131"/>
      <c r="S44" s="34"/>
      <c r="T44" s="26"/>
      <c r="U44" s="585"/>
      <c r="V44" s="704"/>
      <c r="W44" s="704"/>
      <c r="X44" s="585"/>
      <c r="Y44" s="586"/>
      <c r="Z44" s="29"/>
      <c r="AA44" s="42"/>
      <c r="AB44" s="29"/>
      <c r="AC44" s="29"/>
      <c r="AD44" s="29"/>
      <c r="AE44" s="29"/>
      <c r="AF44" s="29"/>
      <c r="AG44" s="144"/>
      <c r="AH44" s="145">
        <f t="shared" si="18"/>
        <v>0</v>
      </c>
      <c r="AI44" s="142"/>
      <c r="AJ44" s="131"/>
      <c r="AK44" s="131"/>
      <c r="AL44" s="34"/>
      <c r="AM44" s="26"/>
      <c r="AN44" s="585"/>
      <c r="AO44" s="704"/>
      <c r="AP44" s="704"/>
      <c r="AQ44" s="585"/>
      <c r="AR44" s="586"/>
      <c r="AS44" s="29"/>
      <c r="AT44" s="29"/>
      <c r="AU44" s="29"/>
      <c r="AV44" s="29"/>
      <c r="AW44" s="29"/>
      <c r="AX44" s="29"/>
      <c r="AY44" s="29"/>
      <c r="AZ44" s="144"/>
      <c r="BA44" s="145">
        <f t="shared" si="19"/>
        <v>0</v>
      </c>
      <c r="BB44" s="142"/>
      <c r="BC44" s="131"/>
      <c r="BD44" s="131"/>
      <c r="BE44" s="34"/>
    </row>
    <row r="45" spans="1:76" x14ac:dyDescent="0.25">
      <c r="A45" s="26"/>
      <c r="B45" s="585"/>
      <c r="C45" s="704"/>
      <c r="D45" s="586"/>
      <c r="E45" s="688"/>
      <c r="F45" s="688"/>
      <c r="G45" s="29"/>
      <c r="H45" s="29"/>
      <c r="I45" s="29"/>
      <c r="J45" s="29"/>
      <c r="K45" s="29"/>
      <c r="L45" s="29"/>
      <c r="M45" s="29"/>
      <c r="N45" s="38"/>
      <c r="O45" s="143">
        <f t="shared" si="17"/>
        <v>0</v>
      </c>
      <c r="P45" s="139"/>
      <c r="Q45" s="139"/>
      <c r="R45" s="131"/>
      <c r="S45" s="34"/>
      <c r="T45" s="26"/>
      <c r="U45" s="585"/>
      <c r="V45" s="704"/>
      <c r="W45" s="704"/>
      <c r="X45" s="585"/>
      <c r="Y45" s="586"/>
      <c r="Z45" s="29"/>
      <c r="AA45" s="42"/>
      <c r="AB45" s="29"/>
      <c r="AC45" s="29"/>
      <c r="AD45" s="29"/>
      <c r="AE45" s="29"/>
      <c r="AF45" s="29"/>
      <c r="AG45" s="144"/>
      <c r="AH45" s="145">
        <f t="shared" si="18"/>
        <v>0</v>
      </c>
      <c r="AI45" s="142"/>
      <c r="AJ45" s="131"/>
      <c r="AK45" s="131"/>
      <c r="AL45" s="34"/>
      <c r="AM45" s="26"/>
      <c r="AN45" s="585"/>
      <c r="AO45" s="704"/>
      <c r="AP45" s="704"/>
      <c r="AQ45" s="585"/>
      <c r="AR45" s="586"/>
      <c r="AS45" s="29"/>
      <c r="AT45" s="29"/>
      <c r="AU45" s="29"/>
      <c r="AV45" s="29"/>
      <c r="AW45" s="29"/>
      <c r="AX45" s="29"/>
      <c r="AY45" s="29"/>
      <c r="AZ45" s="144"/>
      <c r="BA45" s="145">
        <f t="shared" si="19"/>
        <v>0</v>
      </c>
      <c r="BB45" s="142"/>
      <c r="BC45" s="131"/>
      <c r="BD45" s="131"/>
      <c r="BE45" s="34"/>
    </row>
    <row r="46" spans="1:76" x14ac:dyDescent="0.25">
      <c r="A46" s="26"/>
      <c r="B46" s="585"/>
      <c r="C46" s="704"/>
      <c r="D46" s="586"/>
      <c r="E46" s="688"/>
      <c r="F46" s="688"/>
      <c r="G46" s="29"/>
      <c r="H46" s="29"/>
      <c r="I46" s="29"/>
      <c r="J46" s="29"/>
      <c r="K46" s="29"/>
      <c r="L46" s="29"/>
      <c r="M46" s="29"/>
      <c r="N46" s="38"/>
      <c r="O46" s="143">
        <f t="shared" si="17"/>
        <v>0</v>
      </c>
      <c r="P46" s="139"/>
      <c r="Q46" s="139"/>
      <c r="R46" s="131"/>
      <c r="S46" s="34"/>
      <c r="T46" s="26"/>
      <c r="U46" s="585"/>
      <c r="V46" s="704"/>
      <c r="W46" s="704"/>
      <c r="X46" s="585"/>
      <c r="Y46" s="586"/>
      <c r="Z46" s="29"/>
      <c r="AA46" s="42"/>
      <c r="AB46" s="29"/>
      <c r="AC46" s="29"/>
      <c r="AD46" s="29"/>
      <c r="AE46" s="29"/>
      <c r="AF46" s="29"/>
      <c r="AG46" s="144"/>
      <c r="AH46" s="145">
        <f t="shared" si="18"/>
        <v>0</v>
      </c>
      <c r="AI46" s="142"/>
      <c r="AJ46" s="131"/>
      <c r="AK46" s="131"/>
      <c r="AL46" s="34"/>
      <c r="AM46" s="26"/>
      <c r="AN46" s="585"/>
      <c r="AO46" s="704"/>
      <c r="AP46" s="704"/>
      <c r="AQ46" s="585"/>
      <c r="AR46" s="586"/>
      <c r="AS46" s="29"/>
      <c r="AT46" s="29"/>
      <c r="AU46" s="29"/>
      <c r="AV46" s="29"/>
      <c r="AW46" s="29"/>
      <c r="AX46" s="29"/>
      <c r="AY46" s="29"/>
      <c r="AZ46" s="144"/>
      <c r="BA46" s="145">
        <f t="shared" si="19"/>
        <v>0</v>
      </c>
      <c r="BB46" s="142"/>
      <c r="BC46" s="131"/>
      <c r="BD46" s="131"/>
      <c r="BE46" s="34"/>
    </row>
    <row r="47" spans="1:76" x14ac:dyDescent="0.25">
      <c r="A47" s="26"/>
      <c r="B47" s="585"/>
      <c r="C47" s="704"/>
      <c r="D47" s="586"/>
      <c r="E47" s="688"/>
      <c r="F47" s="688"/>
      <c r="G47" s="29"/>
      <c r="H47" s="29"/>
      <c r="I47" s="29"/>
      <c r="J47" s="29"/>
      <c r="K47" s="29"/>
      <c r="L47" s="29"/>
      <c r="M47" s="29"/>
      <c r="N47" s="38"/>
      <c r="O47" s="143">
        <f t="shared" si="17"/>
        <v>0</v>
      </c>
      <c r="P47" s="139"/>
      <c r="Q47" s="139"/>
      <c r="R47" s="131"/>
      <c r="S47" s="34"/>
      <c r="T47" s="26"/>
      <c r="U47" s="585"/>
      <c r="V47" s="704"/>
      <c r="W47" s="704"/>
      <c r="X47" s="585"/>
      <c r="Y47" s="586"/>
      <c r="Z47" s="29"/>
      <c r="AA47" s="42"/>
      <c r="AB47" s="29"/>
      <c r="AC47" s="29"/>
      <c r="AD47" s="29"/>
      <c r="AE47" s="29"/>
      <c r="AF47" s="29"/>
      <c r="AG47" s="144"/>
      <c r="AH47" s="145">
        <f t="shared" si="18"/>
        <v>0</v>
      </c>
      <c r="AI47" s="142"/>
      <c r="AJ47" s="131"/>
      <c r="AK47" s="131"/>
      <c r="AL47" s="34"/>
      <c r="AM47" s="26"/>
      <c r="AN47" s="585"/>
      <c r="AO47" s="704"/>
      <c r="AP47" s="704"/>
      <c r="AQ47" s="585"/>
      <c r="AR47" s="586"/>
      <c r="AS47" s="29"/>
      <c r="AT47" s="29"/>
      <c r="AU47" s="29"/>
      <c r="AV47" s="29"/>
      <c r="AW47" s="29"/>
      <c r="AX47" s="29"/>
      <c r="AY47" s="29"/>
      <c r="AZ47" s="144"/>
      <c r="BA47" s="145">
        <f t="shared" si="19"/>
        <v>0</v>
      </c>
      <c r="BB47" s="142"/>
      <c r="BC47" s="131"/>
      <c r="BD47" s="131"/>
      <c r="BE47" s="34"/>
    </row>
    <row r="48" spans="1:76" x14ac:dyDescent="0.25">
      <c r="A48" s="26"/>
      <c r="B48" s="585"/>
      <c r="C48" s="704"/>
      <c r="D48" s="586"/>
      <c r="E48" s="688"/>
      <c r="F48" s="688"/>
      <c r="G48" s="29"/>
      <c r="H48" s="29"/>
      <c r="I48" s="29"/>
      <c r="J48" s="29"/>
      <c r="K48" s="29"/>
      <c r="L48" s="29"/>
      <c r="M48" s="29"/>
      <c r="N48" s="38"/>
      <c r="O48" s="143">
        <f t="shared" si="17"/>
        <v>0</v>
      </c>
      <c r="P48" s="139"/>
      <c r="Q48" s="139"/>
      <c r="R48" s="131"/>
      <c r="S48" s="34"/>
      <c r="T48" s="26"/>
      <c r="U48" s="585"/>
      <c r="V48" s="704"/>
      <c r="W48" s="704"/>
      <c r="X48" s="585"/>
      <c r="Y48" s="586"/>
      <c r="Z48" s="29"/>
      <c r="AA48" s="42"/>
      <c r="AB48" s="29"/>
      <c r="AC48" s="29"/>
      <c r="AD48" s="29"/>
      <c r="AE48" s="29"/>
      <c r="AF48" s="29"/>
      <c r="AG48" s="144"/>
      <c r="AH48" s="145">
        <f t="shared" si="18"/>
        <v>0</v>
      </c>
      <c r="AI48" s="142"/>
      <c r="AJ48" s="131"/>
      <c r="AK48" s="131"/>
      <c r="AL48" s="34"/>
      <c r="AM48" s="26"/>
      <c r="AN48" s="585"/>
      <c r="AO48" s="704"/>
      <c r="AP48" s="704"/>
      <c r="AQ48" s="585"/>
      <c r="AR48" s="586"/>
      <c r="AS48" s="29"/>
      <c r="AT48" s="29"/>
      <c r="AU48" s="29"/>
      <c r="AV48" s="29"/>
      <c r="AW48" s="29"/>
      <c r="AX48" s="29"/>
      <c r="AY48" s="29"/>
      <c r="AZ48" s="144"/>
      <c r="BA48" s="145">
        <f t="shared" si="19"/>
        <v>0</v>
      </c>
      <c r="BB48" s="142"/>
      <c r="BC48" s="131"/>
      <c r="BD48" s="131"/>
      <c r="BE48" s="34"/>
    </row>
    <row r="49" spans="1:57" x14ac:dyDescent="0.25">
      <c r="A49" s="26"/>
      <c r="B49" s="585"/>
      <c r="C49" s="704"/>
      <c r="D49" s="586"/>
      <c r="E49" s="688"/>
      <c r="F49" s="688"/>
      <c r="G49" s="29"/>
      <c r="H49" s="29"/>
      <c r="I49" s="29"/>
      <c r="J49" s="29"/>
      <c r="K49" s="29"/>
      <c r="L49" s="29"/>
      <c r="M49" s="29"/>
      <c r="N49" s="38"/>
      <c r="O49" s="143">
        <f t="shared" si="17"/>
        <v>0</v>
      </c>
      <c r="P49" s="139"/>
      <c r="Q49" s="139"/>
      <c r="R49" s="131"/>
      <c r="S49" s="34"/>
      <c r="T49" s="26"/>
      <c r="U49" s="585"/>
      <c r="V49" s="704"/>
      <c r="W49" s="704"/>
      <c r="X49" s="585"/>
      <c r="Y49" s="586"/>
      <c r="Z49" s="29"/>
      <c r="AA49" s="42"/>
      <c r="AB49" s="29"/>
      <c r="AC49" s="29"/>
      <c r="AD49" s="29"/>
      <c r="AE49" s="29"/>
      <c r="AF49" s="29"/>
      <c r="AG49" s="144"/>
      <c r="AH49" s="145">
        <f t="shared" si="18"/>
        <v>0</v>
      </c>
      <c r="AI49" s="142"/>
      <c r="AJ49" s="131"/>
      <c r="AK49" s="131"/>
      <c r="AL49" s="34"/>
      <c r="AM49" s="26"/>
      <c r="AN49" s="585"/>
      <c r="AO49" s="704"/>
      <c r="AP49" s="704"/>
      <c r="AQ49" s="585"/>
      <c r="AR49" s="586"/>
      <c r="AS49" s="29"/>
      <c r="AT49" s="29"/>
      <c r="AU49" s="29"/>
      <c r="AV49" s="29"/>
      <c r="AW49" s="29"/>
      <c r="AX49" s="29"/>
      <c r="AY49" s="29"/>
      <c r="AZ49" s="144"/>
      <c r="BA49" s="145">
        <f t="shared" si="19"/>
        <v>0</v>
      </c>
      <c r="BB49" s="142"/>
      <c r="BC49" s="131"/>
      <c r="BD49" s="131"/>
      <c r="BE49" s="34"/>
    </row>
    <row r="50" spans="1:57" x14ac:dyDescent="0.25">
      <c r="A50" s="26"/>
      <c r="B50" s="585"/>
      <c r="C50" s="704"/>
      <c r="D50" s="586"/>
      <c r="E50" s="688"/>
      <c r="F50" s="688"/>
      <c r="G50" s="29"/>
      <c r="H50" s="29"/>
      <c r="I50" s="29"/>
      <c r="J50" s="29"/>
      <c r="K50" s="29"/>
      <c r="L50" s="29"/>
      <c r="M50" s="29"/>
      <c r="N50" s="38"/>
      <c r="O50" s="143">
        <f t="shared" si="17"/>
        <v>0</v>
      </c>
      <c r="P50" s="139"/>
      <c r="Q50" s="139"/>
      <c r="R50" s="131"/>
      <c r="S50" s="34"/>
      <c r="T50" s="26"/>
      <c r="U50" s="585"/>
      <c r="V50" s="704"/>
      <c r="W50" s="704"/>
      <c r="X50" s="585"/>
      <c r="Y50" s="586"/>
      <c r="Z50" s="29"/>
      <c r="AA50" s="42"/>
      <c r="AB50" s="29"/>
      <c r="AC50" s="29"/>
      <c r="AD50" s="29"/>
      <c r="AE50" s="29"/>
      <c r="AF50" s="29"/>
      <c r="AG50" s="144"/>
      <c r="AH50" s="145">
        <f t="shared" si="18"/>
        <v>0</v>
      </c>
      <c r="AI50" s="142"/>
      <c r="AJ50" s="131"/>
      <c r="AK50" s="131"/>
      <c r="AL50" s="34"/>
      <c r="AM50" s="26"/>
      <c r="AN50" s="585"/>
      <c r="AO50" s="704"/>
      <c r="AP50" s="704"/>
      <c r="AQ50" s="585"/>
      <c r="AR50" s="586"/>
      <c r="AS50" s="29"/>
      <c r="AT50" s="29"/>
      <c r="AU50" s="29"/>
      <c r="AV50" s="29"/>
      <c r="AW50" s="29"/>
      <c r="AX50" s="29"/>
      <c r="AY50" s="29"/>
      <c r="AZ50" s="144"/>
      <c r="BA50" s="145">
        <f t="shared" si="19"/>
        <v>0</v>
      </c>
      <c r="BB50" s="142"/>
      <c r="BC50" s="131"/>
      <c r="BD50" s="131"/>
      <c r="BE50" s="34"/>
    </row>
    <row r="51" spans="1:57" x14ac:dyDescent="0.25">
      <c r="A51" s="26"/>
      <c r="B51" s="585"/>
      <c r="C51" s="704"/>
      <c r="D51" s="586"/>
      <c r="E51" s="688"/>
      <c r="F51" s="688"/>
      <c r="G51" s="29"/>
      <c r="H51" s="29"/>
      <c r="I51" s="29"/>
      <c r="J51" s="29"/>
      <c r="K51" s="29"/>
      <c r="L51" s="29"/>
      <c r="M51" s="29"/>
      <c r="N51" s="38"/>
      <c r="O51" s="143">
        <f t="shared" si="17"/>
        <v>0</v>
      </c>
      <c r="P51" s="139"/>
      <c r="Q51" s="139"/>
      <c r="R51" s="131"/>
      <c r="S51" s="34"/>
      <c r="T51" s="26"/>
      <c r="U51" s="585"/>
      <c r="V51" s="704"/>
      <c r="W51" s="704"/>
      <c r="X51" s="585"/>
      <c r="Y51" s="586"/>
      <c r="Z51" s="29"/>
      <c r="AA51" s="42"/>
      <c r="AB51" s="29"/>
      <c r="AC51" s="29"/>
      <c r="AD51" s="29"/>
      <c r="AE51" s="29"/>
      <c r="AF51" s="29"/>
      <c r="AG51" s="144"/>
      <c r="AH51" s="145">
        <f t="shared" si="18"/>
        <v>0</v>
      </c>
      <c r="AI51" s="142"/>
      <c r="AJ51" s="131"/>
      <c r="AK51" s="131"/>
      <c r="AL51" s="34"/>
      <c r="AM51" s="26"/>
      <c r="AN51" s="585"/>
      <c r="AO51" s="704"/>
      <c r="AP51" s="704"/>
      <c r="AQ51" s="585"/>
      <c r="AR51" s="586"/>
      <c r="AS51" s="29"/>
      <c r="AT51" s="29"/>
      <c r="AU51" s="29"/>
      <c r="AV51" s="29"/>
      <c r="AW51" s="29"/>
      <c r="AX51" s="29"/>
      <c r="AY51" s="29"/>
      <c r="AZ51" s="144"/>
      <c r="BA51" s="145">
        <f t="shared" si="19"/>
        <v>0</v>
      </c>
      <c r="BB51" s="142"/>
      <c r="BC51" s="131"/>
      <c r="BD51" s="131"/>
      <c r="BE51" s="34"/>
    </row>
    <row r="52" spans="1:57" x14ac:dyDescent="0.25">
      <c r="A52" s="26"/>
      <c r="B52" s="585"/>
      <c r="C52" s="704"/>
      <c r="D52" s="586"/>
      <c r="E52" s="688"/>
      <c r="F52" s="688"/>
      <c r="G52" s="29"/>
      <c r="H52" s="29"/>
      <c r="I52" s="29"/>
      <c r="J52" s="29"/>
      <c r="K52" s="29"/>
      <c r="L52" s="29"/>
      <c r="M52" s="29"/>
      <c r="N52" s="38"/>
      <c r="O52" s="143">
        <f t="shared" si="17"/>
        <v>0</v>
      </c>
      <c r="P52" s="139"/>
      <c r="Q52" s="139"/>
      <c r="R52" s="131"/>
      <c r="S52" s="34"/>
      <c r="T52" s="26"/>
      <c r="U52" s="585"/>
      <c r="V52" s="704"/>
      <c r="W52" s="704"/>
      <c r="X52" s="585"/>
      <c r="Y52" s="586"/>
      <c r="Z52" s="29"/>
      <c r="AA52" s="42"/>
      <c r="AB52" s="29"/>
      <c r="AC52" s="29"/>
      <c r="AD52" s="29"/>
      <c r="AE52" s="29"/>
      <c r="AF52" s="29"/>
      <c r="AG52" s="144"/>
      <c r="AH52" s="145">
        <f t="shared" si="18"/>
        <v>0</v>
      </c>
      <c r="AI52" s="142"/>
      <c r="AJ52" s="131"/>
      <c r="AK52" s="131"/>
      <c r="AL52" s="34"/>
      <c r="AM52" s="26"/>
      <c r="AN52" s="585"/>
      <c r="AO52" s="704"/>
      <c r="AP52" s="704"/>
      <c r="AQ52" s="585"/>
      <c r="AR52" s="586"/>
      <c r="AS52" s="29"/>
      <c r="AT52" s="29"/>
      <c r="AU52" s="29"/>
      <c r="AV52" s="29"/>
      <c r="AW52" s="29"/>
      <c r="AX52" s="29"/>
      <c r="AY52" s="29"/>
      <c r="AZ52" s="144"/>
      <c r="BA52" s="145">
        <f t="shared" si="19"/>
        <v>0</v>
      </c>
      <c r="BB52" s="142"/>
      <c r="BC52" s="131"/>
      <c r="BD52" s="131"/>
      <c r="BE52" s="34"/>
    </row>
    <row r="53" spans="1:57" x14ac:dyDescent="0.25">
      <c r="A53" s="26"/>
      <c r="B53" s="585"/>
      <c r="C53" s="704"/>
      <c r="D53" s="586"/>
      <c r="E53" s="688"/>
      <c r="F53" s="688"/>
      <c r="G53" s="29"/>
      <c r="H53" s="29"/>
      <c r="I53" s="29"/>
      <c r="J53" s="29"/>
      <c r="K53" s="29"/>
      <c r="L53" s="29"/>
      <c r="M53" s="29"/>
      <c r="N53" s="38"/>
      <c r="O53" s="143">
        <f t="shared" si="17"/>
        <v>0</v>
      </c>
      <c r="P53" s="139"/>
      <c r="Q53" s="139"/>
      <c r="R53" s="131"/>
      <c r="S53" s="34"/>
      <c r="T53" s="26"/>
      <c r="U53" s="585"/>
      <c r="V53" s="704"/>
      <c r="W53" s="704"/>
      <c r="X53" s="585"/>
      <c r="Y53" s="586"/>
      <c r="Z53" s="29"/>
      <c r="AA53" s="42"/>
      <c r="AB53" s="29"/>
      <c r="AC53" s="29"/>
      <c r="AD53" s="29"/>
      <c r="AE53" s="29"/>
      <c r="AF53" s="29"/>
      <c r="AG53" s="144"/>
      <c r="AH53" s="145">
        <f t="shared" si="18"/>
        <v>0</v>
      </c>
      <c r="AI53" s="142"/>
      <c r="AJ53" s="131"/>
      <c r="AK53" s="131"/>
      <c r="AL53" s="34"/>
      <c r="AM53" s="26"/>
      <c r="AN53" s="585"/>
      <c r="AO53" s="704"/>
      <c r="AP53" s="704"/>
      <c r="AQ53" s="585"/>
      <c r="AR53" s="586"/>
      <c r="AS53" s="29"/>
      <c r="AT53" s="29"/>
      <c r="AU53" s="29"/>
      <c r="AV53" s="29"/>
      <c r="AW53" s="29"/>
      <c r="AX53" s="29"/>
      <c r="AY53" s="29"/>
      <c r="AZ53" s="144"/>
      <c r="BA53" s="145">
        <f t="shared" si="19"/>
        <v>0</v>
      </c>
      <c r="BB53" s="142"/>
      <c r="BC53" s="131"/>
      <c r="BD53" s="131"/>
      <c r="BE53" s="34"/>
    </row>
    <row r="54" spans="1:57" x14ac:dyDescent="0.25">
      <c r="A54" s="26"/>
      <c r="B54" s="585"/>
      <c r="C54" s="704"/>
      <c r="D54" s="586"/>
      <c r="E54" s="688"/>
      <c r="F54" s="688"/>
      <c r="G54" s="29"/>
      <c r="H54" s="29"/>
      <c r="I54" s="29"/>
      <c r="J54" s="29"/>
      <c r="K54" s="29"/>
      <c r="L54" s="29"/>
      <c r="M54" s="29"/>
      <c r="N54" s="38"/>
      <c r="O54" s="143">
        <f t="shared" si="17"/>
        <v>0</v>
      </c>
      <c r="P54" s="139"/>
      <c r="Q54" s="139"/>
      <c r="R54" s="131"/>
      <c r="S54" s="34"/>
      <c r="T54" s="26"/>
      <c r="U54" s="585"/>
      <c r="V54" s="704"/>
      <c r="W54" s="704"/>
      <c r="X54" s="585"/>
      <c r="Y54" s="586"/>
      <c r="Z54" s="29"/>
      <c r="AA54" s="42"/>
      <c r="AB54" s="29"/>
      <c r="AC54" s="29"/>
      <c r="AD54" s="29"/>
      <c r="AE54" s="29"/>
      <c r="AF54" s="29"/>
      <c r="AG54" s="144"/>
      <c r="AH54" s="145">
        <f t="shared" si="18"/>
        <v>0</v>
      </c>
      <c r="AI54" s="142"/>
      <c r="AJ54" s="131"/>
      <c r="AK54" s="131"/>
      <c r="AL54" s="34"/>
      <c r="AM54" s="26"/>
      <c r="AN54" s="585"/>
      <c r="AO54" s="704"/>
      <c r="AP54" s="704"/>
      <c r="AQ54" s="585"/>
      <c r="AR54" s="586"/>
      <c r="AS54" s="29"/>
      <c r="AT54" s="29"/>
      <c r="AU54" s="29"/>
      <c r="AV54" s="29"/>
      <c r="AW54" s="29"/>
      <c r="AX54" s="29"/>
      <c r="AY54" s="29"/>
      <c r="AZ54" s="144"/>
      <c r="BA54" s="145">
        <f t="shared" si="19"/>
        <v>0</v>
      </c>
      <c r="BB54" s="142"/>
      <c r="BC54" s="131"/>
      <c r="BD54" s="131"/>
      <c r="BE54" s="34"/>
    </row>
    <row r="55" spans="1:57" x14ac:dyDescent="0.25">
      <c r="A55" s="26"/>
      <c r="B55" s="585"/>
      <c r="C55" s="704"/>
      <c r="D55" s="586"/>
      <c r="E55" s="688"/>
      <c r="F55" s="688"/>
      <c r="G55" s="29"/>
      <c r="H55" s="29"/>
      <c r="I55" s="29"/>
      <c r="J55" s="29"/>
      <c r="K55" s="29"/>
      <c r="L55" s="29"/>
      <c r="M55" s="29"/>
      <c r="N55" s="38"/>
      <c r="O55" s="143">
        <f t="shared" si="17"/>
        <v>0</v>
      </c>
      <c r="P55" s="139"/>
      <c r="Q55" s="139"/>
      <c r="R55" s="131"/>
      <c r="S55" s="34"/>
      <c r="T55" s="26"/>
      <c r="U55" s="585"/>
      <c r="V55" s="704"/>
      <c r="W55" s="704"/>
      <c r="X55" s="585"/>
      <c r="Y55" s="586"/>
      <c r="Z55" s="29"/>
      <c r="AA55" s="42"/>
      <c r="AB55" s="29"/>
      <c r="AC55" s="29"/>
      <c r="AD55" s="29"/>
      <c r="AE55" s="29"/>
      <c r="AF55" s="29"/>
      <c r="AG55" s="144"/>
      <c r="AH55" s="145">
        <f t="shared" si="18"/>
        <v>0</v>
      </c>
      <c r="AI55" s="142"/>
      <c r="AJ55" s="131"/>
      <c r="AK55" s="131"/>
      <c r="AL55" s="34"/>
      <c r="AM55" s="26"/>
      <c r="AN55" s="585"/>
      <c r="AO55" s="704"/>
      <c r="AP55" s="704"/>
      <c r="AQ55" s="585"/>
      <c r="AR55" s="586"/>
      <c r="AS55" s="29"/>
      <c r="AT55" s="29"/>
      <c r="AU55" s="29"/>
      <c r="AV55" s="29"/>
      <c r="AW55" s="29"/>
      <c r="AX55" s="29"/>
      <c r="AY55" s="29"/>
      <c r="AZ55" s="144"/>
      <c r="BA55" s="145">
        <f t="shared" si="19"/>
        <v>0</v>
      </c>
      <c r="BB55" s="142"/>
      <c r="BC55" s="131"/>
      <c r="BD55" s="131"/>
      <c r="BE55" s="34"/>
    </row>
    <row r="56" spans="1:57" x14ac:dyDescent="0.25">
      <c r="A56" s="26"/>
      <c r="B56" s="585"/>
      <c r="C56" s="704"/>
      <c r="D56" s="586"/>
      <c r="E56" s="688"/>
      <c r="F56" s="688"/>
      <c r="G56" s="29"/>
      <c r="H56" s="29"/>
      <c r="I56" s="29"/>
      <c r="J56" s="29"/>
      <c r="K56" s="29"/>
      <c r="L56" s="29"/>
      <c r="M56" s="29"/>
      <c r="N56" s="38"/>
      <c r="O56" s="143">
        <f t="shared" si="17"/>
        <v>0</v>
      </c>
      <c r="P56" s="139"/>
      <c r="Q56" s="139"/>
      <c r="R56" s="131"/>
      <c r="S56" s="34"/>
      <c r="T56" s="26"/>
      <c r="U56" s="585"/>
      <c r="V56" s="704"/>
      <c r="W56" s="704"/>
      <c r="X56" s="585"/>
      <c r="Y56" s="586"/>
      <c r="Z56" s="29"/>
      <c r="AA56" s="42"/>
      <c r="AB56" s="29"/>
      <c r="AC56" s="29"/>
      <c r="AD56" s="29"/>
      <c r="AE56" s="29"/>
      <c r="AF56" s="29"/>
      <c r="AG56" s="144"/>
      <c r="AH56" s="145">
        <f t="shared" si="18"/>
        <v>0</v>
      </c>
      <c r="AI56" s="142"/>
      <c r="AJ56" s="131"/>
      <c r="AK56" s="131"/>
      <c r="AL56" s="34"/>
      <c r="AM56" s="26"/>
      <c r="AN56" s="585"/>
      <c r="AO56" s="704"/>
      <c r="AP56" s="704"/>
      <c r="AQ56" s="585"/>
      <c r="AR56" s="586"/>
      <c r="AS56" s="29"/>
      <c r="AT56" s="29"/>
      <c r="AU56" s="29"/>
      <c r="AV56" s="29"/>
      <c r="AW56" s="29"/>
      <c r="AX56" s="29"/>
      <c r="AY56" s="29"/>
      <c r="AZ56" s="144"/>
      <c r="BA56" s="145">
        <f t="shared" si="19"/>
        <v>0</v>
      </c>
      <c r="BB56" s="142"/>
      <c r="BC56" s="131"/>
      <c r="BD56" s="131"/>
      <c r="BE56" s="34"/>
    </row>
    <row r="57" spans="1:57" x14ac:dyDescent="0.25">
      <c r="A57" s="26"/>
      <c r="B57" s="585"/>
      <c r="C57" s="704"/>
      <c r="D57" s="586"/>
      <c r="E57" s="688"/>
      <c r="F57" s="688"/>
      <c r="G57" s="29"/>
      <c r="H57" s="29"/>
      <c r="I57" s="29"/>
      <c r="J57" s="29"/>
      <c r="K57" s="29"/>
      <c r="L57" s="29"/>
      <c r="M57" s="29"/>
      <c r="N57" s="38"/>
      <c r="O57" s="143">
        <f t="shared" si="17"/>
        <v>0</v>
      </c>
      <c r="P57" s="139"/>
      <c r="Q57" s="139"/>
      <c r="R57" s="131"/>
      <c r="S57" s="34"/>
      <c r="T57" s="26"/>
      <c r="U57" s="585"/>
      <c r="V57" s="704"/>
      <c r="W57" s="704"/>
      <c r="X57" s="585"/>
      <c r="Y57" s="586"/>
      <c r="Z57" s="29"/>
      <c r="AA57" s="42"/>
      <c r="AB57" s="29"/>
      <c r="AC57" s="29"/>
      <c r="AD57" s="29"/>
      <c r="AE57" s="29"/>
      <c r="AF57" s="29"/>
      <c r="AG57" s="144"/>
      <c r="AH57" s="145">
        <f t="shared" si="18"/>
        <v>0</v>
      </c>
      <c r="AI57" s="142"/>
      <c r="AJ57" s="131"/>
      <c r="AK57" s="131"/>
      <c r="AL57" s="34"/>
      <c r="AM57" s="26"/>
      <c r="AN57" s="585"/>
      <c r="AO57" s="704"/>
      <c r="AP57" s="704"/>
      <c r="AQ57" s="585"/>
      <c r="AR57" s="586"/>
      <c r="AS57" s="29"/>
      <c r="AT57" s="29"/>
      <c r="AU57" s="29"/>
      <c r="AV57" s="29"/>
      <c r="AW57" s="29"/>
      <c r="AX57" s="29"/>
      <c r="AY57" s="29"/>
      <c r="AZ57" s="144"/>
      <c r="BA57" s="145">
        <f t="shared" si="19"/>
        <v>0</v>
      </c>
      <c r="BB57" s="142"/>
      <c r="BC57" s="131"/>
      <c r="BD57" s="131"/>
      <c r="BE57" s="34"/>
    </row>
    <row r="58" spans="1:57" x14ac:dyDescent="0.25">
      <c r="A58" s="26"/>
      <c r="B58" s="585"/>
      <c r="C58" s="704"/>
      <c r="D58" s="586"/>
      <c r="E58" s="688"/>
      <c r="F58" s="688"/>
      <c r="G58" s="29"/>
      <c r="H58" s="29"/>
      <c r="I58" s="29"/>
      <c r="J58" s="29"/>
      <c r="K58" s="29"/>
      <c r="L58" s="29"/>
      <c r="M58" s="29"/>
      <c r="N58" s="38"/>
      <c r="O58" s="143">
        <f t="shared" si="17"/>
        <v>0</v>
      </c>
      <c r="P58" s="139"/>
      <c r="Q58" s="139"/>
      <c r="R58" s="131"/>
      <c r="S58" s="34"/>
      <c r="T58" s="26"/>
      <c r="U58" s="585"/>
      <c r="V58" s="704"/>
      <c r="W58" s="704"/>
      <c r="X58" s="585"/>
      <c r="Y58" s="586"/>
      <c r="Z58" s="29"/>
      <c r="AA58" s="42"/>
      <c r="AB58" s="29"/>
      <c r="AC58" s="29"/>
      <c r="AD58" s="29"/>
      <c r="AE58" s="29"/>
      <c r="AF58" s="29"/>
      <c r="AG58" s="144"/>
      <c r="AH58" s="145">
        <f t="shared" si="18"/>
        <v>0</v>
      </c>
      <c r="AI58" s="142"/>
      <c r="AJ58" s="131"/>
      <c r="AK58" s="131"/>
      <c r="AL58" s="34"/>
      <c r="AM58" s="26"/>
      <c r="AN58" s="585"/>
      <c r="AO58" s="704"/>
      <c r="AP58" s="704"/>
      <c r="AQ58" s="585"/>
      <c r="AR58" s="586"/>
      <c r="AS58" s="29"/>
      <c r="AT58" s="29"/>
      <c r="AU58" s="29"/>
      <c r="AV58" s="29"/>
      <c r="AW58" s="29"/>
      <c r="AX58" s="29"/>
      <c r="AY58" s="29"/>
      <c r="AZ58" s="144"/>
      <c r="BA58" s="145">
        <f t="shared" si="19"/>
        <v>0</v>
      </c>
      <c r="BB58" s="142"/>
      <c r="BC58" s="131"/>
      <c r="BD58" s="131"/>
      <c r="BE58" s="34"/>
    </row>
    <row r="59" spans="1:57" x14ac:dyDescent="0.25">
      <c r="A59" s="26"/>
      <c r="B59" s="585"/>
      <c r="C59" s="704"/>
      <c r="D59" s="586"/>
      <c r="E59" s="688"/>
      <c r="F59" s="688"/>
      <c r="G59" s="29"/>
      <c r="H59" s="29"/>
      <c r="I59" s="29"/>
      <c r="J59" s="29"/>
      <c r="K59" s="29"/>
      <c r="L59" s="29"/>
      <c r="M59" s="29"/>
      <c r="N59" s="38"/>
      <c r="O59" s="143">
        <f t="shared" si="17"/>
        <v>0</v>
      </c>
      <c r="P59" s="139"/>
      <c r="Q59" s="139"/>
      <c r="R59" s="131"/>
      <c r="S59" s="34"/>
      <c r="T59" s="26"/>
      <c r="U59" s="585"/>
      <c r="V59" s="704"/>
      <c r="W59" s="704"/>
      <c r="X59" s="585"/>
      <c r="Y59" s="586"/>
      <c r="Z59" s="29"/>
      <c r="AA59" s="42"/>
      <c r="AB59" s="29"/>
      <c r="AC59" s="29"/>
      <c r="AD59" s="29"/>
      <c r="AE59" s="29"/>
      <c r="AF59" s="29"/>
      <c r="AG59" s="144"/>
      <c r="AH59" s="145">
        <f t="shared" si="18"/>
        <v>0</v>
      </c>
      <c r="AI59" s="142"/>
      <c r="AJ59" s="131"/>
      <c r="AK59" s="131"/>
      <c r="AL59" s="34"/>
      <c r="AM59" s="26"/>
      <c r="AN59" s="585"/>
      <c r="AO59" s="704"/>
      <c r="AP59" s="704"/>
      <c r="AQ59" s="585"/>
      <c r="AR59" s="586"/>
      <c r="AS59" s="29"/>
      <c r="AT59" s="29"/>
      <c r="AU59" s="29"/>
      <c r="AV59" s="29"/>
      <c r="AW59" s="29"/>
      <c r="AX59" s="29"/>
      <c r="AY59" s="29"/>
      <c r="AZ59" s="144"/>
      <c r="BA59" s="145">
        <f t="shared" si="19"/>
        <v>0</v>
      </c>
      <c r="BB59" s="142"/>
      <c r="BC59" s="131"/>
      <c r="BD59" s="131"/>
      <c r="BE59" s="34"/>
    </row>
    <row r="60" spans="1:57" x14ac:dyDescent="0.25">
      <c r="A60" s="26"/>
      <c r="B60" s="585"/>
      <c r="C60" s="704"/>
      <c r="D60" s="586"/>
      <c r="E60" s="688"/>
      <c r="F60" s="688"/>
      <c r="G60" s="29"/>
      <c r="H60" s="29"/>
      <c r="I60" s="29"/>
      <c r="J60" s="29"/>
      <c r="K60" s="29"/>
      <c r="L60" s="29"/>
      <c r="M60" s="29"/>
      <c r="N60" s="38"/>
      <c r="O60" s="143">
        <f t="shared" si="17"/>
        <v>0</v>
      </c>
      <c r="P60" s="139"/>
      <c r="Q60" s="139"/>
      <c r="R60" s="131"/>
      <c r="S60" s="34"/>
      <c r="T60" s="26"/>
      <c r="U60" s="585"/>
      <c r="V60" s="704"/>
      <c r="W60" s="704"/>
      <c r="X60" s="585"/>
      <c r="Y60" s="586"/>
      <c r="Z60" s="29"/>
      <c r="AA60" s="42"/>
      <c r="AB60" s="29"/>
      <c r="AC60" s="29"/>
      <c r="AD60" s="29"/>
      <c r="AE60" s="29"/>
      <c r="AF60" s="29"/>
      <c r="AG60" s="144"/>
      <c r="AH60" s="145">
        <f t="shared" si="18"/>
        <v>0</v>
      </c>
      <c r="AI60" s="142"/>
      <c r="AJ60" s="131"/>
      <c r="AK60" s="131"/>
      <c r="AL60" s="34"/>
      <c r="AM60" s="26"/>
      <c r="AN60" s="585"/>
      <c r="AO60" s="704"/>
      <c r="AP60" s="704"/>
      <c r="AQ60" s="585"/>
      <c r="AR60" s="586"/>
      <c r="AS60" s="29"/>
      <c r="AT60" s="29"/>
      <c r="AU60" s="29"/>
      <c r="AV60" s="29"/>
      <c r="AW60" s="29"/>
      <c r="AX60" s="29"/>
      <c r="AY60" s="29"/>
      <c r="AZ60" s="144"/>
      <c r="BA60" s="145">
        <f t="shared" si="19"/>
        <v>0</v>
      </c>
      <c r="BB60" s="142"/>
      <c r="BC60" s="131"/>
      <c r="BD60" s="131"/>
      <c r="BE60" s="34"/>
    </row>
    <row r="61" spans="1:57" x14ac:dyDescent="0.25">
      <c r="A61" s="26"/>
      <c r="B61" s="585"/>
      <c r="C61" s="704"/>
      <c r="D61" s="586"/>
      <c r="E61" s="688"/>
      <c r="F61" s="688"/>
      <c r="G61" s="29"/>
      <c r="H61" s="29"/>
      <c r="I61" s="29"/>
      <c r="J61" s="29"/>
      <c r="K61" s="29"/>
      <c r="L61" s="29"/>
      <c r="M61" s="29"/>
      <c r="N61" s="38"/>
      <c r="O61" s="143">
        <f t="shared" si="17"/>
        <v>0</v>
      </c>
      <c r="P61" s="139"/>
      <c r="Q61" s="139"/>
      <c r="R61" s="131"/>
      <c r="S61" s="34"/>
      <c r="T61" s="26"/>
      <c r="U61" s="585"/>
      <c r="V61" s="704"/>
      <c r="W61" s="704"/>
      <c r="X61" s="585"/>
      <c r="Y61" s="586"/>
      <c r="Z61" s="29"/>
      <c r="AA61" s="42"/>
      <c r="AB61" s="29"/>
      <c r="AC61" s="29"/>
      <c r="AD61" s="29"/>
      <c r="AE61" s="29"/>
      <c r="AF61" s="29"/>
      <c r="AG61" s="144"/>
      <c r="AH61" s="145">
        <f t="shared" si="18"/>
        <v>0</v>
      </c>
      <c r="AI61" s="142"/>
      <c r="AJ61" s="131"/>
      <c r="AK61" s="131"/>
      <c r="AL61" s="34"/>
      <c r="AM61" s="26"/>
      <c r="AN61" s="585"/>
      <c r="AO61" s="704"/>
      <c r="AP61" s="704"/>
      <c r="AQ61" s="585"/>
      <c r="AR61" s="586"/>
      <c r="AS61" s="29"/>
      <c r="AT61" s="29"/>
      <c r="AU61" s="29"/>
      <c r="AV61" s="29"/>
      <c r="AW61" s="29"/>
      <c r="AX61" s="29"/>
      <c r="AY61" s="29"/>
      <c r="AZ61" s="144"/>
      <c r="BA61" s="145">
        <f t="shared" si="19"/>
        <v>0</v>
      </c>
      <c r="BB61" s="142"/>
      <c r="BC61" s="131"/>
      <c r="BD61" s="131"/>
      <c r="BE61" s="34"/>
    </row>
    <row r="62" spans="1:57" x14ac:dyDescent="0.25">
      <c r="A62" s="26"/>
      <c r="B62" s="585"/>
      <c r="C62" s="704"/>
      <c r="D62" s="586"/>
      <c r="E62" s="688"/>
      <c r="F62" s="688"/>
      <c r="G62" s="29"/>
      <c r="H62" s="29"/>
      <c r="I62" s="29"/>
      <c r="J62" s="29"/>
      <c r="K62" s="29"/>
      <c r="L62" s="29"/>
      <c r="M62" s="29"/>
      <c r="N62" s="38"/>
      <c r="O62" s="143">
        <f t="shared" si="17"/>
        <v>0</v>
      </c>
      <c r="P62" s="139"/>
      <c r="Q62" s="139"/>
      <c r="R62" s="131"/>
      <c r="S62" s="34"/>
      <c r="T62" s="26"/>
      <c r="U62" s="585"/>
      <c r="V62" s="704"/>
      <c r="W62" s="704"/>
      <c r="X62" s="585"/>
      <c r="Y62" s="586"/>
      <c r="Z62" s="29"/>
      <c r="AA62" s="42"/>
      <c r="AB62" s="29"/>
      <c r="AC62" s="29"/>
      <c r="AD62" s="29"/>
      <c r="AE62" s="29"/>
      <c r="AF62" s="29"/>
      <c r="AG62" s="144"/>
      <c r="AH62" s="145">
        <f t="shared" si="18"/>
        <v>0</v>
      </c>
      <c r="AI62" s="142"/>
      <c r="AJ62" s="131"/>
      <c r="AK62" s="131"/>
      <c r="AL62" s="34"/>
      <c r="AM62" s="26"/>
      <c r="AN62" s="585"/>
      <c r="AO62" s="704"/>
      <c r="AP62" s="704"/>
      <c r="AQ62" s="585"/>
      <c r="AR62" s="586"/>
      <c r="AS62" s="29"/>
      <c r="AT62" s="29"/>
      <c r="AU62" s="29"/>
      <c r="AV62" s="29"/>
      <c r="AW62" s="29"/>
      <c r="AX62" s="29"/>
      <c r="AY62" s="29"/>
      <c r="AZ62" s="144"/>
      <c r="BA62" s="145">
        <f t="shared" si="19"/>
        <v>0</v>
      </c>
      <c r="BB62" s="142"/>
      <c r="BC62" s="131"/>
      <c r="BD62" s="131"/>
      <c r="BE62" s="34"/>
    </row>
    <row r="63" spans="1:57" x14ac:dyDescent="0.25">
      <c r="A63" s="26"/>
      <c r="B63" s="585"/>
      <c r="C63" s="704"/>
      <c r="D63" s="586"/>
      <c r="E63" s="688"/>
      <c r="F63" s="688"/>
      <c r="G63" s="29"/>
      <c r="H63" s="29"/>
      <c r="I63" s="29"/>
      <c r="J63" s="29"/>
      <c r="K63" s="29"/>
      <c r="L63" s="29"/>
      <c r="M63" s="29"/>
      <c r="N63" s="38"/>
      <c r="O63" s="143">
        <f t="shared" si="17"/>
        <v>0</v>
      </c>
      <c r="P63" s="139"/>
      <c r="Q63" s="139"/>
      <c r="R63" s="131"/>
      <c r="S63" s="34"/>
      <c r="T63" s="26"/>
      <c r="U63" s="585"/>
      <c r="V63" s="704"/>
      <c r="W63" s="704"/>
      <c r="X63" s="585"/>
      <c r="Y63" s="586"/>
      <c r="Z63" s="29"/>
      <c r="AA63" s="42"/>
      <c r="AB63" s="29"/>
      <c r="AC63" s="29"/>
      <c r="AD63" s="29"/>
      <c r="AE63" s="29"/>
      <c r="AF63" s="29"/>
      <c r="AG63" s="144"/>
      <c r="AH63" s="145">
        <f t="shared" si="18"/>
        <v>0</v>
      </c>
      <c r="AI63" s="142"/>
      <c r="AJ63" s="131"/>
      <c r="AK63" s="131"/>
      <c r="AL63" s="34"/>
      <c r="AM63" s="26"/>
      <c r="AN63" s="585"/>
      <c r="AO63" s="704"/>
      <c r="AP63" s="704"/>
      <c r="AQ63" s="585"/>
      <c r="AR63" s="586"/>
      <c r="AS63" s="29"/>
      <c r="AT63" s="29"/>
      <c r="AU63" s="29"/>
      <c r="AV63" s="29"/>
      <c r="AW63" s="29"/>
      <c r="AX63" s="29"/>
      <c r="AY63" s="29"/>
      <c r="AZ63" s="144"/>
      <c r="BA63" s="145">
        <f t="shared" si="19"/>
        <v>0</v>
      </c>
      <c r="BB63" s="142"/>
      <c r="BC63" s="131"/>
      <c r="BD63" s="131"/>
      <c r="BE63" s="34"/>
    </row>
    <row r="64" spans="1:57" x14ac:dyDescent="0.25">
      <c r="A64" s="26"/>
      <c r="B64" s="585"/>
      <c r="C64" s="704"/>
      <c r="D64" s="586"/>
      <c r="E64" s="688"/>
      <c r="F64" s="688"/>
      <c r="G64" s="29"/>
      <c r="H64" s="29"/>
      <c r="I64" s="29"/>
      <c r="J64" s="29"/>
      <c r="K64" s="29"/>
      <c r="L64" s="29"/>
      <c r="M64" s="29"/>
      <c r="N64" s="38"/>
      <c r="O64" s="143">
        <f t="shared" si="17"/>
        <v>0</v>
      </c>
      <c r="P64" s="139"/>
      <c r="Q64" s="139"/>
      <c r="R64" s="131"/>
      <c r="S64" s="34"/>
      <c r="T64" s="26"/>
      <c r="U64" s="585"/>
      <c r="V64" s="704"/>
      <c r="W64" s="704"/>
      <c r="X64" s="585"/>
      <c r="Y64" s="586"/>
      <c r="Z64" s="29"/>
      <c r="AA64" s="42"/>
      <c r="AB64" s="29"/>
      <c r="AC64" s="29"/>
      <c r="AD64" s="29"/>
      <c r="AE64" s="29"/>
      <c r="AF64" s="29"/>
      <c r="AG64" s="144"/>
      <c r="AH64" s="145">
        <f t="shared" si="18"/>
        <v>0</v>
      </c>
      <c r="AI64" s="142"/>
      <c r="AJ64" s="131"/>
      <c r="AK64" s="131"/>
      <c r="AL64" s="34"/>
      <c r="AM64" s="26"/>
      <c r="AN64" s="585"/>
      <c r="AO64" s="704"/>
      <c r="AP64" s="704"/>
      <c r="AQ64" s="585"/>
      <c r="AR64" s="586"/>
      <c r="AS64" s="29"/>
      <c r="AT64" s="29"/>
      <c r="AU64" s="29"/>
      <c r="AV64" s="29"/>
      <c r="AW64" s="29"/>
      <c r="AX64" s="29"/>
      <c r="AY64" s="29"/>
      <c r="AZ64" s="144"/>
      <c r="BA64" s="145">
        <f t="shared" si="19"/>
        <v>0</v>
      </c>
      <c r="BB64" s="142"/>
      <c r="BC64" s="131"/>
      <c r="BD64" s="131"/>
      <c r="BE64" s="34"/>
    </row>
    <row r="65" spans="1:76" x14ac:dyDescent="0.25">
      <c r="A65" s="26"/>
      <c r="B65" s="585"/>
      <c r="C65" s="704"/>
      <c r="D65" s="586"/>
      <c r="E65" s="688"/>
      <c r="F65" s="688"/>
      <c r="G65" s="29"/>
      <c r="H65" s="29"/>
      <c r="I65" s="29"/>
      <c r="J65" s="29"/>
      <c r="K65" s="29"/>
      <c r="L65" s="29"/>
      <c r="M65" s="29"/>
      <c r="N65" s="38"/>
      <c r="O65" s="143">
        <f t="shared" si="17"/>
        <v>0</v>
      </c>
      <c r="P65" s="139"/>
      <c r="Q65" s="139"/>
      <c r="R65" s="131"/>
      <c r="S65" s="34"/>
      <c r="T65" s="26"/>
      <c r="U65" s="585"/>
      <c r="V65" s="704"/>
      <c r="W65" s="704"/>
      <c r="X65" s="585"/>
      <c r="Y65" s="586"/>
      <c r="Z65" s="29"/>
      <c r="AA65" s="42"/>
      <c r="AB65" s="29"/>
      <c r="AC65" s="29"/>
      <c r="AD65" s="29"/>
      <c r="AE65" s="29"/>
      <c r="AF65" s="29"/>
      <c r="AG65" s="144"/>
      <c r="AH65" s="145">
        <f t="shared" si="18"/>
        <v>0</v>
      </c>
      <c r="AI65" s="142"/>
      <c r="AJ65" s="131"/>
      <c r="AK65" s="131"/>
      <c r="AL65" s="34"/>
      <c r="AM65" s="26"/>
      <c r="AN65" s="585"/>
      <c r="AO65" s="704"/>
      <c r="AP65" s="704"/>
      <c r="AQ65" s="585"/>
      <c r="AR65" s="586"/>
      <c r="AS65" s="29"/>
      <c r="AT65" s="29"/>
      <c r="AU65" s="29"/>
      <c r="AV65" s="29"/>
      <c r="AW65" s="29"/>
      <c r="AX65" s="29"/>
      <c r="AY65" s="29"/>
      <c r="AZ65" s="144"/>
      <c r="BA65" s="145">
        <f t="shared" si="19"/>
        <v>0</v>
      </c>
      <c r="BB65" s="142"/>
      <c r="BC65" s="131"/>
      <c r="BD65" s="131"/>
      <c r="BE65" s="34"/>
    </row>
    <row r="66" spans="1:76" x14ac:dyDescent="0.25">
      <c r="A66" s="26"/>
      <c r="B66" s="585"/>
      <c r="C66" s="704"/>
      <c r="D66" s="586"/>
      <c r="E66" s="688"/>
      <c r="F66" s="688"/>
      <c r="G66" s="29"/>
      <c r="H66" s="29"/>
      <c r="I66" s="29"/>
      <c r="J66" s="29"/>
      <c r="K66" s="29"/>
      <c r="L66" s="29"/>
      <c r="M66" s="29"/>
      <c r="N66" s="38"/>
      <c r="O66" s="143">
        <f t="shared" si="17"/>
        <v>0</v>
      </c>
      <c r="P66" s="139"/>
      <c r="Q66" s="139"/>
      <c r="R66" s="131"/>
      <c r="S66" s="34"/>
      <c r="T66" s="26"/>
      <c r="U66" s="585"/>
      <c r="V66" s="704"/>
      <c r="W66" s="704"/>
      <c r="X66" s="585"/>
      <c r="Y66" s="586"/>
      <c r="Z66" s="29"/>
      <c r="AA66" s="42"/>
      <c r="AB66" s="29"/>
      <c r="AC66" s="29"/>
      <c r="AD66" s="29"/>
      <c r="AE66" s="29"/>
      <c r="AF66" s="29"/>
      <c r="AG66" s="144"/>
      <c r="AH66" s="145">
        <f t="shared" si="18"/>
        <v>0</v>
      </c>
      <c r="AI66" s="142"/>
      <c r="AJ66" s="131"/>
      <c r="AK66" s="131"/>
      <c r="AL66" s="34"/>
      <c r="AM66" s="26"/>
      <c r="AN66" s="585"/>
      <c r="AO66" s="704"/>
      <c r="AP66" s="704"/>
      <c r="AQ66" s="585"/>
      <c r="AR66" s="586"/>
      <c r="AS66" s="29"/>
      <c r="AT66" s="29"/>
      <c r="AU66" s="29"/>
      <c r="AV66" s="29"/>
      <c r="AW66" s="29"/>
      <c r="AX66" s="29"/>
      <c r="AY66" s="29"/>
      <c r="AZ66" s="144"/>
      <c r="BA66" s="145">
        <f t="shared" si="19"/>
        <v>0</v>
      </c>
      <c r="BB66" s="142"/>
      <c r="BC66" s="131"/>
      <c r="BD66" s="131"/>
      <c r="BE66" s="34"/>
    </row>
    <row r="67" spans="1:76" x14ac:dyDescent="0.25">
      <c r="A67" s="26"/>
      <c r="B67" s="585"/>
      <c r="C67" s="704"/>
      <c r="D67" s="586"/>
      <c r="E67" s="688"/>
      <c r="F67" s="688"/>
      <c r="G67" s="29"/>
      <c r="H67" s="29"/>
      <c r="I67" s="29"/>
      <c r="J67" s="29"/>
      <c r="K67" s="29"/>
      <c r="L67" s="29"/>
      <c r="M67" s="29"/>
      <c r="N67" s="38"/>
      <c r="O67" s="143">
        <f t="shared" si="17"/>
        <v>0</v>
      </c>
      <c r="P67" s="139"/>
      <c r="Q67" s="139"/>
      <c r="R67" s="131"/>
      <c r="S67" s="34"/>
      <c r="T67" s="26"/>
      <c r="U67" s="585"/>
      <c r="V67" s="704"/>
      <c r="W67" s="704"/>
      <c r="X67" s="585"/>
      <c r="Y67" s="586"/>
      <c r="Z67" s="29"/>
      <c r="AA67" s="42"/>
      <c r="AB67" s="29"/>
      <c r="AC67" s="29"/>
      <c r="AD67" s="29"/>
      <c r="AE67" s="29"/>
      <c r="AF67" s="29"/>
      <c r="AG67" s="144"/>
      <c r="AH67" s="145">
        <f t="shared" si="18"/>
        <v>0</v>
      </c>
      <c r="AI67" s="142"/>
      <c r="AJ67" s="131"/>
      <c r="AK67" s="131"/>
      <c r="AL67" s="34"/>
      <c r="AM67" s="26"/>
      <c r="AN67" s="585"/>
      <c r="AO67" s="704"/>
      <c r="AP67" s="704"/>
      <c r="AQ67" s="585"/>
      <c r="AR67" s="586"/>
      <c r="AS67" s="29"/>
      <c r="AT67" s="29"/>
      <c r="AU67" s="29"/>
      <c r="AV67" s="29"/>
      <c r="AW67" s="29"/>
      <c r="AX67" s="29"/>
      <c r="AY67" s="29"/>
      <c r="AZ67" s="144"/>
      <c r="BA67" s="145">
        <f t="shared" si="19"/>
        <v>0</v>
      </c>
      <c r="BB67" s="142"/>
      <c r="BC67" s="131"/>
      <c r="BD67" s="131"/>
      <c r="BE67" s="34"/>
    </row>
    <row r="68" spans="1:76" ht="15.75" thickBot="1" x14ac:dyDescent="0.3">
      <c r="A68" s="27"/>
      <c r="B68" s="879"/>
      <c r="C68" s="880"/>
      <c r="D68" s="881"/>
      <c r="E68" s="879"/>
      <c r="F68" s="881"/>
      <c r="G68" s="30"/>
      <c r="H68" s="30"/>
      <c r="I68" s="30"/>
      <c r="J68" s="30"/>
      <c r="K68" s="30"/>
      <c r="L68" s="30"/>
      <c r="M68" s="30"/>
      <c r="N68" s="39"/>
      <c r="O68" s="146">
        <f t="shared" si="17"/>
        <v>0</v>
      </c>
      <c r="P68" s="139"/>
      <c r="Q68" s="139"/>
      <c r="R68" s="131"/>
      <c r="S68" s="35"/>
      <c r="T68" s="27"/>
      <c r="U68" s="585"/>
      <c r="V68" s="704"/>
      <c r="W68" s="704"/>
      <c r="X68" s="585"/>
      <c r="Y68" s="586"/>
      <c r="Z68" s="30"/>
      <c r="AA68" s="30"/>
      <c r="AB68" s="30"/>
      <c r="AC68" s="30"/>
      <c r="AD68" s="30"/>
      <c r="AE68" s="30"/>
      <c r="AF68" s="30"/>
      <c r="AG68" s="147"/>
      <c r="AH68" s="145">
        <f t="shared" si="18"/>
        <v>0</v>
      </c>
      <c r="AI68" s="142"/>
      <c r="AJ68" s="131"/>
      <c r="AK68" s="131"/>
      <c r="AL68" s="35"/>
      <c r="AM68" s="27"/>
      <c r="AN68" s="585"/>
      <c r="AO68" s="704"/>
      <c r="AP68" s="704"/>
      <c r="AQ68" s="585"/>
      <c r="AR68" s="586"/>
      <c r="AS68" s="30"/>
      <c r="AT68" s="30"/>
      <c r="AU68" s="30"/>
      <c r="AV68" s="30"/>
      <c r="AW68" s="30"/>
      <c r="AX68" s="30"/>
      <c r="AY68" s="30"/>
      <c r="AZ68" s="144"/>
      <c r="BA68" s="145">
        <f t="shared" si="19"/>
        <v>0</v>
      </c>
      <c r="BB68" s="142"/>
      <c r="BC68" s="131"/>
      <c r="BD68" s="131"/>
      <c r="BE68" s="35"/>
    </row>
    <row r="69" spans="1:76" ht="16.5" thickTop="1" thickBot="1" x14ac:dyDescent="0.3">
      <c r="A69" s="563" t="s">
        <v>131</v>
      </c>
      <c r="B69" s="564"/>
      <c r="C69" s="564"/>
      <c r="D69" s="564"/>
      <c r="E69" s="564"/>
      <c r="F69" s="564"/>
      <c r="G69" s="564"/>
      <c r="H69" s="565"/>
      <c r="I69" s="46">
        <f>SUM(I42:I68)+SUM(AB42:AB73)+SUM(AT42:AT73)</f>
        <v>0</v>
      </c>
      <c r="J69" s="46">
        <f>SUM(J42:J68)+SUM(AC42:AC73)+SUM(AU42:AU73)</f>
        <v>0</v>
      </c>
      <c r="K69" s="46">
        <f>SUM(K42:K68)+SUM(AC42:AC73)+SUM(AU42:AU73)</f>
        <v>0</v>
      </c>
      <c r="L69" s="46">
        <f>SUM(L42:L68)+SUM(AD42:AD73)+SUM(AV42:AV73)</f>
        <v>0</v>
      </c>
      <c r="M69" s="46">
        <f>SUM(M42:M68)+SUM(AE42:AE73)+SUM(AW42:AW73)</f>
        <v>0</v>
      </c>
      <c r="N69" s="48">
        <f>SUM(O42:O68)</f>
        <v>0</v>
      </c>
      <c r="O69" s="566"/>
      <c r="P69" s="566"/>
      <c r="Q69" s="566"/>
      <c r="R69" s="566"/>
      <c r="S69" s="568"/>
      <c r="T69" s="27"/>
      <c r="U69" s="585"/>
      <c r="V69" s="704"/>
      <c r="W69" s="704"/>
      <c r="X69" s="585"/>
      <c r="Y69" s="586"/>
      <c r="Z69" s="30"/>
      <c r="AA69" s="30"/>
      <c r="AB69" s="30"/>
      <c r="AC69" s="30"/>
      <c r="AD69" s="30"/>
      <c r="AE69" s="30"/>
      <c r="AF69" s="30"/>
      <c r="AG69" s="147"/>
      <c r="AH69" s="145">
        <f t="shared" si="18"/>
        <v>0</v>
      </c>
      <c r="AI69" s="142"/>
      <c r="AJ69" s="131"/>
      <c r="AK69" s="131"/>
      <c r="AL69" s="35"/>
      <c r="AM69" s="27"/>
      <c r="AN69" s="585"/>
      <c r="AO69" s="704"/>
      <c r="AP69" s="704"/>
      <c r="AQ69" s="585"/>
      <c r="AR69" s="586"/>
      <c r="AS69" s="30"/>
      <c r="AT69" s="30"/>
      <c r="AU69" s="30"/>
      <c r="AV69" s="30"/>
      <c r="AW69" s="30"/>
      <c r="AX69" s="30"/>
      <c r="AY69" s="30"/>
      <c r="AZ69" s="144"/>
      <c r="BA69" s="145">
        <f t="shared" si="19"/>
        <v>0</v>
      </c>
      <c r="BB69" s="142"/>
      <c r="BC69" s="131"/>
      <c r="BD69" s="131"/>
      <c r="BE69" s="35"/>
    </row>
    <row r="70" spans="1:76" ht="15.75" thickBot="1" x14ac:dyDescent="0.3">
      <c r="A70" s="573" t="s">
        <v>38</v>
      </c>
      <c r="B70" s="574"/>
      <c r="C70" s="574"/>
      <c r="D70" s="574"/>
      <c r="E70" s="574"/>
      <c r="F70" s="574"/>
      <c r="G70" s="574"/>
      <c r="H70" s="574"/>
      <c r="I70" s="574"/>
      <c r="J70" s="574"/>
      <c r="K70" s="574"/>
      <c r="L70" s="574"/>
      <c r="M70" s="574"/>
      <c r="N70" s="575"/>
      <c r="O70" s="579">
        <f>SUM(P42:P68)+SUM(AI42:AI73)+SUM(AX42:AX73)</f>
        <v>0</v>
      </c>
      <c r="P70" s="560"/>
      <c r="Q70" s="560"/>
      <c r="R70" s="560"/>
      <c r="S70" s="562"/>
      <c r="T70" s="27"/>
      <c r="U70" s="585"/>
      <c r="V70" s="704"/>
      <c r="W70" s="704"/>
      <c r="X70" s="585"/>
      <c r="Y70" s="586"/>
      <c r="Z70" s="30"/>
      <c r="AA70" s="30"/>
      <c r="AB70" s="30"/>
      <c r="AC70" s="30"/>
      <c r="AD70" s="30"/>
      <c r="AE70" s="30"/>
      <c r="AF70" s="30"/>
      <c r="AG70" s="147"/>
      <c r="AH70" s="145">
        <f t="shared" si="18"/>
        <v>0</v>
      </c>
      <c r="AI70" s="142"/>
      <c r="AJ70" s="131"/>
      <c r="AK70" s="148"/>
      <c r="AL70" s="35"/>
      <c r="AM70" s="27"/>
      <c r="AN70" s="585"/>
      <c r="AO70" s="704"/>
      <c r="AP70" s="704"/>
      <c r="AQ70" s="585"/>
      <c r="AR70" s="586"/>
      <c r="AS70" s="30"/>
      <c r="AT70" s="30"/>
      <c r="AU70" s="30"/>
      <c r="AV70" s="30"/>
      <c r="AW70" s="30"/>
      <c r="AX70" s="30"/>
      <c r="AY70" s="30"/>
      <c r="AZ70" s="144"/>
      <c r="BA70" s="145">
        <f t="shared" si="19"/>
        <v>0</v>
      </c>
      <c r="BB70" s="142"/>
      <c r="BC70" s="131"/>
      <c r="BD70" s="131"/>
      <c r="BE70" s="35"/>
    </row>
    <row r="71" spans="1:76" ht="15.75" thickBot="1" x14ac:dyDescent="0.3">
      <c r="A71" s="555" t="s">
        <v>39</v>
      </c>
      <c r="B71" s="556"/>
      <c r="C71" s="556"/>
      <c r="D71" s="556"/>
      <c r="E71" s="556"/>
      <c r="F71" s="556"/>
      <c r="G71" s="556"/>
      <c r="H71" s="556"/>
      <c r="I71" s="556"/>
      <c r="J71" s="556"/>
      <c r="K71" s="556"/>
      <c r="L71" s="556"/>
      <c r="M71" s="556"/>
      <c r="N71" s="557"/>
      <c r="O71" s="558"/>
      <c r="P71" s="559">
        <f>SUM(Q42:Q68)+SUM(AJ42:AJ73)+SUM(BC42:BC73)</f>
        <v>0</v>
      </c>
      <c r="Q71" s="560"/>
      <c r="R71" s="560"/>
      <c r="S71" s="562"/>
      <c r="T71" s="27"/>
      <c r="U71" s="585"/>
      <c r="V71" s="704"/>
      <c r="W71" s="704"/>
      <c r="X71" s="585"/>
      <c r="Y71" s="586"/>
      <c r="Z71" s="30"/>
      <c r="AA71" s="30"/>
      <c r="AB71" s="30"/>
      <c r="AC71" s="30"/>
      <c r="AD71" s="30"/>
      <c r="AE71" s="30"/>
      <c r="AF71" s="30"/>
      <c r="AG71" s="147"/>
      <c r="AH71" s="145">
        <f t="shared" si="18"/>
        <v>0</v>
      </c>
      <c r="AI71" s="142"/>
      <c r="AJ71" s="142"/>
      <c r="AK71" s="131"/>
      <c r="AL71" s="35"/>
      <c r="AM71" s="27"/>
      <c r="AN71" s="585"/>
      <c r="AO71" s="704"/>
      <c r="AP71" s="704"/>
      <c r="AQ71" s="585"/>
      <c r="AR71" s="586"/>
      <c r="AS71" s="30"/>
      <c r="AT71" s="30"/>
      <c r="AU71" s="30"/>
      <c r="AV71" s="30"/>
      <c r="AW71" s="30"/>
      <c r="AX71" s="30"/>
      <c r="AY71" s="30"/>
      <c r="AZ71" s="144"/>
      <c r="BA71" s="145">
        <f t="shared" si="19"/>
        <v>0</v>
      </c>
      <c r="BB71" s="142"/>
      <c r="BC71" s="131"/>
      <c r="BD71" s="131"/>
      <c r="BE71" s="35"/>
    </row>
    <row r="72" spans="1:76" ht="15.75" thickBot="1" x14ac:dyDescent="0.3">
      <c r="A72" s="540" t="s">
        <v>56</v>
      </c>
      <c r="B72" s="540"/>
      <c r="C72" s="540"/>
      <c r="D72" s="540"/>
      <c r="E72" s="540"/>
      <c r="F72" s="540"/>
      <c r="G72" s="540"/>
      <c r="H72" s="540"/>
      <c r="I72" s="540"/>
      <c r="J72" s="540"/>
      <c r="K72" s="540"/>
      <c r="L72" s="540"/>
      <c r="M72" s="540"/>
      <c r="N72" s="540"/>
      <c r="O72" s="540"/>
      <c r="P72" s="540"/>
      <c r="Q72" s="541"/>
      <c r="R72" s="542">
        <f>SUM(R42:R68)+SUM(AK42:AK72)+SUM(BD42:BD72)</f>
        <v>0</v>
      </c>
      <c r="S72" s="543"/>
      <c r="T72" s="59"/>
      <c r="U72" s="699"/>
      <c r="V72" s="701"/>
      <c r="W72" s="701"/>
      <c r="X72" s="699"/>
      <c r="Y72" s="700"/>
      <c r="Z72" s="60"/>
      <c r="AA72" s="60"/>
      <c r="AB72" s="60"/>
      <c r="AC72" s="60"/>
      <c r="AD72" s="60"/>
      <c r="AE72" s="60"/>
      <c r="AF72" s="60"/>
      <c r="AG72" s="149"/>
      <c r="AH72" s="150">
        <f t="shared" si="18"/>
        <v>0</v>
      </c>
      <c r="AI72" s="137"/>
      <c r="AJ72" s="137"/>
      <c r="AK72" s="137"/>
      <c r="AL72" s="62"/>
      <c r="AM72" s="59"/>
      <c r="AN72" s="699"/>
      <c r="AO72" s="701"/>
      <c r="AP72" s="701"/>
      <c r="AQ72" s="699"/>
      <c r="AR72" s="700"/>
      <c r="AS72" s="60"/>
      <c r="AT72" s="60"/>
      <c r="AU72" s="60"/>
      <c r="AV72" s="60"/>
      <c r="AW72" s="60"/>
      <c r="AX72" s="60"/>
      <c r="AY72" s="60"/>
      <c r="AZ72" s="149"/>
      <c r="BA72" s="150">
        <f t="shared" si="19"/>
        <v>0</v>
      </c>
      <c r="BB72" s="137"/>
      <c r="BC72" s="137"/>
      <c r="BD72" s="137"/>
      <c r="BE72" s="62"/>
    </row>
    <row r="73" spans="1:76" ht="15.75" customHeight="1" thickBot="1" x14ac:dyDescent="0.3">
      <c r="A73" s="528" t="s">
        <v>31</v>
      </c>
      <c r="B73" s="529"/>
      <c r="C73" s="529"/>
      <c r="D73" s="529"/>
      <c r="E73" s="529"/>
      <c r="F73" s="529"/>
      <c r="G73" s="529"/>
      <c r="H73" s="529"/>
      <c r="I73" s="529"/>
      <c r="J73" s="529"/>
      <c r="K73" s="529"/>
      <c r="L73" s="529"/>
      <c r="M73" s="529"/>
      <c r="N73" s="529"/>
      <c r="O73" s="529"/>
      <c r="P73" s="529"/>
      <c r="Q73" s="529"/>
      <c r="R73" s="529"/>
      <c r="S73" s="530"/>
      <c r="T73" s="528" t="s">
        <v>31</v>
      </c>
      <c r="U73" s="529"/>
      <c r="V73" s="529"/>
      <c r="W73" s="529"/>
      <c r="X73" s="529"/>
      <c r="Y73" s="529"/>
      <c r="Z73" s="529"/>
      <c r="AA73" s="529"/>
      <c r="AB73" s="529"/>
      <c r="AC73" s="529"/>
      <c r="AD73" s="529"/>
      <c r="AE73" s="529"/>
      <c r="AF73" s="529"/>
      <c r="AG73" s="529"/>
      <c r="AH73" s="529"/>
      <c r="AI73" s="529"/>
      <c r="AJ73" s="529"/>
      <c r="AK73" s="529"/>
      <c r="AL73" s="530"/>
      <c r="AM73" s="847" t="s">
        <v>31</v>
      </c>
      <c r="AN73" s="847"/>
      <c r="AO73" s="847"/>
      <c r="AP73" s="847"/>
      <c r="AQ73" s="847"/>
      <c r="AR73" s="847"/>
      <c r="AS73" s="847"/>
      <c r="AT73" s="847"/>
      <c r="AU73" s="847"/>
      <c r="AV73" s="847"/>
      <c r="AW73" s="847"/>
      <c r="AX73" s="847"/>
      <c r="AY73" s="847"/>
      <c r="AZ73" s="847"/>
      <c r="BA73" s="847"/>
      <c r="BB73" s="847"/>
      <c r="BC73" s="847"/>
      <c r="BD73" s="847"/>
      <c r="BE73" s="847"/>
      <c r="BF73" s="847" t="s">
        <v>31</v>
      </c>
      <c r="BG73" s="847"/>
      <c r="BH73" s="847"/>
      <c r="BI73" s="847"/>
      <c r="BJ73" s="847"/>
      <c r="BK73" s="847"/>
      <c r="BL73" s="847"/>
      <c r="BM73" s="847"/>
      <c r="BN73" s="847"/>
      <c r="BO73" s="847"/>
      <c r="BP73" s="847"/>
      <c r="BQ73" s="847"/>
      <c r="BR73" s="847"/>
      <c r="BS73" s="847"/>
      <c r="BT73" s="847"/>
      <c r="BU73" s="847"/>
      <c r="BV73" s="847"/>
      <c r="BW73" s="847"/>
      <c r="BX73" s="847"/>
    </row>
    <row r="74" spans="1:76" ht="15.75" customHeight="1" thickBot="1" x14ac:dyDescent="0.3">
      <c r="A74" s="531"/>
      <c r="B74" s="532"/>
      <c r="C74" s="532"/>
      <c r="D74" s="532"/>
      <c r="E74" s="532"/>
      <c r="F74" s="532"/>
      <c r="G74" s="532"/>
      <c r="H74" s="532"/>
      <c r="I74" s="532"/>
      <c r="J74" s="532"/>
      <c r="K74" s="532"/>
      <c r="L74" s="532"/>
      <c r="M74" s="532"/>
      <c r="N74" s="532"/>
      <c r="O74" s="532"/>
      <c r="P74" s="532"/>
      <c r="Q74" s="532"/>
      <c r="R74" s="532"/>
      <c r="S74" s="533"/>
      <c r="T74" s="531"/>
      <c r="U74" s="532"/>
      <c r="V74" s="532"/>
      <c r="W74" s="532"/>
      <c r="X74" s="532"/>
      <c r="Y74" s="532"/>
      <c r="Z74" s="532"/>
      <c r="AA74" s="532"/>
      <c r="AB74" s="532"/>
      <c r="AC74" s="532"/>
      <c r="AD74" s="532"/>
      <c r="AE74" s="532"/>
      <c r="AF74" s="532"/>
      <c r="AG74" s="532"/>
      <c r="AH74" s="532"/>
      <c r="AI74" s="532"/>
      <c r="AJ74" s="532"/>
      <c r="AK74" s="532"/>
      <c r="AL74" s="533"/>
      <c r="AM74" s="847"/>
      <c r="AN74" s="847"/>
      <c r="AO74" s="847"/>
      <c r="AP74" s="847"/>
      <c r="AQ74" s="847"/>
      <c r="AR74" s="847"/>
      <c r="AS74" s="847"/>
      <c r="AT74" s="847"/>
      <c r="AU74" s="847"/>
      <c r="AV74" s="847"/>
      <c r="AW74" s="847"/>
      <c r="AX74" s="847"/>
      <c r="AY74" s="847"/>
      <c r="AZ74" s="847"/>
      <c r="BA74" s="847"/>
      <c r="BB74" s="847"/>
      <c r="BC74" s="847"/>
      <c r="BD74" s="847"/>
      <c r="BE74" s="847"/>
      <c r="BF74" s="847"/>
      <c r="BG74" s="847"/>
      <c r="BH74" s="847"/>
      <c r="BI74" s="847"/>
      <c r="BJ74" s="847"/>
      <c r="BK74" s="847"/>
      <c r="BL74" s="847"/>
      <c r="BM74" s="847"/>
      <c r="BN74" s="847"/>
      <c r="BO74" s="847"/>
      <c r="BP74" s="847"/>
      <c r="BQ74" s="847"/>
      <c r="BR74" s="847"/>
      <c r="BS74" s="847"/>
      <c r="BT74" s="847"/>
      <c r="BU74" s="847"/>
      <c r="BV74" s="847"/>
      <c r="BW74" s="847"/>
      <c r="BX74" s="847"/>
    </row>
    <row r="75" spans="1:76" ht="15.75" customHeight="1" thickBot="1" x14ac:dyDescent="0.3">
      <c r="A75" s="843" t="s">
        <v>89</v>
      </c>
      <c r="B75" s="843" t="s">
        <v>3</v>
      </c>
      <c r="C75" s="526" t="s">
        <v>41</v>
      </c>
      <c r="D75" s="844"/>
      <c r="E75" s="844"/>
      <c r="F75" s="633" t="s">
        <v>46</v>
      </c>
      <c r="G75" s="633"/>
      <c r="H75" s="502" t="s">
        <v>91</v>
      </c>
      <c r="I75" s="502"/>
      <c r="J75" s="839" t="s">
        <v>92</v>
      </c>
      <c r="K75" s="839"/>
      <c r="L75" s="840"/>
      <c r="M75" s="649" t="s">
        <v>43</v>
      </c>
      <c r="N75" s="721" t="s">
        <v>90</v>
      </c>
      <c r="O75" s="722"/>
      <c r="P75" s="524" t="s">
        <v>25</v>
      </c>
      <c r="Q75" s="524" t="s">
        <v>45</v>
      </c>
      <c r="R75" s="524" t="s">
        <v>26</v>
      </c>
      <c r="S75" s="846" t="s">
        <v>47</v>
      </c>
      <c r="T75" s="843" t="s">
        <v>89</v>
      </c>
      <c r="U75" s="843" t="s">
        <v>3</v>
      </c>
      <c r="V75" s="526" t="s">
        <v>41</v>
      </c>
      <c r="W75" s="844"/>
      <c r="X75" s="844"/>
      <c r="Y75" s="633" t="s">
        <v>46</v>
      </c>
      <c r="Z75" s="633"/>
      <c r="AA75" s="502" t="s">
        <v>91</v>
      </c>
      <c r="AB75" s="502"/>
      <c r="AC75" s="839" t="s">
        <v>92</v>
      </c>
      <c r="AD75" s="839"/>
      <c r="AE75" s="840"/>
      <c r="AF75" s="649" t="s">
        <v>43</v>
      </c>
      <c r="AG75" s="715" t="s">
        <v>90</v>
      </c>
      <c r="AH75" s="716"/>
      <c r="AI75" s="524" t="s">
        <v>25</v>
      </c>
      <c r="AJ75" s="524" t="s">
        <v>45</v>
      </c>
      <c r="AK75" s="524" t="s">
        <v>26</v>
      </c>
      <c r="AL75" s="501" t="s">
        <v>47</v>
      </c>
      <c r="AM75" s="843" t="s">
        <v>89</v>
      </c>
      <c r="AN75" s="843" t="s">
        <v>3</v>
      </c>
      <c r="AO75" s="526" t="s">
        <v>41</v>
      </c>
      <c r="AP75" s="844"/>
      <c r="AQ75" s="844"/>
      <c r="AR75" s="633" t="s">
        <v>46</v>
      </c>
      <c r="AS75" s="633"/>
      <c r="AT75" s="502" t="s">
        <v>91</v>
      </c>
      <c r="AU75" s="502"/>
      <c r="AV75" s="839" t="s">
        <v>92</v>
      </c>
      <c r="AW75" s="839"/>
      <c r="AX75" s="840"/>
      <c r="AY75" s="649" t="s">
        <v>43</v>
      </c>
      <c r="AZ75" s="715" t="s">
        <v>90</v>
      </c>
      <c r="BA75" s="716"/>
      <c r="BB75" s="524" t="s">
        <v>25</v>
      </c>
      <c r="BC75" s="524" t="s">
        <v>45</v>
      </c>
      <c r="BD75" s="524" t="s">
        <v>26</v>
      </c>
      <c r="BE75" s="501" t="s">
        <v>47</v>
      </c>
      <c r="BF75" s="843" t="s">
        <v>89</v>
      </c>
      <c r="BG75" s="843" t="s">
        <v>3</v>
      </c>
      <c r="BH75" s="526" t="s">
        <v>41</v>
      </c>
      <c r="BI75" s="844"/>
      <c r="BJ75" s="844"/>
      <c r="BK75" s="633" t="s">
        <v>46</v>
      </c>
      <c r="BL75" s="633"/>
      <c r="BM75" s="502" t="s">
        <v>91</v>
      </c>
      <c r="BN75" s="502"/>
      <c r="BO75" s="839" t="s">
        <v>92</v>
      </c>
      <c r="BP75" s="839"/>
      <c r="BQ75" s="840"/>
      <c r="BR75" s="649" t="s">
        <v>43</v>
      </c>
      <c r="BS75" s="715" t="s">
        <v>90</v>
      </c>
      <c r="BT75" s="716"/>
      <c r="BU75" s="524" t="s">
        <v>25</v>
      </c>
      <c r="BV75" s="524" t="s">
        <v>45</v>
      </c>
      <c r="BW75" s="524" t="s">
        <v>26</v>
      </c>
      <c r="BX75" s="501" t="s">
        <v>47</v>
      </c>
    </row>
    <row r="76" spans="1:76" ht="16.5" customHeight="1" thickBot="1" x14ac:dyDescent="0.3">
      <c r="A76" s="843"/>
      <c r="B76" s="843"/>
      <c r="C76" s="527"/>
      <c r="D76" s="845"/>
      <c r="E76" s="845"/>
      <c r="F76" s="635"/>
      <c r="G76" s="635"/>
      <c r="H76" s="503"/>
      <c r="I76" s="503"/>
      <c r="J76" s="841"/>
      <c r="K76" s="841"/>
      <c r="L76" s="842"/>
      <c r="M76" s="651"/>
      <c r="N76" s="723"/>
      <c r="O76" s="724"/>
      <c r="P76" s="524"/>
      <c r="Q76" s="524"/>
      <c r="R76" s="524"/>
      <c r="S76" s="846"/>
      <c r="T76" s="843"/>
      <c r="U76" s="843"/>
      <c r="V76" s="527"/>
      <c r="W76" s="845"/>
      <c r="X76" s="845"/>
      <c r="Y76" s="635"/>
      <c r="Z76" s="635"/>
      <c r="AA76" s="503"/>
      <c r="AB76" s="503"/>
      <c r="AC76" s="841"/>
      <c r="AD76" s="841"/>
      <c r="AE76" s="842"/>
      <c r="AF76" s="651"/>
      <c r="AG76" s="717"/>
      <c r="AH76" s="718"/>
      <c r="AI76" s="524"/>
      <c r="AJ76" s="524"/>
      <c r="AK76" s="524"/>
      <c r="AL76" s="501"/>
      <c r="AM76" s="843"/>
      <c r="AN76" s="843"/>
      <c r="AO76" s="527"/>
      <c r="AP76" s="845"/>
      <c r="AQ76" s="845"/>
      <c r="AR76" s="635"/>
      <c r="AS76" s="635"/>
      <c r="AT76" s="503"/>
      <c r="AU76" s="503"/>
      <c r="AV76" s="841"/>
      <c r="AW76" s="841"/>
      <c r="AX76" s="842"/>
      <c r="AY76" s="651"/>
      <c r="AZ76" s="717"/>
      <c r="BA76" s="718"/>
      <c r="BB76" s="524"/>
      <c r="BC76" s="524"/>
      <c r="BD76" s="524"/>
      <c r="BE76" s="501"/>
      <c r="BF76" s="843"/>
      <c r="BG76" s="843"/>
      <c r="BH76" s="527"/>
      <c r="BI76" s="845"/>
      <c r="BJ76" s="845"/>
      <c r="BK76" s="635"/>
      <c r="BL76" s="635"/>
      <c r="BM76" s="503"/>
      <c r="BN76" s="503"/>
      <c r="BO76" s="841"/>
      <c r="BP76" s="841"/>
      <c r="BQ76" s="842"/>
      <c r="BR76" s="651"/>
      <c r="BS76" s="717"/>
      <c r="BT76" s="718"/>
      <c r="BU76" s="524"/>
      <c r="BV76" s="524"/>
      <c r="BW76" s="524"/>
      <c r="BX76" s="501"/>
    </row>
    <row r="77" spans="1:76" ht="16.5" customHeight="1" x14ac:dyDescent="0.25">
      <c r="A77" s="24"/>
      <c r="B77" s="23"/>
      <c r="C77" s="836" t="e">
        <f>VLOOKUP(B77,'BASE DE DONNEE'!$A$4:$H$148,2,0)</f>
        <v>#N/A</v>
      </c>
      <c r="D77" s="836"/>
      <c r="E77" s="836"/>
      <c r="F77" s="833"/>
      <c r="G77" s="833"/>
      <c r="H77" s="834"/>
      <c r="I77" s="834"/>
      <c r="J77" s="835"/>
      <c r="K77" s="835"/>
      <c r="L77" s="835"/>
      <c r="M77" s="103" t="e">
        <f>VLOOKUP(B77,'BASE DE DONNEE'!$A$4:$H$148,3,0)</f>
        <v>#N/A</v>
      </c>
      <c r="N77" s="719" t="e">
        <f>(J77*M77)/100</f>
        <v>#N/A</v>
      </c>
      <c r="O77" s="720"/>
      <c r="P77" s="51" t="e">
        <f>VLOOKUP(B77,'BASE DE DONNEE'!$A$4:$H$148,6,0)*N77/100</f>
        <v>#N/A</v>
      </c>
      <c r="Q77" s="51" t="e">
        <f>VLOOKUP(B77,'BASE DE DONNEE'!$A$4:$H$148,7,0)*N77/100</f>
        <v>#N/A</v>
      </c>
      <c r="R77" s="51" t="e">
        <f>VLOOKUP(B77,'BASE DE DONNEE'!$A$4:$H$148,8,0)*N77/100</f>
        <v>#N/A</v>
      </c>
      <c r="S77" s="52" t="e">
        <f t="shared" ref="S77:S100" si="20">N77+P77+Q77+R77</f>
        <v>#N/A</v>
      </c>
      <c r="T77" s="22"/>
      <c r="U77" s="23"/>
      <c r="V77" s="836" t="e">
        <f>VLOOKUP(U77,'BASE DE DONNEE'!$A$4:$H$148,2,0)</f>
        <v>#N/A</v>
      </c>
      <c r="W77" s="836"/>
      <c r="X77" s="836"/>
      <c r="Y77" s="833"/>
      <c r="Z77" s="833"/>
      <c r="AA77" s="834"/>
      <c r="AB77" s="834"/>
      <c r="AC77" s="835"/>
      <c r="AD77" s="835"/>
      <c r="AE77" s="835"/>
      <c r="AF77" s="50" t="e">
        <f>VLOOKUP(U77,'BASE DE DONNEE'!$A$4:$H$148,3,0)</f>
        <v>#N/A</v>
      </c>
      <c r="AG77" s="837" t="e">
        <f>(AC77*AF77)/100</f>
        <v>#N/A</v>
      </c>
      <c r="AH77" s="838"/>
      <c r="AI77" s="51" t="e">
        <f>VLOOKUP(U77,'BASE DE DONNEE'!$A$4:$H$148,6,0)*AG77/100</f>
        <v>#N/A</v>
      </c>
      <c r="AJ77" s="51" t="e">
        <f>VLOOKUP(U77,'BASE DE DONNEE'!$A$4:$H$148,7,0)*AG77/100</f>
        <v>#N/A</v>
      </c>
      <c r="AK77" s="51" t="e">
        <f>VLOOKUP(U77,'BASE DE DONNEE'!$A$4:$H$148,8,0)*AG77/100</f>
        <v>#N/A</v>
      </c>
      <c r="AL77" s="52" t="e">
        <f>AG77+AI77+AJ77+AK77</f>
        <v>#N/A</v>
      </c>
      <c r="AM77" s="22"/>
      <c r="AN77" s="23"/>
      <c r="AO77" s="836" t="e">
        <f>VLOOKUP(AN77,'BASE DE DONNEE'!$A$4:$H$148,2,0)</f>
        <v>#N/A</v>
      </c>
      <c r="AP77" s="836"/>
      <c r="AQ77" s="836"/>
      <c r="AR77" s="833"/>
      <c r="AS77" s="833"/>
      <c r="AT77" s="834"/>
      <c r="AU77" s="834"/>
      <c r="AV77" s="835"/>
      <c r="AW77" s="835"/>
      <c r="AX77" s="835"/>
      <c r="AY77" s="50" t="e">
        <f>VLOOKUP(AN77,'BASE DE DONNEE'!$A$4:$H$148,3,0)</f>
        <v>#N/A</v>
      </c>
      <c r="AZ77" s="719" t="e">
        <f>(AV77*AY77)/100</f>
        <v>#N/A</v>
      </c>
      <c r="BA77" s="720"/>
      <c r="BB77" s="51" t="e">
        <f>VLOOKUP(AN77,'BASE DE DONNEE'!$A$4:$H$148,6,0)*AZ77/100</f>
        <v>#N/A</v>
      </c>
      <c r="BC77" s="51" t="e">
        <f>VLOOKUP(AN77,'BASE DE DONNEE'!$A$4:$H$148,7,0)*AZ77/100</f>
        <v>#N/A</v>
      </c>
      <c r="BD77" s="51" t="e">
        <f>VLOOKUP(AN77,'BASE DE DONNEE'!$A$4:$H$148,8,0)*AZ77/100</f>
        <v>#N/A</v>
      </c>
      <c r="BE77" s="52" t="e">
        <f>AZ77+BB77+BC77+BD77</f>
        <v>#N/A</v>
      </c>
      <c r="BF77" s="22"/>
      <c r="BG77" s="23"/>
      <c r="BH77" s="836" t="e">
        <f>VLOOKUP(BG77,'BASE DE DONNEE'!$A$4:$H$148,2,0)</f>
        <v>#N/A</v>
      </c>
      <c r="BI77" s="836"/>
      <c r="BJ77" s="836"/>
      <c r="BK77" s="833"/>
      <c r="BL77" s="833"/>
      <c r="BM77" s="834"/>
      <c r="BN77" s="834"/>
      <c r="BO77" s="835"/>
      <c r="BP77" s="835"/>
      <c r="BQ77" s="835"/>
      <c r="BR77" s="50" t="e">
        <f>VLOOKUP(BG77,'BASE DE DONNEE'!$A$4:$H$148,3,0)</f>
        <v>#N/A</v>
      </c>
      <c r="BS77" s="719" t="e">
        <f>(BO77*BR77)/100</f>
        <v>#N/A</v>
      </c>
      <c r="BT77" s="720"/>
      <c r="BU77" s="51" t="e">
        <f>VLOOKUP(BG77,'BASE DE DONNEE'!$A$4:$H$148,6,0)*BS77/100</f>
        <v>#N/A</v>
      </c>
      <c r="BV77" s="51" t="e">
        <f>VLOOKUP(BG77,'BASE DE DONNEE'!$A$4:$H$148,7,0)*BS77/100</f>
        <v>#N/A</v>
      </c>
      <c r="BW77" s="51" t="e">
        <f>VLOOKUP(BG77,'BASE DE DONNEE'!$A$4:$H$148,8,0)*BS77/100</f>
        <v>#N/A</v>
      </c>
      <c r="BX77" s="52" t="e">
        <f>BS77+BU77+BV77+BW77</f>
        <v>#N/A</v>
      </c>
    </row>
    <row r="78" spans="1:76" ht="16.5" customHeight="1" x14ac:dyDescent="0.25">
      <c r="A78" s="22"/>
      <c r="B78" s="23"/>
      <c r="C78" s="782" t="e">
        <f>VLOOKUP(B78,'BASE DE DONNEE'!$A$4:$H$148,2,0)</f>
        <v>#N/A</v>
      </c>
      <c r="D78" s="782"/>
      <c r="E78" s="782"/>
      <c r="F78" s="783"/>
      <c r="G78" s="783"/>
      <c r="H78" s="784"/>
      <c r="I78" s="784"/>
      <c r="J78" s="785"/>
      <c r="K78" s="785"/>
      <c r="L78" s="785"/>
      <c r="M78" s="50" t="e">
        <f>VLOOKUP(B78,'BASE DE DONNEE'!$A$4:$H$148,3,0)</f>
        <v>#N/A</v>
      </c>
      <c r="N78" s="713" t="e">
        <f t="shared" ref="N78:N100" si="21">(J78*M78)/100</f>
        <v>#N/A</v>
      </c>
      <c r="O78" s="714"/>
      <c r="P78" s="51" t="e">
        <f>VLOOKUP(B78,'BASE DE DONNEE'!$A$4:$H$148,6,0)*N78/100</f>
        <v>#N/A</v>
      </c>
      <c r="Q78" s="51" t="e">
        <f>VLOOKUP(B78,'BASE DE DONNEE'!$A$4:$H$148,7,0)*N78/100</f>
        <v>#N/A</v>
      </c>
      <c r="R78" s="51" t="e">
        <f>VLOOKUP(B78,'BASE DE DONNEE'!$A$4:$H$148,8,0)*N78/100</f>
        <v>#N/A</v>
      </c>
      <c r="S78" s="52" t="e">
        <f t="shared" si="20"/>
        <v>#N/A</v>
      </c>
      <c r="T78" s="22"/>
      <c r="U78" s="151"/>
      <c r="V78" s="782" t="e">
        <f>VLOOKUP(U78,'BASE DE DONNEE'!$A$4:$H$148,2,0)</f>
        <v>#N/A</v>
      </c>
      <c r="W78" s="782"/>
      <c r="X78" s="782"/>
      <c r="Y78" s="783"/>
      <c r="Z78" s="783"/>
      <c r="AA78" s="784"/>
      <c r="AB78" s="784"/>
      <c r="AC78" s="785"/>
      <c r="AD78" s="785"/>
      <c r="AE78" s="785"/>
      <c r="AF78" s="50" t="e">
        <f>VLOOKUP(U78,'BASE DE DONNEE'!$A$4:$H$148,3,0)</f>
        <v>#N/A</v>
      </c>
      <c r="AG78" s="713" t="e">
        <f t="shared" ref="AG78:AG105" si="22">(AC78*AF78)/100</f>
        <v>#N/A</v>
      </c>
      <c r="AH78" s="714"/>
      <c r="AI78" s="51" t="e">
        <f>VLOOKUP(U78,'BASE DE DONNEE'!$A$4:$H$148,6,0)*AH78/100</f>
        <v>#N/A</v>
      </c>
      <c r="AJ78" s="51" t="e">
        <f>VLOOKUP(U78,'BASE DE DONNEE'!$A$4:$H$148,7,0)*AH78/100</f>
        <v>#N/A</v>
      </c>
      <c r="AK78" s="51" t="e">
        <f>VLOOKUP(U78,'BASE DE DONNEE'!$A$4:$H$148,8,0)*AH78/100</f>
        <v>#N/A</v>
      </c>
      <c r="AL78" s="52" t="e">
        <f t="shared" ref="AL78:AL105" si="23">AH78+AI78+AJ78+AK78</f>
        <v>#N/A</v>
      </c>
      <c r="AM78" s="22"/>
      <c r="AN78" s="151"/>
      <c r="AO78" s="782" t="e">
        <f>VLOOKUP(AN78,'BASE DE DONNEE'!$A$4:$H$148,2,0)</f>
        <v>#N/A</v>
      </c>
      <c r="AP78" s="782"/>
      <c r="AQ78" s="782"/>
      <c r="AR78" s="783"/>
      <c r="AS78" s="783"/>
      <c r="AT78" s="784"/>
      <c r="AU78" s="784"/>
      <c r="AV78" s="785"/>
      <c r="AW78" s="785"/>
      <c r="AX78" s="785"/>
      <c r="AY78" s="50" t="e">
        <f>VLOOKUP(AN78,'BASE DE DONNEE'!$A$4:$H$148,3,0)</f>
        <v>#N/A</v>
      </c>
      <c r="AZ78" s="713" t="e">
        <f>(AV78*AY78)/100</f>
        <v>#N/A</v>
      </c>
      <c r="BA78" s="714"/>
      <c r="BB78" s="51" t="e">
        <f>VLOOKUP(AN78,'BASE DE DONNEE'!$A$4:$H$148,6,0)*AZ78/100</f>
        <v>#N/A</v>
      </c>
      <c r="BC78" s="51" t="e">
        <f>VLOOKUP(AN78,'BASE DE DONNEE'!$A$4:$H$148,7,0)*AZ78/100</f>
        <v>#N/A</v>
      </c>
      <c r="BD78" s="51" t="e">
        <f>VLOOKUP(AN78,'BASE DE DONNEE'!$A$4:$H$148,8,0)*AZ78/100</f>
        <v>#N/A</v>
      </c>
      <c r="BE78" s="52" t="e">
        <f>AZ78+BB78+BC78+BD78</f>
        <v>#N/A</v>
      </c>
      <c r="BF78" s="22"/>
      <c r="BG78" s="151"/>
      <c r="BH78" s="782" t="e">
        <f>VLOOKUP(BG78,'BASE DE DONNEE'!$A$4:$H$148,2,0)</f>
        <v>#N/A</v>
      </c>
      <c r="BI78" s="782"/>
      <c r="BJ78" s="782"/>
      <c r="BK78" s="783"/>
      <c r="BL78" s="783"/>
      <c r="BM78" s="784"/>
      <c r="BN78" s="784"/>
      <c r="BO78" s="785"/>
      <c r="BP78" s="785"/>
      <c r="BQ78" s="785"/>
      <c r="BR78" s="50" t="e">
        <f>VLOOKUP(BG78,'BASE DE DONNEE'!$A$4:$H$148,3,0)</f>
        <v>#N/A</v>
      </c>
      <c r="BS78" s="713" t="e">
        <f>(BO78*BR78)/100</f>
        <v>#N/A</v>
      </c>
      <c r="BT78" s="714"/>
      <c r="BU78" s="51" t="e">
        <f>VLOOKUP(BG78,'BASE DE DONNEE'!$A$4:$H$148,6,0)*BS78/100</f>
        <v>#N/A</v>
      </c>
      <c r="BV78" s="51" t="e">
        <f>VLOOKUP(BG78,'BASE DE DONNEE'!$A$4:$H$148,7,0)*BS78/100</f>
        <v>#N/A</v>
      </c>
      <c r="BW78" s="51" t="e">
        <f>VLOOKUP(BG78,'BASE DE DONNEE'!$A$4:$H$148,8,0)*BS78/100</f>
        <v>#N/A</v>
      </c>
      <c r="BX78" s="52" t="e">
        <f>BS78+BU78+BV78+BW78</f>
        <v>#N/A</v>
      </c>
    </row>
    <row r="79" spans="1:76" ht="16.5" customHeight="1" x14ac:dyDescent="0.25">
      <c r="A79" s="22"/>
      <c r="B79" s="23"/>
      <c r="C79" s="782" t="e">
        <f>VLOOKUP(B79,'BASE DE DONNEE'!$A$4:$H$148,2,0)</f>
        <v>#N/A</v>
      </c>
      <c r="D79" s="782"/>
      <c r="E79" s="782"/>
      <c r="F79" s="783"/>
      <c r="G79" s="783"/>
      <c r="H79" s="831"/>
      <c r="I79" s="831"/>
      <c r="J79" s="785"/>
      <c r="K79" s="785"/>
      <c r="L79" s="785"/>
      <c r="M79" s="50" t="e">
        <f>VLOOKUP(B79,'BASE DE DONNEE'!$A$4:$H$148,3,0)</f>
        <v>#N/A</v>
      </c>
      <c r="N79" s="713" t="e">
        <f t="shared" si="21"/>
        <v>#N/A</v>
      </c>
      <c r="O79" s="714"/>
      <c r="P79" s="51" t="e">
        <f>VLOOKUP(B79,'BASE DE DONNEE'!$A$4:$H$148,6,0)*N79/100</f>
        <v>#N/A</v>
      </c>
      <c r="Q79" s="51" t="e">
        <f>VLOOKUP(B79,'BASE DE DONNEE'!$A$4:$H$148,7,0)*N79/100</f>
        <v>#N/A</v>
      </c>
      <c r="R79" s="51" t="e">
        <f>VLOOKUP(B79,'BASE DE DONNEE'!$A$4:$H$148,8,0)*N79/100</f>
        <v>#N/A</v>
      </c>
      <c r="S79" s="52" t="e">
        <f t="shared" si="20"/>
        <v>#N/A</v>
      </c>
      <c r="T79" s="22"/>
      <c r="U79" s="152"/>
      <c r="V79" s="782" t="e">
        <f>VLOOKUP(U79,'BASE DE DONNEE'!$A$4:$H$148,2,0)</f>
        <v>#N/A</v>
      </c>
      <c r="W79" s="782"/>
      <c r="X79" s="782"/>
      <c r="Y79" s="783"/>
      <c r="Z79" s="783"/>
      <c r="AA79" s="784"/>
      <c r="AB79" s="784"/>
      <c r="AC79" s="785"/>
      <c r="AD79" s="785"/>
      <c r="AE79" s="785"/>
      <c r="AF79" s="50" t="e">
        <f>VLOOKUP(U79,'BASE DE DONNEE'!$A$4:$H$148,3,0)</f>
        <v>#N/A</v>
      </c>
      <c r="AG79" s="713" t="e">
        <f t="shared" si="22"/>
        <v>#N/A</v>
      </c>
      <c r="AH79" s="714"/>
      <c r="AI79" s="51" t="e">
        <f>VLOOKUP(U79,'BASE DE DONNEE'!$A$4:$H$148,6,0)*AH79/100</f>
        <v>#N/A</v>
      </c>
      <c r="AJ79" s="51" t="e">
        <f>VLOOKUP(U79,'BASE DE DONNEE'!$A$4:$H$148,7,0)*AH79/100</f>
        <v>#N/A</v>
      </c>
      <c r="AK79" s="51" t="e">
        <f>VLOOKUP(U79,'BASE DE DONNEE'!$A$4:$H$148,8,0)*AH79/100</f>
        <v>#N/A</v>
      </c>
      <c r="AL79" s="52" t="e">
        <f t="shared" si="23"/>
        <v>#N/A</v>
      </c>
      <c r="AM79" s="22"/>
      <c r="AN79" s="152"/>
      <c r="AO79" s="782" t="e">
        <f>VLOOKUP(AN79,'BASE DE DONNEE'!$A$4:$H$148,2,0)</f>
        <v>#N/A</v>
      </c>
      <c r="AP79" s="782"/>
      <c r="AQ79" s="782"/>
      <c r="AR79" s="783"/>
      <c r="AS79" s="783"/>
      <c r="AT79" s="784"/>
      <c r="AU79" s="784"/>
      <c r="AV79" s="785"/>
      <c r="AW79" s="785"/>
      <c r="AX79" s="785"/>
      <c r="AY79" s="50" t="e">
        <f>VLOOKUP(AN79,'BASE DE DONNEE'!$A$4:$H$148,3,0)</f>
        <v>#N/A</v>
      </c>
      <c r="AZ79" s="713" t="e">
        <f t="shared" ref="AZ79:AZ105" si="24">(AV79*AY79)/100</f>
        <v>#N/A</v>
      </c>
      <c r="BA79" s="714"/>
      <c r="BB79" s="51" t="e">
        <f>VLOOKUP(AN79,'BASE DE DONNEE'!$A$4:$H$148,6,0)*BA79/100</f>
        <v>#N/A</v>
      </c>
      <c r="BC79" s="51" t="e">
        <f>VLOOKUP(AN79,'BASE DE DONNEE'!$A$4:$H$148,7,0)*BA79/100</f>
        <v>#N/A</v>
      </c>
      <c r="BD79" s="51" t="e">
        <f>VLOOKUP(AN79,'BASE DE DONNEE'!$A$4:$H$148,8,0)*BA79/100</f>
        <v>#N/A</v>
      </c>
      <c r="BE79" s="52" t="e">
        <f t="shared" ref="BE79:BE106" si="25">BA79+BB79+BC79+BD79</f>
        <v>#N/A</v>
      </c>
      <c r="BF79" s="22"/>
      <c r="BG79" s="152"/>
      <c r="BH79" s="782" t="e">
        <f>VLOOKUP(BG79,'BASE DE DONNEE'!$A$4:$H$148,2,0)</f>
        <v>#N/A</v>
      </c>
      <c r="BI79" s="782"/>
      <c r="BJ79" s="782"/>
      <c r="BK79" s="783"/>
      <c r="BL79" s="783"/>
      <c r="BM79" s="784"/>
      <c r="BN79" s="784"/>
      <c r="BO79" s="785"/>
      <c r="BP79" s="785"/>
      <c r="BQ79" s="785"/>
      <c r="BR79" s="50" t="e">
        <f>VLOOKUP(BG79,'BASE DE DONNEE'!$A$4:$H$148,3,0)</f>
        <v>#N/A</v>
      </c>
      <c r="BS79" s="713" t="e">
        <f t="shared" ref="BS79:BS106" si="26">(BO79*BR79)/100</f>
        <v>#N/A</v>
      </c>
      <c r="BT79" s="714"/>
      <c r="BU79" s="51" t="e">
        <f>VLOOKUP(BG79,'BASE DE DONNEE'!$A$4:$H$148,6,0)*BT79/100</f>
        <v>#N/A</v>
      </c>
      <c r="BV79" s="51" t="e">
        <f>VLOOKUP(BG79,'BASE DE DONNEE'!$A$4:$H$148,7,0)*BT79/100</f>
        <v>#N/A</v>
      </c>
      <c r="BW79" s="51" t="e">
        <f>VLOOKUP(BG79,'BASE DE DONNEE'!$A$4:$H$148,8,0)*BT79/100</f>
        <v>#N/A</v>
      </c>
      <c r="BX79" s="52" t="e">
        <f t="shared" ref="BX79:BX106" si="27">BT79+BU79+BV79+BW79</f>
        <v>#N/A</v>
      </c>
    </row>
    <row r="80" spans="1:76" ht="16.5" customHeight="1" x14ac:dyDescent="0.25">
      <c r="A80" s="22"/>
      <c r="B80" s="23"/>
      <c r="C80" s="782" t="e">
        <f>VLOOKUP(B80,'BASE DE DONNEE'!$A$4:$H$148,2,0)</f>
        <v>#N/A</v>
      </c>
      <c r="D80" s="782"/>
      <c r="E80" s="782"/>
      <c r="F80" s="783"/>
      <c r="G80" s="783"/>
      <c r="H80" s="784"/>
      <c r="I80" s="784"/>
      <c r="J80" s="785"/>
      <c r="K80" s="785"/>
      <c r="L80" s="785"/>
      <c r="M80" s="50" t="e">
        <f>VLOOKUP(B80,'BASE DE DONNEE'!$A$4:$H$148,3,0)</f>
        <v>#N/A</v>
      </c>
      <c r="N80" s="713" t="e">
        <f t="shared" si="21"/>
        <v>#N/A</v>
      </c>
      <c r="O80" s="714"/>
      <c r="P80" s="51" t="e">
        <f>VLOOKUP(B80,'BASE DE DONNEE'!$A$4:$H$148,6,0)*N80/100</f>
        <v>#N/A</v>
      </c>
      <c r="Q80" s="51" t="e">
        <f>VLOOKUP(B80,'BASE DE DONNEE'!$A$4:$H$148,7,0)*N80/100</f>
        <v>#N/A</v>
      </c>
      <c r="R80" s="51" t="e">
        <f>VLOOKUP(B80,'BASE DE DONNEE'!$A$4:$H$148,8,0)*N80/100</f>
        <v>#N/A</v>
      </c>
      <c r="S80" s="52" t="e">
        <f t="shared" si="20"/>
        <v>#N/A</v>
      </c>
      <c r="T80" s="22"/>
      <c r="U80" s="152"/>
      <c r="V80" s="782" t="e">
        <f>VLOOKUP(U80,'BASE DE DONNEE'!$A$4:$H$148,2,0)</f>
        <v>#N/A</v>
      </c>
      <c r="W80" s="782"/>
      <c r="X80" s="782"/>
      <c r="Y80" s="783"/>
      <c r="Z80" s="783"/>
      <c r="AA80" s="784"/>
      <c r="AB80" s="784"/>
      <c r="AC80" s="785"/>
      <c r="AD80" s="785"/>
      <c r="AE80" s="785"/>
      <c r="AF80" s="50" t="e">
        <f>VLOOKUP(U80,'BASE DE DONNEE'!$A$4:$H$148,3,0)</f>
        <v>#N/A</v>
      </c>
      <c r="AG80" s="713" t="e">
        <f t="shared" si="22"/>
        <v>#N/A</v>
      </c>
      <c r="AH80" s="714"/>
      <c r="AI80" s="51" t="e">
        <f>VLOOKUP(U80,'BASE DE DONNEE'!$A$4:$H$148,6,0)*AH80/100</f>
        <v>#N/A</v>
      </c>
      <c r="AJ80" s="51" t="e">
        <f>VLOOKUP(U80,'BASE DE DONNEE'!$A$4:$H$148,7,0)*AH80/100</f>
        <v>#N/A</v>
      </c>
      <c r="AK80" s="51" t="e">
        <f>VLOOKUP(U80,'BASE DE DONNEE'!$A$4:$H$148,8,0)*AH80/100</f>
        <v>#N/A</v>
      </c>
      <c r="AL80" s="52" t="e">
        <f t="shared" si="23"/>
        <v>#N/A</v>
      </c>
      <c r="AM80" s="22"/>
      <c r="AN80" s="152"/>
      <c r="AO80" s="782" t="e">
        <f>VLOOKUP(AN80,'BASE DE DONNEE'!$A$4:$H$148,2,0)</f>
        <v>#N/A</v>
      </c>
      <c r="AP80" s="782"/>
      <c r="AQ80" s="782"/>
      <c r="AR80" s="783"/>
      <c r="AS80" s="783"/>
      <c r="AT80" s="784"/>
      <c r="AU80" s="784"/>
      <c r="AV80" s="785"/>
      <c r="AW80" s="785"/>
      <c r="AX80" s="785"/>
      <c r="AY80" s="50" t="e">
        <f>VLOOKUP(AN80,'BASE DE DONNEE'!$A$4:$H$148,3,0)</f>
        <v>#N/A</v>
      </c>
      <c r="AZ80" s="713" t="e">
        <f t="shared" si="24"/>
        <v>#N/A</v>
      </c>
      <c r="BA80" s="714"/>
      <c r="BB80" s="51" t="e">
        <f>VLOOKUP(AN80,'BASE DE DONNEE'!$A$4:$H$148,6,0)*BA80/100</f>
        <v>#N/A</v>
      </c>
      <c r="BC80" s="51" t="e">
        <f>VLOOKUP(AN80,'BASE DE DONNEE'!$A$4:$H$148,7,0)*BA80/100</f>
        <v>#N/A</v>
      </c>
      <c r="BD80" s="51" t="e">
        <f>VLOOKUP(AN80,'BASE DE DONNEE'!$A$4:$H$148,8,0)*BA80/100</f>
        <v>#N/A</v>
      </c>
      <c r="BE80" s="52" t="e">
        <f t="shared" si="25"/>
        <v>#N/A</v>
      </c>
      <c r="BF80" s="22"/>
      <c r="BG80" s="152"/>
      <c r="BH80" s="782" t="e">
        <f>VLOOKUP(BG80,'BASE DE DONNEE'!$A$4:$H$148,2,0)</f>
        <v>#N/A</v>
      </c>
      <c r="BI80" s="782"/>
      <c r="BJ80" s="782"/>
      <c r="BK80" s="783"/>
      <c r="BL80" s="783"/>
      <c r="BM80" s="784"/>
      <c r="BN80" s="784"/>
      <c r="BO80" s="785"/>
      <c r="BP80" s="785"/>
      <c r="BQ80" s="785"/>
      <c r="BR80" s="50" t="e">
        <f>VLOOKUP(BG80,'BASE DE DONNEE'!$A$4:$H$148,3,0)</f>
        <v>#N/A</v>
      </c>
      <c r="BS80" s="713" t="e">
        <f t="shared" si="26"/>
        <v>#N/A</v>
      </c>
      <c r="BT80" s="714"/>
      <c r="BU80" s="51" t="e">
        <f>VLOOKUP(BG80,'BASE DE DONNEE'!$A$4:$H$148,6,0)*BT80/100</f>
        <v>#N/A</v>
      </c>
      <c r="BV80" s="51" t="e">
        <f>VLOOKUP(BG80,'BASE DE DONNEE'!$A$4:$H$148,7,0)*BT80/100</f>
        <v>#N/A</v>
      </c>
      <c r="BW80" s="51" t="e">
        <f>VLOOKUP(BG80,'BASE DE DONNEE'!$A$4:$H$148,8,0)*BT80/100</f>
        <v>#N/A</v>
      </c>
      <c r="BX80" s="52" t="e">
        <f t="shared" si="27"/>
        <v>#N/A</v>
      </c>
    </row>
    <row r="81" spans="1:76" ht="16.5" customHeight="1" x14ac:dyDescent="0.25">
      <c r="A81" s="22"/>
      <c r="B81" s="23"/>
      <c r="C81" s="782" t="e">
        <f>VLOOKUP(B81,'BASE DE DONNEE'!$A$4:$H$148,2,0)</f>
        <v>#N/A</v>
      </c>
      <c r="D81" s="782"/>
      <c r="E81" s="782"/>
      <c r="F81" s="783"/>
      <c r="G81" s="783"/>
      <c r="H81" s="784"/>
      <c r="I81" s="784"/>
      <c r="J81" s="785"/>
      <c r="K81" s="785"/>
      <c r="L81" s="785"/>
      <c r="M81" s="50" t="e">
        <f>VLOOKUP(B81,'BASE DE DONNEE'!$A$4:$H$148,3,0)</f>
        <v>#N/A</v>
      </c>
      <c r="N81" s="713" t="e">
        <f t="shared" si="21"/>
        <v>#N/A</v>
      </c>
      <c r="O81" s="714"/>
      <c r="P81" s="51" t="e">
        <f>VLOOKUP(B81,'BASE DE DONNEE'!$A$4:$H$148,6,0)*N81/100</f>
        <v>#N/A</v>
      </c>
      <c r="Q81" s="51" t="e">
        <f>VLOOKUP(B81,'BASE DE DONNEE'!$A$4:$H$148,7,0)*N81/100</f>
        <v>#N/A</v>
      </c>
      <c r="R81" s="51" t="e">
        <f>VLOOKUP(B81,'BASE DE DONNEE'!$A$4:$H$148,8,0)*N81/100</f>
        <v>#N/A</v>
      </c>
      <c r="S81" s="52" t="e">
        <f t="shared" si="20"/>
        <v>#N/A</v>
      </c>
      <c r="T81" s="22"/>
      <c r="U81" s="152"/>
      <c r="V81" s="782" t="e">
        <f>VLOOKUP(U81,'BASE DE DONNEE'!$A$4:$H$148,2,0)</f>
        <v>#N/A</v>
      </c>
      <c r="W81" s="782"/>
      <c r="X81" s="782"/>
      <c r="Y81" s="783"/>
      <c r="Z81" s="783"/>
      <c r="AA81" s="784"/>
      <c r="AB81" s="784"/>
      <c r="AC81" s="785"/>
      <c r="AD81" s="785"/>
      <c r="AE81" s="785"/>
      <c r="AF81" s="50" t="e">
        <f>VLOOKUP(U81,'BASE DE DONNEE'!$A$4:$H$148,3,0)</f>
        <v>#N/A</v>
      </c>
      <c r="AG81" s="713" t="e">
        <f t="shared" si="22"/>
        <v>#N/A</v>
      </c>
      <c r="AH81" s="714"/>
      <c r="AI81" s="51" t="e">
        <f>VLOOKUP(U81,'BASE DE DONNEE'!$A$4:$H$148,6,0)*AH81/100</f>
        <v>#N/A</v>
      </c>
      <c r="AJ81" s="51" t="e">
        <f>VLOOKUP(U81,'BASE DE DONNEE'!$A$4:$H$148,7,0)*AH81/100</f>
        <v>#N/A</v>
      </c>
      <c r="AK81" s="51" t="e">
        <f>VLOOKUP(U81,'BASE DE DONNEE'!$A$4:$H$148,8,0)*AH81/100</f>
        <v>#N/A</v>
      </c>
      <c r="AL81" s="52" t="e">
        <f t="shared" si="23"/>
        <v>#N/A</v>
      </c>
      <c r="AM81" s="22"/>
      <c r="AN81" s="152"/>
      <c r="AO81" s="782" t="e">
        <f>VLOOKUP(AN81,'BASE DE DONNEE'!$A$4:$H$148,2,0)</f>
        <v>#N/A</v>
      </c>
      <c r="AP81" s="782"/>
      <c r="AQ81" s="782"/>
      <c r="AR81" s="783"/>
      <c r="AS81" s="783"/>
      <c r="AT81" s="784"/>
      <c r="AU81" s="784"/>
      <c r="AV81" s="785"/>
      <c r="AW81" s="785"/>
      <c r="AX81" s="785"/>
      <c r="AY81" s="50" t="e">
        <f>VLOOKUP(AN81,'BASE DE DONNEE'!$A$4:$H$148,3,0)</f>
        <v>#N/A</v>
      </c>
      <c r="AZ81" s="713" t="e">
        <f t="shared" si="24"/>
        <v>#N/A</v>
      </c>
      <c r="BA81" s="714"/>
      <c r="BB81" s="51" t="e">
        <f>VLOOKUP(AN81,'BASE DE DONNEE'!$A$4:$H$148,6,0)*BA81/100</f>
        <v>#N/A</v>
      </c>
      <c r="BC81" s="51" t="e">
        <f>VLOOKUP(AN81,'BASE DE DONNEE'!$A$4:$H$148,7,0)*BA81/100</f>
        <v>#N/A</v>
      </c>
      <c r="BD81" s="51" t="e">
        <f>VLOOKUP(AN81,'BASE DE DONNEE'!$A$4:$H$148,8,0)*BA81/100</f>
        <v>#N/A</v>
      </c>
      <c r="BE81" s="52" t="e">
        <f t="shared" si="25"/>
        <v>#N/A</v>
      </c>
      <c r="BF81" s="22"/>
      <c r="BG81" s="152"/>
      <c r="BH81" s="782" t="e">
        <f>VLOOKUP(BG81,'BASE DE DONNEE'!$A$4:$H$148,2,0)</f>
        <v>#N/A</v>
      </c>
      <c r="BI81" s="782"/>
      <c r="BJ81" s="782"/>
      <c r="BK81" s="783"/>
      <c r="BL81" s="783"/>
      <c r="BM81" s="784"/>
      <c r="BN81" s="784"/>
      <c r="BO81" s="785"/>
      <c r="BP81" s="785"/>
      <c r="BQ81" s="785"/>
      <c r="BR81" s="50" t="e">
        <f>VLOOKUP(BG81,'BASE DE DONNEE'!$A$4:$H$148,3,0)</f>
        <v>#N/A</v>
      </c>
      <c r="BS81" s="713" t="e">
        <f t="shared" si="26"/>
        <v>#N/A</v>
      </c>
      <c r="BT81" s="714"/>
      <c r="BU81" s="51" t="e">
        <f>VLOOKUP(BG81,'BASE DE DONNEE'!$A$4:$H$148,6,0)*BT81/100</f>
        <v>#N/A</v>
      </c>
      <c r="BV81" s="51" t="e">
        <f>VLOOKUP(BG81,'BASE DE DONNEE'!$A$4:$H$148,7,0)*BT81/100</f>
        <v>#N/A</v>
      </c>
      <c r="BW81" s="51" t="e">
        <f>VLOOKUP(BG81,'BASE DE DONNEE'!$A$4:$H$148,8,0)*BT81/100</f>
        <v>#N/A</v>
      </c>
      <c r="BX81" s="52" t="e">
        <f t="shared" si="27"/>
        <v>#N/A</v>
      </c>
    </row>
    <row r="82" spans="1:76" ht="16.5" customHeight="1" x14ac:dyDescent="0.25">
      <c r="A82" s="22"/>
      <c r="B82" s="23"/>
      <c r="C82" s="782" t="e">
        <f>VLOOKUP(B82,'BASE DE DONNEE'!$A$4:$H$148,2,0)</f>
        <v>#N/A</v>
      </c>
      <c r="D82" s="782"/>
      <c r="E82" s="782"/>
      <c r="F82" s="783"/>
      <c r="G82" s="783"/>
      <c r="H82" s="831"/>
      <c r="I82" s="831"/>
      <c r="J82" s="785"/>
      <c r="K82" s="785"/>
      <c r="L82" s="785"/>
      <c r="M82" s="50" t="e">
        <f>VLOOKUP(B82,'BASE DE DONNEE'!$A$4:$H$148,3,0)</f>
        <v>#N/A</v>
      </c>
      <c r="N82" s="713" t="e">
        <f t="shared" si="21"/>
        <v>#N/A</v>
      </c>
      <c r="O82" s="714"/>
      <c r="P82" s="51" t="e">
        <f>VLOOKUP(B82,'BASE DE DONNEE'!$A$4:$H$148,6,0)*N82/100</f>
        <v>#N/A</v>
      </c>
      <c r="Q82" s="51" t="e">
        <f>VLOOKUP(B82,'BASE DE DONNEE'!$A$4:$H$148,7,0)*N82/100</f>
        <v>#N/A</v>
      </c>
      <c r="R82" s="51" t="e">
        <f>VLOOKUP(B82,'BASE DE DONNEE'!$A$4:$H$148,8,0)*N82/100</f>
        <v>#N/A</v>
      </c>
      <c r="S82" s="52" t="e">
        <f t="shared" si="20"/>
        <v>#N/A</v>
      </c>
      <c r="T82" s="22"/>
      <c r="U82" s="152"/>
      <c r="V82" s="782" t="e">
        <f>VLOOKUP(U82,'BASE DE DONNEE'!$A$4:$H$148,2,0)</f>
        <v>#N/A</v>
      </c>
      <c r="W82" s="782"/>
      <c r="X82" s="782"/>
      <c r="Y82" s="783"/>
      <c r="Z82" s="783"/>
      <c r="AA82" s="784"/>
      <c r="AB82" s="784"/>
      <c r="AC82" s="785"/>
      <c r="AD82" s="785"/>
      <c r="AE82" s="785"/>
      <c r="AF82" s="50" t="e">
        <f>VLOOKUP(U82,'BASE DE DONNEE'!$A$4:$H$148,3,0)</f>
        <v>#N/A</v>
      </c>
      <c r="AG82" s="713" t="e">
        <f t="shared" si="22"/>
        <v>#N/A</v>
      </c>
      <c r="AH82" s="714"/>
      <c r="AI82" s="51" t="e">
        <f>VLOOKUP(U82,'BASE DE DONNEE'!$A$4:$H$148,6,0)*AH82/100</f>
        <v>#N/A</v>
      </c>
      <c r="AJ82" s="51" t="e">
        <f>VLOOKUP(U82,'BASE DE DONNEE'!$A$4:$H$148,7,0)*AH82/100</f>
        <v>#N/A</v>
      </c>
      <c r="AK82" s="51" t="e">
        <f>VLOOKUP(U82,'BASE DE DONNEE'!$A$4:$H$148,8,0)*AH82/100</f>
        <v>#N/A</v>
      </c>
      <c r="AL82" s="52" t="e">
        <f t="shared" si="23"/>
        <v>#N/A</v>
      </c>
      <c r="AM82" s="22"/>
      <c r="AN82" s="152"/>
      <c r="AO82" s="782" t="e">
        <f>VLOOKUP(AN82,'BASE DE DONNEE'!$A$4:$H$148,2,0)</f>
        <v>#N/A</v>
      </c>
      <c r="AP82" s="782"/>
      <c r="AQ82" s="782"/>
      <c r="AR82" s="783"/>
      <c r="AS82" s="783"/>
      <c r="AT82" s="784"/>
      <c r="AU82" s="784"/>
      <c r="AV82" s="785"/>
      <c r="AW82" s="785"/>
      <c r="AX82" s="785"/>
      <c r="AY82" s="50" t="e">
        <f>VLOOKUP(AN82,'BASE DE DONNEE'!$A$4:$H$148,3,0)</f>
        <v>#N/A</v>
      </c>
      <c r="AZ82" s="713" t="e">
        <f t="shared" si="24"/>
        <v>#N/A</v>
      </c>
      <c r="BA82" s="714"/>
      <c r="BB82" s="51" t="e">
        <f>VLOOKUP(AN82,'BASE DE DONNEE'!$A$4:$H$148,6,0)*BA82/100</f>
        <v>#N/A</v>
      </c>
      <c r="BC82" s="51" t="e">
        <f>VLOOKUP(AN82,'BASE DE DONNEE'!$A$4:$H$148,7,0)*BA82/100</f>
        <v>#N/A</v>
      </c>
      <c r="BD82" s="51" t="e">
        <f>VLOOKUP(AN82,'BASE DE DONNEE'!$A$4:$H$148,8,0)*BA82/100</f>
        <v>#N/A</v>
      </c>
      <c r="BE82" s="52" t="e">
        <f t="shared" si="25"/>
        <v>#N/A</v>
      </c>
      <c r="BF82" s="22"/>
      <c r="BG82" s="152"/>
      <c r="BH82" s="782" t="e">
        <f>VLOOKUP(BG82,'BASE DE DONNEE'!$A$4:$H$148,2,0)</f>
        <v>#N/A</v>
      </c>
      <c r="BI82" s="782"/>
      <c r="BJ82" s="782"/>
      <c r="BK82" s="783"/>
      <c r="BL82" s="783"/>
      <c r="BM82" s="784"/>
      <c r="BN82" s="784"/>
      <c r="BO82" s="785"/>
      <c r="BP82" s="785"/>
      <c r="BQ82" s="785"/>
      <c r="BR82" s="50" t="e">
        <f>VLOOKUP(BG82,'BASE DE DONNEE'!$A$4:$H$148,3,0)</f>
        <v>#N/A</v>
      </c>
      <c r="BS82" s="713" t="e">
        <f t="shared" si="26"/>
        <v>#N/A</v>
      </c>
      <c r="BT82" s="714"/>
      <c r="BU82" s="51" t="e">
        <f>VLOOKUP(BG82,'BASE DE DONNEE'!$A$4:$H$148,6,0)*BT82/100</f>
        <v>#N/A</v>
      </c>
      <c r="BV82" s="51" t="e">
        <f>VLOOKUP(BG82,'BASE DE DONNEE'!$A$4:$H$148,7,0)*BT82/100</f>
        <v>#N/A</v>
      </c>
      <c r="BW82" s="51" t="e">
        <f>VLOOKUP(BG82,'BASE DE DONNEE'!$A$4:$H$148,8,0)*BT82/100</f>
        <v>#N/A</v>
      </c>
      <c r="BX82" s="52" t="e">
        <f t="shared" si="27"/>
        <v>#N/A</v>
      </c>
    </row>
    <row r="83" spans="1:76" ht="16.5" customHeight="1" x14ac:dyDescent="0.25">
      <c r="A83" s="22"/>
      <c r="B83" s="23"/>
      <c r="C83" s="782" t="e">
        <f>VLOOKUP(B83,'BASE DE DONNEE'!$A$4:$H$148,2,0)</f>
        <v>#N/A</v>
      </c>
      <c r="D83" s="782"/>
      <c r="E83" s="782"/>
      <c r="F83" s="783"/>
      <c r="G83" s="783"/>
      <c r="H83" s="784"/>
      <c r="I83" s="784"/>
      <c r="J83" s="785"/>
      <c r="K83" s="785"/>
      <c r="L83" s="785"/>
      <c r="M83" s="50" t="e">
        <f>VLOOKUP(B83,'BASE DE DONNEE'!$A$4:$H$148,3,0)</f>
        <v>#N/A</v>
      </c>
      <c r="N83" s="713" t="e">
        <f t="shared" si="21"/>
        <v>#N/A</v>
      </c>
      <c r="O83" s="714"/>
      <c r="P83" s="51" t="e">
        <f>VLOOKUP(B83,'BASE DE DONNEE'!$A$4:$H$148,6,0)*N83/100</f>
        <v>#N/A</v>
      </c>
      <c r="Q83" s="51" t="e">
        <f>VLOOKUP(B83,'BASE DE DONNEE'!$A$4:$H$148,7,0)*N83/100</f>
        <v>#N/A</v>
      </c>
      <c r="R83" s="51" t="e">
        <f>VLOOKUP(B83,'BASE DE DONNEE'!$A$4:$H$148,8,0)*N83/100</f>
        <v>#N/A</v>
      </c>
      <c r="S83" s="52" t="e">
        <f t="shared" si="20"/>
        <v>#N/A</v>
      </c>
      <c r="T83" s="22"/>
      <c r="U83" s="153"/>
      <c r="V83" s="782" t="e">
        <f>VLOOKUP(U83,'BASE DE DONNEE'!$A$4:$H$148,2,0)</f>
        <v>#N/A</v>
      </c>
      <c r="W83" s="782"/>
      <c r="X83" s="782"/>
      <c r="Y83" s="783"/>
      <c r="Z83" s="783"/>
      <c r="AA83" s="784"/>
      <c r="AB83" s="784"/>
      <c r="AC83" s="785"/>
      <c r="AD83" s="785"/>
      <c r="AE83" s="785"/>
      <c r="AF83" s="50" t="e">
        <f>VLOOKUP(U83,'BASE DE DONNEE'!$A$4:$H$148,3,0)</f>
        <v>#N/A</v>
      </c>
      <c r="AG83" s="713" t="e">
        <f t="shared" si="22"/>
        <v>#N/A</v>
      </c>
      <c r="AH83" s="714"/>
      <c r="AI83" s="51" t="e">
        <f>VLOOKUP(U83,'BASE DE DONNEE'!$A$4:$H$148,6,0)*AH83/100</f>
        <v>#N/A</v>
      </c>
      <c r="AJ83" s="51" t="e">
        <f>VLOOKUP(U83,'BASE DE DONNEE'!$A$4:$H$148,7,0)*AH83/100</f>
        <v>#N/A</v>
      </c>
      <c r="AK83" s="51" t="e">
        <f>VLOOKUP(U83,'BASE DE DONNEE'!$A$4:$H$148,8,0)*AH83/100</f>
        <v>#N/A</v>
      </c>
      <c r="AL83" s="52" t="e">
        <f t="shared" si="23"/>
        <v>#N/A</v>
      </c>
      <c r="AM83" s="22"/>
      <c r="AN83" s="153"/>
      <c r="AO83" s="782" t="e">
        <f>VLOOKUP(AN83,'BASE DE DONNEE'!$A$4:$H$148,2,0)</f>
        <v>#N/A</v>
      </c>
      <c r="AP83" s="782"/>
      <c r="AQ83" s="782"/>
      <c r="AR83" s="783"/>
      <c r="AS83" s="783"/>
      <c r="AT83" s="784"/>
      <c r="AU83" s="784"/>
      <c r="AV83" s="785"/>
      <c r="AW83" s="785"/>
      <c r="AX83" s="785"/>
      <c r="AY83" s="50" t="e">
        <f>VLOOKUP(AN83,'BASE DE DONNEE'!$A$4:$H$148,3,0)</f>
        <v>#N/A</v>
      </c>
      <c r="AZ83" s="713" t="e">
        <f t="shared" si="24"/>
        <v>#N/A</v>
      </c>
      <c r="BA83" s="714"/>
      <c r="BB83" s="51" t="e">
        <f>VLOOKUP(AN83,'BASE DE DONNEE'!$A$4:$H$148,6,0)*BA83/100</f>
        <v>#N/A</v>
      </c>
      <c r="BC83" s="51" t="e">
        <f>VLOOKUP(AN83,'BASE DE DONNEE'!$A$4:$H$148,7,0)*BA83/100</f>
        <v>#N/A</v>
      </c>
      <c r="BD83" s="51" t="e">
        <f>VLOOKUP(AN83,'BASE DE DONNEE'!$A$4:$H$148,8,0)*BA83/100</f>
        <v>#N/A</v>
      </c>
      <c r="BE83" s="52" t="e">
        <f t="shared" si="25"/>
        <v>#N/A</v>
      </c>
      <c r="BF83" s="22"/>
      <c r="BG83" s="153"/>
      <c r="BH83" s="782" t="e">
        <f>VLOOKUP(BG83,'BASE DE DONNEE'!$A$4:$H$148,2,0)</f>
        <v>#N/A</v>
      </c>
      <c r="BI83" s="782"/>
      <c r="BJ83" s="782"/>
      <c r="BK83" s="783"/>
      <c r="BL83" s="783"/>
      <c r="BM83" s="784"/>
      <c r="BN83" s="784"/>
      <c r="BO83" s="785"/>
      <c r="BP83" s="785"/>
      <c r="BQ83" s="785"/>
      <c r="BR83" s="50" t="e">
        <f>VLOOKUP(BG83,'BASE DE DONNEE'!$A$4:$H$148,3,0)</f>
        <v>#N/A</v>
      </c>
      <c r="BS83" s="713" t="e">
        <f t="shared" si="26"/>
        <v>#N/A</v>
      </c>
      <c r="BT83" s="714"/>
      <c r="BU83" s="51" t="e">
        <f>VLOOKUP(BG83,'BASE DE DONNEE'!$A$4:$H$148,6,0)*BT83/100</f>
        <v>#N/A</v>
      </c>
      <c r="BV83" s="51" t="e">
        <f>VLOOKUP(BG83,'BASE DE DONNEE'!$A$4:$H$148,7,0)*BT83/100</f>
        <v>#N/A</v>
      </c>
      <c r="BW83" s="51" t="e">
        <f>VLOOKUP(BG83,'BASE DE DONNEE'!$A$4:$H$148,8,0)*BT83/100</f>
        <v>#N/A</v>
      </c>
      <c r="BX83" s="52" t="e">
        <f t="shared" si="27"/>
        <v>#N/A</v>
      </c>
    </row>
    <row r="84" spans="1:76" ht="16.5" customHeight="1" x14ac:dyDescent="0.25">
      <c r="A84" s="22"/>
      <c r="B84" s="23"/>
      <c r="C84" s="782" t="e">
        <f>VLOOKUP(B84,'BASE DE DONNEE'!$A$4:$H$148,2,0)</f>
        <v>#N/A</v>
      </c>
      <c r="D84" s="782"/>
      <c r="E84" s="782"/>
      <c r="F84" s="783"/>
      <c r="G84" s="783"/>
      <c r="H84" s="784"/>
      <c r="I84" s="784"/>
      <c r="J84" s="785"/>
      <c r="K84" s="785"/>
      <c r="L84" s="785"/>
      <c r="M84" s="50" t="e">
        <f>VLOOKUP(B84,'BASE DE DONNEE'!$A$4:$H$148,3,0)</f>
        <v>#N/A</v>
      </c>
      <c r="N84" s="713" t="e">
        <f t="shared" si="21"/>
        <v>#N/A</v>
      </c>
      <c r="O84" s="714"/>
      <c r="P84" s="51" t="e">
        <f>VLOOKUP(B84,'BASE DE DONNEE'!$A$4:$H$148,6,0)*N84/100</f>
        <v>#N/A</v>
      </c>
      <c r="Q84" s="51" t="e">
        <f>VLOOKUP(B84,'BASE DE DONNEE'!$A$4:$H$148,7,0)*N84/100</f>
        <v>#N/A</v>
      </c>
      <c r="R84" s="51" t="e">
        <f>VLOOKUP(B84,'BASE DE DONNEE'!$A$4:$H$148,8,0)*N84/100</f>
        <v>#N/A</v>
      </c>
      <c r="S84" s="52" t="e">
        <f t="shared" si="20"/>
        <v>#N/A</v>
      </c>
      <c r="T84" s="22"/>
      <c r="U84" s="153"/>
      <c r="V84" s="782" t="e">
        <f>VLOOKUP(U84,'BASE DE DONNEE'!$A$4:$H$148,2,0)</f>
        <v>#N/A</v>
      </c>
      <c r="W84" s="782"/>
      <c r="X84" s="782"/>
      <c r="Y84" s="783"/>
      <c r="Z84" s="783"/>
      <c r="AA84" s="784"/>
      <c r="AB84" s="784"/>
      <c r="AC84" s="785"/>
      <c r="AD84" s="785"/>
      <c r="AE84" s="785"/>
      <c r="AF84" s="50" t="e">
        <f>VLOOKUP(U84,'BASE DE DONNEE'!$A$4:$H$148,3,0)</f>
        <v>#N/A</v>
      </c>
      <c r="AG84" s="713" t="e">
        <f t="shared" si="22"/>
        <v>#N/A</v>
      </c>
      <c r="AH84" s="714"/>
      <c r="AI84" s="51" t="e">
        <f>VLOOKUP(U84,'BASE DE DONNEE'!$A$4:$H$148,6,0)*AH84/100</f>
        <v>#N/A</v>
      </c>
      <c r="AJ84" s="51" t="e">
        <f>VLOOKUP(U84,'BASE DE DONNEE'!$A$4:$H$148,7,0)*AH84/100</f>
        <v>#N/A</v>
      </c>
      <c r="AK84" s="51" t="e">
        <f>VLOOKUP(U84,'BASE DE DONNEE'!$A$4:$H$148,8,0)*AH84/100</f>
        <v>#N/A</v>
      </c>
      <c r="AL84" s="52" t="e">
        <f t="shared" si="23"/>
        <v>#N/A</v>
      </c>
      <c r="AM84" s="22"/>
      <c r="AN84" s="153"/>
      <c r="AO84" s="782" t="e">
        <f>VLOOKUP(AN84,'BASE DE DONNEE'!$A$4:$H$148,2,0)</f>
        <v>#N/A</v>
      </c>
      <c r="AP84" s="782"/>
      <c r="AQ84" s="782"/>
      <c r="AR84" s="783"/>
      <c r="AS84" s="783"/>
      <c r="AT84" s="784"/>
      <c r="AU84" s="784"/>
      <c r="AV84" s="785"/>
      <c r="AW84" s="785"/>
      <c r="AX84" s="785"/>
      <c r="AY84" s="50" t="e">
        <f>VLOOKUP(AN84,'BASE DE DONNEE'!$A$4:$H$148,3,0)</f>
        <v>#N/A</v>
      </c>
      <c r="AZ84" s="713" t="e">
        <f t="shared" si="24"/>
        <v>#N/A</v>
      </c>
      <c r="BA84" s="714"/>
      <c r="BB84" s="51" t="e">
        <f>VLOOKUP(AN84,'BASE DE DONNEE'!$A$4:$H$148,6,0)*BA84/100</f>
        <v>#N/A</v>
      </c>
      <c r="BC84" s="51" t="e">
        <f>VLOOKUP(AN84,'BASE DE DONNEE'!$A$4:$H$148,7,0)*BA84/100</f>
        <v>#N/A</v>
      </c>
      <c r="BD84" s="51" t="e">
        <f>VLOOKUP(AN84,'BASE DE DONNEE'!$A$4:$H$148,8,0)*BA84/100</f>
        <v>#N/A</v>
      </c>
      <c r="BE84" s="52" t="e">
        <f t="shared" si="25"/>
        <v>#N/A</v>
      </c>
      <c r="BF84" s="22"/>
      <c r="BG84" s="153"/>
      <c r="BH84" s="782" t="e">
        <f>VLOOKUP(BG84,'BASE DE DONNEE'!$A$4:$H$148,2,0)</f>
        <v>#N/A</v>
      </c>
      <c r="BI84" s="782"/>
      <c r="BJ84" s="782"/>
      <c r="BK84" s="783"/>
      <c r="BL84" s="783"/>
      <c r="BM84" s="784"/>
      <c r="BN84" s="784"/>
      <c r="BO84" s="785"/>
      <c r="BP84" s="785"/>
      <c r="BQ84" s="785"/>
      <c r="BR84" s="50" t="e">
        <f>VLOOKUP(BG84,'BASE DE DONNEE'!$A$4:$H$148,3,0)</f>
        <v>#N/A</v>
      </c>
      <c r="BS84" s="713" t="e">
        <f t="shared" si="26"/>
        <v>#N/A</v>
      </c>
      <c r="BT84" s="714"/>
      <c r="BU84" s="51" t="e">
        <f>VLOOKUP(BG84,'BASE DE DONNEE'!$A$4:$H$148,6,0)*BT84/100</f>
        <v>#N/A</v>
      </c>
      <c r="BV84" s="51" t="e">
        <f>VLOOKUP(BG84,'BASE DE DONNEE'!$A$4:$H$148,7,0)*BT84/100</f>
        <v>#N/A</v>
      </c>
      <c r="BW84" s="51" t="e">
        <f>VLOOKUP(BG84,'BASE DE DONNEE'!$A$4:$H$148,8,0)*BT84/100</f>
        <v>#N/A</v>
      </c>
      <c r="BX84" s="52" t="e">
        <f t="shared" si="27"/>
        <v>#N/A</v>
      </c>
    </row>
    <row r="85" spans="1:76" ht="17.25" customHeight="1" x14ac:dyDescent="0.25">
      <c r="A85" s="22"/>
      <c r="B85" s="23"/>
      <c r="C85" s="782" t="e">
        <f>VLOOKUP(B85,'BASE DE DONNEE'!$A$4:$H$148,2,0)</f>
        <v>#N/A</v>
      </c>
      <c r="D85" s="782"/>
      <c r="E85" s="782"/>
      <c r="F85" s="783"/>
      <c r="G85" s="783"/>
      <c r="H85" s="861"/>
      <c r="I85" s="784"/>
      <c r="J85" s="785"/>
      <c r="K85" s="785"/>
      <c r="L85" s="785"/>
      <c r="M85" s="50" t="e">
        <f>VLOOKUP(B85,'BASE DE DONNEE'!$A$4:$H$148,3,0)</f>
        <v>#N/A</v>
      </c>
      <c r="N85" s="713" t="e">
        <f t="shared" si="21"/>
        <v>#N/A</v>
      </c>
      <c r="O85" s="714"/>
      <c r="P85" s="51" t="e">
        <f>VLOOKUP(B85,'BASE DE DONNEE'!$A$4:$H$148,6,0)*N85/100</f>
        <v>#N/A</v>
      </c>
      <c r="Q85" s="51" t="e">
        <f>VLOOKUP(B85,'BASE DE DONNEE'!$A$4:$H$148,7,0)*N85/100</f>
        <v>#N/A</v>
      </c>
      <c r="R85" s="51" t="e">
        <f>VLOOKUP(B85,'BASE DE DONNEE'!$A$4:$H$148,8,0)*N85/100</f>
        <v>#N/A</v>
      </c>
      <c r="S85" s="52" t="e">
        <f t="shared" si="20"/>
        <v>#N/A</v>
      </c>
      <c r="T85" s="22"/>
      <c r="U85" s="153"/>
      <c r="V85" s="782" t="e">
        <f>VLOOKUP(U85,'BASE DE DONNEE'!$A$4:$H$148,2,0)</f>
        <v>#N/A</v>
      </c>
      <c r="W85" s="782"/>
      <c r="X85" s="782"/>
      <c r="Y85" s="783"/>
      <c r="Z85" s="783"/>
      <c r="AA85" s="784"/>
      <c r="AB85" s="784"/>
      <c r="AC85" s="785"/>
      <c r="AD85" s="785"/>
      <c r="AE85" s="785"/>
      <c r="AF85" s="50" t="e">
        <f>VLOOKUP(U85,'BASE DE DONNEE'!$A$4:$H$148,3,0)</f>
        <v>#N/A</v>
      </c>
      <c r="AG85" s="713" t="e">
        <f t="shared" si="22"/>
        <v>#N/A</v>
      </c>
      <c r="AH85" s="714"/>
      <c r="AI85" s="51" t="e">
        <f>VLOOKUP(U85,'BASE DE DONNEE'!$A$4:$H$148,6,0)*AH85/100</f>
        <v>#N/A</v>
      </c>
      <c r="AJ85" s="51" t="e">
        <f>VLOOKUP(U85,'BASE DE DONNEE'!$A$4:$H$148,7,0)*AH85/100</f>
        <v>#N/A</v>
      </c>
      <c r="AK85" s="51" t="e">
        <f>VLOOKUP(U85,'BASE DE DONNEE'!$A$4:$H$148,8,0)*AH85/100</f>
        <v>#N/A</v>
      </c>
      <c r="AL85" s="52" t="e">
        <f t="shared" si="23"/>
        <v>#N/A</v>
      </c>
      <c r="AM85" s="22"/>
      <c r="AN85" s="153"/>
      <c r="AO85" s="782" t="e">
        <f>VLOOKUP(AN85,'BASE DE DONNEE'!$A$4:$H$148,2,0)</f>
        <v>#N/A</v>
      </c>
      <c r="AP85" s="782"/>
      <c r="AQ85" s="782"/>
      <c r="AR85" s="783"/>
      <c r="AS85" s="783"/>
      <c r="AT85" s="784"/>
      <c r="AU85" s="784"/>
      <c r="AV85" s="785"/>
      <c r="AW85" s="785"/>
      <c r="AX85" s="785"/>
      <c r="AY85" s="50" t="e">
        <f>VLOOKUP(AN85,'BASE DE DONNEE'!$A$4:$H$148,3,0)</f>
        <v>#N/A</v>
      </c>
      <c r="AZ85" s="713" t="e">
        <f t="shared" si="24"/>
        <v>#N/A</v>
      </c>
      <c r="BA85" s="714"/>
      <c r="BB85" s="51" t="e">
        <f>VLOOKUP(AN85,'BASE DE DONNEE'!$A$4:$H$148,6,0)*BA85/100</f>
        <v>#N/A</v>
      </c>
      <c r="BC85" s="51" t="e">
        <f>VLOOKUP(AN85,'BASE DE DONNEE'!$A$4:$H$148,7,0)*BA85/100</f>
        <v>#N/A</v>
      </c>
      <c r="BD85" s="51" t="e">
        <f>VLOOKUP(AN85,'BASE DE DONNEE'!$A$4:$H$148,8,0)*BA85/100</f>
        <v>#N/A</v>
      </c>
      <c r="BE85" s="52" t="e">
        <f t="shared" si="25"/>
        <v>#N/A</v>
      </c>
      <c r="BF85" s="22"/>
      <c r="BG85" s="153"/>
      <c r="BH85" s="782" t="e">
        <f>VLOOKUP(BG85,'BASE DE DONNEE'!$A$4:$H$148,2,0)</f>
        <v>#N/A</v>
      </c>
      <c r="BI85" s="782"/>
      <c r="BJ85" s="782"/>
      <c r="BK85" s="783"/>
      <c r="BL85" s="783"/>
      <c r="BM85" s="784"/>
      <c r="BN85" s="784"/>
      <c r="BO85" s="785"/>
      <c r="BP85" s="785"/>
      <c r="BQ85" s="785"/>
      <c r="BR85" s="50" t="e">
        <f>VLOOKUP(BG85,'BASE DE DONNEE'!$A$4:$H$148,3,0)</f>
        <v>#N/A</v>
      </c>
      <c r="BS85" s="713" t="e">
        <f t="shared" si="26"/>
        <v>#N/A</v>
      </c>
      <c r="BT85" s="714"/>
      <c r="BU85" s="51" t="e">
        <f>VLOOKUP(BG85,'BASE DE DONNEE'!$A$4:$H$148,6,0)*BT85/100</f>
        <v>#N/A</v>
      </c>
      <c r="BV85" s="51" t="e">
        <f>VLOOKUP(BG85,'BASE DE DONNEE'!$A$4:$H$148,7,0)*BT85/100</f>
        <v>#N/A</v>
      </c>
      <c r="BW85" s="51" t="e">
        <f>VLOOKUP(BG85,'BASE DE DONNEE'!$A$4:$H$148,8,0)*BT85/100</f>
        <v>#N/A</v>
      </c>
      <c r="BX85" s="52" t="e">
        <f t="shared" si="27"/>
        <v>#N/A</v>
      </c>
    </row>
    <row r="86" spans="1:76" ht="17.25" customHeight="1" x14ac:dyDescent="0.25">
      <c r="A86" s="22"/>
      <c r="B86" s="23"/>
      <c r="C86" s="782" t="e">
        <f>VLOOKUP(B86,'BASE DE DONNEE'!$A$4:$H$148,2,0)</f>
        <v>#N/A</v>
      </c>
      <c r="D86" s="782"/>
      <c r="E86" s="782"/>
      <c r="F86" s="783"/>
      <c r="G86" s="783"/>
      <c r="H86" s="831"/>
      <c r="I86" s="831"/>
      <c r="J86" s="785"/>
      <c r="K86" s="785"/>
      <c r="L86" s="785"/>
      <c r="M86" s="50" t="e">
        <f>VLOOKUP(B86,'BASE DE DONNEE'!$A$4:$H$148,3,0)</f>
        <v>#N/A</v>
      </c>
      <c r="N86" s="713" t="e">
        <f t="shared" si="21"/>
        <v>#N/A</v>
      </c>
      <c r="O86" s="714"/>
      <c r="P86" s="51" t="e">
        <f>VLOOKUP(B86,'BASE DE DONNEE'!$A$4:$H$148,6,0)*N86/100</f>
        <v>#N/A</v>
      </c>
      <c r="Q86" s="51" t="e">
        <f>VLOOKUP(B86,'BASE DE DONNEE'!$A$4:$H$148,7,0)*N86/100</f>
        <v>#N/A</v>
      </c>
      <c r="R86" s="51" t="e">
        <f>VLOOKUP(B86,'BASE DE DONNEE'!$A$4:$H$148,8,0)*N86/100</f>
        <v>#N/A</v>
      </c>
      <c r="S86" s="52" t="e">
        <f t="shared" si="20"/>
        <v>#N/A</v>
      </c>
      <c r="T86" s="22"/>
      <c r="U86" s="153"/>
      <c r="V86" s="782" t="e">
        <f>VLOOKUP(U86,'BASE DE DONNEE'!$A$4:$H$148,2,0)</f>
        <v>#N/A</v>
      </c>
      <c r="W86" s="782"/>
      <c r="X86" s="782"/>
      <c r="Y86" s="783"/>
      <c r="Z86" s="783"/>
      <c r="AA86" s="784"/>
      <c r="AB86" s="784"/>
      <c r="AC86" s="785"/>
      <c r="AD86" s="785"/>
      <c r="AE86" s="785"/>
      <c r="AF86" s="50" t="e">
        <f>VLOOKUP(U86,'BASE DE DONNEE'!$A$4:$H$148,3,0)</f>
        <v>#N/A</v>
      </c>
      <c r="AG86" s="713" t="e">
        <f t="shared" si="22"/>
        <v>#N/A</v>
      </c>
      <c r="AH86" s="714"/>
      <c r="AI86" s="51" t="e">
        <f>VLOOKUP(U86,'BASE DE DONNEE'!$A$4:$H$148,6,0)*AH86/100</f>
        <v>#N/A</v>
      </c>
      <c r="AJ86" s="51" t="e">
        <f>VLOOKUP(U86,'BASE DE DONNEE'!$A$4:$H$148,7,0)*AH86/100</f>
        <v>#N/A</v>
      </c>
      <c r="AK86" s="51" t="e">
        <f>VLOOKUP(U86,'BASE DE DONNEE'!$A$4:$H$148,8,0)*AH86/100</f>
        <v>#N/A</v>
      </c>
      <c r="AL86" s="52" t="e">
        <f t="shared" si="23"/>
        <v>#N/A</v>
      </c>
      <c r="AM86" s="22"/>
      <c r="AN86" s="153"/>
      <c r="AO86" s="782" t="e">
        <f>VLOOKUP(AN86,'BASE DE DONNEE'!$A$4:$H$148,2,0)</f>
        <v>#N/A</v>
      </c>
      <c r="AP86" s="782"/>
      <c r="AQ86" s="782"/>
      <c r="AR86" s="783"/>
      <c r="AS86" s="783"/>
      <c r="AT86" s="784"/>
      <c r="AU86" s="784"/>
      <c r="AV86" s="785"/>
      <c r="AW86" s="785"/>
      <c r="AX86" s="785"/>
      <c r="AY86" s="50" t="e">
        <f>VLOOKUP(AN86,'BASE DE DONNEE'!$A$4:$H$148,3,0)</f>
        <v>#N/A</v>
      </c>
      <c r="AZ86" s="713" t="e">
        <f t="shared" si="24"/>
        <v>#N/A</v>
      </c>
      <c r="BA86" s="714"/>
      <c r="BB86" s="51" t="e">
        <f>VLOOKUP(AN86,'BASE DE DONNEE'!$A$4:$H$148,6,0)*BA86/100</f>
        <v>#N/A</v>
      </c>
      <c r="BC86" s="51" t="e">
        <f>VLOOKUP(AN86,'BASE DE DONNEE'!$A$4:$H$148,7,0)*BA86/100</f>
        <v>#N/A</v>
      </c>
      <c r="BD86" s="51" t="e">
        <f>VLOOKUP(AN86,'BASE DE DONNEE'!$A$4:$H$148,8,0)*BA86/100</f>
        <v>#N/A</v>
      </c>
      <c r="BE86" s="52" t="e">
        <f t="shared" si="25"/>
        <v>#N/A</v>
      </c>
      <c r="BF86" s="22"/>
      <c r="BG86" s="153"/>
      <c r="BH86" s="782" t="e">
        <f>VLOOKUP(BG86,'BASE DE DONNEE'!$A$4:$H$148,2,0)</f>
        <v>#N/A</v>
      </c>
      <c r="BI86" s="782"/>
      <c r="BJ86" s="782"/>
      <c r="BK86" s="783"/>
      <c r="BL86" s="783"/>
      <c r="BM86" s="784"/>
      <c r="BN86" s="784"/>
      <c r="BO86" s="785"/>
      <c r="BP86" s="785"/>
      <c r="BQ86" s="785"/>
      <c r="BR86" s="50" t="e">
        <f>VLOOKUP(BG86,'BASE DE DONNEE'!$A$4:$H$148,3,0)</f>
        <v>#N/A</v>
      </c>
      <c r="BS86" s="713" t="e">
        <f t="shared" si="26"/>
        <v>#N/A</v>
      </c>
      <c r="BT86" s="714"/>
      <c r="BU86" s="51" t="e">
        <f>VLOOKUP(BG86,'BASE DE DONNEE'!$A$4:$H$148,6,0)*BT86/100</f>
        <v>#N/A</v>
      </c>
      <c r="BV86" s="51" t="e">
        <f>VLOOKUP(BG86,'BASE DE DONNEE'!$A$4:$H$148,7,0)*BT86/100</f>
        <v>#N/A</v>
      </c>
      <c r="BW86" s="51" t="e">
        <f>VLOOKUP(BG86,'BASE DE DONNEE'!$A$4:$H$148,8,0)*BT86/100</f>
        <v>#N/A</v>
      </c>
      <c r="BX86" s="52" t="e">
        <f t="shared" si="27"/>
        <v>#N/A</v>
      </c>
    </row>
    <row r="87" spans="1:76" ht="17.25" customHeight="1" x14ac:dyDescent="0.25">
      <c r="A87" s="22"/>
      <c r="B87" s="23"/>
      <c r="C87" s="782" t="e">
        <f>VLOOKUP(B87,'BASE DE DONNEE'!$A$4:$H$148,2,0)</f>
        <v>#N/A</v>
      </c>
      <c r="D87" s="782"/>
      <c r="E87" s="782"/>
      <c r="F87" s="783"/>
      <c r="G87" s="783"/>
      <c r="H87" s="831"/>
      <c r="I87" s="831"/>
      <c r="J87" s="785"/>
      <c r="K87" s="785"/>
      <c r="L87" s="785"/>
      <c r="M87" s="50" t="e">
        <f>VLOOKUP(B87,'BASE DE DONNEE'!$A$4:$H$148,3,0)</f>
        <v>#N/A</v>
      </c>
      <c r="N87" s="713" t="e">
        <f t="shared" si="21"/>
        <v>#N/A</v>
      </c>
      <c r="O87" s="714"/>
      <c r="P87" s="51" t="e">
        <f>VLOOKUP(B87,'BASE DE DONNEE'!$A$4:$H$148,6,0)*N87/100</f>
        <v>#N/A</v>
      </c>
      <c r="Q87" s="51" t="e">
        <f>VLOOKUP(B87,'BASE DE DONNEE'!$A$4:$H$148,7,0)*N87/100</f>
        <v>#N/A</v>
      </c>
      <c r="R87" s="51" t="e">
        <f>VLOOKUP(B87,'BASE DE DONNEE'!$A$4:$H$148,8,0)*N87/100</f>
        <v>#N/A</v>
      </c>
      <c r="S87" s="52" t="e">
        <f t="shared" si="20"/>
        <v>#N/A</v>
      </c>
      <c r="T87" s="22"/>
      <c r="U87" s="153"/>
      <c r="V87" s="782" t="e">
        <f>VLOOKUP(U87,'BASE DE DONNEE'!$A$4:$H$148,2,0)</f>
        <v>#N/A</v>
      </c>
      <c r="W87" s="782"/>
      <c r="X87" s="782"/>
      <c r="Y87" s="783"/>
      <c r="Z87" s="783"/>
      <c r="AA87" s="784"/>
      <c r="AB87" s="784"/>
      <c r="AC87" s="785"/>
      <c r="AD87" s="785"/>
      <c r="AE87" s="785"/>
      <c r="AF87" s="50" t="e">
        <f>VLOOKUP(U87,'BASE DE DONNEE'!$A$4:$H$148,3,0)</f>
        <v>#N/A</v>
      </c>
      <c r="AG87" s="713" t="e">
        <f t="shared" si="22"/>
        <v>#N/A</v>
      </c>
      <c r="AH87" s="714"/>
      <c r="AI87" s="51" t="e">
        <f>VLOOKUP(U87,'BASE DE DONNEE'!$A$4:$H$148,6,0)*AH87/100</f>
        <v>#N/A</v>
      </c>
      <c r="AJ87" s="51" t="e">
        <f>VLOOKUP(U87,'BASE DE DONNEE'!$A$4:$H$148,7,0)*AH87/100</f>
        <v>#N/A</v>
      </c>
      <c r="AK87" s="51" t="e">
        <f>VLOOKUP(U87,'BASE DE DONNEE'!$A$4:$H$148,8,0)*AH87/100</f>
        <v>#N/A</v>
      </c>
      <c r="AL87" s="52" t="e">
        <f t="shared" si="23"/>
        <v>#N/A</v>
      </c>
      <c r="AM87" s="22"/>
      <c r="AN87" s="153"/>
      <c r="AO87" s="782" t="e">
        <f>VLOOKUP(AN87,'BASE DE DONNEE'!$A$4:$H$148,2,0)</f>
        <v>#N/A</v>
      </c>
      <c r="AP87" s="782"/>
      <c r="AQ87" s="782"/>
      <c r="AR87" s="783"/>
      <c r="AS87" s="783"/>
      <c r="AT87" s="784"/>
      <c r="AU87" s="784"/>
      <c r="AV87" s="785"/>
      <c r="AW87" s="785"/>
      <c r="AX87" s="785"/>
      <c r="AY87" s="50" t="e">
        <f>VLOOKUP(AN87,'BASE DE DONNEE'!$A$4:$H$148,3,0)</f>
        <v>#N/A</v>
      </c>
      <c r="AZ87" s="713" t="e">
        <f t="shared" si="24"/>
        <v>#N/A</v>
      </c>
      <c r="BA87" s="714"/>
      <c r="BB87" s="51" t="e">
        <f>VLOOKUP(AN87,'BASE DE DONNEE'!$A$4:$H$148,6,0)*BA87/100</f>
        <v>#N/A</v>
      </c>
      <c r="BC87" s="51" t="e">
        <f>VLOOKUP(AN87,'BASE DE DONNEE'!$A$4:$H$148,7,0)*BA87/100</f>
        <v>#N/A</v>
      </c>
      <c r="BD87" s="51" t="e">
        <f>VLOOKUP(AN87,'BASE DE DONNEE'!$A$4:$H$148,8,0)*BA87/100</f>
        <v>#N/A</v>
      </c>
      <c r="BE87" s="52" t="e">
        <f t="shared" si="25"/>
        <v>#N/A</v>
      </c>
      <c r="BF87" s="22"/>
      <c r="BG87" s="153"/>
      <c r="BH87" s="782" t="e">
        <f>VLOOKUP(BG87,'BASE DE DONNEE'!$A$4:$H$148,2,0)</f>
        <v>#N/A</v>
      </c>
      <c r="BI87" s="782"/>
      <c r="BJ87" s="782"/>
      <c r="BK87" s="783"/>
      <c r="BL87" s="783"/>
      <c r="BM87" s="784"/>
      <c r="BN87" s="784"/>
      <c r="BO87" s="785"/>
      <c r="BP87" s="785"/>
      <c r="BQ87" s="785"/>
      <c r="BR87" s="50" t="e">
        <f>VLOOKUP(BG87,'BASE DE DONNEE'!$A$4:$H$148,3,0)</f>
        <v>#N/A</v>
      </c>
      <c r="BS87" s="713" t="e">
        <f t="shared" si="26"/>
        <v>#N/A</v>
      </c>
      <c r="BT87" s="714"/>
      <c r="BU87" s="51" t="e">
        <f>VLOOKUP(BG87,'BASE DE DONNEE'!$A$4:$H$148,6,0)*BT87/100</f>
        <v>#N/A</v>
      </c>
      <c r="BV87" s="51" t="e">
        <f>VLOOKUP(BG87,'BASE DE DONNEE'!$A$4:$H$148,7,0)*BT87/100</f>
        <v>#N/A</v>
      </c>
      <c r="BW87" s="51" t="e">
        <f>VLOOKUP(BG87,'BASE DE DONNEE'!$A$4:$H$148,8,0)*BT87/100</f>
        <v>#N/A</v>
      </c>
      <c r="BX87" s="52" t="e">
        <f t="shared" si="27"/>
        <v>#N/A</v>
      </c>
    </row>
    <row r="88" spans="1:76" ht="17.25" customHeight="1" x14ac:dyDescent="0.25">
      <c r="A88" s="22"/>
      <c r="B88" s="23"/>
      <c r="C88" s="782" t="e">
        <f>VLOOKUP(B88,'BASE DE DONNEE'!$A$4:$H$148,2,0)</f>
        <v>#N/A</v>
      </c>
      <c r="D88" s="782"/>
      <c r="E88" s="782"/>
      <c r="F88" s="783"/>
      <c r="G88" s="783"/>
      <c r="H88" s="831"/>
      <c r="I88" s="831"/>
      <c r="J88" s="785"/>
      <c r="K88" s="785"/>
      <c r="L88" s="785"/>
      <c r="M88" s="50" t="e">
        <f>VLOOKUP(B88,'BASE DE DONNEE'!$A$4:$H$148,3,0)</f>
        <v>#N/A</v>
      </c>
      <c r="N88" s="713" t="e">
        <f t="shared" si="21"/>
        <v>#N/A</v>
      </c>
      <c r="O88" s="714"/>
      <c r="P88" s="51" t="e">
        <f>VLOOKUP(B88,'BASE DE DONNEE'!$A$4:$H$148,6,0)*N88/100</f>
        <v>#N/A</v>
      </c>
      <c r="Q88" s="51" t="e">
        <f>VLOOKUP(B88,'BASE DE DONNEE'!$A$4:$H$148,7,0)*N88/100</f>
        <v>#N/A</v>
      </c>
      <c r="R88" s="51" t="e">
        <f>VLOOKUP(B88,'BASE DE DONNEE'!$A$4:$H$148,8,0)*N88/100</f>
        <v>#N/A</v>
      </c>
      <c r="S88" s="52" t="e">
        <f t="shared" si="20"/>
        <v>#N/A</v>
      </c>
      <c r="T88" s="22"/>
      <c r="U88" s="153"/>
      <c r="V88" s="782" t="e">
        <f>VLOOKUP(U88,'BASE DE DONNEE'!$A$4:$H$148,2,0)</f>
        <v>#N/A</v>
      </c>
      <c r="W88" s="782"/>
      <c r="X88" s="782"/>
      <c r="Y88" s="783"/>
      <c r="Z88" s="783"/>
      <c r="AA88" s="784"/>
      <c r="AB88" s="784"/>
      <c r="AC88" s="785"/>
      <c r="AD88" s="785"/>
      <c r="AE88" s="785"/>
      <c r="AF88" s="50" t="e">
        <f>VLOOKUP(U88,'BASE DE DONNEE'!$A$4:$H$148,3,0)</f>
        <v>#N/A</v>
      </c>
      <c r="AG88" s="713" t="e">
        <f t="shared" si="22"/>
        <v>#N/A</v>
      </c>
      <c r="AH88" s="714"/>
      <c r="AI88" s="51" t="e">
        <f>VLOOKUP(U88,'BASE DE DONNEE'!$A$4:$H$148,6,0)*AH88/100</f>
        <v>#N/A</v>
      </c>
      <c r="AJ88" s="51" t="e">
        <f>VLOOKUP(U88,'BASE DE DONNEE'!$A$4:$H$148,7,0)*AH88/100</f>
        <v>#N/A</v>
      </c>
      <c r="AK88" s="51" t="e">
        <f>VLOOKUP(U88,'BASE DE DONNEE'!$A$4:$H$148,8,0)*AH88/100</f>
        <v>#N/A</v>
      </c>
      <c r="AL88" s="52" t="e">
        <f t="shared" si="23"/>
        <v>#N/A</v>
      </c>
      <c r="AM88" s="22"/>
      <c r="AN88" s="153"/>
      <c r="AO88" s="782" t="e">
        <f>VLOOKUP(AN88,'BASE DE DONNEE'!$A$4:$H$148,2,0)</f>
        <v>#N/A</v>
      </c>
      <c r="AP88" s="782"/>
      <c r="AQ88" s="782"/>
      <c r="AR88" s="783"/>
      <c r="AS88" s="783"/>
      <c r="AT88" s="784"/>
      <c r="AU88" s="784"/>
      <c r="AV88" s="785"/>
      <c r="AW88" s="785"/>
      <c r="AX88" s="785"/>
      <c r="AY88" s="50" t="e">
        <f>VLOOKUP(AN88,'BASE DE DONNEE'!$A$4:$H$148,3,0)</f>
        <v>#N/A</v>
      </c>
      <c r="AZ88" s="713" t="e">
        <f t="shared" si="24"/>
        <v>#N/A</v>
      </c>
      <c r="BA88" s="714"/>
      <c r="BB88" s="51" t="e">
        <f>VLOOKUP(AN88,'BASE DE DONNEE'!$A$4:$H$148,6,0)*BA88/100</f>
        <v>#N/A</v>
      </c>
      <c r="BC88" s="51" t="e">
        <f>VLOOKUP(AN88,'BASE DE DONNEE'!$A$4:$H$148,7,0)*BA88/100</f>
        <v>#N/A</v>
      </c>
      <c r="BD88" s="51" t="e">
        <f>VLOOKUP(AN88,'BASE DE DONNEE'!$A$4:$H$148,8,0)*BA88/100</f>
        <v>#N/A</v>
      </c>
      <c r="BE88" s="52" t="e">
        <f t="shared" si="25"/>
        <v>#N/A</v>
      </c>
      <c r="BF88" s="22"/>
      <c r="BG88" s="153"/>
      <c r="BH88" s="782" t="e">
        <f>VLOOKUP(BG88,'BASE DE DONNEE'!$A$4:$H$148,2,0)</f>
        <v>#N/A</v>
      </c>
      <c r="BI88" s="782"/>
      <c r="BJ88" s="782"/>
      <c r="BK88" s="783"/>
      <c r="BL88" s="783"/>
      <c r="BM88" s="784"/>
      <c r="BN88" s="784"/>
      <c r="BO88" s="785"/>
      <c r="BP88" s="785"/>
      <c r="BQ88" s="785"/>
      <c r="BR88" s="50" t="e">
        <f>VLOOKUP(BG88,'BASE DE DONNEE'!$A$4:$H$148,3,0)</f>
        <v>#N/A</v>
      </c>
      <c r="BS88" s="713" t="e">
        <f t="shared" si="26"/>
        <v>#N/A</v>
      </c>
      <c r="BT88" s="714"/>
      <c r="BU88" s="51" t="e">
        <f>VLOOKUP(BG88,'BASE DE DONNEE'!$A$4:$H$148,6,0)*BT88/100</f>
        <v>#N/A</v>
      </c>
      <c r="BV88" s="51" t="e">
        <f>VLOOKUP(BG88,'BASE DE DONNEE'!$A$4:$H$148,7,0)*BT88/100</f>
        <v>#N/A</v>
      </c>
      <c r="BW88" s="51" t="e">
        <f>VLOOKUP(BG88,'BASE DE DONNEE'!$A$4:$H$148,8,0)*BT88/100</f>
        <v>#N/A</v>
      </c>
      <c r="BX88" s="52" t="e">
        <f t="shared" si="27"/>
        <v>#N/A</v>
      </c>
    </row>
    <row r="89" spans="1:76" ht="17.25" customHeight="1" x14ac:dyDescent="0.25">
      <c r="A89" s="22"/>
      <c r="B89" s="23"/>
      <c r="C89" s="782" t="e">
        <f>VLOOKUP(B89,'BASE DE DONNEE'!$A$4:$H$148,2,0)</f>
        <v>#N/A</v>
      </c>
      <c r="D89" s="782"/>
      <c r="E89" s="782"/>
      <c r="F89" s="783"/>
      <c r="G89" s="783"/>
      <c r="H89" s="831"/>
      <c r="I89" s="831"/>
      <c r="J89" s="785"/>
      <c r="K89" s="785"/>
      <c r="L89" s="785"/>
      <c r="M89" s="50" t="e">
        <f>VLOOKUP(B89,'BASE DE DONNEE'!$A$4:$H$148,3,0)</f>
        <v>#N/A</v>
      </c>
      <c r="N89" s="713" t="e">
        <f t="shared" si="21"/>
        <v>#N/A</v>
      </c>
      <c r="O89" s="714"/>
      <c r="P89" s="51" t="e">
        <f>VLOOKUP(B89,'BASE DE DONNEE'!$A$4:$H$148,6,0)*N89/100</f>
        <v>#N/A</v>
      </c>
      <c r="Q89" s="51" t="e">
        <f>VLOOKUP(B89,'BASE DE DONNEE'!$A$4:$H$148,7,0)*N89/100</f>
        <v>#N/A</v>
      </c>
      <c r="R89" s="51" t="e">
        <f>VLOOKUP(B89,'BASE DE DONNEE'!$A$4:$H$148,8,0)*N89/100</f>
        <v>#N/A</v>
      </c>
      <c r="S89" s="52" t="e">
        <f t="shared" si="20"/>
        <v>#N/A</v>
      </c>
      <c r="T89" s="22"/>
      <c r="U89" s="153"/>
      <c r="V89" s="782" t="e">
        <f>VLOOKUP(U89,'BASE DE DONNEE'!$A$4:$H$148,2,0)</f>
        <v>#N/A</v>
      </c>
      <c r="W89" s="782"/>
      <c r="X89" s="782"/>
      <c r="Y89" s="783"/>
      <c r="Z89" s="783"/>
      <c r="AA89" s="784"/>
      <c r="AB89" s="784"/>
      <c r="AC89" s="785"/>
      <c r="AD89" s="785"/>
      <c r="AE89" s="785"/>
      <c r="AF89" s="50" t="e">
        <f>VLOOKUP(U89,'BASE DE DONNEE'!$A$4:$H$148,3,0)</f>
        <v>#N/A</v>
      </c>
      <c r="AG89" s="713" t="e">
        <f t="shared" si="22"/>
        <v>#N/A</v>
      </c>
      <c r="AH89" s="714"/>
      <c r="AI89" s="51" t="e">
        <f>VLOOKUP(U89,'BASE DE DONNEE'!$A$4:$H$148,6,0)*AH89/100</f>
        <v>#N/A</v>
      </c>
      <c r="AJ89" s="51" t="e">
        <f>VLOOKUP(U89,'BASE DE DONNEE'!$A$4:$H$148,7,0)*AH89/100</f>
        <v>#N/A</v>
      </c>
      <c r="AK89" s="51" t="e">
        <f>VLOOKUP(U89,'BASE DE DONNEE'!$A$4:$H$148,8,0)*AH89/100</f>
        <v>#N/A</v>
      </c>
      <c r="AL89" s="52" t="e">
        <f t="shared" si="23"/>
        <v>#N/A</v>
      </c>
      <c r="AM89" s="22"/>
      <c r="AN89" s="153"/>
      <c r="AO89" s="782" t="e">
        <f>VLOOKUP(AN89,'BASE DE DONNEE'!$A$4:$H$148,2,0)</f>
        <v>#N/A</v>
      </c>
      <c r="AP89" s="782"/>
      <c r="AQ89" s="782"/>
      <c r="AR89" s="783"/>
      <c r="AS89" s="783"/>
      <c r="AT89" s="784"/>
      <c r="AU89" s="784"/>
      <c r="AV89" s="785"/>
      <c r="AW89" s="785"/>
      <c r="AX89" s="785"/>
      <c r="AY89" s="50" t="e">
        <f>VLOOKUP(AN89,'BASE DE DONNEE'!$A$4:$H$148,3,0)</f>
        <v>#N/A</v>
      </c>
      <c r="AZ89" s="713" t="e">
        <f t="shared" si="24"/>
        <v>#N/A</v>
      </c>
      <c r="BA89" s="714"/>
      <c r="BB89" s="51" t="e">
        <f>VLOOKUP(AN89,'BASE DE DONNEE'!$A$4:$H$148,6,0)*BA89/100</f>
        <v>#N/A</v>
      </c>
      <c r="BC89" s="51" t="e">
        <f>VLOOKUP(AN89,'BASE DE DONNEE'!$A$4:$H$148,7,0)*BA89/100</f>
        <v>#N/A</v>
      </c>
      <c r="BD89" s="51" t="e">
        <f>VLOOKUP(AN89,'BASE DE DONNEE'!$A$4:$H$148,8,0)*BA89/100</f>
        <v>#N/A</v>
      </c>
      <c r="BE89" s="52" t="e">
        <f t="shared" si="25"/>
        <v>#N/A</v>
      </c>
      <c r="BF89" s="22"/>
      <c r="BG89" s="153"/>
      <c r="BH89" s="782" t="e">
        <f>VLOOKUP(BG89,'BASE DE DONNEE'!$A$4:$H$148,2,0)</f>
        <v>#N/A</v>
      </c>
      <c r="BI89" s="782"/>
      <c r="BJ89" s="782"/>
      <c r="BK89" s="783"/>
      <c r="BL89" s="783"/>
      <c r="BM89" s="784"/>
      <c r="BN89" s="784"/>
      <c r="BO89" s="785"/>
      <c r="BP89" s="785"/>
      <c r="BQ89" s="785"/>
      <c r="BR89" s="50" t="e">
        <f>VLOOKUP(BG89,'BASE DE DONNEE'!$A$4:$H$148,3,0)</f>
        <v>#N/A</v>
      </c>
      <c r="BS89" s="713" t="e">
        <f t="shared" si="26"/>
        <v>#N/A</v>
      </c>
      <c r="BT89" s="714"/>
      <c r="BU89" s="51" t="e">
        <f>VLOOKUP(BG89,'BASE DE DONNEE'!$A$4:$H$148,6,0)*BT89/100</f>
        <v>#N/A</v>
      </c>
      <c r="BV89" s="51" t="e">
        <f>VLOOKUP(BG89,'BASE DE DONNEE'!$A$4:$H$148,7,0)*BT89/100</f>
        <v>#N/A</v>
      </c>
      <c r="BW89" s="51" t="e">
        <f>VLOOKUP(BG89,'BASE DE DONNEE'!$A$4:$H$148,8,0)*BT89/100</f>
        <v>#N/A</v>
      </c>
      <c r="BX89" s="52" t="e">
        <f t="shared" si="27"/>
        <v>#N/A</v>
      </c>
    </row>
    <row r="90" spans="1:76" x14ac:dyDescent="0.25">
      <c r="A90" s="22"/>
      <c r="B90" s="23"/>
      <c r="C90" s="782" t="e">
        <f>VLOOKUP(B90,'BASE DE DONNEE'!$A$4:$H$148,2,0)</f>
        <v>#N/A</v>
      </c>
      <c r="D90" s="782"/>
      <c r="E90" s="782"/>
      <c r="F90" s="783"/>
      <c r="G90" s="783"/>
      <c r="H90" s="831"/>
      <c r="I90" s="831"/>
      <c r="J90" s="785"/>
      <c r="K90" s="785"/>
      <c r="L90" s="785"/>
      <c r="M90" s="50" t="e">
        <f>VLOOKUP(B90,'BASE DE DONNEE'!$A$4:$H$148,3,0)</f>
        <v>#N/A</v>
      </c>
      <c r="N90" s="713" t="e">
        <f t="shared" si="21"/>
        <v>#N/A</v>
      </c>
      <c r="O90" s="714"/>
      <c r="P90" s="51" t="e">
        <f>VLOOKUP(B90,'BASE DE DONNEE'!$A$4:$H$148,6,0)*N90/100</f>
        <v>#N/A</v>
      </c>
      <c r="Q90" s="51" t="e">
        <f>VLOOKUP(B90,'BASE DE DONNEE'!$A$4:$H$148,7,0)*N90/100</f>
        <v>#N/A</v>
      </c>
      <c r="R90" s="51" t="e">
        <f>VLOOKUP(B90,'BASE DE DONNEE'!$A$4:$H$148,8,0)*N90/100</f>
        <v>#N/A</v>
      </c>
      <c r="S90" s="52" t="e">
        <f t="shared" si="20"/>
        <v>#N/A</v>
      </c>
      <c r="T90" s="22"/>
      <c r="U90" s="153"/>
      <c r="V90" s="782" t="e">
        <f>VLOOKUP(U90,'BASE DE DONNEE'!$A$4:$H$148,2,0)</f>
        <v>#N/A</v>
      </c>
      <c r="W90" s="782"/>
      <c r="X90" s="782"/>
      <c r="Y90" s="783"/>
      <c r="Z90" s="783"/>
      <c r="AA90" s="784"/>
      <c r="AB90" s="784"/>
      <c r="AC90" s="785"/>
      <c r="AD90" s="785"/>
      <c r="AE90" s="785"/>
      <c r="AF90" s="50" t="e">
        <f>VLOOKUP(U90,'BASE DE DONNEE'!$A$4:$H$148,3,0)</f>
        <v>#N/A</v>
      </c>
      <c r="AG90" s="713" t="e">
        <f t="shared" si="22"/>
        <v>#N/A</v>
      </c>
      <c r="AH90" s="714"/>
      <c r="AI90" s="51" t="e">
        <f>VLOOKUP(U90,'BASE DE DONNEE'!$A$4:$H$148,6,0)*AH90/100</f>
        <v>#N/A</v>
      </c>
      <c r="AJ90" s="51" t="e">
        <f>VLOOKUP(U90,'BASE DE DONNEE'!$A$4:$H$148,7,0)*AH90/100</f>
        <v>#N/A</v>
      </c>
      <c r="AK90" s="51" t="e">
        <f>VLOOKUP(U90,'BASE DE DONNEE'!$A$4:$H$148,8,0)*AH90/100</f>
        <v>#N/A</v>
      </c>
      <c r="AL90" s="52" t="e">
        <f t="shared" si="23"/>
        <v>#N/A</v>
      </c>
      <c r="AM90" s="22"/>
      <c r="AN90" s="153"/>
      <c r="AO90" s="782" t="e">
        <f>VLOOKUP(AN90,'BASE DE DONNEE'!$A$4:$H$148,2,0)</f>
        <v>#N/A</v>
      </c>
      <c r="AP90" s="782"/>
      <c r="AQ90" s="782"/>
      <c r="AR90" s="783"/>
      <c r="AS90" s="783"/>
      <c r="AT90" s="784"/>
      <c r="AU90" s="784"/>
      <c r="AV90" s="785"/>
      <c r="AW90" s="785"/>
      <c r="AX90" s="785"/>
      <c r="AY90" s="50" t="e">
        <f>VLOOKUP(AN90,'BASE DE DONNEE'!$A$4:$H$148,3,0)</f>
        <v>#N/A</v>
      </c>
      <c r="AZ90" s="713" t="e">
        <f t="shared" si="24"/>
        <v>#N/A</v>
      </c>
      <c r="BA90" s="714"/>
      <c r="BB90" s="51" t="e">
        <f>VLOOKUP(AN90,'BASE DE DONNEE'!$A$4:$H$148,6,0)*BA90/100</f>
        <v>#N/A</v>
      </c>
      <c r="BC90" s="51" t="e">
        <f>VLOOKUP(AN90,'BASE DE DONNEE'!$A$4:$H$148,7,0)*BA90/100</f>
        <v>#N/A</v>
      </c>
      <c r="BD90" s="51" t="e">
        <f>VLOOKUP(AN90,'BASE DE DONNEE'!$A$4:$H$148,8,0)*BA90/100</f>
        <v>#N/A</v>
      </c>
      <c r="BE90" s="52" t="e">
        <f t="shared" si="25"/>
        <v>#N/A</v>
      </c>
      <c r="BF90" s="22"/>
      <c r="BG90" s="153"/>
      <c r="BH90" s="782" t="e">
        <f>VLOOKUP(BG90,'BASE DE DONNEE'!$A$4:$H$148,2,0)</f>
        <v>#N/A</v>
      </c>
      <c r="BI90" s="782"/>
      <c r="BJ90" s="782"/>
      <c r="BK90" s="783"/>
      <c r="BL90" s="783"/>
      <c r="BM90" s="784"/>
      <c r="BN90" s="784"/>
      <c r="BO90" s="785"/>
      <c r="BP90" s="785"/>
      <c r="BQ90" s="785"/>
      <c r="BR90" s="50" t="e">
        <f>VLOOKUP(BG90,'BASE DE DONNEE'!$A$4:$H$148,3,0)</f>
        <v>#N/A</v>
      </c>
      <c r="BS90" s="713" t="e">
        <f t="shared" si="26"/>
        <v>#N/A</v>
      </c>
      <c r="BT90" s="714"/>
      <c r="BU90" s="51" t="e">
        <f>VLOOKUP(BG90,'BASE DE DONNEE'!$A$4:$H$148,6,0)*BT90/100</f>
        <v>#N/A</v>
      </c>
      <c r="BV90" s="51" t="e">
        <f>VLOOKUP(BG90,'BASE DE DONNEE'!$A$4:$H$148,7,0)*BT90/100</f>
        <v>#N/A</v>
      </c>
      <c r="BW90" s="51" t="e">
        <f>VLOOKUP(BG90,'BASE DE DONNEE'!$A$4:$H$148,8,0)*BT90/100</f>
        <v>#N/A</v>
      </c>
      <c r="BX90" s="52" t="e">
        <f t="shared" si="27"/>
        <v>#N/A</v>
      </c>
    </row>
    <row r="91" spans="1:76" x14ac:dyDescent="0.25">
      <c r="A91" s="22"/>
      <c r="B91" s="23"/>
      <c r="C91" s="782" t="e">
        <f>VLOOKUP(B91,'BASE DE DONNEE'!$A$4:$H$148,2,0)</f>
        <v>#N/A</v>
      </c>
      <c r="D91" s="782"/>
      <c r="E91" s="782"/>
      <c r="F91" s="783"/>
      <c r="G91" s="783"/>
      <c r="H91" s="831"/>
      <c r="I91" s="831"/>
      <c r="J91" s="785"/>
      <c r="K91" s="785"/>
      <c r="L91" s="785"/>
      <c r="M91" s="50" t="e">
        <f>VLOOKUP(B91,'BASE DE DONNEE'!$A$4:$H$148,3,0)</f>
        <v>#N/A</v>
      </c>
      <c r="N91" s="713" t="e">
        <f t="shared" si="21"/>
        <v>#N/A</v>
      </c>
      <c r="O91" s="714"/>
      <c r="P91" s="51" t="e">
        <f>VLOOKUP(B91,'BASE DE DONNEE'!$A$4:$H$148,6,0)*N91/100</f>
        <v>#N/A</v>
      </c>
      <c r="Q91" s="51" t="e">
        <f>VLOOKUP(B91,'BASE DE DONNEE'!$A$4:$H$148,7,0)*N91/100</f>
        <v>#N/A</v>
      </c>
      <c r="R91" s="51" t="e">
        <f>VLOOKUP(B91,'BASE DE DONNEE'!$A$4:$H$148,8,0)*N91/100</f>
        <v>#N/A</v>
      </c>
      <c r="S91" s="52" t="e">
        <f t="shared" si="20"/>
        <v>#N/A</v>
      </c>
      <c r="T91" s="22"/>
      <c r="U91" s="153"/>
      <c r="V91" s="782" t="e">
        <f>VLOOKUP(U91,'BASE DE DONNEE'!$A$4:$H$148,2,0)</f>
        <v>#N/A</v>
      </c>
      <c r="W91" s="782"/>
      <c r="X91" s="782"/>
      <c r="Y91" s="783"/>
      <c r="Z91" s="783"/>
      <c r="AA91" s="784"/>
      <c r="AB91" s="784"/>
      <c r="AC91" s="785"/>
      <c r="AD91" s="785"/>
      <c r="AE91" s="785"/>
      <c r="AF91" s="50" t="e">
        <f>VLOOKUP(U91,'BASE DE DONNEE'!$A$4:$H$148,3,0)</f>
        <v>#N/A</v>
      </c>
      <c r="AG91" s="713" t="e">
        <f t="shared" si="22"/>
        <v>#N/A</v>
      </c>
      <c r="AH91" s="714"/>
      <c r="AI91" s="51" t="e">
        <f>VLOOKUP(U91,'BASE DE DONNEE'!$A$4:$H$148,6,0)*AH91/100</f>
        <v>#N/A</v>
      </c>
      <c r="AJ91" s="51" t="e">
        <f>VLOOKUP(U91,'BASE DE DONNEE'!$A$4:$H$148,7,0)*AH91/100</f>
        <v>#N/A</v>
      </c>
      <c r="AK91" s="51" t="e">
        <f>VLOOKUP(U91,'BASE DE DONNEE'!$A$4:$H$148,8,0)*AH91/100</f>
        <v>#N/A</v>
      </c>
      <c r="AL91" s="52" t="e">
        <f t="shared" si="23"/>
        <v>#N/A</v>
      </c>
      <c r="AM91" s="22"/>
      <c r="AN91" s="153"/>
      <c r="AO91" s="782" t="e">
        <f>VLOOKUP(AN91,'BASE DE DONNEE'!$A$4:$H$148,2,0)</f>
        <v>#N/A</v>
      </c>
      <c r="AP91" s="782"/>
      <c r="AQ91" s="782"/>
      <c r="AR91" s="783"/>
      <c r="AS91" s="783"/>
      <c r="AT91" s="784"/>
      <c r="AU91" s="784"/>
      <c r="AV91" s="785"/>
      <c r="AW91" s="785"/>
      <c r="AX91" s="785"/>
      <c r="AY91" s="50" t="e">
        <f>VLOOKUP(AN91,'BASE DE DONNEE'!$A$4:$H$148,3,0)</f>
        <v>#N/A</v>
      </c>
      <c r="AZ91" s="713" t="e">
        <f t="shared" si="24"/>
        <v>#N/A</v>
      </c>
      <c r="BA91" s="714"/>
      <c r="BB91" s="51" t="e">
        <f>VLOOKUP(AN91,'BASE DE DONNEE'!$A$4:$H$148,6,0)*BA91/100</f>
        <v>#N/A</v>
      </c>
      <c r="BC91" s="51" t="e">
        <f>VLOOKUP(AN91,'BASE DE DONNEE'!$A$4:$H$148,7,0)*BA91/100</f>
        <v>#N/A</v>
      </c>
      <c r="BD91" s="51" t="e">
        <f>VLOOKUP(AN91,'BASE DE DONNEE'!$A$4:$H$148,8,0)*BA91/100</f>
        <v>#N/A</v>
      </c>
      <c r="BE91" s="52" t="e">
        <f t="shared" si="25"/>
        <v>#N/A</v>
      </c>
      <c r="BF91" s="22"/>
      <c r="BG91" s="153"/>
      <c r="BH91" s="782" t="e">
        <f>VLOOKUP(BG91,'BASE DE DONNEE'!$A$4:$H$148,2,0)</f>
        <v>#N/A</v>
      </c>
      <c r="BI91" s="782"/>
      <c r="BJ91" s="782"/>
      <c r="BK91" s="783"/>
      <c r="BL91" s="783"/>
      <c r="BM91" s="784"/>
      <c r="BN91" s="784"/>
      <c r="BO91" s="785"/>
      <c r="BP91" s="785"/>
      <c r="BQ91" s="785"/>
      <c r="BR91" s="50" t="e">
        <f>VLOOKUP(BG91,'BASE DE DONNEE'!$A$4:$H$148,3,0)</f>
        <v>#N/A</v>
      </c>
      <c r="BS91" s="713" t="e">
        <f t="shared" si="26"/>
        <v>#N/A</v>
      </c>
      <c r="BT91" s="714"/>
      <c r="BU91" s="51" t="e">
        <f>VLOOKUP(BG91,'BASE DE DONNEE'!$A$4:$H$148,6,0)*BT91/100</f>
        <v>#N/A</v>
      </c>
      <c r="BV91" s="51" t="e">
        <f>VLOOKUP(BG91,'BASE DE DONNEE'!$A$4:$H$148,7,0)*BT91/100</f>
        <v>#N/A</v>
      </c>
      <c r="BW91" s="51" t="e">
        <f>VLOOKUP(BG91,'BASE DE DONNEE'!$A$4:$H$148,8,0)*BT91/100</f>
        <v>#N/A</v>
      </c>
      <c r="BX91" s="52" t="e">
        <f t="shared" si="27"/>
        <v>#N/A</v>
      </c>
    </row>
    <row r="92" spans="1:76" x14ac:dyDescent="0.25">
      <c r="A92" s="22"/>
      <c r="B92" s="23"/>
      <c r="C92" s="782" t="e">
        <f>VLOOKUP(B92,'BASE DE DONNEE'!$A$4:$H$148,2,0)</f>
        <v>#N/A</v>
      </c>
      <c r="D92" s="782"/>
      <c r="E92" s="782"/>
      <c r="F92" s="783"/>
      <c r="G92" s="783"/>
      <c r="H92" s="784"/>
      <c r="I92" s="784"/>
      <c r="J92" s="785"/>
      <c r="K92" s="785"/>
      <c r="L92" s="785"/>
      <c r="M92" s="50" t="e">
        <f>VLOOKUP(B92,'BASE DE DONNEE'!$A$4:$H$148,3,0)</f>
        <v>#N/A</v>
      </c>
      <c r="N92" s="713" t="e">
        <f t="shared" si="21"/>
        <v>#N/A</v>
      </c>
      <c r="O92" s="714"/>
      <c r="P92" s="51" t="e">
        <f>VLOOKUP(B92,'BASE DE DONNEE'!$A$4:$H$148,6,0)*N92/100</f>
        <v>#N/A</v>
      </c>
      <c r="Q92" s="51" t="e">
        <f>VLOOKUP(B92,'BASE DE DONNEE'!$A$4:$H$148,7,0)*N92/100</f>
        <v>#N/A</v>
      </c>
      <c r="R92" s="51" t="e">
        <f>VLOOKUP(B92,'BASE DE DONNEE'!$A$4:$H$148,8,0)*N92/100</f>
        <v>#N/A</v>
      </c>
      <c r="S92" s="52" t="e">
        <f t="shared" si="20"/>
        <v>#N/A</v>
      </c>
      <c r="T92" s="22"/>
      <c r="U92" s="153"/>
      <c r="V92" s="782" t="e">
        <f>VLOOKUP(U92,'BASE DE DONNEE'!$A$4:$H$148,2,0)</f>
        <v>#N/A</v>
      </c>
      <c r="W92" s="782"/>
      <c r="X92" s="782"/>
      <c r="Y92" s="783"/>
      <c r="Z92" s="783"/>
      <c r="AA92" s="784"/>
      <c r="AB92" s="784"/>
      <c r="AC92" s="785"/>
      <c r="AD92" s="785"/>
      <c r="AE92" s="785"/>
      <c r="AF92" s="50" t="e">
        <f>VLOOKUP(U92,'BASE DE DONNEE'!$A$4:$H$148,3,0)</f>
        <v>#N/A</v>
      </c>
      <c r="AG92" s="713" t="e">
        <f t="shared" si="22"/>
        <v>#N/A</v>
      </c>
      <c r="AH92" s="714"/>
      <c r="AI92" s="51" t="e">
        <f>VLOOKUP(U92,'BASE DE DONNEE'!$A$4:$H$148,6,0)*AH92/100</f>
        <v>#N/A</v>
      </c>
      <c r="AJ92" s="51" t="e">
        <f>VLOOKUP(U92,'BASE DE DONNEE'!$A$4:$H$148,7,0)*AH92/100</f>
        <v>#N/A</v>
      </c>
      <c r="AK92" s="51" t="e">
        <f>VLOOKUP(U92,'BASE DE DONNEE'!$A$4:$H$148,8,0)*AH92/100</f>
        <v>#N/A</v>
      </c>
      <c r="AL92" s="52" t="e">
        <f t="shared" si="23"/>
        <v>#N/A</v>
      </c>
      <c r="AM92" s="22"/>
      <c r="AN92" s="153"/>
      <c r="AO92" s="782" t="e">
        <f>VLOOKUP(AN92,'BASE DE DONNEE'!$A$4:$H$148,2,0)</f>
        <v>#N/A</v>
      </c>
      <c r="AP92" s="782"/>
      <c r="AQ92" s="782"/>
      <c r="AR92" s="783"/>
      <c r="AS92" s="783"/>
      <c r="AT92" s="784"/>
      <c r="AU92" s="784"/>
      <c r="AV92" s="785"/>
      <c r="AW92" s="785"/>
      <c r="AX92" s="785"/>
      <c r="AY92" s="50" t="e">
        <f>VLOOKUP(AN92,'BASE DE DONNEE'!$A$4:$H$148,3,0)</f>
        <v>#N/A</v>
      </c>
      <c r="AZ92" s="713" t="e">
        <f t="shared" si="24"/>
        <v>#N/A</v>
      </c>
      <c r="BA92" s="714"/>
      <c r="BB92" s="51" t="e">
        <f>VLOOKUP(AN92,'BASE DE DONNEE'!$A$4:$H$148,6,0)*BA92/100</f>
        <v>#N/A</v>
      </c>
      <c r="BC92" s="51" t="e">
        <f>VLOOKUP(AN92,'BASE DE DONNEE'!$A$4:$H$148,7,0)*BA92/100</f>
        <v>#N/A</v>
      </c>
      <c r="BD92" s="51" t="e">
        <f>VLOOKUP(AN92,'BASE DE DONNEE'!$A$4:$H$148,8,0)*BA92/100</f>
        <v>#N/A</v>
      </c>
      <c r="BE92" s="52" t="e">
        <f t="shared" si="25"/>
        <v>#N/A</v>
      </c>
      <c r="BF92" s="22"/>
      <c r="BG92" s="153"/>
      <c r="BH92" s="782" t="e">
        <f>VLOOKUP(BG92,'BASE DE DONNEE'!$A$4:$H$148,2,0)</f>
        <v>#N/A</v>
      </c>
      <c r="BI92" s="782"/>
      <c r="BJ92" s="782"/>
      <c r="BK92" s="783"/>
      <c r="BL92" s="783"/>
      <c r="BM92" s="784"/>
      <c r="BN92" s="784"/>
      <c r="BO92" s="785"/>
      <c r="BP92" s="785"/>
      <c r="BQ92" s="785"/>
      <c r="BR92" s="50" t="e">
        <f>VLOOKUP(BG92,'BASE DE DONNEE'!$A$4:$H$148,3,0)</f>
        <v>#N/A</v>
      </c>
      <c r="BS92" s="713" t="e">
        <f t="shared" si="26"/>
        <v>#N/A</v>
      </c>
      <c r="BT92" s="714"/>
      <c r="BU92" s="51" t="e">
        <f>VLOOKUP(BG92,'BASE DE DONNEE'!$A$4:$H$148,6,0)*BT92/100</f>
        <v>#N/A</v>
      </c>
      <c r="BV92" s="51" t="e">
        <f>VLOOKUP(BG92,'BASE DE DONNEE'!$A$4:$H$148,7,0)*BT92/100</f>
        <v>#N/A</v>
      </c>
      <c r="BW92" s="51" t="e">
        <f>VLOOKUP(BG92,'BASE DE DONNEE'!$A$4:$H$148,8,0)*BT92/100</f>
        <v>#N/A</v>
      </c>
      <c r="BX92" s="52" t="e">
        <f t="shared" si="27"/>
        <v>#N/A</v>
      </c>
    </row>
    <row r="93" spans="1:76" x14ac:dyDescent="0.25">
      <c r="A93" s="22"/>
      <c r="B93" s="23"/>
      <c r="C93" s="782" t="e">
        <f>VLOOKUP(B93,'BASE DE DONNEE'!$A$4:$H$148,2,0)</f>
        <v>#N/A</v>
      </c>
      <c r="D93" s="782"/>
      <c r="E93" s="782"/>
      <c r="F93" s="783"/>
      <c r="G93" s="783"/>
      <c r="H93" s="784"/>
      <c r="I93" s="784"/>
      <c r="J93" s="785"/>
      <c r="K93" s="785"/>
      <c r="L93" s="785"/>
      <c r="M93" s="50" t="e">
        <f>VLOOKUP(B93,'BASE DE DONNEE'!$A$4:$H$148,3,0)</f>
        <v>#N/A</v>
      </c>
      <c r="N93" s="713" t="e">
        <f t="shared" si="21"/>
        <v>#N/A</v>
      </c>
      <c r="O93" s="714"/>
      <c r="P93" s="51" t="e">
        <f>VLOOKUP(B93,'BASE DE DONNEE'!$A$4:$H$148,6,0)*N93/100</f>
        <v>#N/A</v>
      </c>
      <c r="Q93" s="51" t="e">
        <f>VLOOKUP(B93,'BASE DE DONNEE'!$A$4:$H$148,7,0)*N93/100</f>
        <v>#N/A</v>
      </c>
      <c r="R93" s="51" t="e">
        <f>VLOOKUP(B93,'BASE DE DONNEE'!$A$4:$H$148,8,0)*N93/100</f>
        <v>#N/A</v>
      </c>
      <c r="S93" s="52" t="e">
        <f t="shared" si="20"/>
        <v>#N/A</v>
      </c>
      <c r="T93" s="22"/>
      <c r="U93" s="153"/>
      <c r="V93" s="782" t="e">
        <f>VLOOKUP(U93,'BASE DE DONNEE'!$A$4:$H$148,2,0)</f>
        <v>#N/A</v>
      </c>
      <c r="W93" s="782"/>
      <c r="X93" s="782"/>
      <c r="Y93" s="783"/>
      <c r="Z93" s="783"/>
      <c r="AA93" s="784"/>
      <c r="AB93" s="784"/>
      <c r="AC93" s="785"/>
      <c r="AD93" s="785"/>
      <c r="AE93" s="785"/>
      <c r="AF93" s="50" t="e">
        <f>VLOOKUP(U93,'BASE DE DONNEE'!$A$4:$H$148,3,0)</f>
        <v>#N/A</v>
      </c>
      <c r="AG93" s="713" t="e">
        <f t="shared" si="22"/>
        <v>#N/A</v>
      </c>
      <c r="AH93" s="714"/>
      <c r="AI93" s="51" t="e">
        <f>VLOOKUP(U93,'BASE DE DONNEE'!$A$4:$H$148,6,0)*AH93/100</f>
        <v>#N/A</v>
      </c>
      <c r="AJ93" s="51" t="e">
        <f>VLOOKUP(U93,'BASE DE DONNEE'!$A$4:$H$148,7,0)*AH93/100</f>
        <v>#N/A</v>
      </c>
      <c r="AK93" s="51" t="e">
        <f>VLOOKUP(U93,'BASE DE DONNEE'!$A$4:$H$148,8,0)*AH93/100</f>
        <v>#N/A</v>
      </c>
      <c r="AL93" s="52" t="e">
        <f t="shared" si="23"/>
        <v>#N/A</v>
      </c>
      <c r="AM93" s="22"/>
      <c r="AN93" s="153"/>
      <c r="AO93" s="782" t="e">
        <f>VLOOKUP(AN93,'BASE DE DONNEE'!$A$4:$H$148,2,0)</f>
        <v>#N/A</v>
      </c>
      <c r="AP93" s="782"/>
      <c r="AQ93" s="782"/>
      <c r="AR93" s="783"/>
      <c r="AS93" s="783"/>
      <c r="AT93" s="784"/>
      <c r="AU93" s="784"/>
      <c r="AV93" s="785"/>
      <c r="AW93" s="785"/>
      <c r="AX93" s="785"/>
      <c r="AY93" s="50" t="e">
        <f>VLOOKUP(AN93,'BASE DE DONNEE'!$A$4:$H$148,3,0)</f>
        <v>#N/A</v>
      </c>
      <c r="AZ93" s="713" t="e">
        <f t="shared" si="24"/>
        <v>#N/A</v>
      </c>
      <c r="BA93" s="714"/>
      <c r="BB93" s="51" t="e">
        <f>VLOOKUP(AN93,'BASE DE DONNEE'!$A$4:$H$148,6,0)*BA93/100</f>
        <v>#N/A</v>
      </c>
      <c r="BC93" s="51" t="e">
        <f>VLOOKUP(AN93,'BASE DE DONNEE'!$A$4:$H$148,7,0)*BA93/100</f>
        <v>#N/A</v>
      </c>
      <c r="BD93" s="51" t="e">
        <f>VLOOKUP(AN93,'BASE DE DONNEE'!$A$4:$H$148,8,0)*BA93/100</f>
        <v>#N/A</v>
      </c>
      <c r="BE93" s="52" t="e">
        <f t="shared" si="25"/>
        <v>#N/A</v>
      </c>
      <c r="BF93" s="22"/>
      <c r="BG93" s="153"/>
      <c r="BH93" s="782" t="e">
        <f>VLOOKUP(BG93,'BASE DE DONNEE'!$A$4:$H$148,2,0)</f>
        <v>#N/A</v>
      </c>
      <c r="BI93" s="782"/>
      <c r="BJ93" s="782"/>
      <c r="BK93" s="783"/>
      <c r="BL93" s="783"/>
      <c r="BM93" s="784"/>
      <c r="BN93" s="784"/>
      <c r="BO93" s="785"/>
      <c r="BP93" s="785"/>
      <c r="BQ93" s="785"/>
      <c r="BR93" s="50" t="e">
        <f>VLOOKUP(BG93,'BASE DE DONNEE'!$A$4:$H$148,3,0)</f>
        <v>#N/A</v>
      </c>
      <c r="BS93" s="713" t="e">
        <f t="shared" si="26"/>
        <v>#N/A</v>
      </c>
      <c r="BT93" s="714"/>
      <c r="BU93" s="51" t="e">
        <f>VLOOKUP(BG93,'BASE DE DONNEE'!$A$4:$H$148,6,0)*BT93/100</f>
        <v>#N/A</v>
      </c>
      <c r="BV93" s="51" t="e">
        <f>VLOOKUP(BG93,'BASE DE DONNEE'!$A$4:$H$148,7,0)*BT93/100</f>
        <v>#N/A</v>
      </c>
      <c r="BW93" s="51" t="e">
        <f>VLOOKUP(BG93,'BASE DE DONNEE'!$A$4:$H$148,8,0)*BT93/100</f>
        <v>#N/A</v>
      </c>
      <c r="BX93" s="52" t="e">
        <f t="shared" si="27"/>
        <v>#N/A</v>
      </c>
    </row>
    <row r="94" spans="1:76" x14ac:dyDescent="0.25">
      <c r="A94" s="22"/>
      <c r="B94" s="23"/>
      <c r="C94" s="782" t="e">
        <f>VLOOKUP(B94,'BASE DE DONNEE'!$A$4:$H$148,2,0)</f>
        <v>#N/A</v>
      </c>
      <c r="D94" s="782"/>
      <c r="E94" s="782"/>
      <c r="F94" s="783"/>
      <c r="G94" s="783"/>
      <c r="H94" s="784"/>
      <c r="I94" s="784"/>
      <c r="J94" s="785"/>
      <c r="K94" s="785"/>
      <c r="L94" s="785"/>
      <c r="M94" s="50" t="e">
        <f>VLOOKUP(B94,'BASE DE DONNEE'!$A$4:$H$148,3,0)</f>
        <v>#N/A</v>
      </c>
      <c r="N94" s="713" t="e">
        <f t="shared" si="21"/>
        <v>#N/A</v>
      </c>
      <c r="O94" s="714"/>
      <c r="P94" s="51" t="e">
        <f>VLOOKUP(B94,'BASE DE DONNEE'!$A$4:$H$148,6,0)*N94/100</f>
        <v>#N/A</v>
      </c>
      <c r="Q94" s="51" t="e">
        <f>VLOOKUP(B94,'BASE DE DONNEE'!$A$4:$H$148,7,0)*N94/100</f>
        <v>#N/A</v>
      </c>
      <c r="R94" s="51" t="e">
        <f>VLOOKUP(B94,'BASE DE DONNEE'!$A$4:$H$148,8,0)*N94/100</f>
        <v>#N/A</v>
      </c>
      <c r="S94" s="52" t="e">
        <f t="shared" si="20"/>
        <v>#N/A</v>
      </c>
      <c r="T94" s="22"/>
      <c r="U94" s="153"/>
      <c r="V94" s="782" t="e">
        <f>VLOOKUP(U94,'BASE DE DONNEE'!$A$4:$H$148,2,0)</f>
        <v>#N/A</v>
      </c>
      <c r="W94" s="782"/>
      <c r="X94" s="782"/>
      <c r="Y94" s="783"/>
      <c r="Z94" s="783"/>
      <c r="AA94" s="784"/>
      <c r="AB94" s="784"/>
      <c r="AC94" s="785"/>
      <c r="AD94" s="785"/>
      <c r="AE94" s="785"/>
      <c r="AF94" s="50" t="e">
        <f>VLOOKUP(U94,'BASE DE DONNEE'!$A$4:$H$148,3,0)</f>
        <v>#N/A</v>
      </c>
      <c r="AG94" s="713" t="e">
        <f t="shared" si="22"/>
        <v>#N/A</v>
      </c>
      <c r="AH94" s="714"/>
      <c r="AI94" s="51" t="e">
        <f>VLOOKUP(U94,'BASE DE DONNEE'!$A$4:$H$148,6,0)*AH94/100</f>
        <v>#N/A</v>
      </c>
      <c r="AJ94" s="51" t="e">
        <f>VLOOKUP(U94,'BASE DE DONNEE'!$A$4:$H$148,7,0)*AH94/100</f>
        <v>#N/A</v>
      </c>
      <c r="AK94" s="51" t="e">
        <f>VLOOKUP(U94,'BASE DE DONNEE'!$A$4:$H$148,8,0)*AH94/100</f>
        <v>#N/A</v>
      </c>
      <c r="AL94" s="52" t="e">
        <f t="shared" si="23"/>
        <v>#N/A</v>
      </c>
      <c r="AM94" s="22"/>
      <c r="AN94" s="153"/>
      <c r="AO94" s="782" t="e">
        <f>VLOOKUP(AN94,'BASE DE DONNEE'!$A$4:$H$148,2,0)</f>
        <v>#N/A</v>
      </c>
      <c r="AP94" s="782"/>
      <c r="AQ94" s="782"/>
      <c r="AR94" s="783"/>
      <c r="AS94" s="783"/>
      <c r="AT94" s="784"/>
      <c r="AU94" s="784"/>
      <c r="AV94" s="785"/>
      <c r="AW94" s="785"/>
      <c r="AX94" s="785"/>
      <c r="AY94" s="50" t="e">
        <f>VLOOKUP(AN94,'BASE DE DONNEE'!$A$4:$H$148,3,0)</f>
        <v>#N/A</v>
      </c>
      <c r="AZ94" s="713" t="e">
        <f t="shared" si="24"/>
        <v>#N/A</v>
      </c>
      <c r="BA94" s="714"/>
      <c r="BB94" s="51" t="e">
        <f>VLOOKUP(AN94,'BASE DE DONNEE'!$A$4:$H$148,6,0)*BA94/100</f>
        <v>#N/A</v>
      </c>
      <c r="BC94" s="51" t="e">
        <f>VLOOKUP(AN94,'BASE DE DONNEE'!$A$4:$H$148,7,0)*BA94/100</f>
        <v>#N/A</v>
      </c>
      <c r="BD94" s="51" t="e">
        <f>VLOOKUP(AN94,'BASE DE DONNEE'!$A$4:$H$148,8,0)*BA94/100</f>
        <v>#N/A</v>
      </c>
      <c r="BE94" s="52" t="e">
        <f t="shared" si="25"/>
        <v>#N/A</v>
      </c>
      <c r="BF94" s="22"/>
      <c r="BG94" s="153"/>
      <c r="BH94" s="782" t="e">
        <f>VLOOKUP(BG94,'BASE DE DONNEE'!$A$4:$H$148,2,0)</f>
        <v>#N/A</v>
      </c>
      <c r="BI94" s="782"/>
      <c r="BJ94" s="782"/>
      <c r="BK94" s="783"/>
      <c r="BL94" s="783"/>
      <c r="BM94" s="784"/>
      <c r="BN94" s="784"/>
      <c r="BO94" s="785"/>
      <c r="BP94" s="785"/>
      <c r="BQ94" s="785"/>
      <c r="BR94" s="50" t="e">
        <f>VLOOKUP(BG94,'BASE DE DONNEE'!$A$4:$H$148,3,0)</f>
        <v>#N/A</v>
      </c>
      <c r="BS94" s="713" t="e">
        <f t="shared" si="26"/>
        <v>#N/A</v>
      </c>
      <c r="BT94" s="714"/>
      <c r="BU94" s="51" t="e">
        <f>VLOOKUP(BG94,'BASE DE DONNEE'!$A$4:$H$148,6,0)*BT94/100</f>
        <v>#N/A</v>
      </c>
      <c r="BV94" s="51" t="e">
        <f>VLOOKUP(BG94,'BASE DE DONNEE'!$A$4:$H$148,7,0)*BT94/100</f>
        <v>#N/A</v>
      </c>
      <c r="BW94" s="51" t="e">
        <f>VLOOKUP(BG94,'BASE DE DONNEE'!$A$4:$H$148,8,0)*BT94/100</f>
        <v>#N/A</v>
      </c>
      <c r="BX94" s="52" t="e">
        <f t="shared" si="27"/>
        <v>#N/A</v>
      </c>
    </row>
    <row r="95" spans="1:76" x14ac:dyDescent="0.25">
      <c r="A95" s="22"/>
      <c r="B95" s="23"/>
      <c r="C95" s="782" t="e">
        <f>VLOOKUP(B95,'BASE DE DONNEE'!$A$4:$H$148,2,0)</f>
        <v>#N/A</v>
      </c>
      <c r="D95" s="782"/>
      <c r="E95" s="782"/>
      <c r="F95" s="67"/>
      <c r="G95" s="68"/>
      <c r="H95" s="69"/>
      <c r="I95" s="70"/>
      <c r="J95" s="71"/>
      <c r="K95" s="72"/>
      <c r="L95" s="73"/>
      <c r="M95" s="50" t="e">
        <f>VLOOKUP(B95,'BASE DE DONNEE'!$A$4:$H$148,3,0)</f>
        <v>#N/A</v>
      </c>
      <c r="N95" s="713" t="e">
        <f t="shared" si="21"/>
        <v>#N/A</v>
      </c>
      <c r="O95" s="714"/>
      <c r="P95" s="51" t="e">
        <f>VLOOKUP(B95,'BASE DE DONNEE'!$A$4:$H$148,6,0)*N95/100</f>
        <v>#N/A</v>
      </c>
      <c r="Q95" s="51" t="e">
        <f>VLOOKUP(B95,'BASE DE DONNEE'!$A$4:$H$148,7,0)*N95/100</f>
        <v>#N/A</v>
      </c>
      <c r="R95" s="51" t="e">
        <f>VLOOKUP(B95,'BASE DE DONNEE'!$A$4:$H$148,8,0)*N95/100</f>
        <v>#N/A</v>
      </c>
      <c r="S95" s="52" t="e">
        <f t="shared" si="20"/>
        <v>#N/A</v>
      </c>
      <c r="T95" s="22"/>
      <c r="U95" s="153"/>
      <c r="V95" s="782" t="e">
        <f>VLOOKUP(U95,'BASE DE DONNEE'!$A$4:$H$148,2,0)</f>
        <v>#N/A</v>
      </c>
      <c r="W95" s="782"/>
      <c r="X95" s="782"/>
      <c r="Y95" s="67"/>
      <c r="Z95" s="68"/>
      <c r="AA95" s="69"/>
      <c r="AB95" s="70"/>
      <c r="AC95" s="71"/>
      <c r="AD95" s="72"/>
      <c r="AE95" s="73"/>
      <c r="AF95" s="50" t="e">
        <f>VLOOKUP(U95,'BASE DE DONNEE'!$A$4:$H$148,3,0)</f>
        <v>#N/A</v>
      </c>
      <c r="AG95" s="713" t="e">
        <f t="shared" si="22"/>
        <v>#N/A</v>
      </c>
      <c r="AH95" s="714"/>
      <c r="AI95" s="51" t="e">
        <f>VLOOKUP(U95,'BASE DE DONNEE'!$A$4:$H$148,6,0)*AH95/100</f>
        <v>#N/A</v>
      </c>
      <c r="AJ95" s="51" t="e">
        <f>VLOOKUP(U95,'BASE DE DONNEE'!$A$4:$H$148,7,0)*AH95/100</f>
        <v>#N/A</v>
      </c>
      <c r="AK95" s="51" t="e">
        <f>VLOOKUP(U95,'BASE DE DONNEE'!$A$4:$H$148,8,0)*AH95/100</f>
        <v>#N/A</v>
      </c>
      <c r="AL95" s="52" t="e">
        <f t="shared" si="23"/>
        <v>#N/A</v>
      </c>
      <c r="AM95" s="22"/>
      <c r="AN95" s="153"/>
      <c r="AO95" s="782" t="e">
        <f>VLOOKUP(AN95,'BASE DE DONNEE'!$A$4:$H$148,2,0)</f>
        <v>#N/A</v>
      </c>
      <c r="AP95" s="782"/>
      <c r="AQ95" s="782"/>
      <c r="AR95" s="67"/>
      <c r="AS95" s="68"/>
      <c r="AT95" s="69"/>
      <c r="AU95" s="70"/>
      <c r="AV95" s="71"/>
      <c r="AW95" s="72"/>
      <c r="AX95" s="73"/>
      <c r="AY95" s="50" t="e">
        <f>VLOOKUP(AN95,'BASE DE DONNEE'!$A$4:$H$148,3,0)</f>
        <v>#N/A</v>
      </c>
      <c r="AZ95" s="713" t="e">
        <f t="shared" si="24"/>
        <v>#N/A</v>
      </c>
      <c r="BA95" s="714"/>
      <c r="BB95" s="51" t="e">
        <f>VLOOKUP(AN95,'BASE DE DONNEE'!$A$4:$H$148,6,0)*BA95/100</f>
        <v>#N/A</v>
      </c>
      <c r="BC95" s="51" t="e">
        <f>VLOOKUP(AN95,'BASE DE DONNEE'!$A$4:$H$148,7,0)*BA95/100</f>
        <v>#N/A</v>
      </c>
      <c r="BD95" s="51" t="e">
        <f>VLOOKUP(AN95,'BASE DE DONNEE'!$A$4:$H$148,8,0)*BA95/100</f>
        <v>#N/A</v>
      </c>
      <c r="BE95" s="52" t="e">
        <f t="shared" si="25"/>
        <v>#N/A</v>
      </c>
      <c r="BF95" s="22"/>
      <c r="BG95" s="153"/>
      <c r="BH95" s="782" t="e">
        <f>VLOOKUP(BG95,'BASE DE DONNEE'!$A$4:$H$148,2,0)</f>
        <v>#N/A</v>
      </c>
      <c r="BI95" s="782"/>
      <c r="BJ95" s="782"/>
      <c r="BK95" s="67"/>
      <c r="BL95" s="68"/>
      <c r="BM95" s="69"/>
      <c r="BN95" s="70"/>
      <c r="BO95" s="71"/>
      <c r="BP95" s="72"/>
      <c r="BQ95" s="73"/>
      <c r="BR95" s="50" t="e">
        <f>VLOOKUP(BG95,'BASE DE DONNEE'!$A$4:$H$148,3,0)</f>
        <v>#N/A</v>
      </c>
      <c r="BS95" s="713" t="e">
        <f t="shared" si="26"/>
        <v>#N/A</v>
      </c>
      <c r="BT95" s="714"/>
      <c r="BU95" s="51" t="e">
        <f>VLOOKUP(BG95,'BASE DE DONNEE'!$A$4:$H$148,6,0)*BT95/100</f>
        <v>#N/A</v>
      </c>
      <c r="BV95" s="51" t="e">
        <f>VLOOKUP(BG95,'BASE DE DONNEE'!$A$4:$H$148,7,0)*BT95/100</f>
        <v>#N/A</v>
      </c>
      <c r="BW95" s="51" t="e">
        <f>VLOOKUP(BG95,'BASE DE DONNEE'!$A$4:$H$148,8,0)*BT95/100</f>
        <v>#N/A</v>
      </c>
      <c r="BX95" s="52" t="e">
        <f t="shared" si="27"/>
        <v>#N/A</v>
      </c>
    </row>
    <row r="96" spans="1:76" x14ac:dyDescent="0.25">
      <c r="A96" s="22"/>
      <c r="B96" s="23"/>
      <c r="C96" s="827" t="e">
        <f>VLOOKUP(B96,'BASE DE DONNEE'!$A$4:$H$148,2,0)</f>
        <v>#N/A</v>
      </c>
      <c r="D96" s="828"/>
      <c r="E96" s="829"/>
      <c r="F96" s="685"/>
      <c r="G96" s="686"/>
      <c r="H96" s="683"/>
      <c r="I96" s="684"/>
      <c r="J96" s="680"/>
      <c r="K96" s="681"/>
      <c r="L96" s="682"/>
      <c r="M96" s="50" t="e">
        <f>VLOOKUP(B96,'BASE DE DONNEE'!$A$4:$H$148,3,0)</f>
        <v>#N/A</v>
      </c>
      <c r="N96" s="713" t="e">
        <f t="shared" si="21"/>
        <v>#N/A</v>
      </c>
      <c r="O96" s="714"/>
      <c r="P96" s="51" t="e">
        <f>VLOOKUP(B96,'BASE DE DONNEE'!$A$4:$H$148,6,0)*N96/100</f>
        <v>#N/A</v>
      </c>
      <c r="Q96" s="51" t="e">
        <f>VLOOKUP(B96,'BASE DE DONNEE'!$A$4:$H$148,7,0)*N96/100</f>
        <v>#N/A</v>
      </c>
      <c r="R96" s="51" t="e">
        <f>VLOOKUP(B96,'BASE DE DONNEE'!$A$4:$H$148,8,0)*N96/100</f>
        <v>#N/A</v>
      </c>
      <c r="S96" s="52" t="e">
        <f t="shared" si="20"/>
        <v>#N/A</v>
      </c>
      <c r="T96" s="22"/>
      <c r="U96" s="153"/>
      <c r="V96" s="827" t="e">
        <f>VLOOKUP(U96,'BASE DE DONNEE'!$A$4:$H$148,2,0)</f>
        <v>#N/A</v>
      </c>
      <c r="W96" s="828"/>
      <c r="X96" s="829"/>
      <c r="Y96" s="685"/>
      <c r="Z96" s="686"/>
      <c r="AA96" s="683"/>
      <c r="AB96" s="684"/>
      <c r="AC96" s="680"/>
      <c r="AD96" s="681"/>
      <c r="AE96" s="682"/>
      <c r="AF96" s="50" t="e">
        <f>VLOOKUP(U96,'BASE DE DONNEE'!$A$4:$H$148,3,0)</f>
        <v>#N/A</v>
      </c>
      <c r="AG96" s="713" t="e">
        <f t="shared" si="22"/>
        <v>#N/A</v>
      </c>
      <c r="AH96" s="714"/>
      <c r="AI96" s="51" t="e">
        <f>VLOOKUP(U96,'BASE DE DONNEE'!$A$4:$H$148,6,0)*AH96/100</f>
        <v>#N/A</v>
      </c>
      <c r="AJ96" s="51" t="e">
        <f>VLOOKUP(U96,'BASE DE DONNEE'!$A$4:$H$148,7,0)*AH96/100</f>
        <v>#N/A</v>
      </c>
      <c r="AK96" s="51" t="e">
        <f>VLOOKUP(U96,'BASE DE DONNEE'!$A$4:$H$148,8,0)*AH96/100</f>
        <v>#N/A</v>
      </c>
      <c r="AL96" s="52" t="e">
        <f t="shared" si="23"/>
        <v>#N/A</v>
      </c>
      <c r="AM96" s="22"/>
      <c r="AN96" s="153"/>
      <c r="AO96" s="782" t="e">
        <f>VLOOKUP(AN96,'BASE DE DONNEE'!$A$4:$H$148,2,0)</f>
        <v>#N/A</v>
      </c>
      <c r="AP96" s="782"/>
      <c r="AQ96" s="782"/>
      <c r="AR96" s="685"/>
      <c r="AS96" s="686"/>
      <c r="AT96" s="683"/>
      <c r="AU96" s="684"/>
      <c r="AV96" s="680"/>
      <c r="AW96" s="681"/>
      <c r="AX96" s="682"/>
      <c r="AY96" s="50" t="e">
        <f>VLOOKUP(AN96,'BASE DE DONNEE'!$A$4:$H$148,3,0)</f>
        <v>#N/A</v>
      </c>
      <c r="AZ96" s="713" t="e">
        <f t="shared" si="24"/>
        <v>#N/A</v>
      </c>
      <c r="BA96" s="714"/>
      <c r="BB96" s="51" t="e">
        <f>VLOOKUP(AN96,'BASE DE DONNEE'!$A$4:$H$148,6,0)*BA96/100</f>
        <v>#N/A</v>
      </c>
      <c r="BC96" s="51" t="e">
        <f>VLOOKUP(AN96,'BASE DE DONNEE'!$A$4:$H$148,7,0)*BA96/100</f>
        <v>#N/A</v>
      </c>
      <c r="BD96" s="51" t="e">
        <f>VLOOKUP(AN96,'BASE DE DONNEE'!$A$4:$H$148,8,0)*BA96/100</f>
        <v>#N/A</v>
      </c>
      <c r="BE96" s="52" t="e">
        <f t="shared" si="25"/>
        <v>#N/A</v>
      </c>
      <c r="BF96" s="22"/>
      <c r="BG96" s="153"/>
      <c r="BH96" s="782" t="e">
        <f>VLOOKUP(BG96,'BASE DE DONNEE'!$A$4:$H$148,2,0)</f>
        <v>#N/A</v>
      </c>
      <c r="BI96" s="782"/>
      <c r="BJ96" s="782"/>
      <c r="BK96" s="685"/>
      <c r="BL96" s="686"/>
      <c r="BM96" s="683"/>
      <c r="BN96" s="684"/>
      <c r="BO96" s="680"/>
      <c r="BP96" s="681"/>
      <c r="BQ96" s="682"/>
      <c r="BR96" s="50" t="e">
        <f>VLOOKUP(BG96,'BASE DE DONNEE'!$A$4:$H$148,3,0)</f>
        <v>#N/A</v>
      </c>
      <c r="BS96" s="713" t="e">
        <f t="shared" si="26"/>
        <v>#N/A</v>
      </c>
      <c r="BT96" s="714"/>
      <c r="BU96" s="51" t="e">
        <f>VLOOKUP(BG96,'BASE DE DONNEE'!$A$4:$H$148,6,0)*BT96/100</f>
        <v>#N/A</v>
      </c>
      <c r="BV96" s="51" t="e">
        <f>VLOOKUP(BG96,'BASE DE DONNEE'!$A$4:$H$148,7,0)*BT96/100</f>
        <v>#N/A</v>
      </c>
      <c r="BW96" s="51" t="e">
        <f>VLOOKUP(BG96,'BASE DE DONNEE'!$A$4:$H$148,8,0)*BT96/100</f>
        <v>#N/A</v>
      </c>
      <c r="BX96" s="52" t="e">
        <f t="shared" si="27"/>
        <v>#N/A</v>
      </c>
    </row>
    <row r="97" spans="1:76" x14ac:dyDescent="0.25">
      <c r="A97" s="22"/>
      <c r="B97" s="23"/>
      <c r="C97" s="782" t="e">
        <f>VLOOKUP(B97,'BASE DE DONNEE'!$A$4:$H$148,2,0)</f>
        <v>#N/A</v>
      </c>
      <c r="D97" s="782"/>
      <c r="E97" s="782"/>
      <c r="F97" s="783"/>
      <c r="G97" s="783"/>
      <c r="H97" s="784"/>
      <c r="I97" s="784"/>
      <c r="J97" s="785"/>
      <c r="K97" s="785"/>
      <c r="L97" s="785"/>
      <c r="M97" s="50" t="e">
        <f>VLOOKUP(B97,'BASE DE DONNEE'!$A$4:$H$148,3,0)</f>
        <v>#N/A</v>
      </c>
      <c r="N97" s="713" t="e">
        <f t="shared" si="21"/>
        <v>#N/A</v>
      </c>
      <c r="O97" s="714"/>
      <c r="P97" s="51" t="e">
        <f>VLOOKUP(B97,'BASE DE DONNEE'!$A$4:$H$148,6,0)*N97/100</f>
        <v>#N/A</v>
      </c>
      <c r="Q97" s="51" t="e">
        <f>VLOOKUP(B97,'BASE DE DONNEE'!$A$4:$H$148,7,0)*N97/100</f>
        <v>#N/A</v>
      </c>
      <c r="R97" s="51" t="e">
        <f>VLOOKUP(B97,'BASE DE DONNEE'!$A$4:$H$148,8,0)*N97/100</f>
        <v>#N/A</v>
      </c>
      <c r="S97" s="52" t="e">
        <f t="shared" si="20"/>
        <v>#N/A</v>
      </c>
      <c r="T97" s="22"/>
      <c r="U97" s="153"/>
      <c r="V97" s="782" t="e">
        <f>VLOOKUP(U97,'BASE DE DONNEE'!$A$4:$H$148,2,0)</f>
        <v>#N/A</v>
      </c>
      <c r="W97" s="782"/>
      <c r="X97" s="782"/>
      <c r="Y97" s="783"/>
      <c r="Z97" s="783"/>
      <c r="AA97" s="784"/>
      <c r="AB97" s="784"/>
      <c r="AC97" s="785"/>
      <c r="AD97" s="785"/>
      <c r="AE97" s="785"/>
      <c r="AF97" s="50" t="e">
        <f>VLOOKUP(U97,'BASE DE DONNEE'!$A$4:$H$148,3,0)</f>
        <v>#N/A</v>
      </c>
      <c r="AG97" s="713" t="e">
        <f t="shared" si="22"/>
        <v>#N/A</v>
      </c>
      <c r="AH97" s="714"/>
      <c r="AI97" s="51" t="e">
        <f>VLOOKUP(U97,'BASE DE DONNEE'!$A$4:$H$148,6,0)*AH97/100</f>
        <v>#N/A</v>
      </c>
      <c r="AJ97" s="51" t="e">
        <f>VLOOKUP(U97,'BASE DE DONNEE'!$A$4:$H$148,7,0)*AH97/100</f>
        <v>#N/A</v>
      </c>
      <c r="AK97" s="51" t="e">
        <f>VLOOKUP(U97,'BASE DE DONNEE'!$A$4:$H$148,8,0)*AH97/100</f>
        <v>#N/A</v>
      </c>
      <c r="AL97" s="52" t="e">
        <f t="shared" si="23"/>
        <v>#N/A</v>
      </c>
      <c r="AM97" s="22"/>
      <c r="AN97" s="153"/>
      <c r="AO97" s="782" t="e">
        <f>VLOOKUP(AN97,'BASE DE DONNEE'!$A$4:$H$148,2,0)</f>
        <v>#N/A</v>
      </c>
      <c r="AP97" s="782"/>
      <c r="AQ97" s="782"/>
      <c r="AR97" s="783"/>
      <c r="AS97" s="783"/>
      <c r="AT97" s="784"/>
      <c r="AU97" s="784"/>
      <c r="AV97" s="785"/>
      <c r="AW97" s="785"/>
      <c r="AX97" s="785"/>
      <c r="AY97" s="50" t="e">
        <f>VLOOKUP(AN97,'BASE DE DONNEE'!$A$4:$H$148,3,0)</f>
        <v>#N/A</v>
      </c>
      <c r="AZ97" s="713" t="e">
        <f t="shared" si="24"/>
        <v>#N/A</v>
      </c>
      <c r="BA97" s="714"/>
      <c r="BB97" s="51" t="e">
        <f>VLOOKUP(AN97,'BASE DE DONNEE'!$A$4:$H$148,6,0)*BA97/100</f>
        <v>#N/A</v>
      </c>
      <c r="BC97" s="51" t="e">
        <f>VLOOKUP(AN97,'BASE DE DONNEE'!$A$4:$H$148,7,0)*BA97/100</f>
        <v>#N/A</v>
      </c>
      <c r="BD97" s="51" t="e">
        <f>VLOOKUP(AN97,'BASE DE DONNEE'!$A$4:$H$148,8,0)*BA97/100</f>
        <v>#N/A</v>
      </c>
      <c r="BE97" s="52" t="e">
        <f t="shared" si="25"/>
        <v>#N/A</v>
      </c>
      <c r="BF97" s="22"/>
      <c r="BG97" s="153"/>
      <c r="BH97" s="782" t="e">
        <f>VLOOKUP(BG97,'BASE DE DONNEE'!$A$4:$H$148,2,0)</f>
        <v>#N/A</v>
      </c>
      <c r="BI97" s="782"/>
      <c r="BJ97" s="782"/>
      <c r="BK97" s="783"/>
      <c r="BL97" s="783"/>
      <c r="BM97" s="784"/>
      <c r="BN97" s="784"/>
      <c r="BO97" s="785"/>
      <c r="BP97" s="785"/>
      <c r="BQ97" s="785"/>
      <c r="BR97" s="50" t="e">
        <f>VLOOKUP(BG97,'BASE DE DONNEE'!$A$4:$H$148,3,0)</f>
        <v>#N/A</v>
      </c>
      <c r="BS97" s="713" t="e">
        <f t="shared" si="26"/>
        <v>#N/A</v>
      </c>
      <c r="BT97" s="714"/>
      <c r="BU97" s="51" t="e">
        <f>VLOOKUP(BG97,'BASE DE DONNEE'!$A$4:$H$148,6,0)*BT97/100</f>
        <v>#N/A</v>
      </c>
      <c r="BV97" s="51" t="e">
        <f>VLOOKUP(BG97,'BASE DE DONNEE'!$A$4:$H$148,7,0)*BT97/100</f>
        <v>#N/A</v>
      </c>
      <c r="BW97" s="51" t="e">
        <f>VLOOKUP(BG97,'BASE DE DONNEE'!$A$4:$H$148,8,0)*BT97/100</f>
        <v>#N/A</v>
      </c>
      <c r="BX97" s="52" t="e">
        <f t="shared" si="27"/>
        <v>#N/A</v>
      </c>
    </row>
    <row r="98" spans="1:76" x14ac:dyDescent="0.25">
      <c r="A98" s="22"/>
      <c r="B98" s="23"/>
      <c r="C98" s="827" t="e">
        <f>VLOOKUP(B98,'BASE DE DONNEE'!$A$4:$H$148,2,0)</f>
        <v>#N/A</v>
      </c>
      <c r="D98" s="828"/>
      <c r="E98" s="829"/>
      <c r="F98" s="685"/>
      <c r="G98" s="686"/>
      <c r="H98" s="832"/>
      <c r="I98" s="832"/>
      <c r="J98" s="785"/>
      <c r="K98" s="785"/>
      <c r="L98" s="785"/>
      <c r="M98" s="50" t="e">
        <f>VLOOKUP(B98,'BASE DE DONNEE'!$A$4:$H$148,3,0)</f>
        <v>#N/A</v>
      </c>
      <c r="N98" s="713" t="e">
        <f t="shared" si="21"/>
        <v>#N/A</v>
      </c>
      <c r="O98" s="714"/>
      <c r="P98" s="51" t="e">
        <f>VLOOKUP(B98,'BASE DE DONNEE'!$A$4:$H$148,6,0)*N98/100</f>
        <v>#N/A</v>
      </c>
      <c r="Q98" s="51" t="e">
        <f>VLOOKUP(B98,'BASE DE DONNEE'!$A$4:$H$148,7,0)*N98/100</f>
        <v>#N/A</v>
      </c>
      <c r="R98" s="51" t="e">
        <f>VLOOKUP(B98,'BASE DE DONNEE'!$A$4:$H$148,8,0)*N98/100</f>
        <v>#N/A</v>
      </c>
      <c r="S98" s="52" t="e">
        <f t="shared" si="20"/>
        <v>#N/A</v>
      </c>
      <c r="T98" s="22"/>
      <c r="U98" s="153"/>
      <c r="V98" s="782" t="e">
        <f>VLOOKUP(U98,'BASE DE DONNEE'!$A$4:$H$148,2,0)</f>
        <v>#N/A</v>
      </c>
      <c r="W98" s="782"/>
      <c r="X98" s="782"/>
      <c r="Y98" s="783"/>
      <c r="Z98" s="783"/>
      <c r="AA98" s="784"/>
      <c r="AB98" s="784"/>
      <c r="AC98" s="785"/>
      <c r="AD98" s="785"/>
      <c r="AE98" s="785"/>
      <c r="AF98" s="50" t="e">
        <f>VLOOKUP(U98,'BASE DE DONNEE'!$A$4:$H$148,3,0)</f>
        <v>#N/A</v>
      </c>
      <c r="AG98" s="713" t="e">
        <f t="shared" si="22"/>
        <v>#N/A</v>
      </c>
      <c r="AH98" s="714"/>
      <c r="AI98" s="51" t="e">
        <f>VLOOKUP(U98,'BASE DE DONNEE'!$A$4:$H$148,6,0)*AH98/100</f>
        <v>#N/A</v>
      </c>
      <c r="AJ98" s="51" t="e">
        <f>VLOOKUP(U98,'BASE DE DONNEE'!$A$4:$H$148,7,0)*AH98/100</f>
        <v>#N/A</v>
      </c>
      <c r="AK98" s="51" t="e">
        <f>VLOOKUP(U98,'BASE DE DONNEE'!$A$4:$H$148,8,0)*AH98/100</f>
        <v>#N/A</v>
      </c>
      <c r="AL98" s="52" t="e">
        <f t="shared" si="23"/>
        <v>#N/A</v>
      </c>
      <c r="AM98" s="22"/>
      <c r="AN98" s="153"/>
      <c r="AO98" s="782" t="e">
        <f>VLOOKUP(AN98,'BASE DE DONNEE'!$A$4:$H$148,2,0)</f>
        <v>#N/A</v>
      </c>
      <c r="AP98" s="782"/>
      <c r="AQ98" s="782"/>
      <c r="AR98" s="783"/>
      <c r="AS98" s="783"/>
      <c r="AT98" s="784"/>
      <c r="AU98" s="784"/>
      <c r="AV98" s="785"/>
      <c r="AW98" s="785"/>
      <c r="AX98" s="785"/>
      <c r="AY98" s="50" t="e">
        <f>VLOOKUP(AN98,'BASE DE DONNEE'!$A$4:$H$148,3,0)</f>
        <v>#N/A</v>
      </c>
      <c r="AZ98" s="713" t="e">
        <f t="shared" si="24"/>
        <v>#N/A</v>
      </c>
      <c r="BA98" s="714"/>
      <c r="BB98" s="51" t="e">
        <f>VLOOKUP(AN98,'BASE DE DONNEE'!$A$4:$H$148,6,0)*BA98/100</f>
        <v>#N/A</v>
      </c>
      <c r="BC98" s="51" t="e">
        <f>VLOOKUP(AN98,'BASE DE DONNEE'!$A$4:$H$148,7,0)*BA98/100</f>
        <v>#N/A</v>
      </c>
      <c r="BD98" s="51" t="e">
        <f>VLOOKUP(AN98,'BASE DE DONNEE'!$A$4:$H$148,8,0)*BA98/100</f>
        <v>#N/A</v>
      </c>
      <c r="BE98" s="52" t="e">
        <f t="shared" si="25"/>
        <v>#N/A</v>
      </c>
      <c r="BF98" s="22"/>
      <c r="BG98" s="153"/>
      <c r="BH98" s="782" t="e">
        <f>VLOOKUP(BG98,'BASE DE DONNEE'!$A$4:$H$148,2,0)</f>
        <v>#N/A</v>
      </c>
      <c r="BI98" s="782"/>
      <c r="BJ98" s="782"/>
      <c r="BK98" s="783"/>
      <c r="BL98" s="783"/>
      <c r="BM98" s="784"/>
      <c r="BN98" s="784"/>
      <c r="BO98" s="785"/>
      <c r="BP98" s="785"/>
      <c r="BQ98" s="785"/>
      <c r="BR98" s="50" t="e">
        <f>VLOOKUP(BG98,'BASE DE DONNEE'!$A$4:$H$148,3,0)</f>
        <v>#N/A</v>
      </c>
      <c r="BS98" s="713" t="e">
        <f t="shared" si="26"/>
        <v>#N/A</v>
      </c>
      <c r="BT98" s="714"/>
      <c r="BU98" s="51" t="e">
        <f>VLOOKUP(BG98,'BASE DE DONNEE'!$A$4:$H$148,6,0)*BT98/100</f>
        <v>#N/A</v>
      </c>
      <c r="BV98" s="51" t="e">
        <f>VLOOKUP(BG98,'BASE DE DONNEE'!$A$4:$H$148,7,0)*BT98/100</f>
        <v>#N/A</v>
      </c>
      <c r="BW98" s="51" t="e">
        <f>VLOOKUP(BG98,'BASE DE DONNEE'!$A$4:$H$148,8,0)*BT98/100</f>
        <v>#N/A</v>
      </c>
      <c r="BX98" s="52" t="e">
        <f t="shared" si="27"/>
        <v>#N/A</v>
      </c>
    </row>
    <row r="99" spans="1:76" x14ac:dyDescent="0.25">
      <c r="A99" s="22"/>
      <c r="B99" s="23"/>
      <c r="C99" s="782" t="e">
        <f>VLOOKUP(B99,'BASE DE DONNEE'!$A$4:$H$148,2,0)</f>
        <v>#N/A</v>
      </c>
      <c r="D99" s="782"/>
      <c r="E99" s="782"/>
      <c r="F99" s="783"/>
      <c r="G99" s="783"/>
      <c r="H99" s="784"/>
      <c r="I99" s="784"/>
      <c r="J99" s="785"/>
      <c r="K99" s="785"/>
      <c r="L99" s="785"/>
      <c r="M99" s="50" t="e">
        <f>VLOOKUP(B99,'BASE DE DONNEE'!$A$4:$H$148,3,0)</f>
        <v>#N/A</v>
      </c>
      <c r="N99" s="713" t="e">
        <f t="shared" si="21"/>
        <v>#N/A</v>
      </c>
      <c r="O99" s="714"/>
      <c r="P99" s="51" t="e">
        <f>VLOOKUP(B99,'BASE DE DONNEE'!$A$4:$H$148,6,0)*N99/100</f>
        <v>#N/A</v>
      </c>
      <c r="Q99" s="51" t="e">
        <f>VLOOKUP(B99,'BASE DE DONNEE'!$A$4:$H$148,7,0)*N99/100</f>
        <v>#N/A</v>
      </c>
      <c r="R99" s="51" t="e">
        <f>VLOOKUP(B99,'BASE DE DONNEE'!$A$4:$H$148,8,0)*N99/100</f>
        <v>#N/A</v>
      </c>
      <c r="S99" s="52" t="e">
        <f t="shared" si="20"/>
        <v>#N/A</v>
      </c>
      <c r="T99" s="22"/>
      <c r="U99" s="153"/>
      <c r="V99" s="782" t="e">
        <f>VLOOKUP(U99,'BASE DE DONNEE'!$A$4:$H$148,2,0)</f>
        <v>#N/A</v>
      </c>
      <c r="W99" s="782"/>
      <c r="X99" s="782"/>
      <c r="Y99" s="783"/>
      <c r="Z99" s="783"/>
      <c r="AA99" s="784"/>
      <c r="AB99" s="784"/>
      <c r="AC99" s="785"/>
      <c r="AD99" s="785"/>
      <c r="AE99" s="785"/>
      <c r="AF99" s="50" t="e">
        <f>VLOOKUP(U99,'BASE DE DONNEE'!$A$4:$H$148,3,0)</f>
        <v>#N/A</v>
      </c>
      <c r="AG99" s="713" t="e">
        <f t="shared" si="22"/>
        <v>#N/A</v>
      </c>
      <c r="AH99" s="714"/>
      <c r="AI99" s="51" t="e">
        <f>VLOOKUP(U99,'BASE DE DONNEE'!$A$4:$H$148,6,0)*AH99/100</f>
        <v>#N/A</v>
      </c>
      <c r="AJ99" s="51" t="e">
        <f>VLOOKUP(U99,'BASE DE DONNEE'!$A$4:$H$148,7,0)*AH99/100</f>
        <v>#N/A</v>
      </c>
      <c r="AK99" s="51" t="e">
        <f>VLOOKUP(U99,'BASE DE DONNEE'!$A$4:$H$148,8,0)*AH99/100</f>
        <v>#N/A</v>
      </c>
      <c r="AL99" s="52" t="e">
        <f t="shared" si="23"/>
        <v>#N/A</v>
      </c>
      <c r="AM99" s="22"/>
      <c r="AN99" s="153"/>
      <c r="AO99" s="782" t="e">
        <f>VLOOKUP(AN99,'BASE DE DONNEE'!$A$4:$H$148,2,0)</f>
        <v>#N/A</v>
      </c>
      <c r="AP99" s="782"/>
      <c r="AQ99" s="782"/>
      <c r="AR99" s="783"/>
      <c r="AS99" s="783"/>
      <c r="AT99" s="784"/>
      <c r="AU99" s="784"/>
      <c r="AV99" s="785"/>
      <c r="AW99" s="785"/>
      <c r="AX99" s="785"/>
      <c r="AY99" s="50" t="e">
        <f>VLOOKUP(AN99,'BASE DE DONNEE'!$A$4:$H$148,3,0)</f>
        <v>#N/A</v>
      </c>
      <c r="AZ99" s="713" t="e">
        <f t="shared" si="24"/>
        <v>#N/A</v>
      </c>
      <c r="BA99" s="714"/>
      <c r="BB99" s="51" t="e">
        <f>VLOOKUP(AN99,'BASE DE DONNEE'!$A$4:$H$148,6,0)*BA99/100</f>
        <v>#N/A</v>
      </c>
      <c r="BC99" s="51" t="e">
        <f>VLOOKUP(AN99,'BASE DE DONNEE'!$A$4:$H$148,7,0)*BA99/100</f>
        <v>#N/A</v>
      </c>
      <c r="BD99" s="51" t="e">
        <f>VLOOKUP(AN99,'BASE DE DONNEE'!$A$4:$H$148,8,0)*BA99/100</f>
        <v>#N/A</v>
      </c>
      <c r="BE99" s="52" t="e">
        <f t="shared" si="25"/>
        <v>#N/A</v>
      </c>
      <c r="BF99" s="22"/>
      <c r="BG99" s="153"/>
      <c r="BH99" s="782" t="e">
        <f>VLOOKUP(BG99,'BASE DE DONNEE'!$A$4:$H$148,2,0)</f>
        <v>#N/A</v>
      </c>
      <c r="BI99" s="782"/>
      <c r="BJ99" s="782"/>
      <c r="BK99" s="783"/>
      <c r="BL99" s="783"/>
      <c r="BM99" s="784"/>
      <c r="BN99" s="784"/>
      <c r="BO99" s="785"/>
      <c r="BP99" s="785"/>
      <c r="BQ99" s="785"/>
      <c r="BR99" s="50" t="e">
        <f>VLOOKUP(BG99,'BASE DE DONNEE'!$A$4:$H$148,3,0)</f>
        <v>#N/A</v>
      </c>
      <c r="BS99" s="713" t="e">
        <f t="shared" si="26"/>
        <v>#N/A</v>
      </c>
      <c r="BT99" s="714"/>
      <c r="BU99" s="51" t="e">
        <f>VLOOKUP(BG99,'BASE DE DONNEE'!$A$4:$H$148,6,0)*BT99/100</f>
        <v>#N/A</v>
      </c>
      <c r="BV99" s="51" t="e">
        <f>VLOOKUP(BG99,'BASE DE DONNEE'!$A$4:$H$148,7,0)*BT99/100</f>
        <v>#N/A</v>
      </c>
      <c r="BW99" s="51" t="e">
        <f>VLOOKUP(BG99,'BASE DE DONNEE'!$A$4:$H$148,8,0)*BT99/100</f>
        <v>#N/A</v>
      </c>
      <c r="BX99" s="52" t="e">
        <f t="shared" si="27"/>
        <v>#N/A</v>
      </c>
    </row>
    <row r="100" spans="1:76" ht="15.75" thickBot="1" x14ac:dyDescent="0.3">
      <c r="A100" s="22"/>
      <c r="B100" s="23"/>
      <c r="C100" s="864" t="e">
        <f>VLOOKUP(B100,'BASE DE DONNEE'!$A$4:$H$148,2,0)</f>
        <v>#N/A</v>
      </c>
      <c r="D100" s="864"/>
      <c r="E100" s="864"/>
      <c r="F100" s="865"/>
      <c r="G100" s="865"/>
      <c r="H100" s="866"/>
      <c r="I100" s="866"/>
      <c r="J100" s="867"/>
      <c r="K100" s="867"/>
      <c r="L100" s="867"/>
      <c r="M100" s="50" t="e">
        <f>VLOOKUP(B100,'BASE DE DONNEE'!$A$4:$H$148,3,0)</f>
        <v>#N/A</v>
      </c>
      <c r="N100" s="725" t="e">
        <f t="shared" si="21"/>
        <v>#N/A</v>
      </c>
      <c r="O100" s="726"/>
      <c r="P100" s="51" t="e">
        <f>VLOOKUP(B100,'BASE DE DONNEE'!$A$4:$H$148,6,0)*N100/100</f>
        <v>#N/A</v>
      </c>
      <c r="Q100" s="51" t="e">
        <f>VLOOKUP(B100,'BASE DE DONNEE'!$A$4:$H$148,7,0)*N100/100</f>
        <v>#N/A</v>
      </c>
      <c r="R100" s="51" t="e">
        <f>VLOOKUP(B100,'BASE DE DONNEE'!$A$4:$H$148,8,0)*N100/100</f>
        <v>#N/A</v>
      </c>
      <c r="S100" s="52" t="e">
        <f t="shared" si="20"/>
        <v>#N/A</v>
      </c>
      <c r="T100" s="22"/>
      <c r="U100" s="153"/>
      <c r="V100" s="782" t="e">
        <f>VLOOKUP(U100,'BASE DE DONNEE'!$A$4:$H$148,2,0)</f>
        <v>#N/A</v>
      </c>
      <c r="W100" s="782"/>
      <c r="X100" s="782"/>
      <c r="Y100" s="783"/>
      <c r="Z100" s="783"/>
      <c r="AA100" s="784"/>
      <c r="AB100" s="784"/>
      <c r="AC100" s="785"/>
      <c r="AD100" s="785"/>
      <c r="AE100" s="785"/>
      <c r="AF100" s="50" t="e">
        <f>VLOOKUP(U100,'BASE DE DONNEE'!$A$4:$H$148,3,0)</f>
        <v>#N/A</v>
      </c>
      <c r="AG100" s="713" t="e">
        <f t="shared" si="22"/>
        <v>#N/A</v>
      </c>
      <c r="AH100" s="714"/>
      <c r="AI100" s="51" t="e">
        <f>VLOOKUP(U100,'BASE DE DONNEE'!$A$4:$H$148,6,0)*AH100/100</f>
        <v>#N/A</v>
      </c>
      <c r="AJ100" s="51" t="e">
        <f>VLOOKUP(U100,'BASE DE DONNEE'!$A$4:$H$148,7,0)*AH100/100</f>
        <v>#N/A</v>
      </c>
      <c r="AK100" s="51" t="e">
        <f>VLOOKUP(U100,'BASE DE DONNEE'!$A$4:$H$148,8,0)*AH100/100</f>
        <v>#N/A</v>
      </c>
      <c r="AL100" s="52" t="e">
        <f t="shared" si="23"/>
        <v>#N/A</v>
      </c>
      <c r="AM100" s="22"/>
      <c r="AN100" s="153"/>
      <c r="AO100" s="782" t="e">
        <f>VLOOKUP(AN100,'BASE DE DONNEE'!$A$4:$H$148,2,0)</f>
        <v>#N/A</v>
      </c>
      <c r="AP100" s="782"/>
      <c r="AQ100" s="782"/>
      <c r="AR100" s="783"/>
      <c r="AS100" s="783"/>
      <c r="AT100" s="784"/>
      <c r="AU100" s="784"/>
      <c r="AV100" s="785"/>
      <c r="AW100" s="785"/>
      <c r="AX100" s="785"/>
      <c r="AY100" s="50" t="e">
        <f>VLOOKUP(AN100,'BASE DE DONNEE'!$A$4:$H$148,3,0)</f>
        <v>#N/A</v>
      </c>
      <c r="AZ100" s="713" t="e">
        <f t="shared" si="24"/>
        <v>#N/A</v>
      </c>
      <c r="BA100" s="714"/>
      <c r="BB100" s="51" t="e">
        <f>VLOOKUP(AN100,'BASE DE DONNEE'!$A$4:$H$148,6,0)*BA100/100</f>
        <v>#N/A</v>
      </c>
      <c r="BC100" s="51" t="e">
        <f>VLOOKUP(AN100,'BASE DE DONNEE'!$A$4:$H$148,7,0)*BA100/100</f>
        <v>#N/A</v>
      </c>
      <c r="BD100" s="51" t="e">
        <f>VLOOKUP(AN100,'BASE DE DONNEE'!$A$4:$H$148,8,0)*BA100/100</f>
        <v>#N/A</v>
      </c>
      <c r="BE100" s="52" t="e">
        <f t="shared" si="25"/>
        <v>#N/A</v>
      </c>
      <c r="BF100" s="22"/>
      <c r="BG100" s="153"/>
      <c r="BH100" s="782" t="e">
        <f>VLOOKUP(BG100,'BASE DE DONNEE'!$A$4:$H$148,2,0)</f>
        <v>#N/A</v>
      </c>
      <c r="BI100" s="782"/>
      <c r="BJ100" s="782"/>
      <c r="BK100" s="783"/>
      <c r="BL100" s="783"/>
      <c r="BM100" s="784"/>
      <c r="BN100" s="784"/>
      <c r="BO100" s="785"/>
      <c r="BP100" s="785"/>
      <c r="BQ100" s="785"/>
      <c r="BR100" s="50" t="e">
        <f>VLOOKUP(BG100,'BASE DE DONNEE'!$A$4:$H$148,3,0)</f>
        <v>#N/A</v>
      </c>
      <c r="BS100" s="713" t="e">
        <f t="shared" si="26"/>
        <v>#N/A</v>
      </c>
      <c r="BT100" s="714"/>
      <c r="BU100" s="51" t="e">
        <f>VLOOKUP(BG100,'BASE DE DONNEE'!$A$4:$H$148,6,0)*BT100/100</f>
        <v>#N/A</v>
      </c>
      <c r="BV100" s="51" t="e">
        <f>VLOOKUP(BG100,'BASE DE DONNEE'!$A$4:$H$148,7,0)*BT100/100</f>
        <v>#N/A</v>
      </c>
      <c r="BW100" s="51" t="e">
        <f>VLOOKUP(BG100,'BASE DE DONNEE'!$A$4:$H$148,8,0)*BT100/100</f>
        <v>#N/A</v>
      </c>
      <c r="BX100" s="52" t="e">
        <f t="shared" si="27"/>
        <v>#N/A</v>
      </c>
    </row>
    <row r="101" spans="1:76" ht="16.5" thickTop="1" thickBot="1" x14ac:dyDescent="0.3">
      <c r="A101" s="821" t="s">
        <v>61</v>
      </c>
      <c r="B101" s="822"/>
      <c r="C101" s="822"/>
      <c r="D101" s="822"/>
      <c r="E101" s="822"/>
      <c r="F101" s="822"/>
      <c r="G101" s="822"/>
      <c r="H101" s="822"/>
      <c r="I101" s="823"/>
      <c r="J101" s="824">
        <f>SUM(J77:L100)+SUM(AC77:AE107)+SUM(AV77:AX107)+SUM(BO77:BQ107)</f>
        <v>0</v>
      </c>
      <c r="K101" s="825"/>
      <c r="L101" s="825"/>
      <c r="M101" s="825"/>
      <c r="N101" s="825"/>
      <c r="O101" s="825"/>
      <c r="P101" s="825"/>
      <c r="Q101" s="825"/>
      <c r="R101" s="825"/>
      <c r="S101" s="826"/>
      <c r="T101" s="22"/>
      <c r="U101" s="153"/>
      <c r="V101" s="782" t="e">
        <f>VLOOKUP(U101,'BASE DE DONNEE'!$A$4:$H$148,2,0)</f>
        <v>#N/A</v>
      </c>
      <c r="W101" s="782"/>
      <c r="X101" s="782"/>
      <c r="Y101" s="783"/>
      <c r="Z101" s="783"/>
      <c r="AA101" s="784"/>
      <c r="AB101" s="784"/>
      <c r="AC101" s="785"/>
      <c r="AD101" s="785"/>
      <c r="AE101" s="785"/>
      <c r="AF101" s="50" t="e">
        <f>VLOOKUP(U101,'BASE DE DONNEE'!$A$4:$H$148,3,0)</f>
        <v>#N/A</v>
      </c>
      <c r="AG101" s="713" t="e">
        <f t="shared" si="22"/>
        <v>#N/A</v>
      </c>
      <c r="AH101" s="714"/>
      <c r="AI101" s="51" t="e">
        <f>VLOOKUP(U101,'BASE DE DONNEE'!$A$4:$H$148,6,0)*AH101/100</f>
        <v>#N/A</v>
      </c>
      <c r="AJ101" s="51" t="e">
        <f>VLOOKUP(U101,'BASE DE DONNEE'!$A$4:$H$148,7,0)*AH101/100</f>
        <v>#N/A</v>
      </c>
      <c r="AK101" s="51" t="e">
        <f>VLOOKUP(U101,'BASE DE DONNEE'!$A$4:$H$148,8,0)*AH101/100</f>
        <v>#N/A</v>
      </c>
      <c r="AL101" s="52" t="e">
        <f t="shared" si="23"/>
        <v>#N/A</v>
      </c>
      <c r="AM101" s="22"/>
      <c r="AN101" s="153"/>
      <c r="AO101" s="782" t="e">
        <f>VLOOKUP(AN101,'BASE DE DONNEE'!$A$4:$H$148,2,0)</f>
        <v>#N/A</v>
      </c>
      <c r="AP101" s="782"/>
      <c r="AQ101" s="782"/>
      <c r="AR101" s="783"/>
      <c r="AS101" s="783"/>
      <c r="AT101" s="784"/>
      <c r="AU101" s="784"/>
      <c r="AV101" s="785"/>
      <c r="AW101" s="785"/>
      <c r="AX101" s="785"/>
      <c r="AY101" s="50" t="e">
        <f>VLOOKUP(AN101,'BASE DE DONNEE'!$A$4:$H$148,3,0)</f>
        <v>#N/A</v>
      </c>
      <c r="AZ101" s="713" t="e">
        <f t="shared" si="24"/>
        <v>#N/A</v>
      </c>
      <c r="BA101" s="714"/>
      <c r="BB101" s="51" t="e">
        <f>VLOOKUP(AN101,'BASE DE DONNEE'!$A$4:$H$148,6,0)*BA101/100</f>
        <v>#N/A</v>
      </c>
      <c r="BC101" s="51" t="e">
        <f>VLOOKUP(AN101,'BASE DE DONNEE'!$A$4:$H$148,7,0)*BA101/100</f>
        <v>#N/A</v>
      </c>
      <c r="BD101" s="51" t="e">
        <f>VLOOKUP(AN101,'BASE DE DONNEE'!$A$4:$H$148,8,0)*BA101/100</f>
        <v>#N/A</v>
      </c>
      <c r="BE101" s="52" t="e">
        <f t="shared" si="25"/>
        <v>#N/A</v>
      </c>
      <c r="BF101" s="22"/>
      <c r="BG101" s="153"/>
      <c r="BH101" s="782" t="e">
        <f>VLOOKUP(BG101,'BASE DE DONNEE'!$A$4:$H$148,2,0)</f>
        <v>#N/A</v>
      </c>
      <c r="BI101" s="782"/>
      <c r="BJ101" s="782"/>
      <c r="BK101" s="783"/>
      <c r="BL101" s="783"/>
      <c r="BM101" s="784"/>
      <c r="BN101" s="784"/>
      <c r="BO101" s="785"/>
      <c r="BP101" s="785"/>
      <c r="BQ101" s="785"/>
      <c r="BR101" s="50" t="e">
        <f>VLOOKUP(BG101,'BASE DE DONNEE'!$A$4:$H$148,3,0)</f>
        <v>#N/A</v>
      </c>
      <c r="BS101" s="713" t="e">
        <f t="shared" si="26"/>
        <v>#N/A</v>
      </c>
      <c r="BT101" s="714"/>
      <c r="BU101" s="51" t="e">
        <f>VLOOKUP(BG101,'BASE DE DONNEE'!$A$4:$H$148,6,0)*BT101/100</f>
        <v>#N/A</v>
      </c>
      <c r="BV101" s="51" t="e">
        <f>VLOOKUP(BG101,'BASE DE DONNEE'!$A$4:$H$148,7,0)*BT101/100</f>
        <v>#N/A</v>
      </c>
      <c r="BW101" s="51" t="e">
        <f>VLOOKUP(BG101,'BASE DE DONNEE'!$A$4:$H$148,8,0)*BT101/100</f>
        <v>#N/A</v>
      </c>
      <c r="BX101" s="52" t="e">
        <f t="shared" si="27"/>
        <v>#N/A</v>
      </c>
    </row>
    <row r="102" spans="1:76" ht="15.75" thickBot="1" x14ac:dyDescent="0.3">
      <c r="A102" s="854" t="s">
        <v>55</v>
      </c>
      <c r="B102" s="855"/>
      <c r="C102" s="855"/>
      <c r="D102" s="855"/>
      <c r="E102" s="855"/>
      <c r="F102" s="855"/>
      <c r="G102" s="855"/>
      <c r="H102" s="855"/>
      <c r="I102" s="855"/>
      <c r="J102" s="855"/>
      <c r="K102" s="855"/>
      <c r="L102" s="855"/>
      <c r="M102" s="855"/>
      <c r="N102" s="855"/>
      <c r="O102" s="818">
        <f>SUMIF(N77:O100,"&lt;&gt;#N/A")+SUMIF(AG77:AH107,"&lt;&gt;#N/A")+SUMIF(AZ77:BA107,"&lt;&gt;#N/A")+SUMIF(BS77:BT107,"&lt;&gt;#N/A")</f>
        <v>0</v>
      </c>
      <c r="P102" s="819"/>
      <c r="Q102" s="819"/>
      <c r="R102" s="819"/>
      <c r="S102" s="820"/>
      <c r="T102" s="22"/>
      <c r="U102" s="153"/>
      <c r="V102" s="782" t="e">
        <f>VLOOKUP(U102,'BASE DE DONNEE'!$A$4:$H$148,2,0)</f>
        <v>#N/A</v>
      </c>
      <c r="W102" s="782"/>
      <c r="X102" s="782"/>
      <c r="Y102" s="783"/>
      <c r="Z102" s="783"/>
      <c r="AA102" s="784"/>
      <c r="AB102" s="784"/>
      <c r="AC102" s="785"/>
      <c r="AD102" s="785"/>
      <c r="AE102" s="785"/>
      <c r="AF102" s="50" t="e">
        <f>VLOOKUP(U102,'BASE DE DONNEE'!$A$4:$H$148,3,0)</f>
        <v>#N/A</v>
      </c>
      <c r="AG102" s="713" t="e">
        <f t="shared" si="22"/>
        <v>#N/A</v>
      </c>
      <c r="AH102" s="714"/>
      <c r="AI102" s="51" t="e">
        <f>VLOOKUP(U102,'BASE DE DONNEE'!$A$4:$H$148,6,0)*AH102/100</f>
        <v>#N/A</v>
      </c>
      <c r="AJ102" s="51" t="e">
        <f>VLOOKUP(U102,'BASE DE DONNEE'!$A$4:$H$148,7,0)*AH102/100</f>
        <v>#N/A</v>
      </c>
      <c r="AK102" s="51" t="e">
        <f>VLOOKUP(U102,'BASE DE DONNEE'!$A$4:$H$148,8,0)*AH102/100</f>
        <v>#N/A</v>
      </c>
      <c r="AL102" s="52" t="e">
        <f t="shared" si="23"/>
        <v>#N/A</v>
      </c>
      <c r="AM102" s="22"/>
      <c r="AN102" s="153"/>
      <c r="AO102" s="782" t="e">
        <f>VLOOKUP(AN102,'BASE DE DONNEE'!$A$4:$H$148,2,0)</f>
        <v>#N/A</v>
      </c>
      <c r="AP102" s="782"/>
      <c r="AQ102" s="782"/>
      <c r="AR102" s="783"/>
      <c r="AS102" s="783"/>
      <c r="AT102" s="784"/>
      <c r="AU102" s="784"/>
      <c r="AV102" s="785"/>
      <c r="AW102" s="785"/>
      <c r="AX102" s="785"/>
      <c r="AY102" s="50" t="e">
        <f>VLOOKUP(AN102,'BASE DE DONNEE'!$A$4:$H$148,3,0)</f>
        <v>#N/A</v>
      </c>
      <c r="AZ102" s="713" t="e">
        <f t="shared" si="24"/>
        <v>#N/A</v>
      </c>
      <c r="BA102" s="714"/>
      <c r="BB102" s="51" t="e">
        <f>VLOOKUP(AN102,'BASE DE DONNEE'!$A$4:$H$148,6,0)*BA102/100</f>
        <v>#N/A</v>
      </c>
      <c r="BC102" s="51" t="e">
        <f>VLOOKUP(AN102,'BASE DE DONNEE'!$A$4:$H$148,7,0)*BA102/100</f>
        <v>#N/A</v>
      </c>
      <c r="BD102" s="51" t="e">
        <f>VLOOKUP(AN102,'BASE DE DONNEE'!$A$4:$H$148,8,0)*BA102/100</f>
        <v>#N/A</v>
      </c>
      <c r="BE102" s="52" t="e">
        <f t="shared" si="25"/>
        <v>#N/A</v>
      </c>
      <c r="BF102" s="22"/>
      <c r="BG102" s="153"/>
      <c r="BH102" s="782" t="e">
        <f>VLOOKUP(BG102,'BASE DE DONNEE'!$A$4:$H$148,2,0)</f>
        <v>#N/A</v>
      </c>
      <c r="BI102" s="782"/>
      <c r="BJ102" s="782"/>
      <c r="BK102" s="783"/>
      <c r="BL102" s="783"/>
      <c r="BM102" s="784"/>
      <c r="BN102" s="784"/>
      <c r="BO102" s="785"/>
      <c r="BP102" s="785"/>
      <c r="BQ102" s="785"/>
      <c r="BR102" s="50" t="e">
        <f>VLOOKUP(BG102,'BASE DE DONNEE'!$A$4:$H$148,3,0)</f>
        <v>#N/A</v>
      </c>
      <c r="BS102" s="713" t="e">
        <f t="shared" si="26"/>
        <v>#N/A</v>
      </c>
      <c r="BT102" s="714"/>
      <c r="BU102" s="51" t="e">
        <f>VLOOKUP(BG102,'BASE DE DONNEE'!$A$4:$H$148,6,0)*BT102/100</f>
        <v>#N/A</v>
      </c>
      <c r="BV102" s="51" t="e">
        <f>VLOOKUP(BG102,'BASE DE DONNEE'!$A$4:$H$148,7,0)*BT102/100</f>
        <v>#N/A</v>
      </c>
      <c r="BW102" s="51" t="e">
        <f>VLOOKUP(BG102,'BASE DE DONNEE'!$A$4:$H$148,8,0)*BT102/100</f>
        <v>#N/A</v>
      </c>
      <c r="BX102" s="52" t="e">
        <f t="shared" si="27"/>
        <v>#N/A</v>
      </c>
    </row>
    <row r="103" spans="1:76" ht="15.75" thickBot="1" x14ac:dyDescent="0.3">
      <c r="A103" s="854" t="s">
        <v>59</v>
      </c>
      <c r="B103" s="855"/>
      <c r="C103" s="855"/>
      <c r="D103" s="855"/>
      <c r="E103" s="855"/>
      <c r="F103" s="855"/>
      <c r="G103" s="855"/>
      <c r="H103" s="855"/>
      <c r="I103" s="855"/>
      <c r="J103" s="855"/>
      <c r="K103" s="855"/>
      <c r="L103" s="855"/>
      <c r="M103" s="855"/>
      <c r="N103" s="855"/>
      <c r="O103" s="856"/>
      <c r="P103" s="815">
        <f>SUMIF(P77:P100,"&lt;&gt;#N/A")+SUMIF(AI77:AI107,"&lt;&gt;#N/A")+SUMIF(BB77:BB107,"&lt;&gt;#N/A")+SUMIF(BU77:BU107,"&lt;&gt;#N/A")</f>
        <v>0</v>
      </c>
      <c r="Q103" s="816"/>
      <c r="R103" s="816"/>
      <c r="S103" s="817"/>
      <c r="T103" s="22"/>
      <c r="U103" s="153"/>
      <c r="V103" s="782" t="e">
        <f>VLOOKUP(U103,'BASE DE DONNEE'!$A$4:$H$148,2,0)</f>
        <v>#N/A</v>
      </c>
      <c r="W103" s="782"/>
      <c r="X103" s="782"/>
      <c r="Y103" s="783"/>
      <c r="Z103" s="783"/>
      <c r="AA103" s="784"/>
      <c r="AB103" s="784"/>
      <c r="AC103" s="785"/>
      <c r="AD103" s="785"/>
      <c r="AE103" s="785"/>
      <c r="AF103" s="50" t="e">
        <f>VLOOKUP(U103,'BASE DE DONNEE'!$A$4:$H$148,3,0)</f>
        <v>#N/A</v>
      </c>
      <c r="AG103" s="713" t="e">
        <f t="shared" si="22"/>
        <v>#N/A</v>
      </c>
      <c r="AH103" s="714"/>
      <c r="AI103" s="51" t="e">
        <f>VLOOKUP(U103,'BASE DE DONNEE'!$A$4:$H$148,6,0)*AH103/100</f>
        <v>#N/A</v>
      </c>
      <c r="AJ103" s="51" t="e">
        <f>VLOOKUP(U103,'BASE DE DONNEE'!$A$4:$H$148,7,0)*AH103/100</f>
        <v>#N/A</v>
      </c>
      <c r="AK103" s="51" t="e">
        <f>VLOOKUP(U103,'BASE DE DONNEE'!$A$4:$H$148,8,0)*AH103/100</f>
        <v>#N/A</v>
      </c>
      <c r="AL103" s="52" t="e">
        <f t="shared" si="23"/>
        <v>#N/A</v>
      </c>
      <c r="AM103" s="22"/>
      <c r="AN103" s="153"/>
      <c r="AO103" s="782" t="e">
        <f>VLOOKUP(AN103,'BASE DE DONNEE'!$A$4:$H$148,2,0)</f>
        <v>#N/A</v>
      </c>
      <c r="AP103" s="782"/>
      <c r="AQ103" s="782"/>
      <c r="AR103" s="783"/>
      <c r="AS103" s="783"/>
      <c r="AT103" s="784"/>
      <c r="AU103" s="784"/>
      <c r="AV103" s="785"/>
      <c r="AW103" s="785"/>
      <c r="AX103" s="785"/>
      <c r="AY103" s="50" t="e">
        <f>VLOOKUP(AN103,'BASE DE DONNEE'!$A$4:$H$148,3,0)</f>
        <v>#N/A</v>
      </c>
      <c r="AZ103" s="713" t="e">
        <f t="shared" si="24"/>
        <v>#N/A</v>
      </c>
      <c r="BA103" s="714"/>
      <c r="BB103" s="51" t="e">
        <f>VLOOKUP(AN103,'BASE DE DONNEE'!$A$4:$H$148,6,0)*BA103/100</f>
        <v>#N/A</v>
      </c>
      <c r="BC103" s="51" t="e">
        <f>VLOOKUP(AN103,'BASE DE DONNEE'!$A$4:$H$148,7,0)*BA103/100</f>
        <v>#N/A</v>
      </c>
      <c r="BD103" s="51" t="e">
        <f>VLOOKUP(AN103,'BASE DE DONNEE'!$A$4:$H$148,8,0)*BA103/100</f>
        <v>#N/A</v>
      </c>
      <c r="BE103" s="52" t="e">
        <f t="shared" si="25"/>
        <v>#N/A</v>
      </c>
      <c r="BF103" s="22"/>
      <c r="BG103" s="153"/>
      <c r="BH103" s="782" t="e">
        <f>VLOOKUP(BG103,'BASE DE DONNEE'!$A$4:$H$148,2,0)</f>
        <v>#N/A</v>
      </c>
      <c r="BI103" s="782"/>
      <c r="BJ103" s="782"/>
      <c r="BK103" s="783"/>
      <c r="BL103" s="783"/>
      <c r="BM103" s="784"/>
      <c r="BN103" s="784"/>
      <c r="BO103" s="785"/>
      <c r="BP103" s="785"/>
      <c r="BQ103" s="785"/>
      <c r="BR103" s="50" t="e">
        <f>VLOOKUP(BG103,'BASE DE DONNEE'!$A$4:$H$148,3,0)</f>
        <v>#N/A</v>
      </c>
      <c r="BS103" s="713" t="e">
        <f t="shared" si="26"/>
        <v>#N/A</v>
      </c>
      <c r="BT103" s="714"/>
      <c r="BU103" s="51" t="e">
        <f>VLOOKUP(BG103,'BASE DE DONNEE'!$A$4:$H$148,6,0)*BT103/100</f>
        <v>#N/A</v>
      </c>
      <c r="BV103" s="51" t="e">
        <f>VLOOKUP(BG103,'BASE DE DONNEE'!$A$4:$H$148,7,0)*BT103/100</f>
        <v>#N/A</v>
      </c>
      <c r="BW103" s="51" t="e">
        <f>VLOOKUP(BG103,'BASE DE DONNEE'!$A$4:$H$148,8,0)*BT103/100</f>
        <v>#N/A</v>
      </c>
      <c r="BX103" s="52" t="e">
        <f t="shared" si="27"/>
        <v>#N/A</v>
      </c>
    </row>
    <row r="104" spans="1:76" ht="15.75" thickBot="1" x14ac:dyDescent="0.3">
      <c r="A104" s="868" t="s">
        <v>58</v>
      </c>
      <c r="B104" s="869"/>
      <c r="C104" s="869"/>
      <c r="D104" s="869"/>
      <c r="E104" s="869"/>
      <c r="F104" s="869"/>
      <c r="G104" s="869"/>
      <c r="H104" s="869"/>
      <c r="I104" s="869"/>
      <c r="J104" s="869"/>
      <c r="K104" s="869"/>
      <c r="L104" s="869"/>
      <c r="M104" s="869"/>
      <c r="N104" s="869"/>
      <c r="O104" s="869"/>
      <c r="P104" s="575"/>
      <c r="Q104" s="800">
        <f>SUMIF(Q77:Q100,"&lt;&gt;#N/A")+SUMIF(AJ77:AJ107,"&lt;&gt;#N/A")+SUMIF(BC77:BC107,"&lt;&gt;#N/A")+SUMIF(BV77:BV107,"&lt;&gt;#N/A")</f>
        <v>0</v>
      </c>
      <c r="R104" s="801"/>
      <c r="S104" s="802"/>
      <c r="T104" s="22"/>
      <c r="U104" s="153"/>
      <c r="V104" s="782" t="e">
        <f>VLOOKUP(U104,'BASE DE DONNEE'!$A$4:$H$148,2,0)</f>
        <v>#N/A</v>
      </c>
      <c r="W104" s="782"/>
      <c r="X104" s="782"/>
      <c r="Y104" s="783"/>
      <c r="Z104" s="783"/>
      <c r="AA104" s="784"/>
      <c r="AB104" s="784"/>
      <c r="AC104" s="785"/>
      <c r="AD104" s="785"/>
      <c r="AE104" s="785"/>
      <c r="AF104" s="50" t="e">
        <f>VLOOKUP(U104,'BASE DE DONNEE'!$A$4:$H$148,3,0)</f>
        <v>#N/A</v>
      </c>
      <c r="AG104" s="713" t="e">
        <f t="shared" si="22"/>
        <v>#N/A</v>
      </c>
      <c r="AH104" s="714"/>
      <c r="AI104" s="51" t="e">
        <f>VLOOKUP(U104,'BASE DE DONNEE'!$A$4:$H$148,6,0)*AH104/100</f>
        <v>#N/A</v>
      </c>
      <c r="AJ104" s="51" t="e">
        <f>VLOOKUP(U104,'BASE DE DONNEE'!$A$4:$H$148,7,0)*AH104/100</f>
        <v>#N/A</v>
      </c>
      <c r="AK104" s="51" t="e">
        <f>VLOOKUP(U104,'BASE DE DONNEE'!$A$4:$H$148,8,0)*AH104/100</f>
        <v>#N/A</v>
      </c>
      <c r="AL104" s="52" t="e">
        <f t="shared" si="23"/>
        <v>#N/A</v>
      </c>
      <c r="AM104" s="22"/>
      <c r="AN104" s="153"/>
      <c r="AO104" s="782" t="e">
        <f>VLOOKUP(AN104,'BASE DE DONNEE'!$A$4:$H$148,2,0)</f>
        <v>#N/A</v>
      </c>
      <c r="AP104" s="782"/>
      <c r="AQ104" s="782"/>
      <c r="AR104" s="783"/>
      <c r="AS104" s="783"/>
      <c r="AT104" s="784"/>
      <c r="AU104" s="784"/>
      <c r="AV104" s="785"/>
      <c r="AW104" s="785"/>
      <c r="AX104" s="785"/>
      <c r="AY104" s="50" t="e">
        <f>VLOOKUP(AN104,'BASE DE DONNEE'!$A$4:$H$148,3,0)</f>
        <v>#N/A</v>
      </c>
      <c r="AZ104" s="713" t="e">
        <f t="shared" si="24"/>
        <v>#N/A</v>
      </c>
      <c r="BA104" s="714"/>
      <c r="BB104" s="51" t="e">
        <f>VLOOKUP(AN104,'BASE DE DONNEE'!$A$4:$H$148,6,0)*BA104/100</f>
        <v>#N/A</v>
      </c>
      <c r="BC104" s="51" t="e">
        <f>VLOOKUP(AN104,'BASE DE DONNEE'!$A$4:$H$148,7,0)*BA104/100</f>
        <v>#N/A</v>
      </c>
      <c r="BD104" s="51" t="e">
        <f>VLOOKUP(AN104,'BASE DE DONNEE'!$A$4:$H$148,8,0)*BA104/100</f>
        <v>#N/A</v>
      </c>
      <c r="BE104" s="52" t="e">
        <f t="shared" si="25"/>
        <v>#N/A</v>
      </c>
      <c r="BF104" s="22"/>
      <c r="BG104" s="153"/>
      <c r="BH104" s="782" t="e">
        <f>VLOOKUP(BG104,'BASE DE DONNEE'!$A$4:$H$148,2,0)</f>
        <v>#N/A</v>
      </c>
      <c r="BI104" s="782"/>
      <c r="BJ104" s="782"/>
      <c r="BK104" s="783"/>
      <c r="BL104" s="783"/>
      <c r="BM104" s="784"/>
      <c r="BN104" s="784"/>
      <c r="BO104" s="785"/>
      <c r="BP104" s="785"/>
      <c r="BQ104" s="785"/>
      <c r="BR104" s="50" t="e">
        <f>VLOOKUP(BG104,'BASE DE DONNEE'!$A$4:$H$148,3,0)</f>
        <v>#N/A</v>
      </c>
      <c r="BS104" s="713" t="e">
        <f t="shared" si="26"/>
        <v>#N/A</v>
      </c>
      <c r="BT104" s="714"/>
      <c r="BU104" s="51" t="e">
        <f>VLOOKUP(BG104,'BASE DE DONNEE'!$A$4:$H$148,6,0)*BT104/100</f>
        <v>#N/A</v>
      </c>
      <c r="BV104" s="51" t="e">
        <f>VLOOKUP(BG104,'BASE DE DONNEE'!$A$4:$H$148,7,0)*BT104/100</f>
        <v>#N/A</v>
      </c>
      <c r="BW104" s="51" t="e">
        <f>VLOOKUP(BG104,'BASE DE DONNEE'!$A$4:$H$148,8,0)*BT104/100</f>
        <v>#N/A</v>
      </c>
      <c r="BX104" s="52" t="e">
        <f t="shared" si="27"/>
        <v>#N/A</v>
      </c>
    </row>
    <row r="105" spans="1:76" ht="15.75" thickBot="1" x14ac:dyDescent="0.3">
      <c r="A105" s="885" t="s">
        <v>57</v>
      </c>
      <c r="B105" s="886"/>
      <c r="C105" s="886"/>
      <c r="D105" s="886"/>
      <c r="E105" s="886"/>
      <c r="F105" s="886"/>
      <c r="G105" s="886"/>
      <c r="H105" s="886"/>
      <c r="I105" s="886"/>
      <c r="J105" s="886"/>
      <c r="K105" s="886"/>
      <c r="L105" s="886"/>
      <c r="M105" s="886"/>
      <c r="N105" s="886"/>
      <c r="O105" s="886"/>
      <c r="P105" s="886"/>
      <c r="Q105" s="856"/>
      <c r="R105" s="798">
        <f>SUMIF(R77:R100,"&lt;&gt;#N/A")+SUMIF(AK77:AK107,"&lt;&gt;#N/A")+SUMIF(BD77:BD107,"&lt;&gt;#N/A")+SUMIF(BW77:BW107,"&lt;&gt;#N/A")</f>
        <v>0</v>
      </c>
      <c r="S105" s="799"/>
      <c r="T105" s="22"/>
      <c r="U105" s="153"/>
      <c r="V105" s="782" t="e">
        <f>VLOOKUP(U105,'BASE DE DONNEE'!$A$4:$H$148,2,0)</f>
        <v>#N/A</v>
      </c>
      <c r="W105" s="782"/>
      <c r="X105" s="782"/>
      <c r="Y105" s="783"/>
      <c r="Z105" s="783"/>
      <c r="AA105" s="784"/>
      <c r="AB105" s="784"/>
      <c r="AC105" s="785"/>
      <c r="AD105" s="785"/>
      <c r="AE105" s="785"/>
      <c r="AF105" s="50" t="e">
        <f>VLOOKUP(U105,'BASE DE DONNEE'!$A$4:$H$148,3,0)</f>
        <v>#N/A</v>
      </c>
      <c r="AG105" s="713" t="e">
        <f t="shared" si="22"/>
        <v>#N/A</v>
      </c>
      <c r="AH105" s="714"/>
      <c r="AI105" s="51" t="e">
        <f>VLOOKUP(U105,'BASE DE DONNEE'!$A$4:$H$148,6,0)*AH105/100</f>
        <v>#N/A</v>
      </c>
      <c r="AJ105" s="51" t="e">
        <f>VLOOKUP(U105,'BASE DE DONNEE'!$A$4:$H$148,7,0)*AH105/100</f>
        <v>#N/A</v>
      </c>
      <c r="AK105" s="51" t="e">
        <f>VLOOKUP(U105,'BASE DE DONNEE'!$A$4:$H$148,8,0)*AH105/100</f>
        <v>#N/A</v>
      </c>
      <c r="AL105" s="52" t="e">
        <f t="shared" si="23"/>
        <v>#N/A</v>
      </c>
      <c r="AM105" s="22"/>
      <c r="AN105" s="153"/>
      <c r="AO105" s="782" t="e">
        <f>VLOOKUP(AN105,'BASE DE DONNEE'!$A$4:$H$148,2,0)</f>
        <v>#N/A</v>
      </c>
      <c r="AP105" s="782"/>
      <c r="AQ105" s="782"/>
      <c r="AR105" s="783"/>
      <c r="AS105" s="783"/>
      <c r="AT105" s="784"/>
      <c r="AU105" s="784"/>
      <c r="AV105" s="785"/>
      <c r="AW105" s="785"/>
      <c r="AX105" s="785"/>
      <c r="AY105" s="50" t="e">
        <f>VLOOKUP(AN105,'BASE DE DONNEE'!$A$4:$H$148,3,0)</f>
        <v>#N/A</v>
      </c>
      <c r="AZ105" s="713" t="e">
        <f t="shared" si="24"/>
        <v>#N/A</v>
      </c>
      <c r="BA105" s="714"/>
      <c r="BB105" s="51" t="e">
        <f>VLOOKUP(AN105,'BASE DE DONNEE'!$A$4:$H$148,6,0)*BA105/100</f>
        <v>#N/A</v>
      </c>
      <c r="BC105" s="51" t="e">
        <f>VLOOKUP(AN105,'BASE DE DONNEE'!$A$4:$H$148,7,0)*BA105/100</f>
        <v>#N/A</v>
      </c>
      <c r="BD105" s="51" t="e">
        <f>VLOOKUP(AN105,'BASE DE DONNEE'!$A$4:$H$148,8,0)*BA105/100</f>
        <v>#N/A</v>
      </c>
      <c r="BE105" s="52" t="e">
        <f t="shared" si="25"/>
        <v>#N/A</v>
      </c>
      <c r="BF105" s="22"/>
      <c r="BG105" s="153"/>
      <c r="BH105" s="782" t="e">
        <f>VLOOKUP(BG105,'BASE DE DONNEE'!$A$4:$H$148,2,0)</f>
        <v>#N/A</v>
      </c>
      <c r="BI105" s="782"/>
      <c r="BJ105" s="782"/>
      <c r="BK105" s="783"/>
      <c r="BL105" s="783"/>
      <c r="BM105" s="784"/>
      <c r="BN105" s="784"/>
      <c r="BO105" s="785"/>
      <c r="BP105" s="785"/>
      <c r="BQ105" s="785"/>
      <c r="BR105" s="50" t="e">
        <f>VLOOKUP(BG105,'BASE DE DONNEE'!$A$4:$H$148,3,0)</f>
        <v>#N/A</v>
      </c>
      <c r="BS105" s="713" t="e">
        <f t="shared" si="26"/>
        <v>#N/A</v>
      </c>
      <c r="BT105" s="714"/>
      <c r="BU105" s="51" t="e">
        <f>VLOOKUP(BG105,'BASE DE DONNEE'!$A$4:$H$148,6,0)*BT105/100</f>
        <v>#N/A</v>
      </c>
      <c r="BV105" s="51" t="e">
        <f>VLOOKUP(BG105,'BASE DE DONNEE'!$A$4:$H$148,7,0)*BT105/100</f>
        <v>#N/A</v>
      </c>
      <c r="BW105" s="51" t="e">
        <f>VLOOKUP(BG105,'BASE DE DONNEE'!$A$4:$H$148,8,0)*BT105/100</f>
        <v>#N/A</v>
      </c>
      <c r="BX105" s="52" t="e">
        <f t="shared" si="27"/>
        <v>#N/A</v>
      </c>
    </row>
    <row r="106" spans="1:76" ht="15.75" thickBot="1" x14ac:dyDescent="0.3">
      <c r="A106" s="872" t="s">
        <v>56</v>
      </c>
      <c r="B106" s="873"/>
      <c r="C106" s="873"/>
      <c r="D106" s="873"/>
      <c r="E106" s="873"/>
      <c r="F106" s="873"/>
      <c r="G106" s="873"/>
      <c r="H106" s="873"/>
      <c r="I106" s="873"/>
      <c r="J106" s="873"/>
      <c r="K106" s="873"/>
      <c r="L106" s="873"/>
      <c r="M106" s="873"/>
      <c r="N106" s="873"/>
      <c r="O106" s="873"/>
      <c r="P106" s="873"/>
      <c r="Q106" s="873"/>
      <c r="R106" s="874"/>
      <c r="S106" s="53">
        <f>SUMIF(S77:S100,"&lt;&gt;#N/A")+SUMIF(AL77:AL107,"&lt;&gt;#N/A")+SUMIF(BE77:BE107,"&lt;&gt;#N/A")+SUMIF(BX77:BX107,"&lt;&gt;#N/A")</f>
        <v>0</v>
      </c>
      <c r="T106" s="22"/>
      <c r="U106" s="153"/>
      <c r="V106" s="782" t="e">
        <f>VLOOKUP(U106,'BASE DE DONNEE'!$A$4:$H$148,2,0)</f>
        <v>#N/A</v>
      </c>
      <c r="W106" s="782"/>
      <c r="X106" s="782"/>
      <c r="Y106" s="783"/>
      <c r="Z106" s="783"/>
      <c r="AA106" s="784"/>
      <c r="AB106" s="784"/>
      <c r="AC106" s="785"/>
      <c r="AD106" s="785"/>
      <c r="AE106" s="785"/>
      <c r="AF106" s="50" t="e">
        <f>VLOOKUP(U106,'BASE DE DONNEE'!$A$4:$H$148,3,0)</f>
        <v>#N/A</v>
      </c>
      <c r="AG106" s="713" t="e">
        <f>(AC106*AF106)/100</f>
        <v>#N/A</v>
      </c>
      <c r="AH106" s="714"/>
      <c r="AI106" s="51" t="e">
        <f>VLOOKUP(U106,'BASE DE DONNEE'!$A$4:$H$148,6,0)*AH106/100</f>
        <v>#N/A</v>
      </c>
      <c r="AJ106" s="51" t="e">
        <f>VLOOKUP(U106,'BASE DE DONNEE'!$A$4:$H$148,7,0)*AH106/100</f>
        <v>#N/A</v>
      </c>
      <c r="AK106" s="51" t="e">
        <f>VLOOKUP(U106,'BASE DE DONNEE'!$A$4:$H$148,8,0)*AH106/100</f>
        <v>#N/A</v>
      </c>
      <c r="AL106" s="52" t="e">
        <f>AH106+AI106+AJ106+AK106</f>
        <v>#N/A</v>
      </c>
      <c r="AM106" s="22"/>
      <c r="AN106" s="153"/>
      <c r="AO106" s="782" t="e">
        <f>VLOOKUP(AN106,'BASE DE DONNEE'!$A$4:$H$148,2,0)</f>
        <v>#N/A</v>
      </c>
      <c r="AP106" s="782"/>
      <c r="AQ106" s="782"/>
      <c r="AR106" s="783"/>
      <c r="AS106" s="783"/>
      <c r="AT106" s="784"/>
      <c r="AU106" s="784"/>
      <c r="AV106" s="785"/>
      <c r="AW106" s="785"/>
      <c r="AX106" s="785"/>
      <c r="AY106" s="50" t="e">
        <f>VLOOKUP(AN106,'BASE DE DONNEE'!$A$4:$H$148,3,0)</f>
        <v>#N/A</v>
      </c>
      <c r="AZ106" s="713" t="e">
        <f>(AV106*AY106)/100</f>
        <v>#N/A</v>
      </c>
      <c r="BA106" s="714"/>
      <c r="BB106" s="51" t="e">
        <f>VLOOKUP(AN106,'BASE DE DONNEE'!$A$4:$H$148,6,0)*BA106/100</f>
        <v>#N/A</v>
      </c>
      <c r="BC106" s="51" t="e">
        <f>VLOOKUP(AN106,'BASE DE DONNEE'!$A$4:$H$148,7,0)*BA106/100</f>
        <v>#N/A</v>
      </c>
      <c r="BD106" s="51" t="e">
        <f>VLOOKUP(AN106,'BASE DE DONNEE'!$A$4:$H$148,8,0)*BA106/100</f>
        <v>#N/A</v>
      </c>
      <c r="BE106" s="52" t="e">
        <f t="shared" si="25"/>
        <v>#N/A</v>
      </c>
      <c r="BF106" s="22"/>
      <c r="BG106" s="153"/>
      <c r="BH106" s="782" t="e">
        <f>VLOOKUP(BG106,'BASE DE DONNEE'!$A$4:$H$148,2,0)</f>
        <v>#N/A</v>
      </c>
      <c r="BI106" s="782"/>
      <c r="BJ106" s="782"/>
      <c r="BK106" s="783"/>
      <c r="BL106" s="783"/>
      <c r="BM106" s="784"/>
      <c r="BN106" s="784"/>
      <c r="BO106" s="785"/>
      <c r="BP106" s="785"/>
      <c r="BQ106" s="785"/>
      <c r="BR106" s="50" t="e">
        <f>VLOOKUP(BG106,'BASE DE DONNEE'!$A$4:$H$148,3,0)</f>
        <v>#N/A</v>
      </c>
      <c r="BS106" s="713" t="e">
        <f t="shared" si="26"/>
        <v>#N/A</v>
      </c>
      <c r="BT106" s="714"/>
      <c r="BU106" s="51" t="e">
        <f>VLOOKUP(BG106,'BASE DE DONNEE'!$A$4:$H$148,6,0)*BT106/100</f>
        <v>#N/A</v>
      </c>
      <c r="BV106" s="51" t="e">
        <f>VLOOKUP(BG106,'BASE DE DONNEE'!$A$4:$H$148,7,0)*BT106/100</f>
        <v>#N/A</v>
      </c>
      <c r="BW106" s="51" t="e">
        <f>VLOOKUP(BG106,'BASE DE DONNEE'!$A$4:$H$148,8,0)*BT106/100</f>
        <v>#N/A</v>
      </c>
      <c r="BX106" s="52" t="e">
        <f t="shared" si="27"/>
        <v>#N/A</v>
      </c>
    </row>
    <row r="107" spans="1:76" ht="15.75" thickBot="1" x14ac:dyDescent="0.3">
      <c r="T107" s="882"/>
      <c r="U107" s="883"/>
      <c r="V107" s="883"/>
      <c r="W107" s="883"/>
      <c r="X107" s="883"/>
      <c r="Y107" s="883"/>
      <c r="Z107" s="883"/>
      <c r="AA107" s="883"/>
      <c r="AB107" s="883"/>
      <c r="AC107" s="883"/>
      <c r="AD107" s="883"/>
      <c r="AE107" s="883"/>
      <c r="AF107" s="883"/>
      <c r="AG107" s="883"/>
      <c r="AH107" s="883"/>
      <c r="AI107" s="883"/>
      <c r="AJ107" s="883"/>
      <c r="AK107" s="883"/>
      <c r="AL107" s="884"/>
      <c r="AM107" s="882"/>
      <c r="AN107" s="883"/>
      <c r="AO107" s="883"/>
      <c r="AP107" s="883"/>
      <c r="AQ107" s="883"/>
      <c r="AR107" s="883"/>
      <c r="AS107" s="883"/>
      <c r="AT107" s="883"/>
      <c r="AU107" s="883"/>
      <c r="AV107" s="883"/>
      <c r="AW107" s="883"/>
      <c r="AX107" s="883"/>
      <c r="AY107" s="883"/>
      <c r="AZ107" s="883"/>
      <c r="BA107" s="883"/>
      <c r="BB107" s="883"/>
      <c r="BC107" s="883"/>
      <c r="BD107" s="883"/>
      <c r="BE107" s="884"/>
      <c r="BF107" s="882"/>
      <c r="BG107" s="883"/>
      <c r="BH107" s="883"/>
      <c r="BI107" s="883"/>
      <c r="BJ107" s="883"/>
      <c r="BK107" s="883"/>
      <c r="BL107" s="883"/>
      <c r="BM107" s="883"/>
      <c r="BN107" s="883"/>
      <c r="BO107" s="883"/>
      <c r="BP107" s="883"/>
      <c r="BQ107" s="883"/>
      <c r="BR107" s="883"/>
      <c r="BS107" s="883"/>
      <c r="BT107" s="883"/>
      <c r="BU107" s="883"/>
      <c r="BV107" s="883"/>
      <c r="BW107" s="883"/>
      <c r="BX107" s="884"/>
    </row>
    <row r="108" spans="1:76" ht="15" customHeight="1" x14ac:dyDescent="0.25">
      <c r="A108" s="528" t="s">
        <v>32</v>
      </c>
      <c r="B108" s="529"/>
      <c r="C108" s="529"/>
      <c r="D108" s="529"/>
      <c r="E108" s="529"/>
      <c r="F108" s="529"/>
      <c r="G108" s="529"/>
      <c r="H108" s="529"/>
      <c r="I108" s="529"/>
      <c r="J108" s="529"/>
      <c r="K108" s="529"/>
      <c r="L108" s="529"/>
      <c r="M108" s="529"/>
      <c r="N108" s="529"/>
      <c r="O108" s="529"/>
      <c r="P108" s="529"/>
      <c r="Q108" s="529"/>
      <c r="R108" s="529"/>
      <c r="S108" s="530"/>
      <c r="T108" s="528" t="s">
        <v>32</v>
      </c>
      <c r="U108" s="529"/>
      <c r="V108" s="529"/>
      <c r="W108" s="529"/>
      <c r="X108" s="529"/>
      <c r="Y108" s="529"/>
      <c r="Z108" s="529"/>
      <c r="AA108" s="529"/>
      <c r="AB108" s="529"/>
      <c r="AC108" s="529"/>
      <c r="AD108" s="529"/>
      <c r="AE108" s="529"/>
      <c r="AF108" s="529"/>
      <c r="AG108" s="529"/>
      <c r="AH108" s="529"/>
      <c r="AI108" s="529"/>
      <c r="AJ108" s="529"/>
      <c r="AK108" s="529"/>
      <c r="AL108" s="530"/>
      <c r="AM108" s="528" t="s">
        <v>32</v>
      </c>
      <c r="AN108" s="529"/>
      <c r="AO108" s="529"/>
      <c r="AP108" s="529"/>
      <c r="AQ108" s="529"/>
      <c r="AR108" s="529"/>
      <c r="AS108" s="529"/>
      <c r="AT108" s="529"/>
      <c r="AU108" s="529"/>
      <c r="AV108" s="529"/>
      <c r="AW108" s="529"/>
      <c r="AX108" s="529"/>
      <c r="AY108" s="529"/>
      <c r="AZ108" s="529"/>
      <c r="BA108" s="529"/>
      <c r="BB108" s="529"/>
      <c r="BC108" s="529"/>
      <c r="BD108" s="529"/>
      <c r="BE108" s="530"/>
    </row>
    <row r="109" spans="1:76" ht="15" customHeight="1" thickBot="1" x14ac:dyDescent="0.3">
      <c r="A109" s="531"/>
      <c r="B109" s="532"/>
      <c r="C109" s="532"/>
      <c r="D109" s="532"/>
      <c r="E109" s="532"/>
      <c r="F109" s="532"/>
      <c r="G109" s="532"/>
      <c r="H109" s="532"/>
      <c r="I109" s="532"/>
      <c r="J109" s="532"/>
      <c r="K109" s="532"/>
      <c r="L109" s="532"/>
      <c r="M109" s="532"/>
      <c r="N109" s="532"/>
      <c r="O109" s="532"/>
      <c r="P109" s="532"/>
      <c r="Q109" s="532"/>
      <c r="R109" s="532"/>
      <c r="S109" s="533"/>
      <c r="T109" s="531"/>
      <c r="U109" s="532"/>
      <c r="V109" s="532"/>
      <c r="W109" s="532"/>
      <c r="X109" s="532"/>
      <c r="Y109" s="532"/>
      <c r="Z109" s="532"/>
      <c r="AA109" s="532"/>
      <c r="AB109" s="532"/>
      <c r="AC109" s="532"/>
      <c r="AD109" s="532"/>
      <c r="AE109" s="532"/>
      <c r="AF109" s="532"/>
      <c r="AG109" s="532"/>
      <c r="AH109" s="532"/>
      <c r="AI109" s="532"/>
      <c r="AJ109" s="532"/>
      <c r="AK109" s="532"/>
      <c r="AL109" s="533"/>
      <c r="AM109" s="531"/>
      <c r="AN109" s="532"/>
      <c r="AO109" s="532"/>
      <c r="AP109" s="532"/>
      <c r="AQ109" s="532"/>
      <c r="AR109" s="532"/>
      <c r="AS109" s="532"/>
      <c r="AT109" s="532"/>
      <c r="AU109" s="532"/>
      <c r="AV109" s="532"/>
      <c r="AW109" s="532"/>
      <c r="AX109" s="532"/>
      <c r="AY109" s="532"/>
      <c r="AZ109" s="532"/>
      <c r="BA109" s="532"/>
      <c r="BB109" s="532"/>
      <c r="BC109" s="532"/>
      <c r="BD109" s="532"/>
      <c r="BE109" s="533"/>
    </row>
    <row r="110" spans="1:76" ht="16.5" customHeight="1" thickBot="1" x14ac:dyDescent="0.3">
      <c r="A110" s="534" t="s">
        <v>41</v>
      </c>
      <c r="B110" s="667"/>
      <c r="C110" s="501" t="s">
        <v>14</v>
      </c>
      <c r="D110" s="501"/>
      <c r="E110" s="501"/>
      <c r="F110" s="501" t="s">
        <v>42</v>
      </c>
      <c r="G110" s="501"/>
      <c r="H110" s="803" t="s">
        <v>46</v>
      </c>
      <c r="I110" s="804"/>
      <c r="J110" s="805"/>
      <c r="K110" s="809" t="s">
        <v>62</v>
      </c>
      <c r="L110" s="810"/>
      <c r="M110" s="811"/>
      <c r="N110" s="526" t="s">
        <v>44</v>
      </c>
      <c r="O110" s="786"/>
      <c r="P110" s="524" t="s">
        <v>25</v>
      </c>
      <c r="Q110" s="524" t="s">
        <v>45</v>
      </c>
      <c r="R110" s="524" t="s">
        <v>26</v>
      </c>
      <c r="S110" s="846" t="s">
        <v>47</v>
      </c>
      <c r="T110" s="534" t="s">
        <v>41</v>
      </c>
      <c r="U110" s="667"/>
      <c r="V110" s="501" t="s">
        <v>14</v>
      </c>
      <c r="W110" s="501"/>
      <c r="X110" s="501"/>
      <c r="Y110" s="501" t="s">
        <v>42</v>
      </c>
      <c r="Z110" s="501"/>
      <c r="AA110" s="803" t="s">
        <v>46</v>
      </c>
      <c r="AB110" s="804"/>
      <c r="AC110" s="805"/>
      <c r="AD110" s="809" t="s">
        <v>62</v>
      </c>
      <c r="AE110" s="810"/>
      <c r="AF110" s="811"/>
      <c r="AG110" s="154"/>
      <c r="AH110" s="524" t="s">
        <v>44</v>
      </c>
      <c r="AI110" s="524" t="s">
        <v>25</v>
      </c>
      <c r="AJ110" s="524" t="s">
        <v>45</v>
      </c>
      <c r="AK110" s="524" t="s">
        <v>26</v>
      </c>
      <c r="AL110" s="501" t="s">
        <v>47</v>
      </c>
      <c r="AM110" s="534" t="s">
        <v>41</v>
      </c>
      <c r="AN110" s="667"/>
      <c r="AO110" s="501" t="s">
        <v>14</v>
      </c>
      <c r="AP110" s="501"/>
      <c r="AQ110" s="501"/>
      <c r="AR110" s="501" t="s">
        <v>42</v>
      </c>
      <c r="AS110" s="501"/>
      <c r="AT110" s="803" t="s">
        <v>46</v>
      </c>
      <c r="AU110" s="804"/>
      <c r="AV110" s="805"/>
      <c r="AW110" s="809" t="s">
        <v>62</v>
      </c>
      <c r="AX110" s="810"/>
      <c r="AY110" s="811"/>
      <c r="AZ110" s="526" t="s">
        <v>44</v>
      </c>
      <c r="BA110" s="786"/>
      <c r="BB110" s="524" t="s">
        <v>25</v>
      </c>
      <c r="BC110" s="524" t="s">
        <v>45</v>
      </c>
      <c r="BD110" s="524" t="s">
        <v>26</v>
      </c>
      <c r="BE110" s="501" t="s">
        <v>47</v>
      </c>
    </row>
    <row r="111" spans="1:76" ht="15.75" customHeight="1" thickBot="1" x14ac:dyDescent="0.3">
      <c r="A111" s="535"/>
      <c r="B111" s="669"/>
      <c r="C111" s="501"/>
      <c r="D111" s="501"/>
      <c r="E111" s="501"/>
      <c r="F111" s="501"/>
      <c r="G111" s="501"/>
      <c r="H111" s="806"/>
      <c r="I111" s="807"/>
      <c r="J111" s="808"/>
      <c r="K111" s="812"/>
      <c r="L111" s="813"/>
      <c r="M111" s="814"/>
      <c r="N111" s="527"/>
      <c r="O111" s="787"/>
      <c r="P111" s="524"/>
      <c r="Q111" s="524"/>
      <c r="R111" s="524"/>
      <c r="S111" s="846"/>
      <c r="T111" s="535"/>
      <c r="U111" s="669"/>
      <c r="V111" s="501"/>
      <c r="W111" s="501"/>
      <c r="X111" s="501"/>
      <c r="Y111" s="501"/>
      <c r="Z111" s="501"/>
      <c r="AA111" s="806"/>
      <c r="AB111" s="807"/>
      <c r="AC111" s="808"/>
      <c r="AD111" s="812"/>
      <c r="AE111" s="813"/>
      <c r="AF111" s="814"/>
      <c r="AG111" s="155"/>
      <c r="AH111" s="524"/>
      <c r="AI111" s="524"/>
      <c r="AJ111" s="524"/>
      <c r="AK111" s="524"/>
      <c r="AL111" s="501"/>
      <c r="AM111" s="535"/>
      <c r="AN111" s="669"/>
      <c r="AO111" s="501"/>
      <c r="AP111" s="501"/>
      <c r="AQ111" s="501"/>
      <c r="AR111" s="501"/>
      <c r="AS111" s="501"/>
      <c r="AT111" s="806"/>
      <c r="AU111" s="807"/>
      <c r="AV111" s="808"/>
      <c r="AW111" s="812"/>
      <c r="AX111" s="813"/>
      <c r="AY111" s="814"/>
      <c r="AZ111" s="527"/>
      <c r="BA111" s="787"/>
      <c r="BB111" s="524"/>
      <c r="BC111" s="524"/>
      <c r="BD111" s="524"/>
      <c r="BE111" s="501"/>
    </row>
    <row r="112" spans="1:76" ht="15.75" thickBot="1" x14ac:dyDescent="0.3">
      <c r="A112" s="796"/>
      <c r="B112" s="797"/>
      <c r="C112" s="788"/>
      <c r="D112" s="789"/>
      <c r="E112" s="790"/>
      <c r="F112" s="791"/>
      <c r="G112" s="792"/>
      <c r="H112" s="793"/>
      <c r="I112" s="794"/>
      <c r="J112" s="795"/>
      <c r="K112" s="793"/>
      <c r="L112" s="794"/>
      <c r="M112" s="795"/>
      <c r="N112" s="793"/>
      <c r="O112" s="795"/>
      <c r="P112" s="156"/>
      <c r="Q112" s="156"/>
      <c r="R112" s="156"/>
      <c r="S112" s="157"/>
      <c r="T112" s="796"/>
      <c r="U112" s="797"/>
      <c r="V112" s="788"/>
      <c r="W112" s="789"/>
      <c r="X112" s="790"/>
      <c r="Y112" s="791"/>
      <c r="Z112" s="792"/>
      <c r="AA112" s="793"/>
      <c r="AB112" s="794"/>
      <c r="AC112" s="795"/>
      <c r="AD112" s="793"/>
      <c r="AE112" s="794"/>
      <c r="AF112" s="795"/>
      <c r="AG112" s="158"/>
      <c r="AH112" s="156">
        <f>Y112/2</f>
        <v>0</v>
      </c>
      <c r="AI112" s="156"/>
      <c r="AJ112" s="156"/>
      <c r="AK112" s="156"/>
      <c r="AL112" s="157"/>
      <c r="AM112" s="796"/>
      <c r="AN112" s="797"/>
      <c r="AO112" s="788"/>
      <c r="AP112" s="789"/>
      <c r="AQ112" s="790"/>
      <c r="AR112" s="791"/>
      <c r="AS112" s="792"/>
      <c r="AT112" s="793"/>
      <c r="AU112" s="794"/>
      <c r="AV112" s="795"/>
      <c r="AW112" s="793"/>
      <c r="AX112" s="794"/>
      <c r="AY112" s="795"/>
      <c r="AZ112" s="793">
        <f>AR112/2</f>
        <v>0</v>
      </c>
      <c r="BA112" s="795"/>
      <c r="BB112" s="156"/>
      <c r="BC112" s="156"/>
      <c r="BD112" s="156"/>
      <c r="BE112" s="157"/>
    </row>
    <row r="113" spans="1:57" x14ac:dyDescent="0.25">
      <c r="A113" s="778"/>
      <c r="B113" s="779"/>
      <c r="C113" s="685"/>
      <c r="D113" s="780"/>
      <c r="E113" s="686"/>
      <c r="F113" s="683"/>
      <c r="G113" s="684"/>
      <c r="H113" s="683"/>
      <c r="I113" s="781"/>
      <c r="J113" s="684"/>
      <c r="K113" s="683"/>
      <c r="L113" s="781"/>
      <c r="M113" s="684"/>
      <c r="N113" s="683"/>
      <c r="O113" s="684"/>
      <c r="P113" s="66"/>
      <c r="Q113" s="66"/>
      <c r="R113" s="66"/>
      <c r="S113" s="159"/>
      <c r="T113" s="778"/>
      <c r="U113" s="779"/>
      <c r="V113" s="685"/>
      <c r="W113" s="780"/>
      <c r="X113" s="686"/>
      <c r="Y113" s="683"/>
      <c r="Z113" s="684"/>
      <c r="AA113" s="683"/>
      <c r="AB113" s="781"/>
      <c r="AC113" s="684"/>
      <c r="AD113" s="683"/>
      <c r="AE113" s="781"/>
      <c r="AF113" s="684"/>
      <c r="AG113" s="70"/>
      <c r="AH113" s="66"/>
      <c r="AI113" s="66"/>
      <c r="AJ113" s="66"/>
      <c r="AK113" s="66"/>
      <c r="AL113" s="159"/>
      <c r="AM113" s="778"/>
      <c r="AN113" s="779"/>
      <c r="AO113" s="685"/>
      <c r="AP113" s="780"/>
      <c r="AQ113" s="686"/>
      <c r="AR113" s="683"/>
      <c r="AS113" s="684"/>
      <c r="AT113" s="683"/>
      <c r="AU113" s="781"/>
      <c r="AV113" s="684"/>
      <c r="AW113" s="683"/>
      <c r="AX113" s="781"/>
      <c r="AY113" s="684"/>
      <c r="AZ113" s="793">
        <f t="shared" ref="AZ113:AZ137" si="28">AR113/2</f>
        <v>0</v>
      </c>
      <c r="BA113" s="795"/>
      <c r="BB113" s="66"/>
      <c r="BC113" s="66"/>
      <c r="BD113" s="66"/>
      <c r="BE113" s="159"/>
    </row>
    <row r="114" spans="1:57" x14ac:dyDescent="0.25">
      <c r="A114" s="778"/>
      <c r="B114" s="779"/>
      <c r="C114" s="685"/>
      <c r="D114" s="780"/>
      <c r="E114" s="686"/>
      <c r="F114" s="683"/>
      <c r="G114" s="684"/>
      <c r="H114" s="683"/>
      <c r="I114" s="781"/>
      <c r="J114" s="684"/>
      <c r="K114" s="683"/>
      <c r="L114" s="781"/>
      <c r="M114" s="684"/>
      <c r="N114" s="683"/>
      <c r="O114" s="684"/>
      <c r="P114" s="66"/>
      <c r="Q114" s="66"/>
      <c r="R114" s="66"/>
      <c r="S114" s="159"/>
      <c r="T114" s="778"/>
      <c r="U114" s="779"/>
      <c r="V114" s="685"/>
      <c r="W114" s="780"/>
      <c r="X114" s="686"/>
      <c r="Y114" s="683"/>
      <c r="Z114" s="684"/>
      <c r="AA114" s="683"/>
      <c r="AB114" s="781"/>
      <c r="AC114" s="684"/>
      <c r="AD114" s="683"/>
      <c r="AE114" s="781"/>
      <c r="AF114" s="684"/>
      <c r="AG114" s="70"/>
      <c r="AH114" s="66"/>
      <c r="AI114" s="66"/>
      <c r="AJ114" s="66"/>
      <c r="AK114" s="66"/>
      <c r="AL114" s="159"/>
      <c r="AM114" s="778"/>
      <c r="AN114" s="779"/>
      <c r="AO114" s="685"/>
      <c r="AP114" s="780"/>
      <c r="AQ114" s="686"/>
      <c r="AR114" s="683"/>
      <c r="AS114" s="684"/>
      <c r="AT114" s="683"/>
      <c r="AU114" s="781"/>
      <c r="AV114" s="684"/>
      <c r="AW114" s="683"/>
      <c r="AX114" s="781"/>
      <c r="AY114" s="684"/>
      <c r="AZ114" s="683">
        <f t="shared" si="28"/>
        <v>0</v>
      </c>
      <c r="BA114" s="684"/>
      <c r="BB114" s="66"/>
      <c r="BC114" s="66"/>
      <c r="BD114" s="66"/>
      <c r="BE114" s="159"/>
    </row>
    <row r="115" spans="1:57" x14ac:dyDescent="0.25">
      <c r="A115" s="778"/>
      <c r="B115" s="779"/>
      <c r="C115" s="685"/>
      <c r="D115" s="780"/>
      <c r="E115" s="686"/>
      <c r="F115" s="683"/>
      <c r="G115" s="684"/>
      <c r="H115" s="683"/>
      <c r="I115" s="781"/>
      <c r="J115" s="684"/>
      <c r="K115" s="683"/>
      <c r="L115" s="781"/>
      <c r="M115" s="684"/>
      <c r="N115" s="683"/>
      <c r="O115" s="684"/>
      <c r="P115" s="66"/>
      <c r="Q115" s="66"/>
      <c r="R115" s="66"/>
      <c r="S115" s="159"/>
      <c r="T115" s="778"/>
      <c r="U115" s="779"/>
      <c r="V115" s="685"/>
      <c r="W115" s="780"/>
      <c r="X115" s="686"/>
      <c r="Y115" s="683"/>
      <c r="Z115" s="684"/>
      <c r="AA115" s="683"/>
      <c r="AB115" s="781"/>
      <c r="AC115" s="684"/>
      <c r="AD115" s="683"/>
      <c r="AE115" s="781"/>
      <c r="AF115" s="684"/>
      <c r="AG115" s="70"/>
      <c r="AH115" s="66"/>
      <c r="AI115" s="66"/>
      <c r="AJ115" s="66"/>
      <c r="AK115" s="66"/>
      <c r="AL115" s="159"/>
      <c r="AM115" s="778"/>
      <c r="AN115" s="779"/>
      <c r="AO115" s="685"/>
      <c r="AP115" s="780"/>
      <c r="AQ115" s="686"/>
      <c r="AR115" s="683"/>
      <c r="AS115" s="684"/>
      <c r="AT115" s="683"/>
      <c r="AU115" s="781"/>
      <c r="AV115" s="684"/>
      <c r="AW115" s="683"/>
      <c r="AX115" s="781"/>
      <c r="AY115" s="684"/>
      <c r="AZ115" s="683">
        <f t="shared" si="28"/>
        <v>0</v>
      </c>
      <c r="BA115" s="684"/>
      <c r="BB115" s="66"/>
      <c r="BC115" s="66"/>
      <c r="BD115" s="66"/>
      <c r="BE115" s="159"/>
    </row>
    <row r="116" spans="1:57" x14ac:dyDescent="0.25">
      <c r="A116" s="778"/>
      <c r="B116" s="779"/>
      <c r="C116" s="685"/>
      <c r="D116" s="780"/>
      <c r="E116" s="686"/>
      <c r="F116" s="683"/>
      <c r="G116" s="684"/>
      <c r="H116" s="683"/>
      <c r="I116" s="781"/>
      <c r="J116" s="684"/>
      <c r="K116" s="683"/>
      <c r="L116" s="781"/>
      <c r="M116" s="684"/>
      <c r="N116" s="683"/>
      <c r="O116" s="684"/>
      <c r="P116" s="66"/>
      <c r="Q116" s="66"/>
      <c r="R116" s="66"/>
      <c r="S116" s="159"/>
      <c r="T116" s="778"/>
      <c r="U116" s="779"/>
      <c r="V116" s="685"/>
      <c r="W116" s="780"/>
      <c r="X116" s="686"/>
      <c r="Y116" s="683"/>
      <c r="Z116" s="684"/>
      <c r="AA116" s="683"/>
      <c r="AB116" s="781"/>
      <c r="AC116" s="684"/>
      <c r="AD116" s="683"/>
      <c r="AE116" s="781"/>
      <c r="AF116" s="684"/>
      <c r="AG116" s="70"/>
      <c r="AH116" s="66"/>
      <c r="AI116" s="66"/>
      <c r="AJ116" s="66"/>
      <c r="AK116" s="66"/>
      <c r="AL116" s="159"/>
      <c r="AM116" s="778"/>
      <c r="AN116" s="779"/>
      <c r="AO116" s="685"/>
      <c r="AP116" s="780"/>
      <c r="AQ116" s="686"/>
      <c r="AR116" s="683"/>
      <c r="AS116" s="684"/>
      <c r="AT116" s="683"/>
      <c r="AU116" s="781"/>
      <c r="AV116" s="684"/>
      <c r="AW116" s="683"/>
      <c r="AX116" s="781"/>
      <c r="AY116" s="684"/>
      <c r="AZ116" s="683">
        <f t="shared" si="28"/>
        <v>0</v>
      </c>
      <c r="BA116" s="684"/>
      <c r="BB116" s="66"/>
      <c r="BC116" s="66"/>
      <c r="BD116" s="66"/>
      <c r="BE116" s="159"/>
    </row>
    <row r="117" spans="1:57" x14ac:dyDescent="0.25">
      <c r="A117" s="778"/>
      <c r="B117" s="779"/>
      <c r="C117" s="685"/>
      <c r="D117" s="780"/>
      <c r="E117" s="686"/>
      <c r="F117" s="683"/>
      <c r="G117" s="684"/>
      <c r="H117" s="683"/>
      <c r="I117" s="781"/>
      <c r="J117" s="684"/>
      <c r="K117" s="683"/>
      <c r="L117" s="781"/>
      <c r="M117" s="684"/>
      <c r="N117" s="683"/>
      <c r="O117" s="684"/>
      <c r="P117" s="66"/>
      <c r="Q117" s="66"/>
      <c r="R117" s="66"/>
      <c r="S117" s="159"/>
      <c r="T117" s="778"/>
      <c r="U117" s="779"/>
      <c r="V117" s="685"/>
      <c r="W117" s="780"/>
      <c r="X117" s="686"/>
      <c r="Y117" s="683"/>
      <c r="Z117" s="684"/>
      <c r="AA117" s="683"/>
      <c r="AB117" s="781"/>
      <c r="AC117" s="684"/>
      <c r="AD117" s="683"/>
      <c r="AE117" s="781"/>
      <c r="AF117" s="684"/>
      <c r="AG117" s="70"/>
      <c r="AH117" s="66"/>
      <c r="AI117" s="66"/>
      <c r="AJ117" s="66"/>
      <c r="AK117" s="66"/>
      <c r="AL117" s="159"/>
      <c r="AM117" s="778"/>
      <c r="AN117" s="779"/>
      <c r="AO117" s="685"/>
      <c r="AP117" s="780"/>
      <c r="AQ117" s="686"/>
      <c r="AR117" s="683"/>
      <c r="AS117" s="684"/>
      <c r="AT117" s="683"/>
      <c r="AU117" s="781"/>
      <c r="AV117" s="684"/>
      <c r="AW117" s="683"/>
      <c r="AX117" s="781"/>
      <c r="AY117" s="684"/>
      <c r="AZ117" s="683">
        <f t="shared" si="28"/>
        <v>0</v>
      </c>
      <c r="BA117" s="684"/>
      <c r="BB117" s="66"/>
      <c r="BC117" s="66"/>
      <c r="BD117" s="66"/>
      <c r="BE117" s="159"/>
    </row>
    <row r="118" spans="1:57" x14ac:dyDescent="0.25">
      <c r="A118" s="778"/>
      <c r="B118" s="779"/>
      <c r="C118" s="685"/>
      <c r="D118" s="780"/>
      <c r="E118" s="686"/>
      <c r="F118" s="683"/>
      <c r="G118" s="684"/>
      <c r="H118" s="683"/>
      <c r="I118" s="781"/>
      <c r="J118" s="684"/>
      <c r="K118" s="683"/>
      <c r="L118" s="781"/>
      <c r="M118" s="684"/>
      <c r="N118" s="683"/>
      <c r="O118" s="684"/>
      <c r="P118" s="29"/>
      <c r="Q118" s="29"/>
      <c r="R118" s="29"/>
      <c r="S118" s="34"/>
      <c r="T118" s="778"/>
      <c r="U118" s="779"/>
      <c r="V118" s="685"/>
      <c r="W118" s="780"/>
      <c r="X118" s="686"/>
      <c r="Y118" s="683"/>
      <c r="Z118" s="684"/>
      <c r="AA118" s="683"/>
      <c r="AB118" s="781"/>
      <c r="AC118" s="684"/>
      <c r="AD118" s="683"/>
      <c r="AE118" s="781"/>
      <c r="AF118" s="684"/>
      <c r="AG118" s="70"/>
      <c r="AH118" s="29"/>
      <c r="AI118" s="29"/>
      <c r="AJ118" s="29"/>
      <c r="AK118" s="29"/>
      <c r="AL118" s="34"/>
      <c r="AM118" s="778"/>
      <c r="AN118" s="779"/>
      <c r="AO118" s="685"/>
      <c r="AP118" s="780"/>
      <c r="AQ118" s="686"/>
      <c r="AR118" s="683"/>
      <c r="AS118" s="684"/>
      <c r="AT118" s="683"/>
      <c r="AU118" s="781"/>
      <c r="AV118" s="684"/>
      <c r="AW118" s="683"/>
      <c r="AX118" s="781"/>
      <c r="AY118" s="684"/>
      <c r="AZ118" s="683">
        <f t="shared" si="28"/>
        <v>0</v>
      </c>
      <c r="BA118" s="684"/>
      <c r="BB118" s="29"/>
      <c r="BC118" s="29"/>
      <c r="BD118" s="29"/>
      <c r="BE118" s="34"/>
    </row>
    <row r="119" spans="1:57" x14ac:dyDescent="0.25">
      <c r="A119" s="778"/>
      <c r="B119" s="779"/>
      <c r="C119" s="685"/>
      <c r="D119" s="780"/>
      <c r="E119" s="686"/>
      <c r="F119" s="683"/>
      <c r="G119" s="684"/>
      <c r="H119" s="683"/>
      <c r="I119" s="781"/>
      <c r="J119" s="684"/>
      <c r="K119" s="683"/>
      <c r="L119" s="781"/>
      <c r="M119" s="684"/>
      <c r="N119" s="683"/>
      <c r="O119" s="684"/>
      <c r="P119" s="29"/>
      <c r="Q119" s="29"/>
      <c r="R119" s="29"/>
      <c r="S119" s="34"/>
      <c r="T119" s="778"/>
      <c r="U119" s="779"/>
      <c r="V119" s="685"/>
      <c r="W119" s="780"/>
      <c r="X119" s="686"/>
      <c r="Y119" s="683"/>
      <c r="Z119" s="684"/>
      <c r="AA119" s="683"/>
      <c r="AB119" s="781"/>
      <c r="AC119" s="684"/>
      <c r="AD119" s="683"/>
      <c r="AE119" s="781"/>
      <c r="AF119" s="684"/>
      <c r="AG119" s="70"/>
      <c r="AH119" s="29"/>
      <c r="AI119" s="29"/>
      <c r="AJ119" s="29"/>
      <c r="AK119" s="29"/>
      <c r="AL119" s="34"/>
      <c r="AM119" s="778"/>
      <c r="AN119" s="779"/>
      <c r="AO119" s="685"/>
      <c r="AP119" s="780"/>
      <c r="AQ119" s="686"/>
      <c r="AR119" s="683"/>
      <c r="AS119" s="684"/>
      <c r="AT119" s="683"/>
      <c r="AU119" s="781"/>
      <c r="AV119" s="684"/>
      <c r="AW119" s="683"/>
      <c r="AX119" s="781"/>
      <c r="AY119" s="684"/>
      <c r="AZ119" s="683">
        <f t="shared" si="28"/>
        <v>0</v>
      </c>
      <c r="BA119" s="684"/>
      <c r="BB119" s="29"/>
      <c r="BC119" s="29"/>
      <c r="BD119" s="29"/>
      <c r="BE119" s="34"/>
    </row>
    <row r="120" spans="1:57" x14ac:dyDescent="0.25">
      <c r="A120" s="160"/>
      <c r="B120" s="161"/>
      <c r="C120" s="67"/>
      <c r="D120" s="162"/>
      <c r="E120" s="68"/>
      <c r="F120" s="69"/>
      <c r="G120" s="70"/>
      <c r="H120" s="69"/>
      <c r="I120" s="163"/>
      <c r="J120" s="70"/>
      <c r="K120" s="69"/>
      <c r="L120" s="163"/>
      <c r="M120" s="70"/>
      <c r="N120" s="683"/>
      <c r="O120" s="684"/>
      <c r="P120" s="29"/>
      <c r="Q120" s="29"/>
      <c r="R120" s="29"/>
      <c r="S120" s="34"/>
      <c r="T120" s="160"/>
      <c r="U120" s="161"/>
      <c r="V120" s="67"/>
      <c r="W120" s="162"/>
      <c r="X120" s="68"/>
      <c r="Y120" s="69"/>
      <c r="Z120" s="70"/>
      <c r="AA120" s="69"/>
      <c r="AB120" s="163"/>
      <c r="AC120" s="70"/>
      <c r="AD120" s="69"/>
      <c r="AE120" s="163"/>
      <c r="AF120" s="70"/>
      <c r="AG120" s="70"/>
      <c r="AH120" s="29"/>
      <c r="AI120" s="29"/>
      <c r="AJ120" s="29"/>
      <c r="AK120" s="29"/>
      <c r="AL120" s="34"/>
      <c r="AM120" s="160"/>
      <c r="AN120" s="161"/>
      <c r="AO120" s="67"/>
      <c r="AP120" s="162"/>
      <c r="AQ120" s="68"/>
      <c r="AR120" s="69"/>
      <c r="AS120" s="70"/>
      <c r="AT120" s="69"/>
      <c r="AU120" s="163"/>
      <c r="AV120" s="70"/>
      <c r="AW120" s="69"/>
      <c r="AX120" s="163"/>
      <c r="AY120" s="70"/>
      <c r="AZ120" s="683">
        <f t="shared" si="28"/>
        <v>0</v>
      </c>
      <c r="BA120" s="684"/>
      <c r="BB120" s="29"/>
      <c r="BC120" s="29"/>
      <c r="BD120" s="29"/>
      <c r="BE120" s="34"/>
    </row>
    <row r="121" spans="1:57" x14ac:dyDescent="0.25">
      <c r="A121" s="160"/>
      <c r="B121" s="161"/>
      <c r="C121" s="67"/>
      <c r="D121" s="162"/>
      <c r="E121" s="68"/>
      <c r="F121" s="69"/>
      <c r="G121" s="70"/>
      <c r="H121" s="69"/>
      <c r="I121" s="163"/>
      <c r="J121" s="70"/>
      <c r="K121" s="69"/>
      <c r="L121" s="163"/>
      <c r="M121" s="70"/>
      <c r="N121" s="683"/>
      <c r="O121" s="684"/>
      <c r="P121" s="29"/>
      <c r="Q121" s="29"/>
      <c r="R121" s="29"/>
      <c r="S121" s="34"/>
      <c r="T121" s="160"/>
      <c r="U121" s="161"/>
      <c r="V121" s="67"/>
      <c r="W121" s="162"/>
      <c r="X121" s="68"/>
      <c r="Y121" s="69"/>
      <c r="Z121" s="70"/>
      <c r="AA121" s="69"/>
      <c r="AB121" s="163"/>
      <c r="AC121" s="70"/>
      <c r="AD121" s="69"/>
      <c r="AE121" s="163"/>
      <c r="AF121" s="70"/>
      <c r="AG121" s="70"/>
      <c r="AH121" s="29"/>
      <c r="AI121" s="29"/>
      <c r="AJ121" s="29"/>
      <c r="AK121" s="29"/>
      <c r="AL121" s="34"/>
      <c r="AM121" s="160"/>
      <c r="AN121" s="161"/>
      <c r="AO121" s="67"/>
      <c r="AP121" s="162"/>
      <c r="AQ121" s="68"/>
      <c r="AR121" s="69"/>
      <c r="AS121" s="70"/>
      <c r="AT121" s="69"/>
      <c r="AU121" s="163"/>
      <c r="AV121" s="70"/>
      <c r="AW121" s="69"/>
      <c r="AX121" s="163"/>
      <c r="AY121" s="70"/>
      <c r="AZ121" s="683">
        <f t="shared" si="28"/>
        <v>0</v>
      </c>
      <c r="BA121" s="684"/>
      <c r="BB121" s="29"/>
      <c r="BC121" s="29"/>
      <c r="BD121" s="29"/>
      <c r="BE121" s="34"/>
    </row>
    <row r="122" spans="1:57" x14ac:dyDescent="0.25">
      <c r="A122" s="778"/>
      <c r="B122" s="779"/>
      <c r="C122" s="685"/>
      <c r="D122" s="780"/>
      <c r="E122" s="686"/>
      <c r="F122" s="683"/>
      <c r="G122" s="684"/>
      <c r="H122" s="683"/>
      <c r="I122" s="781"/>
      <c r="J122" s="684"/>
      <c r="K122" s="683"/>
      <c r="L122" s="781"/>
      <c r="M122" s="684"/>
      <c r="N122" s="683"/>
      <c r="O122" s="684"/>
      <c r="P122" s="29"/>
      <c r="Q122" s="29"/>
      <c r="R122" s="29"/>
      <c r="S122" s="34"/>
      <c r="T122" s="778"/>
      <c r="U122" s="779"/>
      <c r="V122" s="685"/>
      <c r="W122" s="780"/>
      <c r="X122" s="686"/>
      <c r="Y122" s="683"/>
      <c r="Z122" s="684"/>
      <c r="AA122" s="683"/>
      <c r="AB122" s="781"/>
      <c r="AC122" s="684"/>
      <c r="AD122" s="683"/>
      <c r="AE122" s="781"/>
      <c r="AF122" s="684"/>
      <c r="AG122" s="70"/>
      <c r="AH122" s="29"/>
      <c r="AI122" s="29"/>
      <c r="AJ122" s="29"/>
      <c r="AK122" s="29"/>
      <c r="AL122" s="34"/>
      <c r="AM122" s="778"/>
      <c r="AN122" s="779"/>
      <c r="AO122" s="685"/>
      <c r="AP122" s="780"/>
      <c r="AQ122" s="686"/>
      <c r="AR122" s="683"/>
      <c r="AS122" s="684"/>
      <c r="AT122" s="683"/>
      <c r="AU122" s="781"/>
      <c r="AV122" s="684"/>
      <c r="AW122" s="683"/>
      <c r="AX122" s="781"/>
      <c r="AY122" s="684"/>
      <c r="AZ122" s="683">
        <f t="shared" si="28"/>
        <v>0</v>
      </c>
      <c r="BA122" s="684"/>
      <c r="BB122" s="29"/>
      <c r="BC122" s="29"/>
      <c r="BD122" s="29"/>
      <c r="BE122" s="34"/>
    </row>
    <row r="123" spans="1:57" x14ac:dyDescent="0.25">
      <c r="A123" s="778"/>
      <c r="B123" s="779"/>
      <c r="C123" s="685"/>
      <c r="D123" s="780"/>
      <c r="E123" s="686"/>
      <c r="F123" s="683"/>
      <c r="G123" s="684"/>
      <c r="H123" s="683"/>
      <c r="I123" s="781"/>
      <c r="J123" s="684"/>
      <c r="K123" s="683"/>
      <c r="L123" s="781"/>
      <c r="M123" s="684"/>
      <c r="N123" s="683"/>
      <c r="O123" s="684"/>
      <c r="P123" s="29"/>
      <c r="Q123" s="29"/>
      <c r="R123" s="29"/>
      <c r="S123" s="34"/>
      <c r="T123" s="778"/>
      <c r="U123" s="779"/>
      <c r="V123" s="685"/>
      <c r="W123" s="780"/>
      <c r="X123" s="686"/>
      <c r="Y123" s="683"/>
      <c r="Z123" s="684"/>
      <c r="AA123" s="683"/>
      <c r="AB123" s="781"/>
      <c r="AC123" s="684"/>
      <c r="AD123" s="683"/>
      <c r="AE123" s="781"/>
      <c r="AF123" s="684"/>
      <c r="AG123" s="70"/>
      <c r="AH123" s="29"/>
      <c r="AI123" s="29"/>
      <c r="AJ123" s="29"/>
      <c r="AK123" s="29"/>
      <c r="AL123" s="34"/>
      <c r="AM123" s="778"/>
      <c r="AN123" s="779"/>
      <c r="AO123" s="685"/>
      <c r="AP123" s="780"/>
      <c r="AQ123" s="686"/>
      <c r="AR123" s="683"/>
      <c r="AS123" s="684"/>
      <c r="AT123" s="683"/>
      <c r="AU123" s="781"/>
      <c r="AV123" s="684"/>
      <c r="AW123" s="683"/>
      <c r="AX123" s="781"/>
      <c r="AY123" s="684"/>
      <c r="AZ123" s="683">
        <f t="shared" si="28"/>
        <v>0</v>
      </c>
      <c r="BA123" s="684"/>
      <c r="BB123" s="29"/>
      <c r="BC123" s="29"/>
      <c r="BD123" s="29"/>
      <c r="BE123" s="34"/>
    </row>
    <row r="124" spans="1:57" x14ac:dyDescent="0.25">
      <c r="A124" s="778"/>
      <c r="B124" s="779"/>
      <c r="C124" s="685"/>
      <c r="D124" s="780"/>
      <c r="E124" s="686"/>
      <c r="F124" s="683"/>
      <c r="G124" s="684"/>
      <c r="H124" s="683"/>
      <c r="I124" s="781"/>
      <c r="J124" s="684"/>
      <c r="K124" s="683"/>
      <c r="L124" s="781"/>
      <c r="M124" s="684"/>
      <c r="N124" s="683"/>
      <c r="O124" s="684"/>
      <c r="P124" s="29"/>
      <c r="Q124" s="29"/>
      <c r="R124" s="29"/>
      <c r="S124" s="34"/>
      <c r="T124" s="778"/>
      <c r="U124" s="779"/>
      <c r="V124" s="685"/>
      <c r="W124" s="780"/>
      <c r="X124" s="686"/>
      <c r="Y124" s="683"/>
      <c r="Z124" s="684"/>
      <c r="AA124" s="683"/>
      <c r="AB124" s="781"/>
      <c r="AC124" s="684"/>
      <c r="AD124" s="683"/>
      <c r="AE124" s="781"/>
      <c r="AF124" s="684"/>
      <c r="AG124" s="70"/>
      <c r="AH124" s="29"/>
      <c r="AI124" s="29"/>
      <c r="AJ124" s="29"/>
      <c r="AK124" s="29"/>
      <c r="AL124" s="34"/>
      <c r="AM124" s="778"/>
      <c r="AN124" s="779"/>
      <c r="AO124" s="685"/>
      <c r="AP124" s="780"/>
      <c r="AQ124" s="686"/>
      <c r="AR124" s="683"/>
      <c r="AS124" s="684"/>
      <c r="AT124" s="683"/>
      <c r="AU124" s="781"/>
      <c r="AV124" s="684"/>
      <c r="AW124" s="683"/>
      <c r="AX124" s="781"/>
      <c r="AY124" s="684"/>
      <c r="AZ124" s="683">
        <f t="shared" si="28"/>
        <v>0</v>
      </c>
      <c r="BA124" s="684"/>
      <c r="BB124" s="29"/>
      <c r="BC124" s="29"/>
      <c r="BD124" s="29"/>
      <c r="BE124" s="34"/>
    </row>
    <row r="125" spans="1:57" x14ac:dyDescent="0.25">
      <c r="A125" s="778"/>
      <c r="B125" s="779"/>
      <c r="C125" s="67"/>
      <c r="D125" s="162"/>
      <c r="E125" s="68"/>
      <c r="F125" s="69"/>
      <c r="G125" s="70"/>
      <c r="H125" s="683"/>
      <c r="I125" s="781"/>
      <c r="J125" s="684"/>
      <c r="K125" s="69"/>
      <c r="L125" s="163"/>
      <c r="M125" s="70"/>
      <c r="N125" s="683"/>
      <c r="O125" s="684"/>
      <c r="P125" s="29"/>
      <c r="Q125" s="29"/>
      <c r="R125" s="29"/>
      <c r="S125" s="34"/>
      <c r="T125" s="778"/>
      <c r="U125" s="779"/>
      <c r="V125" s="67"/>
      <c r="W125" s="162"/>
      <c r="X125" s="68"/>
      <c r="Y125" s="69"/>
      <c r="Z125" s="70"/>
      <c r="AA125" s="683"/>
      <c r="AB125" s="781"/>
      <c r="AC125" s="684"/>
      <c r="AD125" s="69"/>
      <c r="AE125" s="163"/>
      <c r="AF125" s="70"/>
      <c r="AG125" s="70"/>
      <c r="AH125" s="29"/>
      <c r="AI125" s="29"/>
      <c r="AJ125" s="29"/>
      <c r="AK125" s="29"/>
      <c r="AL125" s="34"/>
      <c r="AM125" s="778"/>
      <c r="AN125" s="779"/>
      <c r="AO125" s="67"/>
      <c r="AP125" s="162"/>
      <c r="AQ125" s="68"/>
      <c r="AR125" s="69"/>
      <c r="AS125" s="70"/>
      <c r="AT125" s="683"/>
      <c r="AU125" s="781"/>
      <c r="AV125" s="684"/>
      <c r="AW125" s="69"/>
      <c r="AX125" s="163"/>
      <c r="AY125" s="70"/>
      <c r="AZ125" s="683">
        <f t="shared" si="28"/>
        <v>0</v>
      </c>
      <c r="BA125" s="684"/>
      <c r="BB125" s="29"/>
      <c r="BC125" s="29"/>
      <c r="BD125" s="29"/>
      <c r="BE125" s="34"/>
    </row>
    <row r="126" spans="1:57" x14ac:dyDescent="0.25">
      <c r="A126" s="778"/>
      <c r="B126" s="779"/>
      <c r="C126" s="685"/>
      <c r="D126" s="780"/>
      <c r="E126" s="686"/>
      <c r="F126" s="683"/>
      <c r="G126" s="684"/>
      <c r="H126" s="683"/>
      <c r="I126" s="781"/>
      <c r="J126" s="684"/>
      <c r="K126" s="683"/>
      <c r="L126" s="781"/>
      <c r="M126" s="684"/>
      <c r="N126" s="683"/>
      <c r="O126" s="684"/>
      <c r="P126" s="29"/>
      <c r="Q126" s="29"/>
      <c r="R126" s="29"/>
      <c r="S126" s="34"/>
      <c r="T126" s="778"/>
      <c r="U126" s="779"/>
      <c r="V126" s="685"/>
      <c r="W126" s="780"/>
      <c r="X126" s="686"/>
      <c r="Y126" s="683"/>
      <c r="Z126" s="684"/>
      <c r="AA126" s="683"/>
      <c r="AB126" s="781"/>
      <c r="AC126" s="684"/>
      <c r="AD126" s="683"/>
      <c r="AE126" s="781"/>
      <c r="AF126" s="684"/>
      <c r="AG126" s="70"/>
      <c r="AH126" s="29"/>
      <c r="AI126" s="29"/>
      <c r="AJ126" s="29"/>
      <c r="AK126" s="29"/>
      <c r="AL126" s="34"/>
      <c r="AM126" s="778"/>
      <c r="AN126" s="779"/>
      <c r="AO126" s="685"/>
      <c r="AP126" s="780"/>
      <c r="AQ126" s="686"/>
      <c r="AR126" s="683"/>
      <c r="AS126" s="684"/>
      <c r="AT126" s="683"/>
      <c r="AU126" s="781"/>
      <c r="AV126" s="684"/>
      <c r="AW126" s="683"/>
      <c r="AX126" s="781"/>
      <c r="AY126" s="684"/>
      <c r="AZ126" s="683">
        <f t="shared" si="28"/>
        <v>0</v>
      </c>
      <c r="BA126" s="684"/>
      <c r="BB126" s="29"/>
      <c r="BC126" s="29"/>
      <c r="BD126" s="29"/>
      <c r="BE126" s="34"/>
    </row>
    <row r="127" spans="1:57" x14ac:dyDescent="0.25">
      <c r="A127" s="778"/>
      <c r="B127" s="779"/>
      <c r="C127" s="685"/>
      <c r="D127" s="780"/>
      <c r="E127" s="686"/>
      <c r="F127" s="683"/>
      <c r="G127" s="684"/>
      <c r="H127" s="683"/>
      <c r="I127" s="781"/>
      <c r="J127" s="684"/>
      <c r="K127" s="683"/>
      <c r="L127" s="781"/>
      <c r="M127" s="684"/>
      <c r="N127" s="683"/>
      <c r="O127" s="684"/>
      <c r="P127" s="29"/>
      <c r="Q127" s="29"/>
      <c r="R127" s="29"/>
      <c r="S127" s="34"/>
      <c r="T127" s="778"/>
      <c r="U127" s="779"/>
      <c r="V127" s="685"/>
      <c r="W127" s="780"/>
      <c r="X127" s="686"/>
      <c r="Y127" s="683"/>
      <c r="Z127" s="684"/>
      <c r="AA127" s="683"/>
      <c r="AB127" s="781"/>
      <c r="AC127" s="684"/>
      <c r="AD127" s="683"/>
      <c r="AE127" s="781"/>
      <c r="AF127" s="684"/>
      <c r="AG127" s="70"/>
      <c r="AH127" s="29"/>
      <c r="AI127" s="29"/>
      <c r="AJ127" s="29"/>
      <c r="AK127" s="29"/>
      <c r="AL127" s="34"/>
      <c r="AM127" s="778"/>
      <c r="AN127" s="779"/>
      <c r="AO127" s="685"/>
      <c r="AP127" s="780"/>
      <c r="AQ127" s="686"/>
      <c r="AR127" s="683"/>
      <c r="AS127" s="684"/>
      <c r="AT127" s="683"/>
      <c r="AU127" s="781"/>
      <c r="AV127" s="684"/>
      <c r="AW127" s="683"/>
      <c r="AX127" s="781"/>
      <c r="AY127" s="684"/>
      <c r="AZ127" s="683">
        <f t="shared" si="28"/>
        <v>0</v>
      </c>
      <c r="BA127" s="684"/>
      <c r="BB127" s="29"/>
      <c r="BC127" s="29"/>
      <c r="BD127" s="29"/>
      <c r="BE127" s="34"/>
    </row>
    <row r="128" spans="1:57" x14ac:dyDescent="0.25">
      <c r="A128" s="778"/>
      <c r="B128" s="779"/>
      <c r="C128" s="685"/>
      <c r="D128" s="780"/>
      <c r="E128" s="686"/>
      <c r="F128" s="683"/>
      <c r="G128" s="684"/>
      <c r="H128" s="683"/>
      <c r="I128" s="781"/>
      <c r="J128" s="684"/>
      <c r="K128" s="683"/>
      <c r="L128" s="781"/>
      <c r="M128" s="684"/>
      <c r="N128" s="683"/>
      <c r="O128" s="684"/>
      <c r="P128" s="29"/>
      <c r="Q128" s="29"/>
      <c r="R128" s="29"/>
      <c r="S128" s="34"/>
      <c r="T128" s="778"/>
      <c r="U128" s="779"/>
      <c r="V128" s="685"/>
      <c r="W128" s="780"/>
      <c r="X128" s="686"/>
      <c r="Y128" s="683"/>
      <c r="Z128" s="684"/>
      <c r="AA128" s="683"/>
      <c r="AB128" s="781"/>
      <c r="AC128" s="684"/>
      <c r="AD128" s="683"/>
      <c r="AE128" s="781"/>
      <c r="AF128" s="684"/>
      <c r="AG128" s="70"/>
      <c r="AH128" s="29"/>
      <c r="AI128" s="29"/>
      <c r="AJ128" s="29"/>
      <c r="AK128" s="29"/>
      <c r="AL128" s="34"/>
      <c r="AM128" s="778"/>
      <c r="AN128" s="779"/>
      <c r="AO128" s="685"/>
      <c r="AP128" s="780"/>
      <c r="AQ128" s="686"/>
      <c r="AR128" s="683"/>
      <c r="AS128" s="684"/>
      <c r="AT128" s="683"/>
      <c r="AU128" s="781"/>
      <c r="AV128" s="684"/>
      <c r="AW128" s="683"/>
      <c r="AX128" s="781"/>
      <c r="AY128" s="684"/>
      <c r="AZ128" s="683">
        <f t="shared" si="28"/>
        <v>0</v>
      </c>
      <c r="BA128" s="684"/>
      <c r="BB128" s="29"/>
      <c r="BC128" s="29"/>
      <c r="BD128" s="29"/>
      <c r="BE128" s="34"/>
    </row>
    <row r="129" spans="1:57" x14ac:dyDescent="0.25">
      <c r="A129" s="778"/>
      <c r="B129" s="779"/>
      <c r="C129" s="685"/>
      <c r="D129" s="780"/>
      <c r="E129" s="686"/>
      <c r="F129" s="683"/>
      <c r="G129" s="684"/>
      <c r="H129" s="683"/>
      <c r="I129" s="781"/>
      <c r="J129" s="684"/>
      <c r="K129" s="683"/>
      <c r="L129" s="781"/>
      <c r="M129" s="684"/>
      <c r="N129" s="683"/>
      <c r="O129" s="684"/>
      <c r="P129" s="29"/>
      <c r="Q129" s="29"/>
      <c r="R129" s="29"/>
      <c r="S129" s="34"/>
      <c r="T129" s="778"/>
      <c r="U129" s="779"/>
      <c r="V129" s="685"/>
      <c r="W129" s="780"/>
      <c r="X129" s="686"/>
      <c r="Y129" s="683"/>
      <c r="Z129" s="684"/>
      <c r="AA129" s="683"/>
      <c r="AB129" s="781"/>
      <c r="AC129" s="684"/>
      <c r="AD129" s="683"/>
      <c r="AE129" s="781"/>
      <c r="AF129" s="684"/>
      <c r="AG129" s="70"/>
      <c r="AH129" s="29"/>
      <c r="AI129" s="29"/>
      <c r="AJ129" s="29"/>
      <c r="AK129" s="29"/>
      <c r="AL129" s="34"/>
      <c r="AM129" s="778"/>
      <c r="AN129" s="779"/>
      <c r="AO129" s="685"/>
      <c r="AP129" s="780"/>
      <c r="AQ129" s="686"/>
      <c r="AR129" s="683"/>
      <c r="AS129" s="684"/>
      <c r="AT129" s="683"/>
      <c r="AU129" s="781"/>
      <c r="AV129" s="684"/>
      <c r="AW129" s="683"/>
      <c r="AX129" s="781"/>
      <c r="AY129" s="684"/>
      <c r="AZ129" s="683">
        <f t="shared" si="28"/>
        <v>0</v>
      </c>
      <c r="BA129" s="684"/>
      <c r="BB129" s="29"/>
      <c r="BC129" s="29"/>
      <c r="BD129" s="29"/>
      <c r="BE129" s="34"/>
    </row>
    <row r="130" spans="1:57" x14ac:dyDescent="0.25">
      <c r="A130" s="160"/>
      <c r="B130" s="161"/>
      <c r="C130" s="67"/>
      <c r="D130" s="162"/>
      <c r="E130" s="68"/>
      <c r="F130" s="69"/>
      <c r="G130" s="70"/>
      <c r="H130" s="69"/>
      <c r="I130" s="163"/>
      <c r="J130" s="70"/>
      <c r="K130" s="69"/>
      <c r="L130" s="163"/>
      <c r="M130" s="70"/>
      <c r="N130" s="683"/>
      <c r="O130" s="684"/>
      <c r="P130" s="29"/>
      <c r="Q130" s="29"/>
      <c r="R130" s="29"/>
      <c r="S130" s="34"/>
      <c r="T130" s="160"/>
      <c r="U130" s="161"/>
      <c r="V130" s="67"/>
      <c r="W130" s="162"/>
      <c r="X130" s="68"/>
      <c r="Y130" s="69"/>
      <c r="Z130" s="70"/>
      <c r="AA130" s="69"/>
      <c r="AB130" s="163"/>
      <c r="AC130" s="70"/>
      <c r="AD130" s="69"/>
      <c r="AE130" s="163"/>
      <c r="AF130" s="70"/>
      <c r="AG130" s="70"/>
      <c r="AH130" s="29"/>
      <c r="AI130" s="29"/>
      <c r="AJ130" s="29"/>
      <c r="AK130" s="29"/>
      <c r="AL130" s="34"/>
      <c r="AM130" s="160"/>
      <c r="AN130" s="161"/>
      <c r="AO130" s="67"/>
      <c r="AP130" s="162"/>
      <c r="AQ130" s="68"/>
      <c r="AR130" s="69"/>
      <c r="AS130" s="70"/>
      <c r="AT130" s="69"/>
      <c r="AU130" s="163"/>
      <c r="AV130" s="70"/>
      <c r="AW130" s="69"/>
      <c r="AX130" s="163"/>
      <c r="AY130" s="70"/>
      <c r="AZ130" s="683">
        <f t="shared" si="28"/>
        <v>0</v>
      </c>
      <c r="BA130" s="684"/>
      <c r="BB130" s="29"/>
      <c r="BC130" s="29"/>
      <c r="BD130" s="29"/>
      <c r="BE130" s="34"/>
    </row>
    <row r="131" spans="1:57" x14ac:dyDescent="0.25">
      <c r="A131" s="778"/>
      <c r="B131" s="779"/>
      <c r="C131" s="67"/>
      <c r="D131" s="162"/>
      <c r="E131" s="68"/>
      <c r="F131" s="69"/>
      <c r="G131" s="70"/>
      <c r="H131" s="683"/>
      <c r="I131" s="781"/>
      <c r="J131" s="684"/>
      <c r="K131" s="683"/>
      <c r="L131" s="781"/>
      <c r="M131" s="684"/>
      <c r="N131" s="683"/>
      <c r="O131" s="684"/>
      <c r="P131" s="29"/>
      <c r="Q131" s="29"/>
      <c r="R131" s="29"/>
      <c r="S131" s="34"/>
      <c r="T131" s="778"/>
      <c r="U131" s="779"/>
      <c r="V131" s="67"/>
      <c r="W131" s="162"/>
      <c r="X131" s="68"/>
      <c r="Y131" s="69"/>
      <c r="Z131" s="70"/>
      <c r="AA131" s="683"/>
      <c r="AB131" s="781"/>
      <c r="AC131" s="684"/>
      <c r="AD131" s="683"/>
      <c r="AE131" s="781"/>
      <c r="AF131" s="684"/>
      <c r="AG131" s="70"/>
      <c r="AH131" s="29"/>
      <c r="AI131" s="29"/>
      <c r="AJ131" s="29"/>
      <c r="AK131" s="29"/>
      <c r="AL131" s="34"/>
      <c r="AM131" s="778"/>
      <c r="AN131" s="779"/>
      <c r="AO131" s="67"/>
      <c r="AP131" s="162"/>
      <c r="AQ131" s="68"/>
      <c r="AR131" s="69"/>
      <c r="AS131" s="70"/>
      <c r="AT131" s="683"/>
      <c r="AU131" s="781"/>
      <c r="AV131" s="684"/>
      <c r="AW131" s="683"/>
      <c r="AX131" s="781"/>
      <c r="AY131" s="684"/>
      <c r="AZ131" s="683">
        <f t="shared" si="28"/>
        <v>0</v>
      </c>
      <c r="BA131" s="684"/>
      <c r="BB131" s="29"/>
      <c r="BC131" s="29"/>
      <c r="BD131" s="29"/>
      <c r="BE131" s="34"/>
    </row>
    <row r="132" spans="1:57" x14ac:dyDescent="0.25">
      <c r="A132" s="778"/>
      <c r="B132" s="779"/>
      <c r="C132" s="685"/>
      <c r="D132" s="780"/>
      <c r="E132" s="686"/>
      <c r="F132" s="683"/>
      <c r="G132" s="684"/>
      <c r="H132" s="683"/>
      <c r="I132" s="781"/>
      <c r="J132" s="684"/>
      <c r="K132" s="683"/>
      <c r="L132" s="781"/>
      <c r="M132" s="684"/>
      <c r="N132" s="683"/>
      <c r="O132" s="684"/>
      <c r="P132" s="29"/>
      <c r="Q132" s="29"/>
      <c r="R132" s="29"/>
      <c r="S132" s="34"/>
      <c r="T132" s="778"/>
      <c r="U132" s="779"/>
      <c r="V132" s="685"/>
      <c r="W132" s="780"/>
      <c r="X132" s="686"/>
      <c r="Y132" s="683"/>
      <c r="Z132" s="684"/>
      <c r="AA132" s="683"/>
      <c r="AB132" s="781"/>
      <c r="AC132" s="684"/>
      <c r="AD132" s="683"/>
      <c r="AE132" s="781"/>
      <c r="AF132" s="684"/>
      <c r="AG132" s="70"/>
      <c r="AH132" s="29"/>
      <c r="AI132" s="29"/>
      <c r="AJ132" s="29"/>
      <c r="AK132" s="29"/>
      <c r="AL132" s="34"/>
      <c r="AM132" s="778"/>
      <c r="AN132" s="779"/>
      <c r="AO132" s="685"/>
      <c r="AP132" s="780"/>
      <c r="AQ132" s="686"/>
      <c r="AR132" s="683"/>
      <c r="AS132" s="684"/>
      <c r="AT132" s="683"/>
      <c r="AU132" s="781"/>
      <c r="AV132" s="684"/>
      <c r="AW132" s="683"/>
      <c r="AX132" s="781"/>
      <c r="AY132" s="684"/>
      <c r="AZ132" s="683">
        <f t="shared" si="28"/>
        <v>0</v>
      </c>
      <c r="BA132" s="684"/>
      <c r="BB132" s="29"/>
      <c r="BC132" s="29"/>
      <c r="BD132" s="29"/>
      <c r="BE132" s="34"/>
    </row>
    <row r="133" spans="1:57" x14ac:dyDescent="0.25">
      <c r="A133" s="778"/>
      <c r="B133" s="779"/>
      <c r="C133" s="685"/>
      <c r="D133" s="780"/>
      <c r="E133" s="686"/>
      <c r="F133" s="683"/>
      <c r="G133" s="684"/>
      <c r="H133" s="683"/>
      <c r="I133" s="781"/>
      <c r="J133" s="684"/>
      <c r="K133" s="683"/>
      <c r="L133" s="781"/>
      <c r="M133" s="684"/>
      <c r="N133" s="683"/>
      <c r="O133" s="684"/>
      <c r="P133" s="29"/>
      <c r="Q133" s="29"/>
      <c r="R133" s="29"/>
      <c r="S133" s="34"/>
      <c r="T133" s="778"/>
      <c r="U133" s="779"/>
      <c r="V133" s="685"/>
      <c r="W133" s="780"/>
      <c r="X133" s="686"/>
      <c r="Y133" s="683"/>
      <c r="Z133" s="684"/>
      <c r="AA133" s="683"/>
      <c r="AB133" s="781"/>
      <c r="AC133" s="684"/>
      <c r="AD133" s="683"/>
      <c r="AE133" s="781"/>
      <c r="AF133" s="684"/>
      <c r="AG133" s="70"/>
      <c r="AH133" s="29"/>
      <c r="AI133" s="29"/>
      <c r="AJ133" s="29"/>
      <c r="AK133" s="29"/>
      <c r="AL133" s="34"/>
      <c r="AM133" s="778"/>
      <c r="AN133" s="779"/>
      <c r="AO133" s="685"/>
      <c r="AP133" s="780"/>
      <c r="AQ133" s="686"/>
      <c r="AR133" s="683"/>
      <c r="AS133" s="684"/>
      <c r="AT133" s="683"/>
      <c r="AU133" s="781"/>
      <c r="AV133" s="684"/>
      <c r="AW133" s="683"/>
      <c r="AX133" s="781"/>
      <c r="AY133" s="684"/>
      <c r="AZ133" s="683">
        <f t="shared" si="28"/>
        <v>0</v>
      </c>
      <c r="BA133" s="684"/>
      <c r="BB133" s="29"/>
      <c r="BC133" s="29"/>
      <c r="BD133" s="29"/>
      <c r="BE133" s="34"/>
    </row>
    <row r="134" spans="1:57" x14ac:dyDescent="0.25">
      <c r="A134" s="778"/>
      <c r="B134" s="779"/>
      <c r="C134" s="685"/>
      <c r="D134" s="780"/>
      <c r="E134" s="686"/>
      <c r="F134" s="683"/>
      <c r="G134" s="684"/>
      <c r="H134" s="683"/>
      <c r="I134" s="781"/>
      <c r="J134" s="684"/>
      <c r="K134" s="683"/>
      <c r="L134" s="781"/>
      <c r="M134" s="684"/>
      <c r="N134" s="683"/>
      <c r="O134" s="684"/>
      <c r="P134" s="29"/>
      <c r="Q134" s="29"/>
      <c r="R134" s="29"/>
      <c r="S134" s="34"/>
      <c r="T134" s="778"/>
      <c r="U134" s="779"/>
      <c r="V134" s="685"/>
      <c r="W134" s="780"/>
      <c r="X134" s="686"/>
      <c r="Y134" s="683"/>
      <c r="Z134" s="684"/>
      <c r="AA134" s="683"/>
      <c r="AB134" s="781"/>
      <c r="AC134" s="684"/>
      <c r="AD134" s="683"/>
      <c r="AE134" s="781"/>
      <c r="AF134" s="684"/>
      <c r="AG134" s="70"/>
      <c r="AH134" s="29"/>
      <c r="AI134" s="29"/>
      <c r="AJ134" s="29"/>
      <c r="AK134" s="29"/>
      <c r="AL134" s="34"/>
      <c r="AM134" s="778"/>
      <c r="AN134" s="779"/>
      <c r="AO134" s="685"/>
      <c r="AP134" s="780"/>
      <c r="AQ134" s="686"/>
      <c r="AR134" s="683"/>
      <c r="AS134" s="684"/>
      <c r="AT134" s="683"/>
      <c r="AU134" s="781"/>
      <c r="AV134" s="684"/>
      <c r="AW134" s="683"/>
      <c r="AX134" s="781"/>
      <c r="AY134" s="684"/>
      <c r="AZ134" s="683">
        <f t="shared" si="28"/>
        <v>0</v>
      </c>
      <c r="BA134" s="684"/>
      <c r="BB134" s="29"/>
      <c r="BC134" s="29"/>
      <c r="BD134" s="29"/>
      <c r="BE134" s="34"/>
    </row>
    <row r="135" spans="1:57" x14ac:dyDescent="0.25">
      <c r="A135" s="778"/>
      <c r="B135" s="779"/>
      <c r="C135" s="685"/>
      <c r="D135" s="780"/>
      <c r="E135" s="686"/>
      <c r="F135" s="683"/>
      <c r="G135" s="684"/>
      <c r="H135" s="683"/>
      <c r="I135" s="781"/>
      <c r="J135" s="684"/>
      <c r="K135" s="683"/>
      <c r="L135" s="781"/>
      <c r="M135" s="684"/>
      <c r="N135" s="683"/>
      <c r="O135" s="684"/>
      <c r="P135" s="29"/>
      <c r="Q135" s="29"/>
      <c r="R135" s="29"/>
      <c r="S135" s="34"/>
      <c r="T135" s="778"/>
      <c r="U135" s="779"/>
      <c r="V135" s="685"/>
      <c r="W135" s="780"/>
      <c r="X135" s="686"/>
      <c r="Y135" s="683"/>
      <c r="Z135" s="684"/>
      <c r="AA135" s="683"/>
      <c r="AB135" s="781"/>
      <c r="AC135" s="684"/>
      <c r="AD135" s="683"/>
      <c r="AE135" s="781"/>
      <c r="AF135" s="684"/>
      <c r="AG135" s="70"/>
      <c r="AH135" s="29"/>
      <c r="AI135" s="29"/>
      <c r="AJ135" s="29"/>
      <c r="AK135" s="29"/>
      <c r="AL135" s="34"/>
      <c r="AM135" s="778"/>
      <c r="AN135" s="779"/>
      <c r="AO135" s="685"/>
      <c r="AP135" s="780"/>
      <c r="AQ135" s="686"/>
      <c r="AR135" s="683"/>
      <c r="AS135" s="684"/>
      <c r="AT135" s="683"/>
      <c r="AU135" s="781"/>
      <c r="AV135" s="684"/>
      <c r="AW135" s="683"/>
      <c r="AX135" s="781"/>
      <c r="AY135" s="684"/>
      <c r="AZ135" s="683">
        <f t="shared" si="28"/>
        <v>0</v>
      </c>
      <c r="BA135" s="684"/>
      <c r="BB135" s="29"/>
      <c r="BC135" s="29"/>
      <c r="BD135" s="29"/>
      <c r="BE135" s="34"/>
    </row>
    <row r="136" spans="1:57" x14ac:dyDescent="0.25">
      <c r="A136" s="778"/>
      <c r="B136" s="779"/>
      <c r="C136" s="685"/>
      <c r="D136" s="780"/>
      <c r="E136" s="686"/>
      <c r="F136" s="683"/>
      <c r="G136" s="684"/>
      <c r="H136" s="683"/>
      <c r="I136" s="781"/>
      <c r="J136" s="684"/>
      <c r="K136" s="683"/>
      <c r="L136" s="781"/>
      <c r="M136" s="684"/>
      <c r="N136" s="683"/>
      <c r="O136" s="684"/>
      <c r="P136" s="29"/>
      <c r="Q136" s="29"/>
      <c r="R136" s="29"/>
      <c r="S136" s="34"/>
      <c r="T136" s="778"/>
      <c r="U136" s="779"/>
      <c r="V136" s="685"/>
      <c r="W136" s="780"/>
      <c r="X136" s="686"/>
      <c r="Y136" s="683"/>
      <c r="Z136" s="684"/>
      <c r="AA136" s="683"/>
      <c r="AB136" s="781"/>
      <c r="AC136" s="684"/>
      <c r="AD136" s="683"/>
      <c r="AE136" s="781"/>
      <c r="AF136" s="684"/>
      <c r="AG136" s="70"/>
      <c r="AH136" s="29"/>
      <c r="AI136" s="29"/>
      <c r="AJ136" s="29"/>
      <c r="AK136" s="29"/>
      <c r="AL136" s="34"/>
      <c r="AM136" s="778"/>
      <c r="AN136" s="779"/>
      <c r="AO136" s="685"/>
      <c r="AP136" s="780"/>
      <c r="AQ136" s="686"/>
      <c r="AR136" s="683"/>
      <c r="AS136" s="684"/>
      <c r="AT136" s="683"/>
      <c r="AU136" s="781"/>
      <c r="AV136" s="684"/>
      <c r="AW136" s="683"/>
      <c r="AX136" s="781"/>
      <c r="AY136" s="684"/>
      <c r="AZ136" s="683">
        <f t="shared" si="28"/>
        <v>0</v>
      </c>
      <c r="BA136" s="684"/>
      <c r="BB136" s="29"/>
      <c r="BC136" s="29"/>
      <c r="BD136" s="29"/>
      <c r="BE136" s="34"/>
    </row>
    <row r="137" spans="1:57" ht="15.75" thickBot="1" x14ac:dyDescent="0.3">
      <c r="A137" s="888"/>
      <c r="B137" s="881"/>
      <c r="C137" s="889"/>
      <c r="D137" s="890"/>
      <c r="E137" s="891"/>
      <c r="F137" s="892"/>
      <c r="G137" s="893"/>
      <c r="H137" s="894"/>
      <c r="I137" s="895"/>
      <c r="J137" s="896"/>
      <c r="K137" s="894"/>
      <c r="L137" s="895"/>
      <c r="M137" s="896"/>
      <c r="N137" s="683"/>
      <c r="O137" s="684"/>
      <c r="P137" s="30"/>
      <c r="Q137" s="30"/>
      <c r="R137" s="30"/>
      <c r="S137" s="35"/>
      <c r="T137" s="888"/>
      <c r="U137" s="881"/>
      <c r="V137" s="889"/>
      <c r="W137" s="890"/>
      <c r="X137" s="891"/>
      <c r="Y137" s="892"/>
      <c r="Z137" s="893"/>
      <c r="AA137" s="894"/>
      <c r="AB137" s="895"/>
      <c r="AC137" s="896"/>
      <c r="AD137" s="894"/>
      <c r="AE137" s="895"/>
      <c r="AF137" s="896"/>
      <c r="AG137" s="164"/>
      <c r="AH137" s="30"/>
      <c r="AI137" s="30"/>
      <c r="AJ137" s="30"/>
      <c r="AK137" s="30"/>
      <c r="AL137" s="35"/>
      <c r="AM137" s="888"/>
      <c r="AN137" s="881"/>
      <c r="AO137" s="889"/>
      <c r="AP137" s="890"/>
      <c r="AQ137" s="891"/>
      <c r="AR137" s="892"/>
      <c r="AS137" s="893"/>
      <c r="AT137" s="894"/>
      <c r="AU137" s="895"/>
      <c r="AV137" s="896"/>
      <c r="AW137" s="894"/>
      <c r="AX137" s="895"/>
      <c r="AY137" s="896"/>
      <c r="AZ137" s="894">
        <f t="shared" si="28"/>
        <v>0</v>
      </c>
      <c r="BA137" s="896"/>
      <c r="BB137" s="30"/>
      <c r="BC137" s="30"/>
      <c r="BD137" s="30"/>
      <c r="BE137" s="35"/>
    </row>
    <row r="138" spans="1:57" ht="16.5" thickTop="1" thickBot="1" x14ac:dyDescent="0.3">
      <c r="A138" s="499" t="s">
        <v>61</v>
      </c>
      <c r="B138" s="500"/>
      <c r="C138" s="500"/>
      <c r="D138" s="500"/>
      <c r="E138" s="500"/>
      <c r="F138" s="500"/>
      <c r="G138" s="500"/>
      <c r="H138" s="500"/>
      <c r="I138" s="500"/>
      <c r="J138" s="769"/>
      <c r="K138" s="519"/>
      <c r="L138" s="520"/>
      <c r="M138" s="520"/>
      <c r="N138" s="520"/>
      <c r="O138" s="520"/>
      <c r="P138" s="520"/>
      <c r="Q138" s="520"/>
      <c r="R138" s="520"/>
      <c r="S138" s="521"/>
      <c r="T138" s="862" t="s">
        <v>61</v>
      </c>
      <c r="U138" s="863"/>
      <c r="V138" s="863"/>
      <c r="W138" s="863"/>
      <c r="X138" s="863"/>
      <c r="Y138" s="863"/>
      <c r="Z138" s="863"/>
      <c r="AA138" s="863"/>
      <c r="AB138" s="863"/>
      <c r="AC138" s="165"/>
      <c r="AD138" s="519"/>
      <c r="AE138" s="520"/>
      <c r="AF138" s="520"/>
      <c r="AG138" s="520"/>
      <c r="AH138" s="520"/>
      <c r="AI138" s="520"/>
      <c r="AJ138" s="520"/>
      <c r="AK138" s="520"/>
      <c r="AL138" s="521"/>
      <c r="AM138" s="499" t="s">
        <v>61</v>
      </c>
      <c r="AN138" s="500"/>
      <c r="AO138" s="500"/>
      <c r="AP138" s="500"/>
      <c r="AQ138" s="500"/>
      <c r="AR138" s="500"/>
      <c r="AS138" s="500"/>
      <c r="AT138" s="500"/>
      <c r="AU138" s="500"/>
      <c r="AV138" s="769"/>
      <c r="AW138" s="519"/>
      <c r="AX138" s="520"/>
      <c r="AY138" s="520"/>
      <c r="AZ138" s="520"/>
      <c r="BA138" s="520"/>
      <c r="BB138" s="520"/>
      <c r="BC138" s="520"/>
      <c r="BD138" s="520"/>
      <c r="BE138" s="521"/>
    </row>
    <row r="139" spans="1:57" ht="15.75" thickBot="1" x14ac:dyDescent="0.3">
      <c r="A139" s="522" t="s">
        <v>60</v>
      </c>
      <c r="B139" s="523"/>
      <c r="C139" s="523"/>
      <c r="D139" s="523"/>
      <c r="E139" s="523"/>
      <c r="F139" s="523"/>
      <c r="G139" s="523"/>
      <c r="H139" s="523"/>
      <c r="I139" s="523"/>
      <c r="J139" s="523"/>
      <c r="K139" s="523"/>
      <c r="L139" s="523"/>
      <c r="M139" s="523"/>
      <c r="N139" s="516"/>
      <c r="O139" s="508"/>
      <c r="P139" s="509"/>
      <c r="Q139" s="509"/>
      <c r="R139" s="509"/>
      <c r="S139" s="510"/>
      <c r="T139" s="514" t="s">
        <v>60</v>
      </c>
      <c r="U139" s="515"/>
      <c r="V139" s="515"/>
      <c r="W139" s="515"/>
      <c r="X139" s="515"/>
      <c r="Y139" s="515"/>
      <c r="Z139" s="515"/>
      <c r="AA139" s="515"/>
      <c r="AB139" s="515"/>
      <c r="AC139" s="515"/>
      <c r="AD139" s="515"/>
      <c r="AE139" s="523"/>
      <c r="AF139" s="523"/>
      <c r="AG139" s="166"/>
      <c r="AH139" s="508"/>
      <c r="AI139" s="509"/>
      <c r="AJ139" s="509"/>
      <c r="AK139" s="509"/>
      <c r="AL139" s="510"/>
      <c r="AM139" s="522" t="s">
        <v>60</v>
      </c>
      <c r="AN139" s="523"/>
      <c r="AO139" s="523"/>
      <c r="AP139" s="523"/>
      <c r="AQ139" s="523"/>
      <c r="AR139" s="523"/>
      <c r="AS139" s="523"/>
      <c r="AT139" s="523"/>
      <c r="AU139" s="523"/>
      <c r="AV139" s="523"/>
      <c r="AW139" s="523"/>
      <c r="AX139" s="523"/>
      <c r="AY139" s="523"/>
      <c r="AZ139" s="516"/>
      <c r="BA139" s="508"/>
      <c r="BB139" s="509"/>
      <c r="BC139" s="509"/>
      <c r="BD139" s="509"/>
      <c r="BE139" s="510"/>
    </row>
    <row r="140" spans="1:57" ht="15.75" thickBot="1" x14ac:dyDescent="0.3">
      <c r="A140" s="506" t="s">
        <v>59</v>
      </c>
      <c r="B140" s="507"/>
      <c r="C140" s="507"/>
      <c r="D140" s="507"/>
      <c r="E140" s="507"/>
      <c r="F140" s="507"/>
      <c r="G140" s="507"/>
      <c r="H140" s="507"/>
      <c r="I140" s="507"/>
      <c r="J140" s="507"/>
      <c r="K140" s="507"/>
      <c r="L140" s="507"/>
      <c r="M140" s="507"/>
      <c r="N140" s="507"/>
      <c r="O140" s="770"/>
      <c r="P140" s="508"/>
      <c r="Q140" s="509"/>
      <c r="R140" s="509"/>
      <c r="S140" s="510"/>
      <c r="T140" s="511" t="s">
        <v>59</v>
      </c>
      <c r="U140" s="512"/>
      <c r="V140" s="512"/>
      <c r="W140" s="512"/>
      <c r="X140" s="512"/>
      <c r="Y140" s="512"/>
      <c r="Z140" s="512"/>
      <c r="AA140" s="512"/>
      <c r="AB140" s="512"/>
      <c r="AC140" s="512"/>
      <c r="AD140" s="512"/>
      <c r="AE140" s="512"/>
      <c r="AF140" s="512"/>
      <c r="AG140" s="507"/>
      <c r="AH140" s="770"/>
      <c r="AI140" s="508"/>
      <c r="AJ140" s="509"/>
      <c r="AK140" s="509"/>
      <c r="AL140" s="510"/>
      <c r="AM140" s="506" t="s">
        <v>59</v>
      </c>
      <c r="AN140" s="507"/>
      <c r="AO140" s="507"/>
      <c r="AP140" s="507"/>
      <c r="AQ140" s="507"/>
      <c r="AR140" s="507"/>
      <c r="AS140" s="507"/>
      <c r="AT140" s="507"/>
      <c r="AU140" s="507"/>
      <c r="AV140" s="507"/>
      <c r="AW140" s="507"/>
      <c r="AX140" s="507"/>
      <c r="AY140" s="507"/>
      <c r="AZ140" s="507"/>
      <c r="BA140" s="770"/>
      <c r="BB140" s="508"/>
      <c r="BC140" s="509"/>
      <c r="BD140" s="509"/>
      <c r="BE140" s="510"/>
    </row>
    <row r="141" spans="1:57" ht="15.75" thickBot="1" x14ac:dyDescent="0.3">
      <c r="A141" s="511" t="s">
        <v>58</v>
      </c>
      <c r="B141" s="512"/>
      <c r="C141" s="512"/>
      <c r="D141" s="512"/>
      <c r="E141" s="512"/>
      <c r="F141" s="512"/>
      <c r="G141" s="512"/>
      <c r="H141" s="512"/>
      <c r="I141" s="512"/>
      <c r="J141" s="512"/>
      <c r="K141" s="512"/>
      <c r="L141" s="512"/>
      <c r="M141" s="512"/>
      <c r="N141" s="512"/>
      <c r="O141" s="512"/>
      <c r="P141" s="513"/>
      <c r="Q141" s="508"/>
      <c r="R141" s="509"/>
      <c r="S141" s="510"/>
      <c r="T141" s="511" t="s">
        <v>58</v>
      </c>
      <c r="U141" s="512"/>
      <c r="V141" s="512"/>
      <c r="W141" s="512"/>
      <c r="X141" s="512"/>
      <c r="Y141" s="512"/>
      <c r="Z141" s="512"/>
      <c r="AA141" s="512"/>
      <c r="AB141" s="512"/>
      <c r="AC141" s="512"/>
      <c r="AD141" s="512"/>
      <c r="AE141" s="512"/>
      <c r="AF141" s="512"/>
      <c r="AG141" s="512"/>
      <c r="AH141" s="512"/>
      <c r="AI141" s="513"/>
      <c r="AJ141" s="508"/>
      <c r="AK141" s="509"/>
      <c r="AL141" s="510"/>
      <c r="AM141" s="511" t="s">
        <v>58</v>
      </c>
      <c r="AN141" s="512"/>
      <c r="AO141" s="512"/>
      <c r="AP141" s="512"/>
      <c r="AQ141" s="512"/>
      <c r="AR141" s="512"/>
      <c r="AS141" s="512"/>
      <c r="AT141" s="512"/>
      <c r="AU141" s="512"/>
      <c r="AV141" s="512"/>
      <c r="AW141" s="512"/>
      <c r="AX141" s="512"/>
      <c r="AY141" s="512"/>
      <c r="AZ141" s="512"/>
      <c r="BA141" s="512"/>
      <c r="BB141" s="513"/>
      <c r="BC141" s="508"/>
      <c r="BD141" s="509"/>
      <c r="BE141" s="510"/>
    </row>
    <row r="142" spans="1:57" ht="15.75" thickBot="1" x14ac:dyDescent="0.3">
      <c r="A142" s="514" t="s">
        <v>57</v>
      </c>
      <c r="B142" s="515"/>
      <c r="C142" s="515"/>
      <c r="D142" s="515"/>
      <c r="E142" s="515"/>
      <c r="F142" s="515"/>
      <c r="G142" s="515"/>
      <c r="H142" s="515"/>
      <c r="I142" s="515"/>
      <c r="J142" s="515"/>
      <c r="K142" s="515"/>
      <c r="L142" s="515"/>
      <c r="M142" s="515"/>
      <c r="N142" s="515"/>
      <c r="O142" s="515"/>
      <c r="P142" s="515"/>
      <c r="Q142" s="516"/>
      <c r="R142" s="517"/>
      <c r="S142" s="518"/>
      <c r="T142" s="514" t="s">
        <v>57</v>
      </c>
      <c r="U142" s="515"/>
      <c r="V142" s="515"/>
      <c r="W142" s="515"/>
      <c r="X142" s="515"/>
      <c r="Y142" s="515"/>
      <c r="Z142" s="515"/>
      <c r="AA142" s="515"/>
      <c r="AB142" s="515"/>
      <c r="AC142" s="515"/>
      <c r="AD142" s="515"/>
      <c r="AE142" s="515"/>
      <c r="AF142" s="515"/>
      <c r="AG142" s="515"/>
      <c r="AH142" s="515"/>
      <c r="AI142" s="515"/>
      <c r="AJ142" s="516"/>
      <c r="AK142" s="517"/>
      <c r="AL142" s="518"/>
      <c r="AM142" s="514" t="s">
        <v>57</v>
      </c>
      <c r="AN142" s="515"/>
      <c r="AO142" s="515"/>
      <c r="AP142" s="515"/>
      <c r="AQ142" s="515"/>
      <c r="AR142" s="515"/>
      <c r="AS142" s="515"/>
      <c r="AT142" s="515"/>
      <c r="AU142" s="515"/>
      <c r="AV142" s="515"/>
      <c r="AW142" s="515"/>
      <c r="AX142" s="515"/>
      <c r="AY142" s="515"/>
      <c r="AZ142" s="515"/>
      <c r="BA142" s="515"/>
      <c r="BB142" s="515"/>
      <c r="BC142" s="516"/>
      <c r="BD142" s="517"/>
      <c r="BE142" s="518"/>
    </row>
    <row r="143" spans="1:57" ht="15.75" thickBot="1" x14ac:dyDescent="0.3">
      <c r="A143" s="504" t="s">
        <v>56</v>
      </c>
      <c r="B143" s="505"/>
      <c r="C143" s="505"/>
      <c r="D143" s="505"/>
      <c r="E143" s="505"/>
      <c r="F143" s="505"/>
      <c r="G143" s="505"/>
      <c r="H143" s="505"/>
      <c r="I143" s="505"/>
      <c r="J143" s="505"/>
      <c r="K143" s="505"/>
      <c r="L143" s="505"/>
      <c r="M143" s="505"/>
      <c r="N143" s="505"/>
      <c r="O143" s="505"/>
      <c r="P143" s="505"/>
      <c r="Q143" s="505"/>
      <c r="R143" s="505"/>
      <c r="S143" s="167"/>
      <c r="T143" s="504" t="s">
        <v>56</v>
      </c>
      <c r="U143" s="505"/>
      <c r="V143" s="505"/>
      <c r="W143" s="505"/>
      <c r="X143" s="505"/>
      <c r="Y143" s="505"/>
      <c r="Z143" s="505"/>
      <c r="AA143" s="505"/>
      <c r="AB143" s="505"/>
      <c r="AC143" s="505"/>
      <c r="AD143" s="505"/>
      <c r="AE143" s="505"/>
      <c r="AF143" s="505"/>
      <c r="AG143" s="505"/>
      <c r="AH143" s="505"/>
      <c r="AI143" s="505"/>
      <c r="AJ143" s="505"/>
      <c r="AK143" s="505"/>
      <c r="AL143" s="167"/>
      <c r="AM143" s="506" t="s">
        <v>56</v>
      </c>
      <c r="AN143" s="507"/>
      <c r="AO143" s="507"/>
      <c r="AP143" s="507"/>
      <c r="AQ143" s="507"/>
      <c r="AR143" s="507"/>
      <c r="AS143" s="507"/>
      <c r="AT143" s="507"/>
      <c r="AU143" s="507"/>
      <c r="AV143" s="507"/>
      <c r="AW143" s="507"/>
      <c r="AX143" s="507"/>
      <c r="AY143" s="507"/>
      <c r="AZ143" s="507"/>
      <c r="BA143" s="507"/>
      <c r="BB143" s="507"/>
      <c r="BC143" s="507"/>
      <c r="BD143" s="507"/>
      <c r="BE143" s="168"/>
    </row>
    <row r="144" spans="1:57" ht="15" customHeight="1" x14ac:dyDescent="0.25">
      <c r="A144" s="529" t="s">
        <v>30</v>
      </c>
      <c r="B144" s="529"/>
      <c r="C144" s="529"/>
      <c r="D144" s="529"/>
      <c r="E144" s="529"/>
      <c r="F144" s="529"/>
      <c r="G144" s="529"/>
      <c r="H144" s="529"/>
      <c r="I144" s="529"/>
      <c r="J144" s="529"/>
      <c r="K144" s="529"/>
      <c r="L144" s="529"/>
      <c r="M144" s="529"/>
      <c r="N144" s="529"/>
      <c r="O144" s="529"/>
      <c r="P144" s="529"/>
      <c r="Q144" s="529"/>
      <c r="R144" s="529"/>
      <c r="S144" s="529"/>
      <c r="T144" s="529" t="s">
        <v>30</v>
      </c>
      <c r="U144" s="529"/>
      <c r="V144" s="529"/>
      <c r="W144" s="529"/>
      <c r="X144" s="529"/>
      <c r="Y144" s="529"/>
      <c r="Z144" s="529"/>
      <c r="AA144" s="529"/>
      <c r="AB144" s="529"/>
      <c r="AC144" s="529"/>
      <c r="AD144" s="529"/>
      <c r="AE144" s="529"/>
      <c r="AF144" s="529"/>
      <c r="AG144" s="529"/>
      <c r="AH144" s="529"/>
      <c r="AI144" s="529"/>
      <c r="AJ144" s="529"/>
      <c r="AK144" s="529"/>
      <c r="AL144" s="529"/>
      <c r="AM144" s="659"/>
      <c r="AN144" s="659"/>
      <c r="AO144" s="659"/>
      <c r="AP144" s="659"/>
      <c r="AQ144" s="659"/>
      <c r="AR144" s="659"/>
      <c r="AS144" s="659"/>
      <c r="AT144" s="659"/>
      <c r="AU144" s="659"/>
      <c r="AV144" s="659"/>
      <c r="AW144" s="659"/>
      <c r="AX144" s="659"/>
      <c r="AY144" s="659"/>
      <c r="AZ144" s="659"/>
      <c r="BA144" s="659"/>
      <c r="BB144" s="659"/>
      <c r="BC144" s="659"/>
      <c r="BD144" s="659"/>
      <c r="BE144" s="659"/>
    </row>
    <row r="145" spans="1:57" ht="15" customHeight="1" x14ac:dyDescent="0.25">
      <c r="A145" s="597"/>
      <c r="B145" s="597"/>
      <c r="C145" s="597"/>
      <c r="D145" s="597"/>
      <c r="E145" s="597"/>
      <c r="F145" s="597"/>
      <c r="G145" s="597"/>
      <c r="H145" s="597"/>
      <c r="I145" s="597"/>
      <c r="J145" s="597"/>
      <c r="K145" s="597"/>
      <c r="L145" s="597"/>
      <c r="M145" s="597"/>
      <c r="N145" s="597"/>
      <c r="O145" s="597"/>
      <c r="P145" s="597"/>
      <c r="Q145" s="597"/>
      <c r="R145" s="597"/>
      <c r="S145" s="597"/>
      <c r="T145" s="597"/>
      <c r="U145" s="597"/>
      <c r="V145" s="597"/>
      <c r="W145" s="597"/>
      <c r="X145" s="597"/>
      <c r="Y145" s="597"/>
      <c r="Z145" s="597"/>
      <c r="AA145" s="597"/>
      <c r="AB145" s="597"/>
      <c r="AC145" s="597"/>
      <c r="AD145" s="597"/>
      <c r="AE145" s="597"/>
      <c r="AF145" s="597"/>
      <c r="AG145" s="597"/>
      <c r="AH145" s="597"/>
      <c r="AI145" s="597"/>
      <c r="AJ145" s="597"/>
      <c r="AK145" s="597"/>
      <c r="AL145" s="597"/>
      <c r="AM145" s="659"/>
      <c r="AN145" s="659"/>
      <c r="AO145" s="659"/>
      <c r="AP145" s="659"/>
      <c r="AQ145" s="659"/>
      <c r="AR145" s="659"/>
      <c r="AS145" s="659"/>
      <c r="AT145" s="659"/>
      <c r="AU145" s="659"/>
      <c r="AV145" s="659"/>
      <c r="AW145" s="659"/>
      <c r="AX145" s="659"/>
      <c r="AY145" s="659"/>
      <c r="AZ145" s="659"/>
      <c r="BA145" s="659"/>
      <c r="BB145" s="659"/>
      <c r="BC145" s="659"/>
      <c r="BD145" s="659"/>
      <c r="BE145" s="659"/>
    </row>
    <row r="146" spans="1:57" ht="21.75" thickBot="1" x14ac:dyDescent="0.3">
      <c r="A146" s="169" t="s">
        <v>4</v>
      </c>
      <c r="B146" s="169"/>
      <c r="C146" s="169"/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915"/>
      <c r="Q146" s="915"/>
      <c r="R146" s="169"/>
      <c r="S146" s="169"/>
      <c r="T146" s="777" t="s">
        <v>4</v>
      </c>
      <c r="U146" s="777"/>
      <c r="V146" s="777"/>
      <c r="W146" s="777"/>
      <c r="X146" s="777"/>
      <c r="Y146" s="777"/>
      <c r="Z146" s="777"/>
      <c r="AA146" s="777"/>
      <c r="AB146" s="777"/>
      <c r="AC146" s="777"/>
      <c r="AD146" s="777"/>
      <c r="AE146" s="777"/>
      <c r="AF146" s="777"/>
      <c r="AG146" s="777"/>
      <c r="AH146" s="777"/>
      <c r="AI146" s="777"/>
      <c r="AJ146" s="777"/>
      <c r="AK146" s="777"/>
      <c r="AL146" s="777"/>
      <c r="AM146" s="887"/>
      <c r="AN146" s="887"/>
      <c r="AO146" s="887"/>
      <c r="AP146" s="887"/>
      <c r="AQ146" s="887"/>
      <c r="AR146" s="887"/>
      <c r="AS146" s="887"/>
      <c r="AT146" s="887"/>
      <c r="AU146" s="887"/>
      <c r="AV146" s="887"/>
      <c r="AW146" s="887"/>
      <c r="AX146" s="887"/>
      <c r="AY146" s="887"/>
      <c r="AZ146" s="887"/>
      <c r="BA146" s="887"/>
      <c r="BB146" s="887"/>
      <c r="BC146" s="887"/>
      <c r="BD146" s="887"/>
      <c r="BE146" s="887"/>
    </row>
    <row r="147" spans="1:57" ht="21" customHeight="1" thickBot="1" x14ac:dyDescent="0.3">
      <c r="A147" s="672" t="s">
        <v>5</v>
      </c>
      <c r="B147" s="675"/>
      <c r="C147" s="916" t="s">
        <v>142</v>
      </c>
      <c r="D147" s="916"/>
      <c r="E147" s="916"/>
      <c r="F147" s="916"/>
      <c r="G147" s="916"/>
      <c r="H147" s="917"/>
      <c r="I147" s="918" t="s">
        <v>12</v>
      </c>
      <c r="J147" s="916"/>
      <c r="K147" s="916"/>
      <c r="L147" s="916"/>
      <c r="M147" s="916"/>
      <c r="N147" s="916"/>
      <c r="O147" s="916"/>
      <c r="P147" s="774" t="s">
        <v>92</v>
      </c>
      <c r="Q147" s="664" t="s">
        <v>63</v>
      </c>
      <c r="T147" s="672" t="s">
        <v>5</v>
      </c>
      <c r="U147" s="675"/>
      <c r="V147" s="916" t="s">
        <v>142</v>
      </c>
      <c r="W147" s="916"/>
      <c r="X147" s="916"/>
      <c r="Y147" s="916"/>
      <c r="Z147" s="916"/>
      <c r="AA147" s="917"/>
      <c r="AB147" s="919" t="s">
        <v>12</v>
      </c>
      <c r="AC147" s="916"/>
      <c r="AD147" s="916"/>
      <c r="AE147" s="916"/>
      <c r="AF147" s="916"/>
      <c r="AG147" s="916"/>
      <c r="AH147" s="916"/>
      <c r="AI147" s="774" t="s">
        <v>92</v>
      </c>
      <c r="AJ147" s="664" t="s">
        <v>63</v>
      </c>
      <c r="AM147" s="676"/>
      <c r="AN147" s="676"/>
      <c r="AO147" s="676"/>
      <c r="AP147" s="676"/>
      <c r="AQ147" s="676"/>
      <c r="AR147" s="676"/>
      <c r="AS147" s="776"/>
      <c r="AT147" s="776"/>
      <c r="AU147" s="641"/>
      <c r="AV147" s="641"/>
      <c r="AW147" s="641"/>
      <c r="AX147" s="641"/>
      <c r="AY147" s="641"/>
      <c r="AZ147" s="170"/>
      <c r="BA147" s="776"/>
      <c r="BB147" s="641"/>
      <c r="BC147" s="776"/>
      <c r="BD147" s="171"/>
      <c r="BE147" s="171"/>
    </row>
    <row r="148" spans="1:57" ht="15.75" customHeight="1" thickBot="1" x14ac:dyDescent="0.3">
      <c r="A148" s="674"/>
      <c r="B148" s="773"/>
      <c r="C148" s="172">
        <v>10</v>
      </c>
      <c r="D148" s="172">
        <v>25</v>
      </c>
      <c r="E148" s="172">
        <v>50</v>
      </c>
      <c r="F148" s="173">
        <v>75</v>
      </c>
      <c r="G148" s="174">
        <v>1</v>
      </c>
      <c r="H148" s="175">
        <v>5</v>
      </c>
      <c r="I148" s="176">
        <v>10</v>
      </c>
      <c r="J148" s="177">
        <v>25</v>
      </c>
      <c r="K148" s="177">
        <v>50</v>
      </c>
      <c r="L148" s="177">
        <v>75</v>
      </c>
      <c r="M148" s="920">
        <v>1</v>
      </c>
      <c r="N148" s="920"/>
      <c r="O148" s="178">
        <v>5</v>
      </c>
      <c r="P148" s="775"/>
      <c r="Q148" s="666"/>
      <c r="T148" s="674"/>
      <c r="U148" s="773"/>
      <c r="V148" s="172">
        <v>10</v>
      </c>
      <c r="W148" s="172">
        <v>25</v>
      </c>
      <c r="X148" s="172">
        <v>50</v>
      </c>
      <c r="Y148" s="173">
        <v>75</v>
      </c>
      <c r="Z148" s="174">
        <v>1</v>
      </c>
      <c r="AA148" s="175">
        <v>5</v>
      </c>
      <c r="AB148" s="179">
        <v>10</v>
      </c>
      <c r="AC148" s="180">
        <v>25</v>
      </c>
      <c r="AD148" s="177">
        <v>50</v>
      </c>
      <c r="AE148" s="177">
        <v>75</v>
      </c>
      <c r="AF148" s="920">
        <v>1</v>
      </c>
      <c r="AG148" s="920"/>
      <c r="AH148" s="178">
        <v>5</v>
      </c>
      <c r="AI148" s="775"/>
      <c r="AJ148" s="666"/>
      <c r="AM148" s="676"/>
      <c r="AN148" s="676"/>
      <c r="AO148" s="181"/>
      <c r="AP148" s="181"/>
      <c r="AQ148" s="181"/>
      <c r="AR148" s="182"/>
      <c r="AS148" s="776"/>
      <c r="AT148" s="776"/>
      <c r="AU148" s="183"/>
      <c r="AV148" s="183"/>
      <c r="AW148" s="183"/>
      <c r="AX148" s="183"/>
      <c r="AY148" s="184"/>
      <c r="AZ148" s="184"/>
      <c r="BA148" s="776"/>
      <c r="BB148" s="641"/>
      <c r="BC148" s="776"/>
      <c r="BD148" s="171"/>
      <c r="BE148" s="171"/>
    </row>
    <row r="149" spans="1:57" ht="15.75" x14ac:dyDescent="0.25">
      <c r="A149" s="771" t="s">
        <v>7</v>
      </c>
      <c r="B149" s="772"/>
      <c r="C149" s="104">
        <f>IFERROR((VLOOKUP(A149,$C$6:$M$32,7,0)),0)+IFERROR((VLOOKUP(A149,$V$6:$AF$36,7,0)),0)+IFERROR((VLOOKUP(A149,$AO$6:$AY$36,7,0)),0)+IFERROR((VLOOKUP(A149,$BH$6:$BS$36,7,0)),0)</f>
        <v>0</v>
      </c>
      <c r="D149" s="104">
        <f>IFERROR((VLOOKUP(A149,$C$6:$M$32,8,0)),0)+IFERROR((VLOOKUP(A149,$V$6:$AF$36,8,0)),0)+IFERROR((VLOOKUP(A149,$AO$6:$AY$36,8,0)),0)+IFERROR((VLOOKUP(A149,$BH$6:$BS$36,8,0)),0)</f>
        <v>0</v>
      </c>
      <c r="E149" s="104">
        <f>IFERROR((VLOOKUP(A149,$C$6:$M$32,9,0)),0)+IFERROR((VLOOKUP(A149,$V$6:$AF$36,9,0)),0)+IFERROR((VLOOKUP(A149,$AO$6:$AY$36,9,0)),0)+IFERROR((VLOOKUP(A149,$BH$6:$BS$36,9,0)),0)</f>
        <v>0</v>
      </c>
      <c r="F149" s="104">
        <f>IFERROR((VLOOKUP(A149,$C$6:$M$32,10,0)),0)+IFERROR((VLOOKUP(A149,$V$6:$AF$36,10,0)),0)+IFERROR((VLOOKUP(A149,$AO$6:$AY$36,10,0)),0)+IFERROR((VLOOKUP(A149,$BH$6:$BS$36,10,0)),0)</f>
        <v>0</v>
      </c>
      <c r="G149" s="54">
        <f>IFERROR((VLOOKUP(A149,$C$6:$M$32,11,0)),0)+IFERROR((VLOOKUP(A149,$V$6:$AF$36,11,0)),0)+IFERROR((VLOOKUP(A149,$AO$6:$AY$36,11,0)),0)+IFERROR((VLOOKUP(A149,$BH$6:$BS$36,11,0)),0)</f>
        <v>0</v>
      </c>
      <c r="H149" s="75">
        <f>IFERROR((VLOOKUP(A149,$C$6:$N$32,12,0)),0)+IFERROR((VLOOKUP(A149,$V$6:$AG$36,12,0)),0)+IFERROR((VLOOKUP(A149,$AO$6:$AZ$36,12,0)),0)+IFERROR((VLOOKUP(A149,$BH$6:$BS$36,12,0)),0)</f>
        <v>0</v>
      </c>
      <c r="I149" s="186"/>
      <c r="J149" s="185"/>
      <c r="K149" s="185"/>
      <c r="L149" s="185"/>
      <c r="M149" s="705"/>
      <c r="N149" s="706"/>
      <c r="O149" s="28"/>
      <c r="P149" s="105">
        <f>IFERROR((VLOOKUP(A149,$C$6:$S$32,14,0)),0)+IFERROR((VLOOKUP(A149,$V$6:$AL$36,14,0)),0)+IFERROR((VLOOKUP(A149,$AO$6:$BE$36,14,0)),0)+IFERROR((VLOOKUP(A149,$BH$6:$BW$36,14,0)),0)</f>
        <v>0</v>
      </c>
      <c r="Q149" s="106">
        <f>IFERROR((VLOOKUP(A149,$C$6:$S$32,16,0)),0)+IFERROR((VLOOKUP(A149,$V$6:$AL$36,16,0)),0)+IFERROR((VLOOKUP(A149,$AO$6:$BE$36,16,0)),0)+IFERROR((VLOOKUP(A149,$BH$6:$BW$36,16,0)),0)</f>
        <v>0</v>
      </c>
      <c r="T149" s="771" t="s">
        <v>7</v>
      </c>
      <c r="U149" s="772"/>
      <c r="V149" s="104">
        <f>IFERROR((VLOOKUP(T149,$C$6:$M$32,7,0)),0)+IFERROR((VLOOKUP(T149,$V$6:$AF$36,7,0)),0)+IFERROR((VLOOKUP(T149,$AO$6:$AY$36,7,0)),0)+IFERROR((VLOOKUP(A149,$BH$6:$BS$36,7,0)),0)</f>
        <v>0</v>
      </c>
      <c r="W149" s="104">
        <f>IFERROR((VLOOKUP(T149,$C$6:$M$32,8,0)),0)+IFERROR((VLOOKUP(T149,$V$6:$AF$36,8,0)),0)+IFERROR((VLOOKUP(T149,$AO$6:$AY$36,8,0)),0)+IFERROR((VLOOKUP(A149,$BH$6:$BS$36,8,0)),0)</f>
        <v>0</v>
      </c>
      <c r="X149" s="104">
        <f>IFERROR((VLOOKUP(T149,$C$6:$M$32,9,0)),0)+IFERROR((VLOOKUP(T149,$V$6:$AF$36,9,0)),0)+IFERROR((VLOOKUP(T149,$AO$6:$AY$36,9,0)),0)+IFERROR((VLOOKUP(A149,$BH$6:$BS$36,9,0)),0)</f>
        <v>0</v>
      </c>
      <c r="Y149" s="104">
        <f>IFERROR((VLOOKUP(T149,$C$6:$M$32,10,0)),0)+IFERROR((VLOOKUP(T149,$V$6:$AF$36,10,0)),0)+IFERROR((VLOOKUP(T149,$AO$6:$AY$36,10,0)),0)+IFERROR((VLOOKUP(A149,$BH$6:$BS$36,10,0)),0)</f>
        <v>0</v>
      </c>
      <c r="Z149" s="54">
        <f>IFERROR((VLOOKUP(T149,$C$6:$M$32,11,0)),0)+IFERROR((VLOOKUP(T149,$V$6:$AF$36,11,0)),0)+IFERROR((VLOOKUP(T149,$AO$6:$AY$36,11,0)),0)+IFERROR((VLOOKUP(A149,$BH$6:$BS$36,11,0)),0)</f>
        <v>0</v>
      </c>
      <c r="AA149" s="75">
        <f>IFERROR((VLOOKUP(T149,$C$6:$N$32,12,0)),0)+IFERROR((VLOOKUP(T149,$V$6:$AG$36,12,0)),0)+IFERROR((VLOOKUP(T149,$AO$6:$AZ$36,12,0)),0)+IFERROR((VLOOKUP(T149,$BH$6:$BS$36,12,0)),0)</f>
        <v>0</v>
      </c>
      <c r="AB149" s="187"/>
      <c r="AC149" s="188"/>
      <c r="AD149" s="185"/>
      <c r="AE149" s="185"/>
      <c r="AF149" s="705"/>
      <c r="AG149" s="706"/>
      <c r="AH149" s="28"/>
      <c r="AI149" s="105">
        <f>IFERROR((VLOOKUP(T149,$C$6:$S$32,14,0)),0)+IFERROR((VLOOKUP(T149,$V$6:$AL$36,14,0)),0)+IFERROR((VLOOKUP(T149,$AO$6:$BE$36,14,0)),0)+IFERROR((VLOOKUP(T149,$BH$6:$BW$36,14,0)),0)</f>
        <v>0</v>
      </c>
      <c r="AJ149" s="106">
        <f>IFERROR((VLOOKUP(T149,$C$6:$S$32,16,0)),0)+IFERROR((VLOOKUP(T149,$V$6:$AL$36,16,0)),0)+IFERROR((VLOOKUP(T149,$AO$6:$BE$36,16,0)),0)+IFERROR((VLOOKUP(T149,$BH$6:$BW$36,16,0)),0)</f>
        <v>0</v>
      </c>
      <c r="AM149" s="768"/>
      <c r="AN149" s="768"/>
      <c r="AO149" s="181"/>
      <c r="AP149" s="181"/>
      <c r="AQ149" s="181"/>
      <c r="AR149" s="182"/>
      <c r="AS149" s="182"/>
      <c r="AT149" s="182"/>
      <c r="AU149" s="182"/>
      <c r="AV149" s="182"/>
      <c r="AW149" s="182"/>
      <c r="AX149" s="182"/>
      <c r="AY149" s="171"/>
      <c r="AZ149" s="171"/>
      <c r="BA149" s="171"/>
      <c r="BB149" s="171"/>
      <c r="BC149" s="171"/>
      <c r="BD149" s="171"/>
      <c r="BE149" s="171"/>
    </row>
    <row r="150" spans="1:57" ht="15.75" x14ac:dyDescent="0.25">
      <c r="A150" s="766" t="s">
        <v>147</v>
      </c>
      <c r="B150" s="767"/>
      <c r="C150" s="107">
        <f t="shared" ref="C150:C168" si="29">IFERROR((VLOOKUP(A150,$C$6:$M$32,7,0)),0)+IFERROR((VLOOKUP(A150,$V$6:$AF$36,7,0)),0)+IFERROR((VLOOKUP(A150,$AO$6:$AY$36,7,0)),0)+IFERROR((VLOOKUP(A150,$BH$6:$BS$36,7,0)),0)</f>
        <v>0</v>
      </c>
      <c r="D150" s="107">
        <f t="shared" ref="D150:D168" si="30">IFERROR((VLOOKUP(A150,$C$6:$M$32,8,0)),0)+IFERROR((VLOOKUP(A150,$V$6:$AF$36,8,0)),0)+IFERROR((VLOOKUP(A150,$AO$6:$AY$36,8,0)),0)+IFERROR((VLOOKUP(A150,$BH$6:$BS$36,8,0)),0)</f>
        <v>0</v>
      </c>
      <c r="E150" s="107">
        <f t="shared" ref="E150:E168" si="31">IFERROR((VLOOKUP(A150,$C$6:$M$32,9,0)),0)+IFERROR((VLOOKUP(A150,$V$6:$AF$36,9,0)),0)+IFERROR((VLOOKUP(A150,$AO$6:$AY$36,9,0)),0)+IFERROR((VLOOKUP(A150,$BH$6:$BS$36,9,0)),0)</f>
        <v>0</v>
      </c>
      <c r="F150" s="107">
        <f t="shared" ref="F150:F168" si="32">IFERROR((VLOOKUP(A150,$C$6:$M$32,10,0)),0)+IFERROR((VLOOKUP(A150,$V$6:$AF$36,10,0)),0)+IFERROR((VLOOKUP(A150,$AO$6:$AY$36,10,0)),0)+IFERROR((VLOOKUP(A150,$BH$6:$BS$36,10,0)),0)</f>
        <v>0</v>
      </c>
      <c r="G150" s="55">
        <f t="shared" ref="G150:G168" si="33">IFERROR((VLOOKUP(A150,$C$6:$M$32,11,0)),0)+IFERROR((VLOOKUP(A150,$V$6:$AF$36,11,0)),0)+IFERROR((VLOOKUP(A150,$AO$6:$AY$36,11,0)),0)+IFERROR((VLOOKUP(A150,$BH$6:$BS$36,11,0)),0)</f>
        <v>0</v>
      </c>
      <c r="H150" s="74">
        <f t="shared" ref="H150:H168" si="34">IFERROR((VLOOKUP(A150,$C$6:$N$32,12,0)),0)+IFERROR((VLOOKUP(A150,$V$6:$AG$36,12,0)),0)+IFERROR((VLOOKUP(A150,$AO$6:$AZ$36,12,0)),0)+IFERROR((VLOOKUP(A150,$BH$6:$BS$36,12,0)),0)</f>
        <v>0</v>
      </c>
      <c r="I150" s="190"/>
      <c r="J150" s="189"/>
      <c r="K150" s="189"/>
      <c r="L150" s="189"/>
      <c r="M150" s="585"/>
      <c r="N150" s="586"/>
      <c r="O150" s="29"/>
      <c r="P150" s="108">
        <f t="shared" ref="P150:P168" si="35">IFERROR((VLOOKUP(A150,$C$6:$S$32,14,0)),0)+IFERROR((VLOOKUP(A150,$V$6:$AL$36,14,0)),0)+IFERROR((VLOOKUP(A150,$AO$6:$BE$36,14,0)),0)</f>
        <v>0</v>
      </c>
      <c r="Q150" s="109">
        <f t="shared" ref="Q150:Q168" si="36">IFERROR((VLOOKUP(A150,$C$6:$S$32,16,0)),0)+IFERROR((VLOOKUP(A150,$V$6:$AL$36,16,0)),0)+IFERROR((VLOOKUP(A150,$AO$6:$BE$36,16,0)),0)</f>
        <v>0</v>
      </c>
      <c r="T150" s="766" t="s">
        <v>147</v>
      </c>
      <c r="U150" s="767"/>
      <c r="V150" s="107">
        <f t="shared" ref="V150:V168" si="37">IFERROR((VLOOKUP(T150,$C$6:$M$32,7,0)),0)+IFERROR((VLOOKUP(T150,$V$6:$AF$36,7,0)),0)+IFERROR((VLOOKUP(T150,$AO$6:$AY$36,7,0)),0)+IFERROR((VLOOKUP(A150,$BH$6:$BS$36,7,0)),0)</f>
        <v>0</v>
      </c>
      <c r="W150" s="107">
        <f t="shared" ref="W150:W168" si="38">IFERROR((VLOOKUP(T150,$C$6:$M$32,8,0)),0)+IFERROR((VLOOKUP(T150,$V$6:$AF$36,8,0)),0)+IFERROR((VLOOKUP(T150,$AO$6:$AY$36,8,0)),0)+IFERROR((VLOOKUP(A150,$BH$6:$BS$36,8,0)),0)</f>
        <v>0</v>
      </c>
      <c r="X150" s="107">
        <f t="shared" ref="X150:X168" si="39">IFERROR((VLOOKUP(T150,$C$6:$M$32,9,0)),0)+IFERROR((VLOOKUP(T150,$V$6:$AF$36,9,0)),0)+IFERROR((VLOOKUP(T150,$AO$6:$AY$36,9,0)),0)+IFERROR((VLOOKUP(A150,$BH$6:$BS$36,9,0)),0)</f>
        <v>0</v>
      </c>
      <c r="Y150" s="107">
        <f t="shared" ref="Y150:Y168" si="40">IFERROR((VLOOKUP(T150,$C$6:$M$32,10,0)),0)+IFERROR((VLOOKUP(T150,$V$6:$AF$36,10,0)),0)+IFERROR((VLOOKUP(T150,$AO$6:$AY$36,10,0)),0)+IFERROR((VLOOKUP(A150,$BH$6:$BS$36,10,0)),0)</f>
        <v>0</v>
      </c>
      <c r="Z150" s="55">
        <f t="shared" ref="Z150:Z168" si="41">IFERROR((VLOOKUP(T150,$C$6:$M$32,11,0)),0)+IFERROR((VLOOKUP(T150,$V$6:$AF$36,11,0)),0)+IFERROR((VLOOKUP(T150,$AO$6:$AY$36,11,0)),0)+IFERROR((VLOOKUP(A150,$BH$6:$BS$36,11,0)),0)</f>
        <v>0</v>
      </c>
      <c r="AA150" s="74">
        <f t="shared" ref="AA150:AA168" si="42">IFERROR((VLOOKUP(T150,$C$6:$N$32,12,0)),0)+IFERROR((VLOOKUP(T150,$V$6:$AG$36,12,0)),0)+IFERROR((VLOOKUP(T150,$AO$6:$AZ$36,12,0)),0)+IFERROR((VLOOKUP(T150,$BH$6:$BS$36,12,0)),0)</f>
        <v>0</v>
      </c>
      <c r="AB150" s="191"/>
      <c r="AC150" s="192"/>
      <c r="AD150" s="189"/>
      <c r="AE150" s="189"/>
      <c r="AF150" s="585"/>
      <c r="AG150" s="586"/>
      <c r="AH150" s="29"/>
      <c r="AI150" s="108">
        <f t="shared" ref="AI150:AI168" si="43">IFERROR((VLOOKUP(T150,$C$6:$S$32,14,0)),0)+IFERROR((VLOOKUP(T150,$V$6:$AL$36,14,0)),0)+IFERROR((VLOOKUP(T150,$AO$6:$BE$36,14,0)),0)</f>
        <v>0</v>
      </c>
      <c r="AJ150" s="109">
        <f t="shared" ref="AJ150:AJ168" si="44">IFERROR((VLOOKUP(T150,$C$6:$S$32,16,0)),0)+IFERROR((VLOOKUP(T150,$V$6:$AL$36,16,0)),0)+IFERROR((VLOOKUP(T150,$AO$6:$BE$36,16,0)),0)</f>
        <v>0</v>
      </c>
      <c r="AM150" s="768"/>
      <c r="AN150" s="768"/>
      <c r="AO150" s="181"/>
      <c r="AP150" s="181"/>
      <c r="AQ150" s="181"/>
      <c r="AR150" s="182"/>
      <c r="AS150" s="182"/>
      <c r="AT150" s="182"/>
      <c r="AU150" s="182"/>
      <c r="AV150" s="182"/>
      <c r="AW150" s="182"/>
      <c r="AX150" s="182"/>
      <c r="AY150" s="171"/>
      <c r="AZ150" s="171"/>
      <c r="BA150" s="171"/>
      <c r="BB150" s="171"/>
      <c r="BC150" s="171"/>
      <c r="BD150" s="171"/>
      <c r="BE150" s="171"/>
    </row>
    <row r="151" spans="1:57" ht="15.75" x14ac:dyDescent="0.25">
      <c r="A151" s="766" t="s">
        <v>8</v>
      </c>
      <c r="B151" s="767"/>
      <c r="C151" s="107">
        <f t="shared" si="29"/>
        <v>0</v>
      </c>
      <c r="D151" s="107">
        <f t="shared" si="30"/>
        <v>0</v>
      </c>
      <c r="E151" s="107">
        <f t="shared" si="31"/>
        <v>0</v>
      </c>
      <c r="F151" s="107">
        <f t="shared" si="32"/>
        <v>0</v>
      </c>
      <c r="G151" s="55">
        <f t="shared" si="33"/>
        <v>0</v>
      </c>
      <c r="H151" s="74">
        <f t="shared" si="34"/>
        <v>0</v>
      </c>
      <c r="I151" s="190"/>
      <c r="J151" s="189"/>
      <c r="K151" s="189"/>
      <c r="L151" s="189"/>
      <c r="M151" s="585"/>
      <c r="N151" s="586"/>
      <c r="O151" s="29"/>
      <c r="P151" s="108">
        <f t="shared" si="35"/>
        <v>0</v>
      </c>
      <c r="Q151" s="109">
        <f t="shared" si="36"/>
        <v>0</v>
      </c>
      <c r="T151" s="766" t="s">
        <v>8</v>
      </c>
      <c r="U151" s="767"/>
      <c r="V151" s="107">
        <f t="shared" si="37"/>
        <v>0</v>
      </c>
      <c r="W151" s="107">
        <f t="shared" si="38"/>
        <v>0</v>
      </c>
      <c r="X151" s="107">
        <f t="shared" si="39"/>
        <v>0</v>
      </c>
      <c r="Y151" s="107">
        <f t="shared" si="40"/>
        <v>0</v>
      </c>
      <c r="Z151" s="55">
        <f t="shared" si="41"/>
        <v>0</v>
      </c>
      <c r="AA151" s="74">
        <f t="shared" si="42"/>
        <v>0</v>
      </c>
      <c r="AB151" s="191"/>
      <c r="AC151" s="189"/>
      <c r="AD151" s="189"/>
      <c r="AE151" s="189"/>
      <c r="AF151" s="585"/>
      <c r="AG151" s="586"/>
      <c r="AH151" s="29"/>
      <c r="AI151" s="108">
        <f t="shared" si="43"/>
        <v>0</v>
      </c>
      <c r="AJ151" s="109">
        <f t="shared" si="44"/>
        <v>0</v>
      </c>
      <c r="AM151" s="768"/>
      <c r="AN151" s="768"/>
      <c r="AO151" s="181"/>
      <c r="AP151" s="181"/>
      <c r="AQ151" s="181"/>
      <c r="AR151" s="182"/>
      <c r="AS151" s="182"/>
      <c r="AT151" s="182"/>
      <c r="AU151" s="182"/>
      <c r="AV151" s="182"/>
      <c r="AW151" s="182"/>
      <c r="AX151" s="182"/>
      <c r="AY151" s="171"/>
      <c r="AZ151" s="171"/>
      <c r="BA151" s="171"/>
      <c r="BB151" s="171"/>
      <c r="BC151" s="171"/>
      <c r="BD151" s="171"/>
      <c r="BE151" s="171"/>
    </row>
    <row r="152" spans="1:57" ht="15.75" x14ac:dyDescent="0.25">
      <c r="A152" s="766" t="s">
        <v>9</v>
      </c>
      <c r="B152" s="767"/>
      <c r="C152" s="107">
        <f t="shared" si="29"/>
        <v>0</v>
      </c>
      <c r="D152" s="107">
        <f t="shared" si="30"/>
        <v>0</v>
      </c>
      <c r="E152" s="107">
        <f t="shared" si="31"/>
        <v>0</v>
      </c>
      <c r="F152" s="107">
        <f t="shared" si="32"/>
        <v>0</v>
      </c>
      <c r="G152" s="55">
        <f t="shared" si="33"/>
        <v>0</v>
      </c>
      <c r="H152" s="74">
        <f t="shared" si="34"/>
        <v>0</v>
      </c>
      <c r="I152" s="190"/>
      <c r="J152" s="189"/>
      <c r="K152" s="189"/>
      <c r="L152" s="189"/>
      <c r="M152" s="585"/>
      <c r="N152" s="586"/>
      <c r="O152" s="29"/>
      <c r="P152" s="108">
        <f t="shared" si="35"/>
        <v>0</v>
      </c>
      <c r="Q152" s="109">
        <f t="shared" si="36"/>
        <v>0</v>
      </c>
      <c r="T152" s="766" t="s">
        <v>9</v>
      </c>
      <c r="U152" s="767"/>
      <c r="V152" s="107">
        <f t="shared" si="37"/>
        <v>0</v>
      </c>
      <c r="W152" s="107">
        <f t="shared" si="38"/>
        <v>0</v>
      </c>
      <c r="X152" s="107">
        <f t="shared" si="39"/>
        <v>0</v>
      </c>
      <c r="Y152" s="107">
        <f t="shared" si="40"/>
        <v>0</v>
      </c>
      <c r="Z152" s="55">
        <f t="shared" si="41"/>
        <v>0</v>
      </c>
      <c r="AA152" s="74">
        <f t="shared" si="42"/>
        <v>0</v>
      </c>
      <c r="AB152" s="191"/>
      <c r="AC152" s="189"/>
      <c r="AD152" s="189"/>
      <c r="AE152" s="189"/>
      <c r="AF152" s="585"/>
      <c r="AG152" s="586"/>
      <c r="AH152" s="29"/>
      <c r="AI152" s="108">
        <f t="shared" si="43"/>
        <v>0</v>
      </c>
      <c r="AJ152" s="109">
        <f t="shared" si="44"/>
        <v>0</v>
      </c>
      <c r="AM152" s="768"/>
      <c r="AN152" s="768"/>
      <c r="AO152" s="181"/>
      <c r="AP152" s="181"/>
      <c r="AQ152" s="181"/>
      <c r="AR152" s="182"/>
      <c r="AS152" s="182"/>
      <c r="AT152" s="182"/>
      <c r="AU152" s="182"/>
      <c r="AV152" s="182"/>
      <c r="AW152" s="182"/>
      <c r="AX152" s="182"/>
      <c r="AY152" s="171"/>
      <c r="AZ152" s="171"/>
      <c r="BA152" s="171"/>
      <c r="BB152" s="171"/>
      <c r="BC152" s="171"/>
      <c r="BD152" s="171"/>
      <c r="BE152" s="171"/>
    </row>
    <row r="153" spans="1:57" ht="15.75" x14ac:dyDescent="0.25">
      <c r="A153" s="766" t="s">
        <v>10</v>
      </c>
      <c r="B153" s="767"/>
      <c r="C153" s="107">
        <f t="shared" si="29"/>
        <v>0</v>
      </c>
      <c r="D153" s="107">
        <f t="shared" si="30"/>
        <v>0</v>
      </c>
      <c r="E153" s="107">
        <f t="shared" si="31"/>
        <v>0</v>
      </c>
      <c r="F153" s="107">
        <f t="shared" si="32"/>
        <v>0</v>
      </c>
      <c r="G153" s="55">
        <f t="shared" si="33"/>
        <v>0</v>
      </c>
      <c r="H153" s="74">
        <f t="shared" si="34"/>
        <v>0</v>
      </c>
      <c r="I153" s="190"/>
      <c r="J153" s="189"/>
      <c r="K153" s="189"/>
      <c r="L153" s="189"/>
      <c r="M153" s="585"/>
      <c r="N153" s="586"/>
      <c r="O153" s="29"/>
      <c r="P153" s="108">
        <f t="shared" si="35"/>
        <v>0</v>
      </c>
      <c r="Q153" s="109">
        <f t="shared" si="36"/>
        <v>0</v>
      </c>
      <c r="T153" s="766" t="s">
        <v>10</v>
      </c>
      <c r="U153" s="767"/>
      <c r="V153" s="107">
        <f t="shared" si="37"/>
        <v>0</v>
      </c>
      <c r="W153" s="107">
        <f t="shared" si="38"/>
        <v>0</v>
      </c>
      <c r="X153" s="107">
        <f t="shared" si="39"/>
        <v>0</v>
      </c>
      <c r="Y153" s="107">
        <f t="shared" si="40"/>
        <v>0</v>
      </c>
      <c r="Z153" s="55">
        <f t="shared" si="41"/>
        <v>0</v>
      </c>
      <c r="AA153" s="74">
        <f t="shared" si="42"/>
        <v>0</v>
      </c>
      <c r="AB153" s="191"/>
      <c r="AC153" s="189"/>
      <c r="AD153" s="189"/>
      <c r="AE153" s="189"/>
      <c r="AF153" s="585"/>
      <c r="AG153" s="586"/>
      <c r="AH153" s="29"/>
      <c r="AI153" s="108">
        <f t="shared" si="43"/>
        <v>0</v>
      </c>
      <c r="AJ153" s="109">
        <f t="shared" si="44"/>
        <v>0</v>
      </c>
      <c r="AM153" s="768"/>
      <c r="AN153" s="768"/>
      <c r="AO153" s="181"/>
      <c r="AP153" s="181"/>
      <c r="AQ153" s="181"/>
      <c r="AR153" s="182"/>
      <c r="AS153" s="182"/>
      <c r="AT153" s="182"/>
      <c r="AU153" s="182"/>
      <c r="AV153" s="182"/>
      <c r="AW153" s="182"/>
      <c r="AX153" s="182"/>
      <c r="AY153" s="171"/>
      <c r="AZ153" s="171"/>
      <c r="BA153" s="171"/>
      <c r="BB153" s="171"/>
      <c r="BC153" s="171"/>
      <c r="BD153" s="171"/>
      <c r="BE153" s="171"/>
    </row>
    <row r="154" spans="1:57" ht="15.75" x14ac:dyDescent="0.25">
      <c r="A154" s="766" t="s">
        <v>148</v>
      </c>
      <c r="B154" s="767"/>
      <c r="C154" s="107">
        <f t="shared" si="29"/>
        <v>0</v>
      </c>
      <c r="D154" s="107">
        <f t="shared" si="30"/>
        <v>0</v>
      </c>
      <c r="E154" s="107">
        <f t="shared" si="31"/>
        <v>0</v>
      </c>
      <c r="F154" s="107">
        <f t="shared" si="32"/>
        <v>0</v>
      </c>
      <c r="G154" s="55">
        <f t="shared" si="33"/>
        <v>0</v>
      </c>
      <c r="H154" s="74">
        <f t="shared" si="34"/>
        <v>0</v>
      </c>
      <c r="I154" s="190"/>
      <c r="J154" s="189"/>
      <c r="K154" s="189"/>
      <c r="L154" s="189"/>
      <c r="M154" s="585"/>
      <c r="N154" s="586"/>
      <c r="O154" s="29"/>
      <c r="P154" s="108">
        <f t="shared" si="35"/>
        <v>0</v>
      </c>
      <c r="Q154" s="109">
        <f t="shared" si="36"/>
        <v>0</v>
      </c>
      <c r="T154" s="766" t="s">
        <v>148</v>
      </c>
      <c r="U154" s="767"/>
      <c r="V154" s="107">
        <f t="shared" si="37"/>
        <v>0</v>
      </c>
      <c r="W154" s="107">
        <f t="shared" si="38"/>
        <v>0</v>
      </c>
      <c r="X154" s="107">
        <f t="shared" si="39"/>
        <v>0</v>
      </c>
      <c r="Y154" s="107">
        <f t="shared" si="40"/>
        <v>0</v>
      </c>
      <c r="Z154" s="55">
        <f t="shared" si="41"/>
        <v>0</v>
      </c>
      <c r="AA154" s="74">
        <f t="shared" si="42"/>
        <v>0</v>
      </c>
      <c r="AB154" s="191"/>
      <c r="AC154" s="189"/>
      <c r="AD154" s="189"/>
      <c r="AE154" s="189"/>
      <c r="AF154" s="585"/>
      <c r="AG154" s="586"/>
      <c r="AH154" s="29"/>
      <c r="AI154" s="108">
        <f t="shared" si="43"/>
        <v>0</v>
      </c>
      <c r="AJ154" s="109">
        <f t="shared" si="44"/>
        <v>0</v>
      </c>
      <c r="AM154" s="768"/>
      <c r="AN154" s="768"/>
      <c r="AO154" s="181"/>
      <c r="AP154" s="181"/>
      <c r="AQ154" s="181"/>
      <c r="AR154" s="182"/>
      <c r="AS154" s="182"/>
      <c r="AT154" s="182"/>
      <c r="AU154" s="182"/>
      <c r="AV154" s="182"/>
      <c r="AW154" s="182"/>
      <c r="AX154" s="182"/>
      <c r="AY154" s="171"/>
      <c r="AZ154" s="171"/>
      <c r="BA154" s="171"/>
      <c r="BB154" s="171"/>
      <c r="BC154" s="171"/>
      <c r="BD154" s="171"/>
      <c r="BE154" s="171"/>
    </row>
    <row r="155" spans="1:57" ht="15.75" x14ac:dyDescent="0.25">
      <c r="A155" s="766" t="s">
        <v>29</v>
      </c>
      <c r="B155" s="767"/>
      <c r="C155" s="107">
        <f t="shared" si="29"/>
        <v>0</v>
      </c>
      <c r="D155" s="107">
        <f t="shared" si="30"/>
        <v>0</v>
      </c>
      <c r="E155" s="107">
        <f t="shared" si="31"/>
        <v>0</v>
      </c>
      <c r="F155" s="107">
        <f t="shared" si="32"/>
        <v>0</v>
      </c>
      <c r="G155" s="55">
        <f t="shared" si="33"/>
        <v>0</v>
      </c>
      <c r="H155" s="74">
        <f t="shared" si="34"/>
        <v>0</v>
      </c>
      <c r="I155" s="190"/>
      <c r="J155" s="189"/>
      <c r="K155" s="189"/>
      <c r="L155" s="189"/>
      <c r="M155" s="585"/>
      <c r="N155" s="586"/>
      <c r="O155" s="29"/>
      <c r="P155" s="108">
        <f t="shared" si="35"/>
        <v>0</v>
      </c>
      <c r="Q155" s="109">
        <f t="shared" si="36"/>
        <v>0</v>
      </c>
      <c r="T155" s="766" t="s">
        <v>29</v>
      </c>
      <c r="U155" s="767"/>
      <c r="V155" s="107">
        <f t="shared" si="37"/>
        <v>0</v>
      </c>
      <c r="W155" s="107">
        <f t="shared" si="38"/>
        <v>0</v>
      </c>
      <c r="X155" s="107">
        <f t="shared" si="39"/>
        <v>0</v>
      </c>
      <c r="Y155" s="107">
        <f t="shared" si="40"/>
        <v>0</v>
      </c>
      <c r="Z155" s="55">
        <f t="shared" si="41"/>
        <v>0</v>
      </c>
      <c r="AA155" s="74">
        <f t="shared" si="42"/>
        <v>0</v>
      </c>
      <c r="AB155" s="191"/>
      <c r="AC155" s="189"/>
      <c r="AD155" s="189"/>
      <c r="AE155" s="189"/>
      <c r="AF155" s="585"/>
      <c r="AG155" s="586"/>
      <c r="AH155" s="29"/>
      <c r="AI155" s="108">
        <f t="shared" si="43"/>
        <v>0</v>
      </c>
      <c r="AJ155" s="109">
        <f t="shared" si="44"/>
        <v>0</v>
      </c>
      <c r="AM155" s="768"/>
      <c r="AN155" s="768"/>
      <c r="AO155" s="181"/>
      <c r="AP155" s="181"/>
      <c r="AQ155" s="181"/>
      <c r="AR155" s="182"/>
      <c r="AS155" s="182"/>
      <c r="AT155" s="182"/>
      <c r="AU155" s="182"/>
      <c r="AV155" s="182"/>
      <c r="AW155" s="182"/>
      <c r="AX155" s="182"/>
      <c r="AY155" s="171"/>
      <c r="AZ155" s="171"/>
      <c r="BA155" s="171"/>
      <c r="BB155" s="171"/>
      <c r="BC155" s="171"/>
      <c r="BD155" s="171"/>
      <c r="BE155" s="171"/>
    </row>
    <row r="156" spans="1:57" ht="15.75" x14ac:dyDescent="0.25">
      <c r="A156" s="766" t="s">
        <v>149</v>
      </c>
      <c r="B156" s="767"/>
      <c r="C156" s="107">
        <f t="shared" si="29"/>
        <v>0</v>
      </c>
      <c r="D156" s="107">
        <f t="shared" si="30"/>
        <v>0</v>
      </c>
      <c r="E156" s="107">
        <f t="shared" si="31"/>
        <v>0</v>
      </c>
      <c r="F156" s="107">
        <f t="shared" si="32"/>
        <v>0</v>
      </c>
      <c r="G156" s="55">
        <f t="shared" si="33"/>
        <v>0</v>
      </c>
      <c r="H156" s="74">
        <f t="shared" si="34"/>
        <v>0</v>
      </c>
      <c r="I156" s="190"/>
      <c r="J156" s="189"/>
      <c r="K156" s="189"/>
      <c r="L156" s="189"/>
      <c r="M156" s="585"/>
      <c r="N156" s="586"/>
      <c r="O156" s="29"/>
      <c r="P156" s="108">
        <f t="shared" si="35"/>
        <v>0</v>
      </c>
      <c r="Q156" s="109">
        <f t="shared" si="36"/>
        <v>0</v>
      </c>
      <c r="T156" s="766" t="s">
        <v>149</v>
      </c>
      <c r="U156" s="767"/>
      <c r="V156" s="107">
        <f t="shared" si="37"/>
        <v>0</v>
      </c>
      <c r="W156" s="107">
        <f t="shared" si="38"/>
        <v>0</v>
      </c>
      <c r="X156" s="107">
        <f t="shared" si="39"/>
        <v>0</v>
      </c>
      <c r="Y156" s="107">
        <f t="shared" si="40"/>
        <v>0</v>
      </c>
      <c r="Z156" s="55">
        <f t="shared" si="41"/>
        <v>0</v>
      </c>
      <c r="AA156" s="74">
        <f t="shared" si="42"/>
        <v>0</v>
      </c>
      <c r="AB156" s="191"/>
      <c r="AC156" s="189"/>
      <c r="AD156" s="189"/>
      <c r="AE156" s="189"/>
      <c r="AF156" s="585"/>
      <c r="AG156" s="586"/>
      <c r="AH156" s="29"/>
      <c r="AI156" s="108">
        <f t="shared" si="43"/>
        <v>0</v>
      </c>
      <c r="AJ156" s="109">
        <f t="shared" si="44"/>
        <v>0</v>
      </c>
      <c r="AM156" s="768"/>
      <c r="AN156" s="768"/>
      <c r="AO156" s="181"/>
      <c r="AP156" s="181"/>
      <c r="AQ156" s="181"/>
      <c r="AR156" s="182"/>
      <c r="AS156" s="182"/>
      <c r="AT156" s="182"/>
      <c r="AU156" s="182"/>
      <c r="AV156" s="182"/>
      <c r="AW156" s="182"/>
      <c r="AX156" s="182"/>
      <c r="AY156" s="171"/>
      <c r="AZ156" s="171"/>
      <c r="BA156" s="171"/>
      <c r="BB156" s="171"/>
      <c r="BC156" s="171"/>
      <c r="BD156" s="171"/>
      <c r="BE156" s="171"/>
    </row>
    <row r="157" spans="1:57" ht="15.75" x14ac:dyDescent="0.25">
      <c r="A157" s="766" t="s">
        <v>11</v>
      </c>
      <c r="B157" s="767"/>
      <c r="C157" s="107">
        <f t="shared" si="29"/>
        <v>0</v>
      </c>
      <c r="D157" s="107">
        <f t="shared" si="30"/>
        <v>0</v>
      </c>
      <c r="E157" s="107">
        <f t="shared" si="31"/>
        <v>0</v>
      </c>
      <c r="F157" s="107">
        <f t="shared" si="32"/>
        <v>0</v>
      </c>
      <c r="G157" s="55">
        <f t="shared" si="33"/>
        <v>0</v>
      </c>
      <c r="H157" s="74">
        <f t="shared" si="34"/>
        <v>0</v>
      </c>
      <c r="I157" s="190"/>
      <c r="J157" s="189"/>
      <c r="K157" s="189"/>
      <c r="L157" s="189"/>
      <c r="M157" s="585"/>
      <c r="N157" s="586"/>
      <c r="O157" s="29"/>
      <c r="P157" s="108">
        <f t="shared" si="35"/>
        <v>0</v>
      </c>
      <c r="Q157" s="109">
        <f t="shared" si="36"/>
        <v>0</v>
      </c>
      <c r="T157" s="766" t="s">
        <v>11</v>
      </c>
      <c r="U157" s="767"/>
      <c r="V157" s="107">
        <f t="shared" si="37"/>
        <v>0</v>
      </c>
      <c r="W157" s="107">
        <f t="shared" si="38"/>
        <v>0</v>
      </c>
      <c r="X157" s="107">
        <f t="shared" si="39"/>
        <v>0</v>
      </c>
      <c r="Y157" s="107">
        <f t="shared" si="40"/>
        <v>0</v>
      </c>
      <c r="Z157" s="55">
        <f t="shared" si="41"/>
        <v>0</v>
      </c>
      <c r="AA157" s="74">
        <f t="shared" si="42"/>
        <v>0</v>
      </c>
      <c r="AB157" s="191"/>
      <c r="AC157" s="189"/>
      <c r="AD157" s="189"/>
      <c r="AE157" s="189"/>
      <c r="AF157" s="585"/>
      <c r="AG157" s="586"/>
      <c r="AH157" s="29"/>
      <c r="AI157" s="108">
        <f t="shared" si="43"/>
        <v>0</v>
      </c>
      <c r="AJ157" s="109">
        <f t="shared" si="44"/>
        <v>0</v>
      </c>
      <c r="AM157" s="768"/>
      <c r="AN157" s="768"/>
      <c r="AO157" s="181"/>
      <c r="AP157" s="181"/>
      <c r="AQ157" s="181"/>
      <c r="AR157" s="182"/>
      <c r="AS157" s="182"/>
      <c r="AT157" s="182"/>
      <c r="AU157" s="182"/>
      <c r="AV157" s="182"/>
      <c r="AW157" s="182"/>
      <c r="AX157" s="182"/>
      <c r="AY157" s="171"/>
      <c r="AZ157" s="171"/>
      <c r="BA157" s="171"/>
      <c r="BB157" s="171"/>
      <c r="BC157" s="171"/>
      <c r="BD157" s="171"/>
      <c r="BE157" s="171"/>
    </row>
    <row r="158" spans="1:57" ht="15.75" x14ac:dyDescent="0.25">
      <c r="A158" s="766"/>
      <c r="B158" s="767"/>
      <c r="C158" s="107">
        <f t="shared" si="29"/>
        <v>0</v>
      </c>
      <c r="D158" s="107">
        <f t="shared" si="30"/>
        <v>0</v>
      </c>
      <c r="E158" s="107">
        <f t="shared" si="31"/>
        <v>0</v>
      </c>
      <c r="F158" s="107">
        <f t="shared" si="32"/>
        <v>0</v>
      </c>
      <c r="G158" s="55">
        <f t="shared" si="33"/>
        <v>0</v>
      </c>
      <c r="H158" s="74">
        <f t="shared" si="34"/>
        <v>0</v>
      </c>
      <c r="I158" s="190"/>
      <c r="J158" s="189"/>
      <c r="K158" s="189"/>
      <c r="L158" s="189"/>
      <c r="M158" s="585"/>
      <c r="N158" s="586"/>
      <c r="O158" s="29"/>
      <c r="P158" s="108">
        <f t="shared" si="35"/>
        <v>0</v>
      </c>
      <c r="Q158" s="109">
        <f t="shared" si="36"/>
        <v>0</v>
      </c>
      <c r="T158" s="766"/>
      <c r="U158" s="767"/>
      <c r="V158" s="107">
        <f t="shared" si="37"/>
        <v>0</v>
      </c>
      <c r="W158" s="107">
        <f t="shared" si="38"/>
        <v>0</v>
      </c>
      <c r="X158" s="107">
        <f t="shared" si="39"/>
        <v>0</v>
      </c>
      <c r="Y158" s="107">
        <f t="shared" si="40"/>
        <v>0</v>
      </c>
      <c r="Z158" s="55">
        <f t="shared" si="41"/>
        <v>0</v>
      </c>
      <c r="AA158" s="74">
        <f t="shared" si="42"/>
        <v>0</v>
      </c>
      <c r="AB158" s="191"/>
      <c r="AC158" s="189"/>
      <c r="AD158" s="189"/>
      <c r="AE158" s="189"/>
      <c r="AF158" s="585"/>
      <c r="AG158" s="586"/>
      <c r="AH158" s="29"/>
      <c r="AI158" s="108">
        <f t="shared" si="43"/>
        <v>0</v>
      </c>
      <c r="AJ158" s="109">
        <f t="shared" si="44"/>
        <v>0</v>
      </c>
      <c r="AM158" s="768"/>
      <c r="AN158" s="768"/>
      <c r="AO158" s="181"/>
      <c r="AP158" s="181"/>
      <c r="AQ158" s="181"/>
      <c r="AR158" s="182"/>
      <c r="AS158" s="182"/>
      <c r="AT158" s="182"/>
      <c r="AU158" s="182"/>
      <c r="AV158" s="182"/>
      <c r="AW158" s="182"/>
      <c r="AX158" s="182"/>
      <c r="AY158" s="171"/>
      <c r="AZ158" s="171"/>
      <c r="BA158" s="171"/>
      <c r="BB158" s="171"/>
      <c r="BC158" s="171"/>
      <c r="BD158" s="171"/>
      <c r="BE158" s="171"/>
    </row>
    <row r="159" spans="1:57" ht="15.75" x14ac:dyDescent="0.25">
      <c r="A159" s="760"/>
      <c r="B159" s="761"/>
      <c r="C159" s="107">
        <f t="shared" si="29"/>
        <v>0</v>
      </c>
      <c r="D159" s="107">
        <f t="shared" si="30"/>
        <v>0</v>
      </c>
      <c r="E159" s="107">
        <f t="shared" si="31"/>
        <v>0</v>
      </c>
      <c r="F159" s="107">
        <f t="shared" si="32"/>
        <v>0</v>
      </c>
      <c r="G159" s="55">
        <f t="shared" si="33"/>
        <v>0</v>
      </c>
      <c r="H159" s="74">
        <f t="shared" si="34"/>
        <v>0</v>
      </c>
      <c r="I159" s="190"/>
      <c r="J159" s="189"/>
      <c r="K159" s="189"/>
      <c r="L159" s="189"/>
      <c r="M159" s="585"/>
      <c r="N159" s="586"/>
      <c r="O159" s="29"/>
      <c r="P159" s="108">
        <f t="shared" si="35"/>
        <v>0</v>
      </c>
      <c r="Q159" s="109">
        <f t="shared" si="36"/>
        <v>0</v>
      </c>
      <c r="T159" s="760"/>
      <c r="U159" s="761"/>
      <c r="V159" s="107">
        <f t="shared" si="37"/>
        <v>0</v>
      </c>
      <c r="W159" s="107">
        <f t="shared" si="38"/>
        <v>0</v>
      </c>
      <c r="X159" s="107">
        <f t="shared" si="39"/>
        <v>0</v>
      </c>
      <c r="Y159" s="107">
        <f t="shared" si="40"/>
        <v>0</v>
      </c>
      <c r="Z159" s="55">
        <f t="shared" si="41"/>
        <v>0</v>
      </c>
      <c r="AA159" s="74">
        <f t="shared" si="42"/>
        <v>0</v>
      </c>
      <c r="AB159" s="191"/>
      <c r="AC159" s="189"/>
      <c r="AD159" s="189"/>
      <c r="AE159" s="189"/>
      <c r="AF159" s="585"/>
      <c r="AG159" s="586"/>
      <c r="AH159" s="29"/>
      <c r="AI159" s="108">
        <f t="shared" si="43"/>
        <v>0</v>
      </c>
      <c r="AJ159" s="109">
        <f t="shared" si="44"/>
        <v>0</v>
      </c>
      <c r="AM159" s="170"/>
      <c r="AN159" s="181"/>
      <c r="AO159" s="181"/>
      <c r="AP159" s="181"/>
      <c r="AQ159" s="181"/>
      <c r="AR159" s="182"/>
      <c r="AS159" s="182"/>
      <c r="AT159" s="182"/>
      <c r="AU159" s="182"/>
      <c r="AV159" s="182"/>
      <c r="AW159" s="182"/>
      <c r="AX159" s="182"/>
      <c r="AY159" s="171"/>
      <c r="AZ159" s="171"/>
      <c r="BA159" s="171"/>
      <c r="BB159" s="171"/>
      <c r="BC159" s="171"/>
      <c r="BD159" s="171"/>
      <c r="BE159" s="171"/>
    </row>
    <row r="160" spans="1:57" ht="15.75" x14ac:dyDescent="0.25">
      <c r="A160" s="760"/>
      <c r="B160" s="761"/>
      <c r="C160" s="107">
        <f t="shared" si="29"/>
        <v>0</v>
      </c>
      <c r="D160" s="107">
        <f t="shared" si="30"/>
        <v>0</v>
      </c>
      <c r="E160" s="107">
        <f t="shared" si="31"/>
        <v>0</v>
      </c>
      <c r="F160" s="107">
        <f t="shared" si="32"/>
        <v>0</v>
      </c>
      <c r="G160" s="55">
        <f t="shared" si="33"/>
        <v>0</v>
      </c>
      <c r="H160" s="74">
        <f t="shared" si="34"/>
        <v>0</v>
      </c>
      <c r="I160" s="190"/>
      <c r="J160" s="189"/>
      <c r="K160" s="189"/>
      <c r="L160" s="189"/>
      <c r="M160" s="585"/>
      <c r="N160" s="586"/>
      <c r="O160" s="29"/>
      <c r="P160" s="108">
        <f t="shared" si="35"/>
        <v>0</v>
      </c>
      <c r="Q160" s="109">
        <f t="shared" si="36"/>
        <v>0</v>
      </c>
      <c r="T160" s="760"/>
      <c r="U160" s="761"/>
      <c r="V160" s="107">
        <f t="shared" si="37"/>
        <v>0</v>
      </c>
      <c r="W160" s="107">
        <f t="shared" si="38"/>
        <v>0</v>
      </c>
      <c r="X160" s="107">
        <f t="shared" si="39"/>
        <v>0</v>
      </c>
      <c r="Y160" s="107">
        <f t="shared" si="40"/>
        <v>0</v>
      </c>
      <c r="Z160" s="55">
        <f t="shared" si="41"/>
        <v>0</v>
      </c>
      <c r="AA160" s="74">
        <f t="shared" si="42"/>
        <v>0</v>
      </c>
      <c r="AB160" s="191"/>
      <c r="AC160" s="189"/>
      <c r="AD160" s="189"/>
      <c r="AE160" s="189"/>
      <c r="AF160" s="585"/>
      <c r="AG160" s="586"/>
      <c r="AH160" s="29"/>
      <c r="AI160" s="108">
        <f t="shared" si="43"/>
        <v>0</v>
      </c>
      <c r="AJ160" s="109">
        <f t="shared" si="44"/>
        <v>0</v>
      </c>
      <c r="AM160" s="171"/>
      <c r="AN160" s="181"/>
      <c r="AO160" s="181"/>
      <c r="AP160" s="181"/>
      <c r="AQ160" s="181"/>
      <c r="AR160" s="182"/>
      <c r="AS160" s="182"/>
      <c r="AT160" s="182"/>
      <c r="AU160" s="182"/>
      <c r="AV160" s="182"/>
      <c r="AW160" s="182"/>
      <c r="AX160" s="182"/>
      <c r="AY160" s="171"/>
      <c r="AZ160" s="171"/>
      <c r="BA160" s="171"/>
      <c r="BB160" s="171"/>
      <c r="BC160" s="171"/>
      <c r="BD160" s="171"/>
      <c r="BE160" s="171"/>
    </row>
    <row r="161" spans="1:57" ht="21" x14ac:dyDescent="0.35">
      <c r="A161" s="760"/>
      <c r="B161" s="761"/>
      <c r="C161" s="107">
        <f t="shared" si="29"/>
        <v>0</v>
      </c>
      <c r="D161" s="107">
        <f t="shared" si="30"/>
        <v>0</v>
      </c>
      <c r="E161" s="107">
        <f t="shared" si="31"/>
        <v>0</v>
      </c>
      <c r="F161" s="107">
        <f t="shared" si="32"/>
        <v>0</v>
      </c>
      <c r="G161" s="55">
        <f t="shared" si="33"/>
        <v>0</v>
      </c>
      <c r="H161" s="74">
        <f t="shared" si="34"/>
        <v>0</v>
      </c>
      <c r="I161" s="190"/>
      <c r="J161" s="189"/>
      <c r="K161" s="189"/>
      <c r="L161" s="189"/>
      <c r="M161" s="585"/>
      <c r="N161" s="586"/>
      <c r="O161" s="29"/>
      <c r="P161" s="108">
        <f t="shared" si="35"/>
        <v>0</v>
      </c>
      <c r="Q161" s="109">
        <f t="shared" si="36"/>
        <v>0</v>
      </c>
      <c r="T161" s="760"/>
      <c r="U161" s="761"/>
      <c r="V161" s="107">
        <f t="shared" si="37"/>
        <v>0</v>
      </c>
      <c r="W161" s="107">
        <f t="shared" si="38"/>
        <v>0</v>
      </c>
      <c r="X161" s="107">
        <f t="shared" si="39"/>
        <v>0</v>
      </c>
      <c r="Y161" s="107">
        <f t="shared" si="40"/>
        <v>0</v>
      </c>
      <c r="Z161" s="55">
        <f t="shared" si="41"/>
        <v>0</v>
      </c>
      <c r="AA161" s="74">
        <f t="shared" si="42"/>
        <v>0</v>
      </c>
      <c r="AB161" s="191"/>
      <c r="AC161" s="189"/>
      <c r="AD161" s="189"/>
      <c r="AE161" s="189"/>
      <c r="AF161" s="585"/>
      <c r="AG161" s="586"/>
      <c r="AH161" s="29"/>
      <c r="AI161" s="108">
        <f t="shared" si="43"/>
        <v>0</v>
      </c>
      <c r="AJ161" s="109">
        <f t="shared" si="44"/>
        <v>0</v>
      </c>
      <c r="AM161" s="193"/>
      <c r="AN161" s="194"/>
      <c r="AO161" s="194"/>
      <c r="AP161" s="194"/>
      <c r="AQ161" s="194"/>
      <c r="AR161" s="195"/>
      <c r="AS161" s="195"/>
      <c r="AT161" s="195"/>
      <c r="AU161" s="195"/>
      <c r="AV161" s="195"/>
      <c r="AW161" s="195"/>
      <c r="AX161" s="195"/>
      <c r="AY161" s="171"/>
      <c r="AZ161" s="171"/>
      <c r="BA161" s="171"/>
      <c r="BB161" s="171"/>
      <c r="BC161" s="171"/>
      <c r="BD161" s="171"/>
      <c r="BE161" s="171"/>
    </row>
    <row r="162" spans="1:57" ht="15.75" x14ac:dyDescent="0.25">
      <c r="A162" s="760"/>
      <c r="B162" s="761"/>
      <c r="C162" s="107">
        <f t="shared" si="29"/>
        <v>0</v>
      </c>
      <c r="D162" s="107">
        <f t="shared" si="30"/>
        <v>0</v>
      </c>
      <c r="E162" s="107">
        <f t="shared" si="31"/>
        <v>0</v>
      </c>
      <c r="F162" s="107">
        <f t="shared" si="32"/>
        <v>0</v>
      </c>
      <c r="G162" s="55">
        <f t="shared" si="33"/>
        <v>0</v>
      </c>
      <c r="H162" s="74">
        <f t="shared" si="34"/>
        <v>0</v>
      </c>
      <c r="I162" s="190"/>
      <c r="J162" s="189"/>
      <c r="K162" s="189"/>
      <c r="L162" s="189"/>
      <c r="M162" s="585"/>
      <c r="N162" s="586"/>
      <c r="O162" s="29"/>
      <c r="P162" s="108">
        <f t="shared" si="35"/>
        <v>0</v>
      </c>
      <c r="Q162" s="109">
        <f t="shared" si="36"/>
        <v>0</v>
      </c>
      <c r="T162" s="760"/>
      <c r="U162" s="761"/>
      <c r="V162" s="107">
        <f t="shared" si="37"/>
        <v>0</v>
      </c>
      <c r="W162" s="107">
        <f t="shared" si="38"/>
        <v>0</v>
      </c>
      <c r="X162" s="107">
        <f t="shared" si="39"/>
        <v>0</v>
      </c>
      <c r="Y162" s="107">
        <f t="shared" si="40"/>
        <v>0</v>
      </c>
      <c r="Z162" s="55">
        <f t="shared" si="41"/>
        <v>0</v>
      </c>
      <c r="AA162" s="74">
        <f t="shared" si="42"/>
        <v>0</v>
      </c>
      <c r="AB162" s="191"/>
      <c r="AC162" s="189"/>
      <c r="AD162" s="189"/>
      <c r="AE162" s="189"/>
      <c r="AF162" s="585"/>
      <c r="AG162" s="586"/>
      <c r="AH162" s="29"/>
      <c r="AI162" s="108">
        <f t="shared" si="43"/>
        <v>0</v>
      </c>
      <c r="AJ162" s="109">
        <f t="shared" si="44"/>
        <v>0</v>
      </c>
      <c r="AM162" s="171"/>
      <c r="AN162" s="181"/>
      <c r="AO162" s="181"/>
      <c r="AP162" s="181"/>
      <c r="AQ162" s="181"/>
      <c r="AR162" s="182"/>
      <c r="AS162" s="182"/>
      <c r="AT162" s="182"/>
      <c r="AU162" s="182"/>
      <c r="AV162" s="182"/>
      <c r="AW162" s="182"/>
      <c r="AX162" s="182"/>
      <c r="AY162" s="171"/>
      <c r="AZ162" s="171"/>
      <c r="BA162" s="171"/>
      <c r="BB162" s="171"/>
      <c r="BC162" s="171"/>
      <c r="BD162" s="171"/>
      <c r="BE162" s="171"/>
    </row>
    <row r="163" spans="1:57" ht="21" x14ac:dyDescent="0.25">
      <c r="A163" s="760"/>
      <c r="B163" s="761"/>
      <c r="C163" s="107">
        <f t="shared" si="29"/>
        <v>0</v>
      </c>
      <c r="D163" s="107">
        <f t="shared" si="30"/>
        <v>0</v>
      </c>
      <c r="E163" s="107">
        <f t="shared" si="31"/>
        <v>0</v>
      </c>
      <c r="F163" s="107">
        <f t="shared" si="32"/>
        <v>0</v>
      </c>
      <c r="G163" s="55">
        <f t="shared" si="33"/>
        <v>0</v>
      </c>
      <c r="H163" s="74">
        <f t="shared" si="34"/>
        <v>0</v>
      </c>
      <c r="I163" s="190"/>
      <c r="J163" s="189"/>
      <c r="K163" s="189"/>
      <c r="L163" s="189"/>
      <c r="M163" s="585"/>
      <c r="N163" s="586"/>
      <c r="O163" s="29"/>
      <c r="P163" s="108">
        <f t="shared" si="35"/>
        <v>0</v>
      </c>
      <c r="Q163" s="109">
        <f t="shared" si="36"/>
        <v>0</v>
      </c>
      <c r="T163" s="760"/>
      <c r="U163" s="761"/>
      <c r="V163" s="107">
        <f t="shared" si="37"/>
        <v>0</v>
      </c>
      <c r="W163" s="107">
        <f t="shared" si="38"/>
        <v>0</v>
      </c>
      <c r="X163" s="107">
        <f t="shared" si="39"/>
        <v>0</v>
      </c>
      <c r="Y163" s="107">
        <f t="shared" si="40"/>
        <v>0</v>
      </c>
      <c r="Z163" s="55">
        <f t="shared" si="41"/>
        <v>0</v>
      </c>
      <c r="AA163" s="74">
        <f t="shared" si="42"/>
        <v>0</v>
      </c>
      <c r="AB163" s="191"/>
      <c r="AC163" s="189"/>
      <c r="AD163" s="189"/>
      <c r="AE163" s="189"/>
      <c r="AF163" s="585"/>
      <c r="AG163" s="586"/>
      <c r="AH163" s="29"/>
      <c r="AI163" s="108">
        <f t="shared" si="43"/>
        <v>0</v>
      </c>
      <c r="AJ163" s="109">
        <f t="shared" si="44"/>
        <v>0</v>
      </c>
      <c r="AM163" s="195"/>
      <c r="AN163" s="194"/>
      <c r="AO163" s="194"/>
      <c r="AP163" s="194"/>
      <c r="AQ163" s="194"/>
      <c r="AR163" s="195"/>
      <c r="AS163" s="195"/>
      <c r="AT163" s="195"/>
      <c r="AU163" s="195"/>
      <c r="AV163" s="195"/>
      <c r="AW163" s="195"/>
      <c r="AX163" s="195"/>
      <c r="AY163" s="171"/>
      <c r="AZ163" s="171"/>
      <c r="BA163" s="171"/>
      <c r="BB163" s="171"/>
      <c r="BC163" s="171"/>
      <c r="BD163" s="171"/>
      <c r="BE163" s="171"/>
    </row>
    <row r="164" spans="1:57" ht="15.75" x14ac:dyDescent="0.25">
      <c r="A164" s="760"/>
      <c r="B164" s="761"/>
      <c r="C164" s="107">
        <f t="shared" si="29"/>
        <v>0</v>
      </c>
      <c r="D164" s="107">
        <f t="shared" si="30"/>
        <v>0</v>
      </c>
      <c r="E164" s="107">
        <f t="shared" si="31"/>
        <v>0</v>
      </c>
      <c r="F164" s="107">
        <f t="shared" si="32"/>
        <v>0</v>
      </c>
      <c r="G164" s="55">
        <f t="shared" si="33"/>
        <v>0</v>
      </c>
      <c r="H164" s="74">
        <f t="shared" si="34"/>
        <v>0</v>
      </c>
      <c r="I164" s="190"/>
      <c r="J164" s="189"/>
      <c r="K164" s="189"/>
      <c r="L164" s="189"/>
      <c r="M164" s="585"/>
      <c r="N164" s="586"/>
      <c r="O164" s="29"/>
      <c r="P164" s="108">
        <f t="shared" si="35"/>
        <v>0</v>
      </c>
      <c r="Q164" s="109">
        <f t="shared" si="36"/>
        <v>0</v>
      </c>
      <c r="T164" s="760"/>
      <c r="U164" s="761"/>
      <c r="V164" s="107">
        <f t="shared" si="37"/>
        <v>0</v>
      </c>
      <c r="W164" s="107">
        <f t="shared" si="38"/>
        <v>0</v>
      </c>
      <c r="X164" s="107">
        <f t="shared" si="39"/>
        <v>0</v>
      </c>
      <c r="Y164" s="107">
        <f t="shared" si="40"/>
        <v>0</v>
      </c>
      <c r="Z164" s="55">
        <f t="shared" si="41"/>
        <v>0</v>
      </c>
      <c r="AA164" s="74">
        <f t="shared" si="42"/>
        <v>0</v>
      </c>
      <c r="AB164" s="191"/>
      <c r="AC164" s="189"/>
      <c r="AD164" s="189"/>
      <c r="AE164" s="189"/>
      <c r="AF164" s="585"/>
      <c r="AG164" s="586"/>
      <c r="AH164" s="29"/>
      <c r="AI164" s="108">
        <f t="shared" si="43"/>
        <v>0</v>
      </c>
      <c r="AJ164" s="109">
        <f t="shared" si="44"/>
        <v>0</v>
      </c>
      <c r="AM164" s="196"/>
      <c r="AN164" s="181"/>
      <c r="AO164" s="181"/>
      <c r="AP164" s="181"/>
      <c r="AQ164" s="181"/>
      <c r="AR164" s="182"/>
      <c r="AS164" s="182"/>
      <c r="AT164" s="182"/>
      <c r="AU164" s="182"/>
      <c r="AV164" s="182"/>
      <c r="AW164" s="182"/>
      <c r="AX164" s="182"/>
      <c r="AY164" s="171"/>
      <c r="AZ164" s="171"/>
      <c r="BA164" s="171"/>
      <c r="BB164" s="171"/>
      <c r="BC164" s="171"/>
      <c r="BD164" s="171"/>
      <c r="BE164" s="171"/>
    </row>
    <row r="165" spans="1:57" ht="15.75" x14ac:dyDescent="0.25">
      <c r="A165" s="760"/>
      <c r="B165" s="761"/>
      <c r="C165" s="107">
        <f t="shared" si="29"/>
        <v>0</v>
      </c>
      <c r="D165" s="107">
        <f t="shared" si="30"/>
        <v>0</v>
      </c>
      <c r="E165" s="107">
        <f t="shared" si="31"/>
        <v>0</v>
      </c>
      <c r="F165" s="107">
        <f t="shared" si="32"/>
        <v>0</v>
      </c>
      <c r="G165" s="55">
        <f t="shared" si="33"/>
        <v>0</v>
      </c>
      <c r="H165" s="74">
        <f t="shared" si="34"/>
        <v>0</v>
      </c>
      <c r="I165" s="190"/>
      <c r="J165" s="189"/>
      <c r="K165" s="189"/>
      <c r="L165" s="189"/>
      <c r="M165" s="585"/>
      <c r="N165" s="586"/>
      <c r="O165" s="29"/>
      <c r="P165" s="108">
        <f t="shared" si="35"/>
        <v>0</v>
      </c>
      <c r="Q165" s="109">
        <f t="shared" si="36"/>
        <v>0</v>
      </c>
      <c r="T165" s="760"/>
      <c r="U165" s="761"/>
      <c r="V165" s="107">
        <f t="shared" si="37"/>
        <v>0</v>
      </c>
      <c r="W165" s="107">
        <f t="shared" si="38"/>
        <v>0</v>
      </c>
      <c r="X165" s="107">
        <f t="shared" si="39"/>
        <v>0</v>
      </c>
      <c r="Y165" s="107">
        <f t="shared" si="40"/>
        <v>0</v>
      </c>
      <c r="Z165" s="55">
        <f t="shared" si="41"/>
        <v>0</v>
      </c>
      <c r="AA165" s="74">
        <f t="shared" si="42"/>
        <v>0</v>
      </c>
      <c r="AB165" s="191"/>
      <c r="AC165" s="189"/>
      <c r="AD165" s="189"/>
      <c r="AE165" s="189"/>
      <c r="AF165" s="585"/>
      <c r="AG165" s="586"/>
      <c r="AH165" s="29"/>
      <c r="AI165" s="108">
        <f t="shared" si="43"/>
        <v>0</v>
      </c>
      <c r="AJ165" s="109">
        <f t="shared" si="44"/>
        <v>0</v>
      </c>
      <c r="AM165" s="196"/>
      <c r="AN165" s="181"/>
      <c r="AO165" s="181"/>
      <c r="AP165" s="181"/>
      <c r="AQ165" s="181"/>
      <c r="AR165" s="182"/>
      <c r="AS165" s="182"/>
      <c r="AT165" s="182"/>
      <c r="AU165" s="182"/>
      <c r="AV165" s="182"/>
      <c r="AW165" s="182"/>
      <c r="AX165" s="182"/>
      <c r="AY165" s="171"/>
      <c r="AZ165" s="171"/>
      <c r="BA165" s="171"/>
      <c r="BB165" s="171"/>
      <c r="BC165" s="171"/>
      <c r="BD165" s="171"/>
      <c r="BE165" s="171"/>
    </row>
    <row r="166" spans="1:57" ht="15.75" x14ac:dyDescent="0.25">
      <c r="A166" s="760"/>
      <c r="B166" s="761"/>
      <c r="C166" s="107">
        <f t="shared" si="29"/>
        <v>0</v>
      </c>
      <c r="D166" s="107">
        <f t="shared" si="30"/>
        <v>0</v>
      </c>
      <c r="E166" s="107">
        <f t="shared" si="31"/>
        <v>0</v>
      </c>
      <c r="F166" s="107">
        <f t="shared" si="32"/>
        <v>0</v>
      </c>
      <c r="G166" s="55">
        <f t="shared" si="33"/>
        <v>0</v>
      </c>
      <c r="H166" s="74">
        <f t="shared" si="34"/>
        <v>0</v>
      </c>
      <c r="I166" s="190"/>
      <c r="J166" s="189"/>
      <c r="K166" s="189"/>
      <c r="L166" s="189"/>
      <c r="M166" s="585"/>
      <c r="N166" s="586"/>
      <c r="O166" s="29"/>
      <c r="P166" s="108">
        <f t="shared" si="35"/>
        <v>0</v>
      </c>
      <c r="Q166" s="109">
        <f t="shared" si="36"/>
        <v>0</v>
      </c>
      <c r="T166" s="760"/>
      <c r="U166" s="761"/>
      <c r="V166" s="107">
        <f t="shared" si="37"/>
        <v>0</v>
      </c>
      <c r="W166" s="107">
        <f t="shared" si="38"/>
        <v>0</v>
      </c>
      <c r="X166" s="107">
        <f t="shared" si="39"/>
        <v>0</v>
      </c>
      <c r="Y166" s="107">
        <f t="shared" si="40"/>
        <v>0</v>
      </c>
      <c r="Z166" s="55">
        <f t="shared" si="41"/>
        <v>0</v>
      </c>
      <c r="AA166" s="74">
        <f t="shared" si="42"/>
        <v>0</v>
      </c>
      <c r="AB166" s="191"/>
      <c r="AC166" s="189"/>
      <c r="AD166" s="189"/>
      <c r="AE166" s="189"/>
      <c r="AF166" s="585"/>
      <c r="AG166" s="586"/>
      <c r="AH166" s="29"/>
      <c r="AI166" s="108">
        <f t="shared" si="43"/>
        <v>0</v>
      </c>
      <c r="AJ166" s="109">
        <f t="shared" si="44"/>
        <v>0</v>
      </c>
      <c r="AM166" s="196"/>
      <c r="AN166" s="181"/>
      <c r="AO166" s="181"/>
      <c r="AP166" s="181"/>
      <c r="AQ166" s="181"/>
      <c r="AR166" s="182"/>
      <c r="AS166" s="182"/>
      <c r="AT166" s="182"/>
      <c r="AU166" s="182"/>
      <c r="AV166" s="182"/>
      <c r="AW166" s="182"/>
      <c r="AX166" s="182"/>
      <c r="AY166" s="171"/>
      <c r="AZ166" s="171"/>
      <c r="BA166" s="171"/>
      <c r="BB166" s="171"/>
      <c r="BC166" s="171"/>
      <c r="BD166" s="171"/>
      <c r="BE166" s="171"/>
    </row>
    <row r="167" spans="1:57" ht="15.75" x14ac:dyDescent="0.25">
      <c r="A167" s="760"/>
      <c r="B167" s="761"/>
      <c r="C167" s="107">
        <f t="shared" si="29"/>
        <v>0</v>
      </c>
      <c r="D167" s="107">
        <f t="shared" si="30"/>
        <v>0</v>
      </c>
      <c r="E167" s="107">
        <f t="shared" si="31"/>
        <v>0</v>
      </c>
      <c r="F167" s="107">
        <f t="shared" si="32"/>
        <v>0</v>
      </c>
      <c r="G167" s="55">
        <f t="shared" si="33"/>
        <v>0</v>
      </c>
      <c r="H167" s="74">
        <f t="shared" si="34"/>
        <v>0</v>
      </c>
      <c r="I167" s="190"/>
      <c r="J167" s="189"/>
      <c r="K167" s="189"/>
      <c r="L167" s="189"/>
      <c r="M167" s="585"/>
      <c r="N167" s="586"/>
      <c r="O167" s="29"/>
      <c r="P167" s="108">
        <f t="shared" si="35"/>
        <v>0</v>
      </c>
      <c r="Q167" s="109">
        <f t="shared" si="36"/>
        <v>0</v>
      </c>
      <c r="T167" s="760"/>
      <c r="U167" s="761"/>
      <c r="V167" s="107">
        <f t="shared" si="37"/>
        <v>0</v>
      </c>
      <c r="W167" s="107">
        <f t="shared" si="38"/>
        <v>0</v>
      </c>
      <c r="X167" s="107">
        <f t="shared" si="39"/>
        <v>0</v>
      </c>
      <c r="Y167" s="107">
        <f t="shared" si="40"/>
        <v>0</v>
      </c>
      <c r="Z167" s="55">
        <f t="shared" si="41"/>
        <v>0</v>
      </c>
      <c r="AA167" s="74">
        <f t="shared" si="42"/>
        <v>0</v>
      </c>
      <c r="AB167" s="191"/>
      <c r="AC167" s="189"/>
      <c r="AD167" s="189"/>
      <c r="AE167" s="189"/>
      <c r="AF167" s="585"/>
      <c r="AG167" s="586"/>
      <c r="AH167" s="29"/>
      <c r="AI167" s="108">
        <f t="shared" si="43"/>
        <v>0</v>
      </c>
      <c r="AJ167" s="109">
        <f t="shared" si="44"/>
        <v>0</v>
      </c>
      <c r="AM167" s="196"/>
      <c r="AN167" s="181"/>
      <c r="AO167" s="181"/>
      <c r="AP167" s="181"/>
      <c r="AQ167" s="181"/>
      <c r="AR167" s="182"/>
      <c r="AS167" s="182"/>
      <c r="AT167" s="182"/>
      <c r="AU167" s="182"/>
      <c r="AV167" s="182"/>
      <c r="AW167" s="182"/>
      <c r="AX167" s="182"/>
      <c r="AY167" s="171"/>
      <c r="AZ167" s="171"/>
      <c r="BA167" s="171"/>
      <c r="BB167" s="171"/>
      <c r="BC167" s="171"/>
      <c r="BD167" s="171"/>
      <c r="BE167" s="171"/>
    </row>
    <row r="168" spans="1:57" ht="16.5" thickBot="1" x14ac:dyDescent="0.3">
      <c r="A168" s="764"/>
      <c r="B168" s="765"/>
      <c r="C168" s="110">
        <f t="shared" si="29"/>
        <v>0</v>
      </c>
      <c r="D168" s="110">
        <f t="shared" si="30"/>
        <v>0</v>
      </c>
      <c r="E168" s="110">
        <f t="shared" si="31"/>
        <v>0</v>
      </c>
      <c r="F168" s="110">
        <f t="shared" si="32"/>
        <v>0</v>
      </c>
      <c r="G168" s="111">
        <f t="shared" si="33"/>
        <v>0</v>
      </c>
      <c r="H168" s="112">
        <f t="shared" si="34"/>
        <v>0</v>
      </c>
      <c r="I168" s="197"/>
      <c r="J168" s="198"/>
      <c r="K168" s="198"/>
      <c r="L168" s="198"/>
      <c r="M168" s="699"/>
      <c r="N168" s="700"/>
      <c r="O168" s="30"/>
      <c r="P168" s="113">
        <f t="shared" si="35"/>
        <v>0</v>
      </c>
      <c r="Q168" s="114">
        <f t="shared" si="36"/>
        <v>0</v>
      </c>
      <c r="T168" s="762"/>
      <c r="U168" s="763"/>
      <c r="V168" s="115">
        <f t="shared" si="37"/>
        <v>0</v>
      </c>
      <c r="W168" s="115">
        <f t="shared" si="38"/>
        <v>0</v>
      </c>
      <c r="X168" s="115">
        <f t="shared" si="39"/>
        <v>0</v>
      </c>
      <c r="Y168" s="115">
        <f t="shared" si="40"/>
        <v>0</v>
      </c>
      <c r="Z168" s="116">
        <f t="shared" si="41"/>
        <v>0</v>
      </c>
      <c r="AA168" s="117">
        <f t="shared" si="42"/>
        <v>0</v>
      </c>
      <c r="AB168" s="200"/>
      <c r="AC168" s="199"/>
      <c r="AD168" s="199"/>
      <c r="AE168" s="199"/>
      <c r="AF168" s="699"/>
      <c r="AG168" s="700"/>
      <c r="AH168" s="60"/>
      <c r="AI168" s="118">
        <f t="shared" si="43"/>
        <v>0</v>
      </c>
      <c r="AJ168" s="119">
        <f t="shared" si="44"/>
        <v>0</v>
      </c>
      <c r="AM168" s="196"/>
      <c r="AN168" s="181"/>
      <c r="AO168" s="181"/>
      <c r="AP168" s="181"/>
      <c r="AQ168" s="181"/>
      <c r="AR168" s="182"/>
      <c r="AS168" s="182"/>
      <c r="AT168" s="182"/>
      <c r="AU168" s="182"/>
      <c r="AV168" s="182"/>
      <c r="AW168" s="182"/>
      <c r="AX168" s="182"/>
      <c r="AY168" s="171"/>
      <c r="AZ168" s="171"/>
      <c r="BA168" s="171"/>
      <c r="BB168" s="171"/>
      <c r="BC168" s="171"/>
      <c r="BD168" s="171"/>
      <c r="BE168" s="171"/>
    </row>
    <row r="169" spans="1:57" ht="17.25" customHeight="1" thickTop="1" thickBot="1" x14ac:dyDescent="0.3">
      <c r="A169" s="750" t="s">
        <v>87</v>
      </c>
      <c r="B169" s="750"/>
      <c r="C169" s="752">
        <f t="shared" ref="C169:H169" si="45">SUMIF(C149:C168,"&lt;&gt;#N/A")+SUMIF(V149:V172,"&lt;&gt;#N/A")</f>
        <v>0</v>
      </c>
      <c r="D169" s="752">
        <f t="shared" si="45"/>
        <v>0</v>
      </c>
      <c r="E169" s="752">
        <f t="shared" si="45"/>
        <v>0</v>
      </c>
      <c r="F169" s="752">
        <f t="shared" si="45"/>
        <v>0</v>
      </c>
      <c r="G169" s="752">
        <f t="shared" si="45"/>
        <v>0</v>
      </c>
      <c r="H169" s="921">
        <f t="shared" si="45"/>
        <v>0</v>
      </c>
      <c r="I169" s="923">
        <f>SUM(I149:I168)+SUM(AB149:AB168)</f>
        <v>0</v>
      </c>
      <c r="J169" s="754">
        <f>SUM(J149:J168)+SUM(AC149:AC168)</f>
        <v>0</v>
      </c>
      <c r="K169" s="754">
        <f>SUM(K149:K168)+SUM(AD149:AD168)</f>
        <v>0</v>
      </c>
      <c r="L169" s="754">
        <f>SUM(L149:L168)+SUM(AE149:AE168)</f>
        <v>0</v>
      </c>
      <c r="M169" s="925">
        <f>SUM(M149:N168)+SUM(AF149:AG168)</f>
        <v>0</v>
      </c>
      <c r="N169" s="926"/>
      <c r="O169" s="754">
        <f>SUM(O149:O168)+SUM(AH149:AH168)</f>
        <v>0</v>
      </c>
      <c r="P169" s="929">
        <f>SUMIF(P149:P168,"&lt;&gt;#N/A")+SUMIF(Z149:Z172,"&lt;&gt;#N/A")</f>
        <v>0</v>
      </c>
      <c r="Q169" s="929">
        <f>SUMIF(H149:I168,"&lt;&gt;#N/A")+SUMIF(AA149:AB172,"&lt;&gt;#N/A")</f>
        <v>0</v>
      </c>
      <c r="T169" s="776"/>
      <c r="U169" s="776"/>
      <c r="V169" s="930"/>
      <c r="W169" s="930"/>
      <c r="X169" s="930"/>
      <c r="Y169" s="930"/>
      <c r="Z169" s="931"/>
      <c r="AA169" s="931"/>
      <c r="AB169" s="201"/>
      <c r="AC169" s="932"/>
      <c r="AD169" s="932"/>
      <c r="AE169" s="932"/>
      <c r="AF169" s="932"/>
      <c r="AG169" s="932"/>
      <c r="AH169" s="931"/>
      <c r="AI169" s="933"/>
      <c r="AJ169" s="933"/>
      <c r="AK169" s="171"/>
      <c r="AM169" s="196"/>
      <c r="AN169" s="181"/>
      <c r="AO169" s="181"/>
      <c r="AP169" s="181"/>
      <c r="AQ169" s="181"/>
      <c r="AR169" s="182"/>
      <c r="AS169" s="182"/>
      <c r="AT169" s="182"/>
      <c r="AU169" s="182"/>
      <c r="AV169" s="182"/>
      <c r="AW169" s="182"/>
      <c r="AX169" s="182"/>
      <c r="AY169" s="171"/>
      <c r="AZ169" s="171"/>
      <c r="BA169" s="171"/>
      <c r="BB169" s="171"/>
      <c r="BC169" s="171"/>
      <c r="BD169" s="171"/>
      <c r="BE169" s="171"/>
    </row>
    <row r="170" spans="1:57" ht="16.5" thickBot="1" x14ac:dyDescent="0.3">
      <c r="A170" s="751"/>
      <c r="B170" s="751"/>
      <c r="C170" s="753"/>
      <c r="D170" s="753"/>
      <c r="E170" s="753"/>
      <c r="F170" s="753"/>
      <c r="G170" s="753"/>
      <c r="H170" s="922"/>
      <c r="I170" s="924"/>
      <c r="J170" s="755"/>
      <c r="K170" s="755"/>
      <c r="L170" s="755"/>
      <c r="M170" s="927"/>
      <c r="N170" s="928"/>
      <c r="O170" s="755"/>
      <c r="P170" s="671"/>
      <c r="Q170" s="671"/>
      <c r="T170" s="776"/>
      <c r="U170" s="776"/>
      <c r="V170" s="930"/>
      <c r="W170" s="930"/>
      <c r="X170" s="930"/>
      <c r="Y170" s="930"/>
      <c r="Z170" s="931"/>
      <c r="AA170" s="931"/>
      <c r="AB170" s="201"/>
      <c r="AC170" s="932"/>
      <c r="AD170" s="932"/>
      <c r="AE170" s="932"/>
      <c r="AF170" s="932"/>
      <c r="AG170" s="932"/>
      <c r="AH170" s="931"/>
      <c r="AI170" s="932"/>
      <c r="AJ170" s="933"/>
      <c r="AK170" s="171"/>
      <c r="AM170" s="196"/>
      <c r="AN170" s="181"/>
      <c r="AO170" s="181"/>
      <c r="AP170" s="181"/>
      <c r="AQ170" s="181"/>
      <c r="AR170" s="182"/>
      <c r="AS170" s="182"/>
      <c r="AT170" s="182"/>
      <c r="AU170" s="182"/>
      <c r="AV170" s="182"/>
      <c r="AW170" s="182"/>
      <c r="AX170" s="182"/>
      <c r="AY170" s="171"/>
      <c r="AZ170" s="171"/>
      <c r="BA170" s="171"/>
      <c r="BB170" s="171"/>
      <c r="BC170" s="171"/>
      <c r="BD170" s="171"/>
      <c r="BE170" s="171"/>
    </row>
    <row r="171" spans="1:57" ht="16.5" thickBot="1" x14ac:dyDescent="0.3">
      <c r="A171" s="843" t="s">
        <v>88</v>
      </c>
      <c r="B171" s="843"/>
      <c r="C171" s="843"/>
      <c r="D171" s="843"/>
      <c r="E171" s="843"/>
      <c r="F171" s="843"/>
      <c r="G171" s="870">
        <f>Q169</f>
        <v>0</v>
      </c>
      <c r="H171" s="870"/>
      <c r="I171" s="870"/>
      <c r="J171" s="870"/>
      <c r="K171" s="870"/>
      <c r="L171" s="870"/>
      <c r="M171" s="870"/>
      <c r="N171" s="202"/>
      <c r="T171" s="641"/>
      <c r="U171" s="641"/>
      <c r="V171" s="641"/>
      <c r="W171" s="641"/>
      <c r="X171" s="641"/>
      <c r="Y171" s="641"/>
      <c r="Z171" s="934"/>
      <c r="AA171" s="934"/>
      <c r="AB171" s="934"/>
      <c r="AC171" s="934"/>
      <c r="AD171" s="934"/>
      <c r="AE171" s="934"/>
      <c r="AF171" s="934"/>
      <c r="AG171" s="202"/>
      <c r="AH171" s="171"/>
      <c r="AI171" s="171"/>
      <c r="AJ171" s="171"/>
      <c r="AK171" s="171"/>
      <c r="AM171" s="170"/>
      <c r="AN171" s="181"/>
      <c r="AO171" s="181"/>
      <c r="AP171" s="181"/>
      <c r="AQ171" s="181"/>
      <c r="AR171" s="182"/>
      <c r="AS171" s="182"/>
      <c r="AT171" s="182"/>
      <c r="AU171" s="182"/>
      <c r="AV171" s="182"/>
      <c r="AW171" s="182"/>
      <c r="AX171" s="182"/>
      <c r="AY171" s="171"/>
      <c r="AZ171" s="171"/>
      <c r="BA171" s="171"/>
      <c r="BB171" s="171"/>
      <c r="BC171" s="171"/>
      <c r="BD171" s="171"/>
      <c r="BE171" s="171"/>
    </row>
    <row r="172" spans="1:57" ht="15.75" customHeight="1" thickBot="1" x14ac:dyDescent="0.3">
      <c r="A172" s="843"/>
      <c r="B172" s="843"/>
      <c r="C172" s="843"/>
      <c r="D172" s="843"/>
      <c r="E172" s="843"/>
      <c r="F172" s="843"/>
      <c r="G172" s="871"/>
      <c r="H172" s="871"/>
      <c r="I172" s="871"/>
      <c r="J172" s="871"/>
      <c r="K172" s="871"/>
      <c r="L172" s="871"/>
      <c r="M172" s="871"/>
      <c r="N172" s="202"/>
      <c r="T172" s="641"/>
      <c r="U172" s="641"/>
      <c r="V172" s="641"/>
      <c r="W172" s="641"/>
      <c r="X172" s="641"/>
      <c r="Y172" s="641"/>
      <c r="Z172" s="934"/>
      <c r="AA172" s="934"/>
      <c r="AB172" s="934"/>
      <c r="AC172" s="934"/>
      <c r="AD172" s="934"/>
      <c r="AE172" s="934"/>
      <c r="AF172" s="934"/>
      <c r="AG172" s="202"/>
      <c r="AH172" s="171"/>
      <c r="AI172" s="171"/>
      <c r="AJ172" s="171"/>
      <c r="AK172" s="171"/>
      <c r="AM172" s="171"/>
      <c r="AN172" s="171"/>
      <c r="AO172" s="171"/>
      <c r="AP172" s="171"/>
      <c r="AQ172" s="171"/>
      <c r="AR172" s="171"/>
      <c r="AS172" s="171"/>
      <c r="AT172" s="171"/>
      <c r="AU172" s="171"/>
      <c r="AV172" s="171"/>
      <c r="AW172" s="171"/>
      <c r="AX172" s="171"/>
      <c r="AY172" s="171"/>
      <c r="AZ172" s="171"/>
      <c r="BA172" s="171"/>
      <c r="BB172" s="171"/>
      <c r="BC172" s="171"/>
      <c r="BD172" s="171"/>
      <c r="BE172" s="171"/>
    </row>
    <row r="174" spans="1:57" ht="15.75" customHeight="1" x14ac:dyDescent="0.25">
      <c r="A174" s="170"/>
      <c r="B174" s="170"/>
      <c r="C174" s="170"/>
      <c r="D174" s="170"/>
      <c r="E174" s="170"/>
      <c r="F174" s="170"/>
      <c r="G174" s="202"/>
      <c r="H174" s="202"/>
      <c r="I174" s="202"/>
      <c r="J174" s="202"/>
      <c r="K174" s="202"/>
      <c r="L174" s="202"/>
      <c r="M174" s="202"/>
      <c r="N174" s="202"/>
      <c r="T174" s="170"/>
      <c r="U174" s="170"/>
      <c r="V174" s="170"/>
      <c r="W174" s="170"/>
      <c r="X174" s="170"/>
      <c r="Y174" s="170"/>
      <c r="Z174" s="202"/>
      <c r="AA174" s="202"/>
      <c r="AB174" s="202"/>
      <c r="AC174" s="202"/>
      <c r="AD174" s="202"/>
      <c r="AE174" s="202"/>
      <c r="AF174" s="202"/>
      <c r="AG174" s="202"/>
      <c r="AH174" s="171"/>
      <c r="AI174" s="171"/>
      <c r="AJ174" s="171"/>
      <c r="AK174" s="171"/>
      <c r="AM174" s="171"/>
      <c r="AN174" s="171"/>
      <c r="AO174" s="171"/>
      <c r="AP174" s="171"/>
      <c r="AQ174" s="171"/>
      <c r="AR174" s="171"/>
      <c r="AS174" s="171"/>
      <c r="AT174" s="171"/>
      <c r="AU174" s="171"/>
      <c r="AV174" s="171"/>
      <c r="AW174" s="171"/>
      <c r="AX174" s="171"/>
      <c r="AY174" s="171"/>
      <c r="AZ174" s="171"/>
      <c r="BA174" s="171"/>
      <c r="BB174" s="171"/>
      <c r="BC174" s="171"/>
      <c r="BD174" s="171"/>
      <c r="BE174" s="171"/>
    </row>
    <row r="175" spans="1:57" ht="15.75" customHeight="1" x14ac:dyDescent="0.25">
      <c r="A175" s="170"/>
      <c r="B175" s="170"/>
      <c r="C175" s="170"/>
      <c r="D175" s="170"/>
      <c r="E175" s="170"/>
      <c r="F175" s="170"/>
      <c r="G175" s="202"/>
      <c r="H175" s="202"/>
      <c r="I175" s="202"/>
      <c r="J175" s="202"/>
      <c r="K175" s="202"/>
      <c r="L175" s="202"/>
      <c r="M175" s="202"/>
      <c r="N175" s="202"/>
      <c r="T175" s="170"/>
      <c r="U175" s="170"/>
      <c r="V175" s="170"/>
      <c r="W175" s="170"/>
      <c r="X175" s="170"/>
      <c r="Y175" s="170"/>
      <c r="Z175" s="202"/>
      <c r="AA175" s="202"/>
      <c r="AB175" s="202"/>
      <c r="AC175" s="202"/>
      <c r="AD175" s="202"/>
      <c r="AE175" s="202"/>
      <c r="AF175" s="202"/>
      <c r="AG175" s="202"/>
      <c r="AH175" s="171"/>
      <c r="AI175" s="171"/>
      <c r="AJ175" s="171"/>
      <c r="AK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  <c r="AW175" s="171"/>
      <c r="AX175" s="171"/>
      <c r="AY175" s="171"/>
      <c r="AZ175" s="171"/>
      <c r="BA175" s="171"/>
      <c r="BB175" s="171"/>
      <c r="BC175" s="171"/>
      <c r="BD175" s="171"/>
      <c r="BE175" s="171"/>
    </row>
    <row r="176" spans="1:57" x14ac:dyDescent="0.25">
      <c r="A176" s="589" t="s">
        <v>33</v>
      </c>
      <c r="B176" s="589"/>
      <c r="C176" s="589"/>
      <c r="D176" s="589"/>
      <c r="E176" s="589"/>
      <c r="F176" s="589"/>
      <c r="G176" s="589"/>
      <c r="H176" s="589"/>
      <c r="I176" s="589"/>
      <c r="J176" s="589"/>
      <c r="K176" s="589"/>
      <c r="L176" s="589"/>
      <c r="M176" s="589"/>
      <c r="N176" s="589"/>
      <c r="O176" s="589"/>
      <c r="P176" s="589"/>
      <c r="Q176" s="589"/>
      <c r="R176" s="589"/>
      <c r="S176" s="589"/>
      <c r="T176" s="589"/>
      <c r="U176" s="589"/>
      <c r="AM176" s="171"/>
      <c r="AN176" s="171"/>
      <c r="AO176" s="171"/>
      <c r="AP176" s="171"/>
      <c r="AQ176" s="171"/>
      <c r="AR176" s="171"/>
      <c r="AS176" s="171"/>
      <c r="AT176" s="171"/>
      <c r="AU176" s="171"/>
      <c r="AV176" s="171"/>
      <c r="AW176" s="171"/>
      <c r="AX176" s="171"/>
      <c r="AY176" s="171"/>
      <c r="AZ176" s="171"/>
      <c r="BA176" s="171"/>
      <c r="BB176" s="171"/>
      <c r="BC176" s="171"/>
      <c r="BD176" s="171"/>
      <c r="BE176" s="171"/>
    </row>
    <row r="177" spans="1:55" x14ac:dyDescent="0.25">
      <c r="A177" s="589"/>
      <c r="B177" s="589"/>
      <c r="C177" s="589"/>
      <c r="D177" s="589"/>
      <c r="E177" s="589"/>
      <c r="F177" s="589"/>
      <c r="G177" s="589"/>
      <c r="H177" s="589"/>
      <c r="I177" s="589"/>
      <c r="J177" s="589"/>
      <c r="K177" s="589"/>
      <c r="L177" s="589"/>
      <c r="M177" s="589"/>
      <c r="N177" s="589"/>
      <c r="O177" s="589"/>
      <c r="P177" s="589"/>
      <c r="Q177" s="589"/>
      <c r="R177" s="589"/>
      <c r="S177" s="589"/>
      <c r="T177" s="589"/>
      <c r="U177" s="589"/>
    </row>
    <row r="178" spans="1:55" ht="21.75" thickBot="1" x14ac:dyDescent="0.4">
      <c r="A178" s="203"/>
      <c r="B178" s="204" t="s">
        <v>66</v>
      </c>
      <c r="C178" s="204"/>
      <c r="D178" s="204"/>
      <c r="E178" s="204"/>
      <c r="F178" s="203"/>
      <c r="G178" s="203"/>
      <c r="H178" s="203"/>
      <c r="I178" s="203"/>
      <c r="J178" s="203"/>
      <c r="K178" s="203"/>
      <c r="L178" s="203"/>
      <c r="M178" s="205"/>
      <c r="N178" s="205"/>
      <c r="O178" s="203"/>
      <c r="P178" s="203"/>
      <c r="T178" s="203"/>
      <c r="U178" s="204" t="s">
        <v>66</v>
      </c>
      <c r="V178" s="204"/>
      <c r="W178" s="204"/>
      <c r="X178" s="204"/>
      <c r="Y178" s="203"/>
      <c r="Z178" s="203"/>
      <c r="AA178" s="203"/>
      <c r="AB178" s="203"/>
      <c r="AC178" s="203"/>
      <c r="AD178" s="203"/>
      <c r="AE178" s="203"/>
      <c r="AF178" s="205"/>
      <c r="AG178" s="205"/>
      <c r="AH178" s="203"/>
      <c r="AI178" s="203"/>
      <c r="AM178" s="203"/>
      <c r="AN178" s="204" t="s">
        <v>66</v>
      </c>
      <c r="AO178" s="204"/>
      <c r="AP178" s="204"/>
      <c r="AQ178" s="204"/>
      <c r="AR178" s="203"/>
      <c r="AS178" s="203"/>
      <c r="AT178" s="203"/>
      <c r="AU178" s="203"/>
      <c r="AV178" s="203"/>
      <c r="AW178" s="203"/>
      <c r="AX178" s="203"/>
      <c r="AY178" s="205"/>
      <c r="AZ178" s="205"/>
      <c r="BA178" s="203"/>
      <c r="BB178" s="203"/>
    </row>
    <row r="179" spans="1:55" ht="15" customHeight="1" x14ac:dyDescent="0.25">
      <c r="A179" s="590" t="s">
        <v>14</v>
      </c>
      <c r="B179" s="747"/>
      <c r="C179" s="590" t="s">
        <v>6</v>
      </c>
      <c r="D179" s="749"/>
      <c r="E179" s="747"/>
      <c r="F179" s="590" t="s">
        <v>65</v>
      </c>
      <c r="G179" s="747"/>
      <c r="H179" s="590" t="s">
        <v>64</v>
      </c>
      <c r="I179" s="747"/>
      <c r="J179" s="206"/>
      <c r="K179" s="601"/>
      <c r="L179" s="607"/>
      <c r="M179" s="601" t="s">
        <v>12</v>
      </c>
      <c r="N179" s="607"/>
      <c r="O179" s="608"/>
      <c r="P179" s="607" t="s">
        <v>36</v>
      </c>
      <c r="Q179" s="608"/>
      <c r="T179" s="590" t="s">
        <v>14</v>
      </c>
      <c r="U179" s="747"/>
      <c r="V179" s="590" t="s">
        <v>6</v>
      </c>
      <c r="W179" s="749"/>
      <c r="X179" s="747"/>
      <c r="Y179" s="590" t="s">
        <v>65</v>
      </c>
      <c r="Z179" s="747"/>
      <c r="AA179" s="590" t="s">
        <v>64</v>
      </c>
      <c r="AB179" s="749"/>
      <c r="AC179" s="207"/>
      <c r="AD179" s="601"/>
      <c r="AE179" s="607"/>
      <c r="AF179" s="601" t="s">
        <v>12</v>
      </c>
      <c r="AG179" s="607"/>
      <c r="AH179" s="608"/>
      <c r="AI179" s="607" t="s">
        <v>36</v>
      </c>
      <c r="AJ179" s="608"/>
      <c r="AM179" s="590" t="s">
        <v>14</v>
      </c>
      <c r="AN179" s="747"/>
      <c r="AO179" s="590" t="s">
        <v>6</v>
      </c>
      <c r="AP179" s="749"/>
      <c r="AQ179" s="747"/>
      <c r="AR179" s="590" t="s">
        <v>65</v>
      </c>
      <c r="AS179" s="747"/>
      <c r="AT179" s="590" t="s">
        <v>64</v>
      </c>
      <c r="AU179" s="749"/>
      <c r="AV179" s="206"/>
      <c r="AW179" s="601"/>
      <c r="AX179" s="607"/>
      <c r="AY179" s="601" t="s">
        <v>12</v>
      </c>
      <c r="AZ179" s="607"/>
      <c r="BA179" s="608"/>
      <c r="BB179" s="607" t="s">
        <v>36</v>
      </c>
      <c r="BC179" s="608"/>
    </row>
    <row r="180" spans="1:55" ht="15.75" thickBot="1" x14ac:dyDescent="0.3">
      <c r="A180" s="591"/>
      <c r="B180" s="748"/>
      <c r="C180" s="591"/>
      <c r="D180" s="736"/>
      <c r="E180" s="748"/>
      <c r="F180" s="591"/>
      <c r="G180" s="748"/>
      <c r="H180" s="591"/>
      <c r="I180" s="748"/>
      <c r="J180" s="206"/>
      <c r="K180" s="603"/>
      <c r="L180" s="609"/>
      <c r="M180" s="603"/>
      <c r="N180" s="609"/>
      <c r="O180" s="610"/>
      <c r="P180" s="609"/>
      <c r="Q180" s="610"/>
      <c r="T180" s="591"/>
      <c r="U180" s="748"/>
      <c r="V180" s="591"/>
      <c r="W180" s="736"/>
      <c r="X180" s="748"/>
      <c r="Y180" s="591"/>
      <c r="Z180" s="748"/>
      <c r="AA180" s="591"/>
      <c r="AB180" s="736"/>
      <c r="AC180" s="207"/>
      <c r="AD180" s="603"/>
      <c r="AE180" s="609"/>
      <c r="AF180" s="603"/>
      <c r="AG180" s="609"/>
      <c r="AH180" s="610"/>
      <c r="AI180" s="609"/>
      <c r="AJ180" s="610"/>
      <c r="AM180" s="591"/>
      <c r="AN180" s="748"/>
      <c r="AO180" s="591"/>
      <c r="AP180" s="736"/>
      <c r="AQ180" s="748"/>
      <c r="AR180" s="591"/>
      <c r="AS180" s="748"/>
      <c r="AT180" s="591"/>
      <c r="AU180" s="736"/>
      <c r="AV180" s="206"/>
      <c r="AW180" s="603"/>
      <c r="AX180" s="609"/>
      <c r="AY180" s="603"/>
      <c r="AZ180" s="609"/>
      <c r="BA180" s="610"/>
      <c r="BB180" s="609"/>
      <c r="BC180" s="610"/>
    </row>
    <row r="181" spans="1:55" x14ac:dyDescent="0.25">
      <c r="A181" s="585" t="s">
        <v>15</v>
      </c>
      <c r="B181" s="586"/>
      <c r="C181" s="585">
        <v>520</v>
      </c>
      <c r="D181" s="704"/>
      <c r="E181" s="586"/>
      <c r="F181" s="737">
        <v>69</v>
      </c>
      <c r="G181" s="738"/>
      <c r="H181" s="739">
        <f t="shared" ref="H181:H188" si="46">F181*C181</f>
        <v>35880</v>
      </c>
      <c r="I181" s="740"/>
      <c r="J181" s="208"/>
      <c r="M181" s="741"/>
      <c r="N181" s="741"/>
      <c r="O181" s="741"/>
      <c r="T181" s="585" t="s">
        <v>15</v>
      </c>
      <c r="U181" s="586"/>
      <c r="V181" s="585"/>
      <c r="W181" s="704"/>
      <c r="X181" s="586"/>
      <c r="Y181" s="737">
        <v>69</v>
      </c>
      <c r="Z181" s="738"/>
      <c r="AA181" s="737">
        <f t="shared" ref="AA181:AA189" si="47">Y181*V181</f>
        <v>0</v>
      </c>
      <c r="AB181" s="738"/>
      <c r="AC181" s="209"/>
      <c r="AF181" s="756"/>
      <c r="AG181" s="757"/>
      <c r="AH181" s="758"/>
      <c r="AI181" s="705"/>
      <c r="AJ181" s="759"/>
      <c r="AM181" s="585" t="s">
        <v>15</v>
      </c>
      <c r="AN181" s="586"/>
      <c r="AO181" s="585"/>
      <c r="AP181" s="704"/>
      <c r="AQ181" s="586"/>
      <c r="AR181" s="737">
        <v>69</v>
      </c>
      <c r="AS181" s="738"/>
      <c r="AT181" s="737">
        <f t="shared" ref="AT181:AT189" si="48">AR181*AO181</f>
        <v>0</v>
      </c>
      <c r="AU181" s="738"/>
      <c r="AV181" s="208"/>
      <c r="AY181" s="741"/>
      <c r="AZ181" s="741"/>
      <c r="BA181" s="741"/>
    </row>
    <row r="182" spans="1:55" x14ac:dyDescent="0.25">
      <c r="A182" s="585" t="s">
        <v>139</v>
      </c>
      <c r="B182" s="586"/>
      <c r="C182" s="585">
        <v>0</v>
      </c>
      <c r="D182" s="704"/>
      <c r="E182" s="586"/>
      <c r="F182" s="737">
        <v>184</v>
      </c>
      <c r="G182" s="738"/>
      <c r="H182" s="739">
        <f t="shared" si="46"/>
        <v>0</v>
      </c>
      <c r="I182" s="740"/>
      <c r="J182" s="208"/>
      <c r="M182" s="741"/>
      <c r="N182" s="741"/>
      <c r="O182" s="741"/>
      <c r="T182" s="585" t="s">
        <v>16</v>
      </c>
      <c r="U182" s="586"/>
      <c r="V182" s="585"/>
      <c r="W182" s="704"/>
      <c r="X182" s="586"/>
      <c r="Y182" s="737">
        <v>34</v>
      </c>
      <c r="Z182" s="738"/>
      <c r="AA182" s="737">
        <f t="shared" si="47"/>
        <v>0</v>
      </c>
      <c r="AB182" s="738"/>
      <c r="AC182" s="209"/>
      <c r="AF182" s="744"/>
      <c r="AG182" s="745"/>
      <c r="AH182" s="588"/>
      <c r="AI182" s="585"/>
      <c r="AJ182" s="746"/>
      <c r="AM182" s="585" t="s">
        <v>16</v>
      </c>
      <c r="AN182" s="586"/>
      <c r="AO182" s="585"/>
      <c r="AP182" s="704"/>
      <c r="AQ182" s="586"/>
      <c r="AR182" s="737">
        <v>34</v>
      </c>
      <c r="AS182" s="738"/>
      <c r="AT182" s="737">
        <f t="shared" si="48"/>
        <v>0</v>
      </c>
      <c r="AU182" s="738"/>
      <c r="AV182" s="208"/>
      <c r="AY182" s="741"/>
      <c r="AZ182" s="741"/>
      <c r="BA182" s="741"/>
    </row>
    <row r="183" spans="1:55" x14ac:dyDescent="0.25">
      <c r="A183" s="585" t="s">
        <v>16</v>
      </c>
      <c r="B183" s="586"/>
      <c r="C183" s="585">
        <v>125</v>
      </c>
      <c r="D183" s="704"/>
      <c r="E183" s="586"/>
      <c r="F183" s="737">
        <v>34</v>
      </c>
      <c r="G183" s="738"/>
      <c r="H183" s="739">
        <f t="shared" si="46"/>
        <v>4250</v>
      </c>
      <c r="I183" s="740"/>
      <c r="J183" s="208"/>
      <c r="M183" s="249"/>
      <c r="N183" s="249"/>
      <c r="O183" s="249"/>
      <c r="T183" s="240"/>
      <c r="U183" s="241"/>
      <c r="V183" s="240"/>
      <c r="W183" s="242"/>
      <c r="X183" s="241"/>
      <c r="Y183" s="244"/>
      <c r="Z183" s="245"/>
      <c r="AA183" s="244"/>
      <c r="AB183" s="245"/>
      <c r="AC183" s="209"/>
      <c r="AF183" s="251"/>
      <c r="AG183" s="252"/>
      <c r="AH183" s="253"/>
      <c r="AI183" s="240"/>
      <c r="AJ183" s="254"/>
      <c r="AM183" s="63"/>
      <c r="AN183" s="65"/>
      <c r="AO183" s="63"/>
      <c r="AP183" s="64"/>
      <c r="AQ183" s="65"/>
      <c r="AR183" s="211"/>
      <c r="AS183" s="212"/>
      <c r="AT183" s="211"/>
      <c r="AU183" s="212"/>
      <c r="AV183" s="208"/>
      <c r="AY183" s="210"/>
      <c r="AZ183" s="210"/>
      <c r="BA183" s="210"/>
    </row>
    <row r="184" spans="1:55" x14ac:dyDescent="0.25">
      <c r="A184" s="585" t="s">
        <v>17</v>
      </c>
      <c r="B184" s="586"/>
      <c r="C184" s="585">
        <v>100</v>
      </c>
      <c r="D184" s="704"/>
      <c r="E184" s="586"/>
      <c r="F184" s="737">
        <v>39</v>
      </c>
      <c r="G184" s="738"/>
      <c r="H184" s="739">
        <f t="shared" si="46"/>
        <v>3900</v>
      </c>
      <c r="I184" s="740"/>
      <c r="J184" s="208"/>
      <c r="M184" s="249"/>
      <c r="N184" s="249"/>
      <c r="O184" s="249"/>
      <c r="T184" s="240"/>
      <c r="U184" s="241"/>
      <c r="V184" s="240"/>
      <c r="W184" s="242"/>
      <c r="X184" s="241"/>
      <c r="Y184" s="244"/>
      <c r="Z184" s="245"/>
      <c r="AA184" s="244"/>
      <c r="AB184" s="245"/>
      <c r="AC184" s="209"/>
      <c r="AF184" s="251"/>
      <c r="AG184" s="252"/>
      <c r="AH184" s="253"/>
      <c r="AI184" s="240"/>
      <c r="AJ184" s="254"/>
      <c r="AM184" s="63"/>
      <c r="AN184" s="65"/>
      <c r="AO184" s="63"/>
      <c r="AP184" s="64"/>
      <c r="AQ184" s="65"/>
      <c r="AR184" s="211"/>
      <c r="AS184" s="212"/>
      <c r="AT184" s="211"/>
      <c r="AU184" s="212"/>
      <c r="AV184" s="208"/>
      <c r="AY184" s="210"/>
      <c r="AZ184" s="210"/>
      <c r="BA184" s="210"/>
    </row>
    <row r="185" spans="1:55" x14ac:dyDescent="0.25">
      <c r="A185" s="585" t="s">
        <v>140</v>
      </c>
      <c r="B185" s="586"/>
      <c r="C185" s="585"/>
      <c r="D185" s="704"/>
      <c r="E185" s="586"/>
      <c r="F185" s="737"/>
      <c r="G185" s="738"/>
      <c r="H185" s="739">
        <f t="shared" si="46"/>
        <v>0</v>
      </c>
      <c r="I185" s="740"/>
      <c r="J185" s="208"/>
      <c r="M185" s="249"/>
      <c r="N185" s="249"/>
      <c r="O185" s="249"/>
      <c r="T185" s="240"/>
      <c r="U185" s="241"/>
      <c r="V185" s="240"/>
      <c r="W185" s="242"/>
      <c r="X185" s="241"/>
      <c r="Y185" s="244"/>
      <c r="Z185" s="245"/>
      <c r="AA185" s="244"/>
      <c r="AB185" s="245"/>
      <c r="AC185" s="209"/>
      <c r="AF185" s="251"/>
      <c r="AG185" s="252"/>
      <c r="AH185" s="253"/>
      <c r="AI185" s="240"/>
      <c r="AJ185" s="254"/>
      <c r="AM185" s="63"/>
      <c r="AN185" s="65"/>
      <c r="AO185" s="63"/>
      <c r="AP185" s="64"/>
      <c r="AQ185" s="65"/>
      <c r="AR185" s="211"/>
      <c r="AS185" s="212"/>
      <c r="AT185" s="211"/>
      <c r="AU185" s="212"/>
      <c r="AV185" s="208"/>
      <c r="AY185" s="210"/>
      <c r="AZ185" s="210"/>
      <c r="BA185" s="210"/>
    </row>
    <row r="186" spans="1:55" x14ac:dyDescent="0.25">
      <c r="A186" s="585" t="s">
        <v>141</v>
      </c>
      <c r="B186" s="586"/>
      <c r="C186" s="585"/>
      <c r="D186" s="704"/>
      <c r="E186" s="586"/>
      <c r="F186" s="585"/>
      <c r="G186" s="586"/>
      <c r="H186" s="739">
        <f t="shared" si="46"/>
        <v>0</v>
      </c>
      <c r="I186" s="740"/>
      <c r="J186" s="208"/>
      <c r="M186" s="741"/>
      <c r="N186" s="741"/>
      <c r="O186" s="741"/>
      <c r="T186" s="585" t="s">
        <v>17</v>
      </c>
      <c r="U186" s="586"/>
      <c r="V186" s="585"/>
      <c r="W186" s="704"/>
      <c r="X186" s="586"/>
      <c r="Y186" s="737">
        <v>39</v>
      </c>
      <c r="Z186" s="738"/>
      <c r="AA186" s="737">
        <f t="shared" si="47"/>
        <v>0</v>
      </c>
      <c r="AB186" s="738"/>
      <c r="AC186" s="209"/>
      <c r="AF186" s="744"/>
      <c r="AG186" s="745"/>
      <c r="AH186" s="588"/>
      <c r="AI186" s="585"/>
      <c r="AJ186" s="746"/>
      <c r="AM186" s="585" t="s">
        <v>17</v>
      </c>
      <c r="AN186" s="586"/>
      <c r="AO186" s="585"/>
      <c r="AP186" s="704"/>
      <c r="AQ186" s="586"/>
      <c r="AR186" s="737">
        <v>39</v>
      </c>
      <c r="AS186" s="738"/>
      <c r="AT186" s="737">
        <f t="shared" si="48"/>
        <v>0</v>
      </c>
      <c r="AU186" s="738"/>
      <c r="AV186" s="208"/>
      <c r="AY186" s="741"/>
      <c r="AZ186" s="741"/>
      <c r="BA186" s="741"/>
    </row>
    <row r="187" spans="1:55" x14ac:dyDescent="0.25">
      <c r="A187" s="585" t="s">
        <v>18</v>
      </c>
      <c r="B187" s="586"/>
      <c r="C187" s="585">
        <v>400</v>
      </c>
      <c r="D187" s="704"/>
      <c r="E187" s="586"/>
      <c r="F187" s="737">
        <v>4.016</v>
      </c>
      <c r="G187" s="738"/>
      <c r="H187" s="739">
        <f t="shared" si="46"/>
        <v>1606.4</v>
      </c>
      <c r="I187" s="740"/>
      <c r="J187" s="208"/>
      <c r="M187" s="741"/>
      <c r="N187" s="741"/>
      <c r="O187" s="741"/>
      <c r="T187" s="585" t="s">
        <v>18</v>
      </c>
      <c r="U187" s="586"/>
      <c r="V187" s="585"/>
      <c r="W187" s="704"/>
      <c r="X187" s="586"/>
      <c r="Y187" s="737">
        <v>4.016</v>
      </c>
      <c r="Z187" s="738"/>
      <c r="AA187" s="737">
        <f t="shared" si="47"/>
        <v>0</v>
      </c>
      <c r="AB187" s="738"/>
      <c r="AC187" s="209"/>
      <c r="AF187" s="744"/>
      <c r="AG187" s="745"/>
      <c r="AH187" s="588"/>
      <c r="AI187" s="585"/>
      <c r="AJ187" s="746"/>
      <c r="AM187" s="585" t="s">
        <v>18</v>
      </c>
      <c r="AN187" s="586"/>
      <c r="AO187" s="585"/>
      <c r="AP187" s="704"/>
      <c r="AQ187" s="586"/>
      <c r="AR187" s="737">
        <v>4.016</v>
      </c>
      <c r="AS187" s="738"/>
      <c r="AT187" s="737">
        <f t="shared" si="48"/>
        <v>0</v>
      </c>
      <c r="AU187" s="738"/>
      <c r="AV187" s="208"/>
      <c r="AY187" s="741"/>
      <c r="AZ187" s="741"/>
      <c r="BA187" s="741"/>
    </row>
    <row r="188" spans="1:55" x14ac:dyDescent="0.25">
      <c r="A188" s="585" t="s">
        <v>19</v>
      </c>
      <c r="B188" s="586"/>
      <c r="C188" s="585">
        <v>3</v>
      </c>
      <c r="D188" s="704"/>
      <c r="E188" s="586"/>
      <c r="F188" s="737">
        <v>215</v>
      </c>
      <c r="G188" s="738"/>
      <c r="H188" s="739">
        <f t="shared" si="46"/>
        <v>645</v>
      </c>
      <c r="I188" s="740"/>
      <c r="J188" s="208"/>
      <c r="M188" s="741"/>
      <c r="N188" s="741"/>
      <c r="O188" s="741"/>
      <c r="T188" s="585" t="s">
        <v>19</v>
      </c>
      <c r="U188" s="586"/>
      <c r="V188" s="585"/>
      <c r="W188" s="704"/>
      <c r="X188" s="586"/>
      <c r="Y188" s="737">
        <v>215</v>
      </c>
      <c r="Z188" s="738"/>
      <c r="AA188" s="737">
        <f t="shared" si="47"/>
        <v>0</v>
      </c>
      <c r="AB188" s="738"/>
      <c r="AC188" s="209"/>
      <c r="AF188" s="744"/>
      <c r="AG188" s="745"/>
      <c r="AH188" s="588"/>
      <c r="AI188" s="585"/>
      <c r="AJ188" s="746"/>
      <c r="AM188" s="585" t="s">
        <v>19</v>
      </c>
      <c r="AN188" s="586"/>
      <c r="AO188" s="585"/>
      <c r="AP188" s="704"/>
      <c r="AQ188" s="586"/>
      <c r="AR188" s="737">
        <v>215</v>
      </c>
      <c r="AS188" s="738"/>
      <c r="AT188" s="737">
        <f t="shared" si="48"/>
        <v>0</v>
      </c>
      <c r="AU188" s="738"/>
      <c r="AV188" s="208"/>
      <c r="AY188" s="741"/>
      <c r="AZ188" s="741"/>
      <c r="BA188" s="741"/>
    </row>
    <row r="189" spans="1:55" ht="15.75" thickBot="1" x14ac:dyDescent="0.3">
      <c r="A189" s="585" t="s">
        <v>138</v>
      </c>
      <c r="B189" s="586"/>
      <c r="C189" s="585"/>
      <c r="D189" s="704"/>
      <c r="E189" s="586"/>
      <c r="F189" s="737"/>
      <c r="G189" s="738"/>
      <c r="H189" s="739">
        <f>SUM(H181:I188)</f>
        <v>46281.4</v>
      </c>
      <c r="I189" s="740"/>
      <c r="J189" s="208"/>
      <c r="M189" s="741"/>
      <c r="N189" s="741"/>
      <c r="O189" s="741"/>
      <c r="T189" s="585"/>
      <c r="U189" s="586"/>
      <c r="V189" s="585"/>
      <c r="W189" s="704"/>
      <c r="X189" s="586"/>
      <c r="Y189" s="585"/>
      <c r="Z189" s="586"/>
      <c r="AA189" s="737">
        <f t="shared" si="47"/>
        <v>0</v>
      </c>
      <c r="AB189" s="738"/>
      <c r="AC189" s="209"/>
      <c r="AF189" s="897"/>
      <c r="AG189" s="898"/>
      <c r="AH189" s="899"/>
      <c r="AI189" s="699"/>
      <c r="AJ189" s="900"/>
      <c r="AM189" s="585"/>
      <c r="AN189" s="586"/>
      <c r="AO189" s="585"/>
      <c r="AP189" s="704"/>
      <c r="AQ189" s="586"/>
      <c r="AR189" s="585"/>
      <c r="AS189" s="586"/>
      <c r="AT189" s="737">
        <f t="shared" si="48"/>
        <v>0</v>
      </c>
      <c r="AU189" s="738"/>
      <c r="AV189" s="208"/>
      <c r="AY189" s="741"/>
      <c r="AZ189" s="741"/>
      <c r="BA189" s="741"/>
    </row>
    <row r="190" spans="1:55" x14ac:dyDescent="0.25">
      <c r="M190" s="213"/>
      <c r="N190" s="213"/>
      <c r="AF190" s="213"/>
      <c r="AG190" s="213"/>
      <c r="AY190" s="213"/>
      <c r="AZ190" s="213"/>
    </row>
    <row r="191" spans="1:55" x14ac:dyDescent="0.25">
      <c r="M191" s="213"/>
      <c r="N191" s="213"/>
      <c r="AF191" s="213"/>
      <c r="AG191" s="213"/>
      <c r="AY191" s="213"/>
      <c r="AZ191" s="213"/>
    </row>
    <row r="192" spans="1:55" x14ac:dyDescent="0.25">
      <c r="M192" s="213"/>
      <c r="N192" s="213"/>
      <c r="AF192" s="213"/>
      <c r="AG192" s="213"/>
      <c r="AY192" s="213"/>
      <c r="AZ192" s="213"/>
    </row>
    <row r="193" spans="1:54" x14ac:dyDescent="0.25">
      <c r="M193" s="213"/>
      <c r="N193" s="213"/>
      <c r="AF193" s="213"/>
      <c r="AG193" s="213"/>
      <c r="AY193" s="213"/>
      <c r="AZ193" s="213"/>
    </row>
    <row r="194" spans="1:54" ht="21" x14ac:dyDescent="0.35">
      <c r="A194" s="203"/>
      <c r="B194" s="204" t="s">
        <v>20</v>
      </c>
      <c r="C194" s="204"/>
      <c r="D194" s="204"/>
      <c r="E194" s="204"/>
      <c r="F194" s="203"/>
      <c r="G194" s="203"/>
      <c r="H194" s="203"/>
      <c r="I194" s="901" t="s">
        <v>142</v>
      </c>
      <c r="J194" s="901"/>
      <c r="K194" s="901"/>
      <c r="L194" s="203"/>
      <c r="M194" s="205"/>
      <c r="N194" s="205"/>
      <c r="O194" s="203"/>
      <c r="P194" s="203"/>
      <c r="T194" s="203"/>
      <c r="U194" s="204" t="s">
        <v>20</v>
      </c>
      <c r="V194" s="204"/>
      <c r="W194" s="204"/>
      <c r="X194" s="204"/>
      <c r="Y194" s="203"/>
      <c r="Z194" s="203"/>
      <c r="AA194" s="203"/>
      <c r="AB194" s="203"/>
      <c r="AC194" s="203"/>
      <c r="AD194" s="203"/>
      <c r="AE194" s="203"/>
      <c r="AF194" s="205"/>
      <c r="AG194" s="205"/>
      <c r="AH194" s="203" t="s">
        <v>13</v>
      </c>
      <c r="AI194" s="203"/>
      <c r="AM194" s="203"/>
      <c r="AN194" s="204" t="s">
        <v>20</v>
      </c>
      <c r="AO194" s="204"/>
      <c r="AP194" s="204"/>
      <c r="AQ194" s="204"/>
      <c r="AR194" s="203"/>
      <c r="AS194" s="203"/>
      <c r="AT194" s="203"/>
      <c r="AU194" s="203"/>
      <c r="AV194" s="203"/>
      <c r="AW194" s="203"/>
      <c r="AX194" s="203"/>
      <c r="AY194" s="205"/>
      <c r="AZ194" s="205"/>
      <c r="BA194" s="203" t="s">
        <v>13</v>
      </c>
      <c r="BB194" s="203"/>
    </row>
    <row r="195" spans="1:54" x14ac:dyDescent="0.25">
      <c r="A195" s="29" t="s">
        <v>14</v>
      </c>
      <c r="B195" s="29" t="s">
        <v>6</v>
      </c>
      <c r="C195" s="29"/>
      <c r="D195" s="29"/>
      <c r="E195" s="29"/>
      <c r="F195" s="29" t="s">
        <v>27</v>
      </c>
      <c r="G195" s="144"/>
      <c r="H195" s="144"/>
      <c r="I195" s="144"/>
      <c r="J195" s="144"/>
      <c r="K195" s="144"/>
      <c r="L195" s="585" t="s">
        <v>21</v>
      </c>
      <c r="M195" s="704"/>
      <c r="N195" s="586"/>
      <c r="O195" s="742" t="s">
        <v>143</v>
      </c>
      <c r="P195" s="743"/>
      <c r="Q195" s="214" t="s">
        <v>144</v>
      </c>
      <c r="R195" s="189" t="s">
        <v>23</v>
      </c>
      <c r="T195" s="29" t="s">
        <v>14</v>
      </c>
      <c r="U195" s="29" t="s">
        <v>6</v>
      </c>
      <c r="V195" s="29"/>
      <c r="W195" s="29"/>
      <c r="X195" s="29"/>
      <c r="Y195" s="29" t="s">
        <v>27</v>
      </c>
      <c r="Z195" s="144"/>
      <c r="AA195" s="144"/>
      <c r="AB195" s="144"/>
      <c r="AC195" s="144"/>
      <c r="AD195" s="144"/>
      <c r="AE195" s="144"/>
      <c r="AF195" s="144" t="s">
        <v>21</v>
      </c>
      <c r="AG195" s="144"/>
      <c r="AH195" s="215" t="s">
        <v>22</v>
      </c>
      <c r="AI195" s="189" t="s">
        <v>23</v>
      </c>
      <c r="AM195" s="29" t="s">
        <v>14</v>
      </c>
      <c r="AN195" s="29" t="s">
        <v>6</v>
      </c>
      <c r="AO195" s="29"/>
      <c r="AP195" s="29"/>
      <c r="AQ195" s="29"/>
      <c r="AR195" s="29" t="s">
        <v>27</v>
      </c>
      <c r="AS195" s="144"/>
      <c r="AT195" s="144"/>
      <c r="AU195" s="144"/>
      <c r="AV195" s="144"/>
      <c r="AW195" s="144"/>
      <c r="AX195" s="144"/>
      <c r="AY195" s="144" t="s">
        <v>21</v>
      </c>
      <c r="AZ195" s="144"/>
      <c r="BA195" s="215" t="s">
        <v>22</v>
      </c>
      <c r="BB195" s="189" t="s">
        <v>23</v>
      </c>
    </row>
    <row r="196" spans="1:54" x14ac:dyDescent="0.25">
      <c r="A196" s="29">
        <v>0.1</v>
      </c>
      <c r="B196" s="44">
        <f>I241</f>
        <v>0</v>
      </c>
      <c r="C196" s="44"/>
      <c r="D196" s="29"/>
      <c r="E196" s="29"/>
      <c r="F196" s="585"/>
      <c r="G196" s="704"/>
      <c r="H196" s="586"/>
      <c r="I196" s="56">
        <f>I33</f>
        <v>0</v>
      </c>
      <c r="J196" s="29"/>
      <c r="K196" s="29"/>
      <c r="L196" s="585">
        <v>800</v>
      </c>
      <c r="M196" s="704"/>
      <c r="N196" s="586"/>
      <c r="O196" s="733">
        <f t="shared" ref="O196:O201" si="49">SUM(B196*L196)</f>
        <v>0</v>
      </c>
      <c r="P196" s="734"/>
      <c r="Q196" s="44">
        <f t="shared" ref="Q196:Q201" si="50">L196*I196</f>
        <v>0</v>
      </c>
      <c r="R196" s="44">
        <f t="shared" ref="R196:R201" si="51">SUM(A196*B196)</f>
        <v>0</v>
      </c>
      <c r="T196" s="29">
        <v>0.25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>
        <v>1000</v>
      </c>
      <c r="AG196" s="29"/>
      <c r="AH196" s="216">
        <f>SUM(U196*AF196)</f>
        <v>0</v>
      </c>
      <c r="AI196" s="29">
        <f>SUM(T196*U196)</f>
        <v>0</v>
      </c>
      <c r="AM196" s="29">
        <v>0.25</v>
      </c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>
        <v>1000</v>
      </c>
      <c r="AZ196" s="29"/>
      <c r="BA196" s="216">
        <f>SUM(AN196*AY196)</f>
        <v>0</v>
      </c>
      <c r="BB196" s="29">
        <f>SUM(AM196*AN196)</f>
        <v>0</v>
      </c>
    </row>
    <row r="197" spans="1:54" x14ac:dyDescent="0.25">
      <c r="A197" s="29">
        <v>0.25</v>
      </c>
      <c r="B197" s="44">
        <f>J242</f>
        <v>70</v>
      </c>
      <c r="C197" s="29"/>
      <c r="D197" s="29"/>
      <c r="E197" s="29"/>
      <c r="F197" s="585"/>
      <c r="G197" s="704"/>
      <c r="H197" s="586"/>
      <c r="I197" s="56">
        <f>J33</f>
        <v>0</v>
      </c>
      <c r="J197" s="29"/>
      <c r="K197" s="29"/>
      <c r="L197" s="585">
        <v>1000</v>
      </c>
      <c r="M197" s="704"/>
      <c r="N197" s="586"/>
      <c r="O197" s="733">
        <f t="shared" si="49"/>
        <v>70000</v>
      </c>
      <c r="P197" s="734"/>
      <c r="Q197" s="44">
        <f t="shared" si="50"/>
        <v>0</v>
      </c>
      <c r="R197" s="44">
        <f t="shared" si="51"/>
        <v>17.5</v>
      </c>
      <c r="T197" s="29">
        <v>0.33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>
        <v>1300</v>
      </c>
      <c r="AG197" s="29"/>
      <c r="AH197" s="216">
        <f>SUM(U197*AF197)</f>
        <v>0</v>
      </c>
      <c r="AI197" s="29">
        <f>SUM(T197*U197)</f>
        <v>0</v>
      </c>
      <c r="AM197" s="29">
        <v>0.33</v>
      </c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>
        <v>1300</v>
      </c>
      <c r="AZ197" s="29"/>
      <c r="BA197" s="216">
        <f>SUM(AN197*AY197)</f>
        <v>0</v>
      </c>
      <c r="BB197" s="29">
        <f>SUM(AM197*AN197)</f>
        <v>0</v>
      </c>
    </row>
    <row r="198" spans="1:54" x14ac:dyDescent="0.25">
      <c r="A198" s="29">
        <v>0.5</v>
      </c>
      <c r="B198" s="44">
        <f>K243</f>
        <v>12</v>
      </c>
      <c r="C198" s="29"/>
      <c r="D198" s="29"/>
      <c r="E198" s="29"/>
      <c r="F198" s="585"/>
      <c r="G198" s="704"/>
      <c r="H198" s="586"/>
      <c r="I198" s="56">
        <f>K33</f>
        <v>0</v>
      </c>
      <c r="J198" s="29"/>
      <c r="K198" s="29"/>
      <c r="L198" s="585">
        <v>2000</v>
      </c>
      <c r="M198" s="704"/>
      <c r="N198" s="586"/>
      <c r="O198" s="733">
        <f t="shared" si="49"/>
        <v>24000</v>
      </c>
      <c r="P198" s="734"/>
      <c r="Q198" s="44">
        <f t="shared" si="50"/>
        <v>0</v>
      </c>
      <c r="R198" s="44">
        <f t="shared" si="51"/>
        <v>6</v>
      </c>
      <c r="T198" s="29">
        <v>0.5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>
        <v>2000</v>
      </c>
      <c r="AG198" s="29"/>
      <c r="AH198" s="216">
        <f>SUM(U198*AF198)</f>
        <v>0</v>
      </c>
      <c r="AI198" s="29">
        <f>SUM(T198*U198)</f>
        <v>0</v>
      </c>
      <c r="AM198" s="29">
        <v>0.5</v>
      </c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>
        <v>2000</v>
      </c>
      <c r="AZ198" s="29"/>
      <c r="BA198" s="216">
        <f>SUM(AN198*AY198)</f>
        <v>0</v>
      </c>
      <c r="BB198" s="29">
        <f>SUM(AM198*AN198)</f>
        <v>0</v>
      </c>
    </row>
    <row r="199" spans="1:54" x14ac:dyDescent="0.25">
      <c r="A199" s="29">
        <v>0.75</v>
      </c>
      <c r="B199" s="44">
        <f>L244</f>
        <v>11</v>
      </c>
      <c r="C199" s="29"/>
      <c r="D199" s="29"/>
      <c r="E199" s="29"/>
      <c r="F199" s="585"/>
      <c r="G199" s="704"/>
      <c r="H199" s="586"/>
      <c r="I199" s="56">
        <f>L33</f>
        <v>0</v>
      </c>
      <c r="J199" s="29"/>
      <c r="K199" s="29"/>
      <c r="L199" s="585">
        <v>3000</v>
      </c>
      <c r="M199" s="704"/>
      <c r="N199" s="586"/>
      <c r="O199" s="733">
        <f t="shared" si="49"/>
        <v>33000</v>
      </c>
      <c r="P199" s="734"/>
      <c r="Q199" s="44">
        <f t="shared" si="50"/>
        <v>0</v>
      </c>
      <c r="R199" s="44">
        <f t="shared" si="51"/>
        <v>8.25</v>
      </c>
      <c r="T199" s="29">
        <v>0.75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>
        <v>3000</v>
      </c>
      <c r="AG199" s="29"/>
      <c r="AH199" s="216">
        <f>SUM(U199*AF199)</f>
        <v>0</v>
      </c>
      <c r="AI199" s="29">
        <f>SUM(T199*U199)</f>
        <v>0</v>
      </c>
      <c r="AM199" s="29">
        <v>0.75</v>
      </c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>
        <v>3000</v>
      </c>
      <c r="AZ199" s="29"/>
      <c r="BA199" s="216">
        <f>SUM(AN199*AY199)</f>
        <v>0</v>
      </c>
      <c r="BB199" s="29">
        <f>SUM(AM199*AN199)</f>
        <v>0</v>
      </c>
    </row>
    <row r="200" spans="1:54" x14ac:dyDescent="0.25">
      <c r="A200" s="29">
        <v>1</v>
      </c>
      <c r="B200" s="44">
        <f>M245</f>
        <v>0</v>
      </c>
      <c r="C200" s="29"/>
      <c r="D200" s="29"/>
      <c r="E200" s="29"/>
      <c r="F200" s="585"/>
      <c r="G200" s="704"/>
      <c r="H200" s="586"/>
      <c r="I200" s="56">
        <f>M33</f>
        <v>0</v>
      </c>
      <c r="J200" s="29"/>
      <c r="K200" s="29"/>
      <c r="L200" s="585">
        <v>3500</v>
      </c>
      <c r="M200" s="704"/>
      <c r="N200" s="586"/>
      <c r="O200" s="733">
        <f t="shared" si="49"/>
        <v>0</v>
      </c>
      <c r="P200" s="734"/>
      <c r="Q200" s="44">
        <f t="shared" si="50"/>
        <v>0</v>
      </c>
      <c r="R200" s="44">
        <f t="shared" si="51"/>
        <v>0</v>
      </c>
      <c r="T200" s="29">
        <v>1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>
        <v>3500</v>
      </c>
      <c r="AG200" s="29"/>
      <c r="AH200" s="216">
        <f>SUM(U200*AF200)</f>
        <v>0</v>
      </c>
      <c r="AI200" s="29">
        <f>SUM(T200*U200)</f>
        <v>0</v>
      </c>
      <c r="AM200" s="29">
        <v>1</v>
      </c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>
        <v>3500</v>
      </c>
      <c r="AZ200" s="29"/>
      <c r="BA200" s="216">
        <f>SUM(AN200*AY200)</f>
        <v>0</v>
      </c>
      <c r="BB200" s="29">
        <f>SUM(AM200*AN200)</f>
        <v>0</v>
      </c>
    </row>
    <row r="201" spans="1:54" x14ac:dyDescent="0.25">
      <c r="A201" s="29">
        <v>5</v>
      </c>
      <c r="B201" s="44">
        <f>N246</f>
        <v>0</v>
      </c>
      <c r="C201" s="29"/>
      <c r="D201" s="29"/>
      <c r="E201" s="29"/>
      <c r="F201" s="585"/>
      <c r="G201" s="704"/>
      <c r="H201" s="586"/>
      <c r="I201" s="56">
        <f>M34</f>
        <v>0</v>
      </c>
      <c r="J201" s="29"/>
      <c r="K201" s="29"/>
      <c r="L201" s="585"/>
      <c r="M201" s="704"/>
      <c r="N201" s="586"/>
      <c r="O201" s="733">
        <f t="shared" si="49"/>
        <v>0</v>
      </c>
      <c r="P201" s="734"/>
      <c r="Q201" s="44">
        <f t="shared" si="50"/>
        <v>0</v>
      </c>
      <c r="R201" s="44">
        <f t="shared" si="51"/>
        <v>0</v>
      </c>
      <c r="T201" s="171"/>
      <c r="U201" s="171"/>
      <c r="V201" s="171"/>
      <c r="W201" s="171"/>
      <c r="X201" s="171"/>
      <c r="Y201" s="29"/>
      <c r="Z201" s="171"/>
      <c r="AA201" s="171"/>
      <c r="AB201" s="171"/>
      <c r="AC201" s="171"/>
      <c r="AD201" s="171"/>
      <c r="AE201" s="171"/>
      <c r="AF201" s="171"/>
      <c r="AG201" s="171"/>
      <c r="AH201" s="216"/>
      <c r="AI201" s="29"/>
      <c r="AR201" s="217">
        <f>SUM(AR196:AR200)</f>
        <v>0</v>
      </c>
      <c r="AS201" s="213"/>
      <c r="AT201" s="213"/>
      <c r="AU201" s="213"/>
      <c r="AV201" s="213"/>
      <c r="AW201" s="213"/>
      <c r="AX201" s="213"/>
      <c r="BA201" s="216">
        <f>SUM(BA196:BA200)</f>
        <v>0</v>
      </c>
      <c r="BB201" s="29">
        <f>SUM(BB196:BB200)</f>
        <v>0</v>
      </c>
    </row>
    <row r="202" spans="1:54" x14ac:dyDescent="0.25">
      <c r="A202" s="587" t="s">
        <v>138</v>
      </c>
      <c r="B202" s="587"/>
      <c r="C202" s="587"/>
      <c r="D202" s="587"/>
      <c r="E202" s="703"/>
      <c r="F202" s="588">
        <f>SUM(F196:F200)</f>
        <v>0</v>
      </c>
      <c r="G202" s="588"/>
      <c r="H202" s="588"/>
      <c r="I202" s="57">
        <f>SUM(I196:I201)</f>
        <v>0</v>
      </c>
      <c r="J202" s="217"/>
      <c r="K202" s="217"/>
      <c r="L202" s="588"/>
      <c r="M202" s="588"/>
      <c r="N202" s="588"/>
      <c r="O202" s="902">
        <f>SUM(O196:P201)</f>
        <v>127000</v>
      </c>
      <c r="P202" s="902"/>
      <c r="Q202" s="44">
        <f>SUM(Q196:Q201)</f>
        <v>0</v>
      </c>
      <c r="R202" s="44">
        <f>SUM(R196:R201)</f>
        <v>31.75</v>
      </c>
      <c r="Y202" s="217">
        <f>SUM(Y196:Y200)</f>
        <v>0</v>
      </c>
      <c r="Z202" s="213"/>
      <c r="AA202" s="213"/>
      <c r="AB202" s="213"/>
      <c r="AC202" s="213"/>
      <c r="AD202" s="213"/>
      <c r="AE202" s="213"/>
      <c r="AH202" s="216">
        <f>SUM(AH196:AH200)</f>
        <v>0</v>
      </c>
      <c r="AI202" s="29">
        <f>SUM(AI196:AI200)</f>
        <v>0</v>
      </c>
    </row>
    <row r="203" spans="1:54" x14ac:dyDescent="0.25">
      <c r="AY203" s="213"/>
      <c r="AZ203" s="213"/>
    </row>
    <row r="204" spans="1:54" x14ac:dyDescent="0.25">
      <c r="M204" s="213"/>
      <c r="N204" s="213"/>
      <c r="AF204" s="213"/>
      <c r="AG204" s="213"/>
      <c r="AY204" s="40" t="s">
        <v>28</v>
      </c>
      <c r="BB204" s="213"/>
    </row>
    <row r="205" spans="1:54" x14ac:dyDescent="0.25">
      <c r="P205" s="213"/>
      <c r="AF205" s="40" t="s">
        <v>28</v>
      </c>
      <c r="AI205" s="213"/>
    </row>
    <row r="214" spans="1:56" x14ac:dyDescent="0.25">
      <c r="A214" s="597" t="s">
        <v>72</v>
      </c>
      <c r="B214" s="597"/>
      <c r="C214" s="597"/>
      <c r="D214" s="597"/>
      <c r="E214" s="597"/>
      <c r="F214" s="597"/>
      <c r="G214" s="597"/>
      <c r="H214" s="597"/>
      <c r="I214" s="597"/>
      <c r="J214" s="597"/>
      <c r="K214" s="597"/>
      <c r="L214" s="597"/>
      <c r="M214" s="597"/>
      <c r="N214" s="597"/>
      <c r="O214" s="597"/>
      <c r="P214" s="597"/>
      <c r="Q214" s="597"/>
      <c r="R214" s="597"/>
      <c r="S214" s="597"/>
      <c r="T214" s="597" t="s">
        <v>72</v>
      </c>
      <c r="U214" s="597"/>
      <c r="V214" s="597"/>
      <c r="W214" s="597"/>
      <c r="X214" s="597"/>
      <c r="Y214" s="597"/>
      <c r="Z214" s="597"/>
      <c r="AA214" s="597"/>
      <c r="AB214" s="597"/>
      <c r="AC214" s="597"/>
      <c r="AD214" s="597"/>
      <c r="AE214" s="597"/>
      <c r="AF214" s="597"/>
      <c r="AG214" s="597"/>
      <c r="AH214" s="597"/>
      <c r="AI214" s="597"/>
      <c r="AJ214" s="597"/>
      <c r="AK214" s="597"/>
      <c r="AL214" s="597"/>
    </row>
    <row r="215" spans="1:56" ht="15" customHeight="1" thickBot="1" x14ac:dyDescent="0.3">
      <c r="A215" s="597"/>
      <c r="B215" s="597"/>
      <c r="C215" s="597"/>
      <c r="D215" s="597"/>
      <c r="E215" s="597"/>
      <c r="F215" s="597"/>
      <c r="G215" s="597"/>
      <c r="H215" s="597"/>
      <c r="I215" s="597"/>
      <c r="J215" s="597"/>
      <c r="K215" s="597"/>
      <c r="L215" s="597"/>
      <c r="M215" s="597"/>
      <c r="N215" s="597"/>
      <c r="O215" s="597"/>
      <c r="P215" s="597"/>
      <c r="Q215" s="597"/>
      <c r="R215" s="597"/>
      <c r="S215" s="597"/>
      <c r="T215" s="597"/>
      <c r="U215" s="597"/>
      <c r="V215" s="597"/>
      <c r="W215" s="597"/>
      <c r="X215" s="597"/>
      <c r="Y215" s="597"/>
      <c r="Z215" s="597"/>
      <c r="AA215" s="597"/>
      <c r="AB215" s="597"/>
      <c r="AC215" s="597"/>
      <c r="AD215" s="597"/>
      <c r="AE215" s="597"/>
      <c r="AF215" s="597"/>
      <c r="AG215" s="597"/>
      <c r="AH215" s="597"/>
      <c r="AI215" s="597"/>
      <c r="AJ215" s="597"/>
      <c r="AK215" s="597"/>
      <c r="AL215" s="597"/>
    </row>
    <row r="216" spans="1:56" ht="15.75" customHeight="1" x14ac:dyDescent="0.25">
      <c r="A216" s="598" t="s">
        <v>0</v>
      </c>
      <c r="B216" s="604" t="s">
        <v>74</v>
      </c>
      <c r="C216" s="604"/>
      <c r="D216" s="604" t="s">
        <v>73</v>
      </c>
      <c r="E216" s="604"/>
      <c r="F216" s="604"/>
      <c r="G216" s="604" t="s">
        <v>75</v>
      </c>
      <c r="H216" s="604"/>
      <c r="I216" s="601" t="s">
        <v>76</v>
      </c>
      <c r="J216" s="607"/>
      <c r="K216" s="607"/>
      <c r="L216" s="607"/>
      <c r="M216" s="607"/>
      <c r="N216" s="607"/>
      <c r="O216" s="604" t="s">
        <v>77</v>
      </c>
      <c r="P216" s="604"/>
      <c r="Q216" s="598" t="s">
        <v>78</v>
      </c>
      <c r="R216" s="598"/>
      <c r="T216" s="598" t="s">
        <v>0</v>
      </c>
      <c r="U216" s="604" t="s">
        <v>74</v>
      </c>
      <c r="V216" s="604"/>
      <c r="W216" s="604" t="s">
        <v>73</v>
      </c>
      <c r="X216" s="604"/>
      <c r="Y216" s="604"/>
      <c r="Z216" s="604" t="s">
        <v>75</v>
      </c>
      <c r="AA216" s="604"/>
      <c r="AB216" s="601" t="s">
        <v>76</v>
      </c>
      <c r="AC216" s="607"/>
      <c r="AD216" s="607"/>
      <c r="AE216" s="607"/>
      <c r="AF216" s="607"/>
      <c r="AG216" s="607"/>
      <c r="AH216" s="604" t="s">
        <v>77</v>
      </c>
      <c r="AI216" s="604"/>
      <c r="AJ216" s="598" t="s">
        <v>78</v>
      </c>
      <c r="AK216" s="598"/>
    </row>
    <row r="217" spans="1:56" ht="15" customHeight="1" x14ac:dyDescent="0.25">
      <c r="A217" s="599"/>
      <c r="B217" s="605"/>
      <c r="C217" s="605"/>
      <c r="D217" s="605"/>
      <c r="E217" s="605"/>
      <c r="F217" s="605"/>
      <c r="G217" s="605"/>
      <c r="H217" s="605"/>
      <c r="I217" s="735"/>
      <c r="J217" s="736"/>
      <c r="K217" s="736"/>
      <c r="L217" s="736"/>
      <c r="M217" s="736"/>
      <c r="N217" s="736"/>
      <c r="O217" s="605"/>
      <c r="P217" s="605"/>
      <c r="Q217" s="599"/>
      <c r="R217" s="599"/>
      <c r="T217" s="599"/>
      <c r="U217" s="605"/>
      <c r="V217" s="605"/>
      <c r="W217" s="605"/>
      <c r="X217" s="605"/>
      <c r="Y217" s="605"/>
      <c r="Z217" s="605"/>
      <c r="AA217" s="605"/>
      <c r="AB217" s="735"/>
      <c r="AC217" s="736"/>
      <c r="AD217" s="736"/>
      <c r="AE217" s="736"/>
      <c r="AF217" s="736"/>
      <c r="AG217" s="736"/>
      <c r="AH217" s="605"/>
      <c r="AI217" s="605"/>
      <c r="AJ217" s="599"/>
      <c r="AK217" s="599"/>
    </row>
    <row r="218" spans="1:56" ht="15.75" thickBot="1" x14ac:dyDescent="0.3">
      <c r="A218" s="600"/>
      <c r="B218" s="606"/>
      <c r="C218" s="606"/>
      <c r="D218" s="606"/>
      <c r="E218" s="606"/>
      <c r="F218" s="606"/>
      <c r="G218" s="606"/>
      <c r="H218" s="606"/>
      <c r="I218" s="218">
        <v>10</v>
      </c>
      <c r="J218" s="218">
        <v>25</v>
      </c>
      <c r="K218" s="218">
        <v>50</v>
      </c>
      <c r="L218" s="218">
        <v>75</v>
      </c>
      <c r="M218" s="218">
        <v>1</v>
      </c>
      <c r="N218" s="250">
        <v>5</v>
      </c>
      <c r="O218" s="606"/>
      <c r="P218" s="606"/>
      <c r="Q218" s="600"/>
      <c r="R218" s="600"/>
      <c r="T218" s="600"/>
      <c r="U218" s="606"/>
      <c r="V218" s="606"/>
      <c r="W218" s="606"/>
      <c r="X218" s="606"/>
      <c r="Y218" s="606"/>
      <c r="Z218" s="606"/>
      <c r="AA218" s="606"/>
      <c r="AB218" s="218">
        <v>10</v>
      </c>
      <c r="AC218" s="218">
        <v>25</v>
      </c>
      <c r="AD218" s="218">
        <v>50</v>
      </c>
      <c r="AE218" s="218">
        <v>75</v>
      </c>
      <c r="AF218" s="218">
        <v>1</v>
      </c>
      <c r="AG218" s="250">
        <v>5</v>
      </c>
      <c r="AH218" s="606"/>
      <c r="AI218" s="606"/>
      <c r="AJ218" s="600"/>
      <c r="AK218" s="600"/>
    </row>
    <row r="219" spans="1:56" x14ac:dyDescent="0.25">
      <c r="A219" s="25"/>
      <c r="B219" s="705"/>
      <c r="C219" s="706"/>
      <c r="D219" s="707"/>
      <c r="E219" s="708"/>
      <c r="F219" s="709"/>
      <c r="G219" s="705"/>
      <c r="H219" s="706"/>
      <c r="I219" s="28"/>
      <c r="J219" s="28">
        <v>70</v>
      </c>
      <c r="K219" s="28">
        <v>12</v>
      </c>
      <c r="L219" s="28">
        <v>11</v>
      </c>
      <c r="M219" s="28"/>
      <c r="N219" s="28"/>
      <c r="O219" s="710">
        <f>(I219*0.1)+(J219*0.25)+(K219*0.5)+(L219*0.75)+(M219*1)+(N219*5)</f>
        <v>31.75</v>
      </c>
      <c r="P219" s="710"/>
      <c r="Q219" s="711"/>
      <c r="R219" s="712"/>
      <c r="T219" s="25"/>
      <c r="U219" s="705"/>
      <c r="V219" s="706"/>
      <c r="W219" s="707"/>
      <c r="X219" s="708"/>
      <c r="Y219" s="709"/>
      <c r="Z219" s="705"/>
      <c r="AA219" s="706"/>
      <c r="AB219" s="28"/>
      <c r="AC219" s="28"/>
      <c r="AD219" s="28"/>
      <c r="AE219" s="28"/>
      <c r="AF219" s="28"/>
      <c r="AG219" s="28"/>
      <c r="AH219" s="710">
        <f>(AB219*0.1)+(AC219*0.25)+(AD219*0.5)+(AE219*0.75)+(AF219*1)+(AG219*5)</f>
        <v>0</v>
      </c>
      <c r="AI219" s="710"/>
      <c r="AJ219" s="711"/>
      <c r="AK219" s="712"/>
    </row>
    <row r="220" spans="1:56" x14ac:dyDescent="0.25">
      <c r="A220" s="26"/>
      <c r="B220" s="585"/>
      <c r="C220" s="586"/>
      <c r="D220" s="585"/>
      <c r="E220" s="704"/>
      <c r="F220" s="586"/>
      <c r="G220" s="585"/>
      <c r="H220" s="586"/>
      <c r="I220" s="29"/>
      <c r="J220" s="29"/>
      <c r="K220" s="29"/>
      <c r="L220" s="29"/>
      <c r="M220" s="29"/>
      <c r="N220" s="29"/>
      <c r="O220" s="687">
        <f t="shared" ref="O220:O237" si="52">(I220*0.1)+(J220*0.25)+(K220*0.5)+(L220*0.75)+(M220*1)+(N220*5)</f>
        <v>0</v>
      </c>
      <c r="P220" s="687"/>
      <c r="Q220" s="688"/>
      <c r="R220" s="689"/>
      <c r="T220" s="26"/>
      <c r="U220" s="585"/>
      <c r="V220" s="586"/>
      <c r="W220" s="585"/>
      <c r="X220" s="704"/>
      <c r="Y220" s="586"/>
      <c r="Z220" s="585"/>
      <c r="AA220" s="586"/>
      <c r="AB220" s="29"/>
      <c r="AC220" s="29"/>
      <c r="AD220" s="29"/>
      <c r="AE220" s="29"/>
      <c r="AF220" s="29"/>
      <c r="AG220" s="29"/>
      <c r="AH220" s="687">
        <f t="shared" ref="AH220:AH247" si="53">(AB220*0.1)+(AC220*0.25)+(AD220*0.5)+(AE220*0.75)+(AF220*1)+(AG220*5)</f>
        <v>0</v>
      </c>
      <c r="AI220" s="687"/>
      <c r="AJ220" s="688"/>
      <c r="AK220" s="689"/>
    </row>
    <row r="221" spans="1:56" x14ac:dyDescent="0.25">
      <c r="A221" s="26"/>
      <c r="B221" s="585"/>
      <c r="C221" s="586"/>
      <c r="D221" s="585"/>
      <c r="E221" s="704"/>
      <c r="F221" s="586"/>
      <c r="G221" s="585"/>
      <c r="H221" s="586"/>
      <c r="I221" s="29"/>
      <c r="J221" s="29"/>
      <c r="K221" s="29"/>
      <c r="L221" s="29"/>
      <c r="M221" s="29"/>
      <c r="N221" s="29"/>
      <c r="O221" s="687">
        <f t="shared" si="52"/>
        <v>0</v>
      </c>
      <c r="P221" s="687"/>
      <c r="Q221" s="688"/>
      <c r="R221" s="689"/>
      <c r="T221" s="26"/>
      <c r="U221" s="585"/>
      <c r="V221" s="586"/>
      <c r="W221" s="585"/>
      <c r="X221" s="704"/>
      <c r="Y221" s="586"/>
      <c r="Z221" s="585"/>
      <c r="AA221" s="586"/>
      <c r="AB221" s="29"/>
      <c r="AC221" s="29"/>
      <c r="AD221" s="29"/>
      <c r="AE221" s="29"/>
      <c r="AF221" s="29"/>
      <c r="AG221" s="29"/>
      <c r="AH221" s="687">
        <f t="shared" si="53"/>
        <v>0</v>
      </c>
      <c r="AI221" s="687"/>
      <c r="AJ221" s="688"/>
      <c r="AK221" s="689"/>
    </row>
    <row r="222" spans="1:56" x14ac:dyDescent="0.25">
      <c r="A222" s="26"/>
      <c r="B222" s="585"/>
      <c r="C222" s="586"/>
      <c r="D222" s="585"/>
      <c r="E222" s="704"/>
      <c r="F222" s="586"/>
      <c r="G222" s="585"/>
      <c r="H222" s="586"/>
      <c r="I222" s="29"/>
      <c r="J222" s="29"/>
      <c r="K222" s="29"/>
      <c r="L222" s="29"/>
      <c r="M222" s="29"/>
      <c r="N222" s="29"/>
      <c r="O222" s="687">
        <f t="shared" si="52"/>
        <v>0</v>
      </c>
      <c r="P222" s="687"/>
      <c r="Q222" s="688"/>
      <c r="R222" s="689"/>
      <c r="T222" s="26"/>
      <c r="U222" s="585"/>
      <c r="V222" s="586"/>
      <c r="W222" s="585"/>
      <c r="X222" s="704"/>
      <c r="Y222" s="586"/>
      <c r="Z222" s="585"/>
      <c r="AA222" s="586"/>
      <c r="AB222" s="29"/>
      <c r="AC222" s="29"/>
      <c r="AD222" s="29"/>
      <c r="AE222" s="29"/>
      <c r="AF222" s="29"/>
      <c r="AG222" s="29"/>
      <c r="AH222" s="687">
        <f t="shared" si="53"/>
        <v>0</v>
      </c>
      <c r="AI222" s="687"/>
      <c r="AJ222" s="688"/>
      <c r="AK222" s="689"/>
    </row>
    <row r="223" spans="1:56" x14ac:dyDescent="0.25">
      <c r="A223" s="26"/>
      <c r="B223" s="585"/>
      <c r="C223" s="586"/>
      <c r="D223" s="585"/>
      <c r="E223" s="704"/>
      <c r="F223" s="586"/>
      <c r="G223" s="585"/>
      <c r="H223" s="586"/>
      <c r="I223" s="29"/>
      <c r="J223" s="29"/>
      <c r="K223" s="29"/>
      <c r="L223" s="29"/>
      <c r="M223" s="29"/>
      <c r="N223" s="29"/>
      <c r="O223" s="687">
        <f t="shared" si="52"/>
        <v>0</v>
      </c>
      <c r="P223" s="687"/>
      <c r="Q223" s="688"/>
      <c r="R223" s="689"/>
      <c r="T223" s="26"/>
      <c r="U223" s="585"/>
      <c r="V223" s="586"/>
      <c r="W223" s="585"/>
      <c r="X223" s="704"/>
      <c r="Y223" s="586"/>
      <c r="Z223" s="585"/>
      <c r="AA223" s="586"/>
      <c r="AB223" s="29"/>
      <c r="AC223" s="29"/>
      <c r="AD223" s="29"/>
      <c r="AE223" s="29"/>
      <c r="AF223" s="29"/>
      <c r="AG223" s="29"/>
      <c r="AH223" s="687">
        <f t="shared" si="53"/>
        <v>0</v>
      </c>
      <c r="AI223" s="687"/>
      <c r="AJ223" s="688"/>
      <c r="AK223" s="689"/>
      <c r="BD223" s="219"/>
    </row>
    <row r="224" spans="1:56" x14ac:dyDescent="0.25">
      <c r="A224" s="26"/>
      <c r="B224" s="585"/>
      <c r="C224" s="586"/>
      <c r="D224" s="585"/>
      <c r="E224" s="704"/>
      <c r="F224" s="586"/>
      <c r="G224" s="585"/>
      <c r="H224" s="586"/>
      <c r="I224" s="29"/>
      <c r="J224" s="29"/>
      <c r="K224" s="29"/>
      <c r="L224" s="29"/>
      <c r="M224" s="29"/>
      <c r="N224" s="29"/>
      <c r="O224" s="687">
        <f t="shared" si="52"/>
        <v>0</v>
      </c>
      <c r="P224" s="687"/>
      <c r="Q224" s="688"/>
      <c r="R224" s="689"/>
      <c r="T224" s="26"/>
      <c r="U224" s="585"/>
      <c r="V224" s="586"/>
      <c r="W224" s="585"/>
      <c r="X224" s="704"/>
      <c r="Y224" s="586"/>
      <c r="Z224" s="585"/>
      <c r="AA224" s="586"/>
      <c r="AB224" s="29"/>
      <c r="AC224" s="29"/>
      <c r="AD224" s="29"/>
      <c r="AE224" s="29"/>
      <c r="AF224" s="29"/>
      <c r="AG224" s="29"/>
      <c r="AH224" s="687">
        <f t="shared" si="53"/>
        <v>0</v>
      </c>
      <c r="AI224" s="687"/>
      <c r="AJ224" s="688"/>
      <c r="AK224" s="689"/>
      <c r="BD224" s="220"/>
    </row>
    <row r="225" spans="1:56" x14ac:dyDescent="0.25">
      <c r="A225" s="26"/>
      <c r="B225" s="585"/>
      <c r="C225" s="586"/>
      <c r="D225" s="585"/>
      <c r="E225" s="704"/>
      <c r="F225" s="586"/>
      <c r="G225" s="585"/>
      <c r="H225" s="586"/>
      <c r="I225" s="29"/>
      <c r="J225" s="29"/>
      <c r="K225" s="29"/>
      <c r="L225" s="29"/>
      <c r="M225" s="29"/>
      <c r="N225" s="29"/>
      <c r="O225" s="687">
        <f t="shared" si="52"/>
        <v>0</v>
      </c>
      <c r="P225" s="687"/>
      <c r="Q225" s="688"/>
      <c r="R225" s="689"/>
      <c r="T225" s="26"/>
      <c r="U225" s="585"/>
      <c r="V225" s="586"/>
      <c r="W225" s="585"/>
      <c r="X225" s="704"/>
      <c r="Y225" s="586"/>
      <c r="Z225" s="585"/>
      <c r="AA225" s="586"/>
      <c r="AB225" s="29"/>
      <c r="AC225" s="29"/>
      <c r="AD225" s="29"/>
      <c r="AE225" s="29"/>
      <c r="AF225" s="29"/>
      <c r="AG225" s="29"/>
      <c r="AH225" s="687">
        <f t="shared" si="53"/>
        <v>0</v>
      </c>
      <c r="AI225" s="687"/>
      <c r="AJ225" s="688"/>
      <c r="AK225" s="689"/>
      <c r="BD225" s="219"/>
    </row>
    <row r="226" spans="1:56" x14ac:dyDescent="0.25">
      <c r="A226" s="26"/>
      <c r="B226" s="585"/>
      <c r="C226" s="586"/>
      <c r="D226" s="585"/>
      <c r="E226" s="704"/>
      <c r="F226" s="586"/>
      <c r="G226" s="585"/>
      <c r="H226" s="586"/>
      <c r="I226" s="29"/>
      <c r="J226" s="29"/>
      <c r="K226" s="29"/>
      <c r="L226" s="29"/>
      <c r="M226" s="29"/>
      <c r="N226" s="29"/>
      <c r="O226" s="687">
        <f t="shared" si="52"/>
        <v>0</v>
      </c>
      <c r="P226" s="687"/>
      <c r="Q226" s="688"/>
      <c r="R226" s="689"/>
      <c r="T226" s="26"/>
      <c r="U226" s="240"/>
      <c r="V226" s="241"/>
      <c r="W226" s="240"/>
      <c r="X226" s="242"/>
      <c r="Y226" s="241"/>
      <c r="Z226" s="240"/>
      <c r="AA226" s="241"/>
      <c r="AB226" s="29"/>
      <c r="AC226" s="29"/>
      <c r="AD226" s="29"/>
      <c r="AE226" s="29"/>
      <c r="AF226" s="29"/>
      <c r="AG226" s="29"/>
      <c r="AH226" s="257"/>
      <c r="AI226" s="257"/>
      <c r="AJ226" s="248"/>
      <c r="AK226" s="255"/>
      <c r="BD226" s="219"/>
    </row>
    <row r="227" spans="1:56" x14ac:dyDescent="0.25">
      <c r="A227" s="26"/>
      <c r="B227" s="585"/>
      <c r="C227" s="586"/>
      <c r="D227" s="585"/>
      <c r="E227" s="704"/>
      <c r="F227" s="586"/>
      <c r="G227" s="585"/>
      <c r="H227" s="586"/>
      <c r="I227" s="29"/>
      <c r="J227" s="29"/>
      <c r="K227" s="29"/>
      <c r="L227" s="29"/>
      <c r="M227" s="29"/>
      <c r="N227" s="29"/>
      <c r="O227" s="687">
        <f t="shared" si="52"/>
        <v>0</v>
      </c>
      <c r="P227" s="687"/>
      <c r="Q227" s="688"/>
      <c r="R227" s="689"/>
      <c r="T227" s="26"/>
      <c r="U227" s="585"/>
      <c r="V227" s="586"/>
      <c r="W227" s="585"/>
      <c r="X227" s="704"/>
      <c r="Y227" s="586"/>
      <c r="Z227" s="585"/>
      <c r="AA227" s="586"/>
      <c r="AB227" s="29"/>
      <c r="AC227" s="29"/>
      <c r="AD227" s="29"/>
      <c r="AE227" s="29"/>
      <c r="AF227" s="29"/>
      <c r="AG227" s="29"/>
      <c r="AH227" s="687">
        <f t="shared" si="53"/>
        <v>0</v>
      </c>
      <c r="AI227" s="687"/>
      <c r="AJ227" s="688"/>
      <c r="AK227" s="689"/>
      <c r="BD227" s="219"/>
    </row>
    <row r="228" spans="1:56" x14ac:dyDescent="0.25">
      <c r="A228" s="26"/>
      <c r="B228" s="585"/>
      <c r="C228" s="586"/>
      <c r="D228" s="585"/>
      <c r="E228" s="704"/>
      <c r="F228" s="586"/>
      <c r="G228" s="585"/>
      <c r="H228" s="586"/>
      <c r="I228" s="29"/>
      <c r="J228" s="29"/>
      <c r="K228" s="29"/>
      <c r="L228" s="29"/>
      <c r="M228" s="29"/>
      <c r="N228" s="29"/>
      <c r="O228" s="687">
        <f t="shared" si="52"/>
        <v>0</v>
      </c>
      <c r="P228" s="687"/>
      <c r="Q228" s="688"/>
      <c r="R228" s="689"/>
      <c r="T228" s="26"/>
      <c r="U228" s="585"/>
      <c r="V228" s="586"/>
      <c r="W228" s="585"/>
      <c r="X228" s="704"/>
      <c r="Y228" s="586"/>
      <c r="Z228" s="585"/>
      <c r="AA228" s="586"/>
      <c r="AB228" s="29"/>
      <c r="AC228" s="29"/>
      <c r="AD228" s="29"/>
      <c r="AE228" s="29"/>
      <c r="AF228" s="29"/>
      <c r="AG228" s="29"/>
      <c r="AH228" s="687">
        <f t="shared" si="53"/>
        <v>0</v>
      </c>
      <c r="AI228" s="687"/>
      <c r="AJ228" s="688"/>
      <c r="AK228" s="689"/>
      <c r="BD228" s="219"/>
    </row>
    <row r="229" spans="1:56" x14ac:dyDescent="0.25">
      <c r="A229" s="26"/>
      <c r="B229" s="585"/>
      <c r="C229" s="586"/>
      <c r="D229" s="585"/>
      <c r="E229" s="704"/>
      <c r="F229" s="586"/>
      <c r="G229" s="585"/>
      <c r="H229" s="586"/>
      <c r="I229" s="29"/>
      <c r="J229" s="29"/>
      <c r="K229" s="29"/>
      <c r="L229" s="29"/>
      <c r="M229" s="29"/>
      <c r="N229" s="29"/>
      <c r="O229" s="687">
        <f t="shared" si="52"/>
        <v>0</v>
      </c>
      <c r="P229" s="687"/>
      <c r="Q229" s="688"/>
      <c r="R229" s="689"/>
      <c r="T229" s="26"/>
      <c r="U229" s="585"/>
      <c r="V229" s="586"/>
      <c r="W229" s="585"/>
      <c r="X229" s="704"/>
      <c r="Y229" s="586"/>
      <c r="Z229" s="585"/>
      <c r="AA229" s="586"/>
      <c r="AB229" s="29"/>
      <c r="AC229" s="29"/>
      <c r="AD229" s="29"/>
      <c r="AE229" s="29"/>
      <c r="AF229" s="29"/>
      <c r="AG229" s="29"/>
      <c r="AH229" s="687">
        <f t="shared" si="53"/>
        <v>0</v>
      </c>
      <c r="AI229" s="687"/>
      <c r="AJ229" s="688"/>
      <c r="AK229" s="689"/>
      <c r="BD229" s="221"/>
    </row>
    <row r="230" spans="1:56" x14ac:dyDescent="0.25">
      <c r="A230" s="26"/>
      <c r="B230" s="585"/>
      <c r="C230" s="586"/>
      <c r="D230" s="585"/>
      <c r="E230" s="704"/>
      <c r="F230" s="586"/>
      <c r="G230" s="585"/>
      <c r="H230" s="586"/>
      <c r="I230" s="29"/>
      <c r="J230" s="29"/>
      <c r="K230" s="29"/>
      <c r="L230" s="29"/>
      <c r="M230" s="29"/>
      <c r="N230" s="29"/>
      <c r="O230" s="687">
        <f t="shared" si="52"/>
        <v>0</v>
      </c>
      <c r="P230" s="687"/>
      <c r="Q230" s="688"/>
      <c r="R230" s="689"/>
      <c r="T230" s="26"/>
      <c r="U230" s="585"/>
      <c r="V230" s="586"/>
      <c r="W230" s="585"/>
      <c r="X230" s="704"/>
      <c r="Y230" s="586"/>
      <c r="Z230" s="585"/>
      <c r="AA230" s="586"/>
      <c r="AB230" s="29"/>
      <c r="AC230" s="29"/>
      <c r="AD230" s="29"/>
      <c r="AE230" s="29"/>
      <c r="AF230" s="29"/>
      <c r="AG230" s="29"/>
      <c r="AH230" s="687">
        <f t="shared" si="53"/>
        <v>0</v>
      </c>
      <c r="AI230" s="687"/>
      <c r="AJ230" s="688"/>
      <c r="AK230" s="689"/>
      <c r="BD230" s="221"/>
    </row>
    <row r="231" spans="1:56" x14ac:dyDescent="0.25">
      <c r="A231" s="26"/>
      <c r="B231" s="585"/>
      <c r="C231" s="586"/>
      <c r="D231" s="585"/>
      <c r="E231" s="704"/>
      <c r="F231" s="586"/>
      <c r="G231" s="585"/>
      <c r="H231" s="586"/>
      <c r="I231" s="29"/>
      <c r="J231" s="29"/>
      <c r="K231" s="29"/>
      <c r="L231" s="29"/>
      <c r="M231" s="29"/>
      <c r="N231" s="29"/>
      <c r="O231" s="687">
        <f t="shared" si="52"/>
        <v>0</v>
      </c>
      <c r="P231" s="687"/>
      <c r="Q231" s="688"/>
      <c r="R231" s="689"/>
      <c r="T231" s="26"/>
      <c r="U231" s="585"/>
      <c r="V231" s="586"/>
      <c r="W231" s="585"/>
      <c r="X231" s="704"/>
      <c r="Y231" s="586"/>
      <c r="Z231" s="585"/>
      <c r="AA231" s="586"/>
      <c r="AB231" s="29"/>
      <c r="AC231" s="29"/>
      <c r="AD231" s="29"/>
      <c r="AE231" s="29"/>
      <c r="AF231" s="29"/>
      <c r="AG231" s="29"/>
      <c r="AH231" s="687">
        <f t="shared" si="53"/>
        <v>0</v>
      </c>
      <c r="AI231" s="687"/>
      <c r="AJ231" s="688"/>
      <c r="AK231" s="689"/>
      <c r="BD231" s="221"/>
    </row>
    <row r="232" spans="1:56" x14ac:dyDescent="0.25">
      <c r="A232" s="26"/>
      <c r="B232" s="585"/>
      <c r="C232" s="586"/>
      <c r="D232" s="585"/>
      <c r="E232" s="704"/>
      <c r="F232" s="586"/>
      <c r="G232" s="585"/>
      <c r="H232" s="586"/>
      <c r="I232" s="29"/>
      <c r="J232" s="29"/>
      <c r="K232" s="29"/>
      <c r="L232" s="29"/>
      <c r="M232" s="29"/>
      <c r="N232" s="29"/>
      <c r="O232" s="687">
        <f t="shared" si="52"/>
        <v>0</v>
      </c>
      <c r="P232" s="687"/>
      <c r="Q232" s="688"/>
      <c r="R232" s="689"/>
      <c r="T232" s="26"/>
      <c r="U232" s="585"/>
      <c r="V232" s="586"/>
      <c r="W232" s="585"/>
      <c r="X232" s="704"/>
      <c r="Y232" s="586"/>
      <c r="Z232" s="585"/>
      <c r="AA232" s="586"/>
      <c r="AB232" s="29"/>
      <c r="AC232" s="29"/>
      <c r="AD232" s="29"/>
      <c r="AE232" s="29"/>
      <c r="AF232" s="29"/>
      <c r="AG232" s="29"/>
      <c r="AH232" s="687">
        <f t="shared" si="53"/>
        <v>0</v>
      </c>
      <c r="AI232" s="687"/>
      <c r="AJ232" s="688"/>
      <c r="AK232" s="689"/>
      <c r="BD232" s="221"/>
    </row>
    <row r="233" spans="1:56" x14ac:dyDescent="0.25">
      <c r="A233" s="26"/>
      <c r="B233" s="585"/>
      <c r="C233" s="586"/>
      <c r="D233" s="585"/>
      <c r="E233" s="704"/>
      <c r="F233" s="586"/>
      <c r="G233" s="585"/>
      <c r="H233" s="586"/>
      <c r="I233" s="29"/>
      <c r="J233" s="29"/>
      <c r="K233" s="29"/>
      <c r="L233" s="29"/>
      <c r="M233" s="29"/>
      <c r="N233" s="29"/>
      <c r="O233" s="687">
        <f t="shared" si="52"/>
        <v>0</v>
      </c>
      <c r="P233" s="687"/>
      <c r="Q233" s="688"/>
      <c r="R233" s="689"/>
      <c r="T233" s="26"/>
      <c r="U233" s="585"/>
      <c r="V233" s="586"/>
      <c r="W233" s="585"/>
      <c r="X233" s="704"/>
      <c r="Y233" s="586"/>
      <c r="Z233" s="585"/>
      <c r="AA233" s="586"/>
      <c r="AB233" s="29"/>
      <c r="AC233" s="29"/>
      <c r="AD233" s="29"/>
      <c r="AE233" s="29"/>
      <c r="AF233" s="29"/>
      <c r="AG233" s="29"/>
      <c r="AH233" s="687">
        <f t="shared" si="53"/>
        <v>0</v>
      </c>
      <c r="AI233" s="687"/>
      <c r="AJ233" s="688"/>
      <c r="AK233" s="689"/>
      <c r="BD233" s="221"/>
    </row>
    <row r="234" spans="1:56" x14ac:dyDescent="0.25">
      <c r="A234" s="26"/>
      <c r="B234" s="585"/>
      <c r="C234" s="586"/>
      <c r="D234" s="585"/>
      <c r="E234" s="704"/>
      <c r="F234" s="586"/>
      <c r="G234" s="585"/>
      <c r="H234" s="586"/>
      <c r="I234" s="29"/>
      <c r="J234" s="29"/>
      <c r="K234" s="29"/>
      <c r="L234" s="29"/>
      <c r="M234" s="29"/>
      <c r="N234" s="29"/>
      <c r="O234" s="687">
        <f t="shared" si="52"/>
        <v>0</v>
      </c>
      <c r="P234" s="687"/>
      <c r="Q234" s="688"/>
      <c r="R234" s="689"/>
      <c r="T234" s="26"/>
      <c r="U234" s="585"/>
      <c r="V234" s="586"/>
      <c r="W234" s="585"/>
      <c r="X234" s="704"/>
      <c r="Y234" s="586"/>
      <c r="Z234" s="585"/>
      <c r="AA234" s="586"/>
      <c r="AB234" s="29"/>
      <c r="AC234" s="29"/>
      <c r="AD234" s="29"/>
      <c r="AE234" s="29"/>
      <c r="AF234" s="29"/>
      <c r="AG234" s="29"/>
      <c r="AH234" s="687">
        <f t="shared" si="53"/>
        <v>0</v>
      </c>
      <c r="AI234" s="687"/>
      <c r="AJ234" s="688"/>
      <c r="AK234" s="689"/>
      <c r="BD234" s="221"/>
    </row>
    <row r="235" spans="1:56" x14ac:dyDescent="0.25">
      <c r="A235" s="26"/>
      <c r="B235" s="585"/>
      <c r="C235" s="586"/>
      <c r="D235" s="585"/>
      <c r="E235" s="704"/>
      <c r="F235" s="586"/>
      <c r="G235" s="585"/>
      <c r="H235" s="586"/>
      <c r="I235" s="29"/>
      <c r="J235" s="29"/>
      <c r="K235" s="29"/>
      <c r="L235" s="29"/>
      <c r="M235" s="29"/>
      <c r="N235" s="29"/>
      <c r="O235" s="687">
        <f t="shared" si="52"/>
        <v>0</v>
      </c>
      <c r="P235" s="687"/>
      <c r="Q235" s="688"/>
      <c r="R235" s="689"/>
      <c r="T235" s="26"/>
      <c r="U235" s="585"/>
      <c r="V235" s="586"/>
      <c r="W235" s="585"/>
      <c r="X235" s="704"/>
      <c r="Y235" s="586"/>
      <c r="Z235" s="585"/>
      <c r="AA235" s="586"/>
      <c r="AB235" s="29"/>
      <c r="AC235" s="29"/>
      <c r="AD235" s="29"/>
      <c r="AE235" s="29"/>
      <c r="AF235" s="29"/>
      <c r="AG235" s="29"/>
      <c r="AH235" s="687">
        <f t="shared" si="53"/>
        <v>0</v>
      </c>
      <c r="AI235" s="687"/>
      <c r="AJ235" s="688"/>
      <c r="AK235" s="689"/>
      <c r="BD235" s="221"/>
    </row>
    <row r="236" spans="1:56" x14ac:dyDescent="0.25">
      <c r="A236" s="26"/>
      <c r="B236" s="585"/>
      <c r="C236" s="586"/>
      <c r="D236" s="585"/>
      <c r="E236" s="704"/>
      <c r="F236" s="586"/>
      <c r="G236" s="585"/>
      <c r="H236" s="586"/>
      <c r="I236" s="29"/>
      <c r="J236" s="29"/>
      <c r="K236" s="29"/>
      <c r="L236" s="29"/>
      <c r="M236" s="29"/>
      <c r="N236" s="29"/>
      <c r="O236" s="687">
        <f t="shared" si="52"/>
        <v>0</v>
      </c>
      <c r="P236" s="687"/>
      <c r="Q236" s="688"/>
      <c r="R236" s="689"/>
      <c r="T236" s="26"/>
      <c r="U236" s="585"/>
      <c r="V236" s="586"/>
      <c r="W236" s="585"/>
      <c r="X236" s="704"/>
      <c r="Y236" s="586"/>
      <c r="Z236" s="585"/>
      <c r="AA236" s="586"/>
      <c r="AB236" s="29"/>
      <c r="AC236" s="29"/>
      <c r="AD236" s="29"/>
      <c r="AE236" s="29"/>
      <c r="AF236" s="29"/>
      <c r="AG236" s="29"/>
      <c r="AH236" s="687">
        <f t="shared" si="53"/>
        <v>0</v>
      </c>
      <c r="AI236" s="687"/>
      <c r="AJ236" s="688"/>
      <c r="AK236" s="689"/>
      <c r="BD236" s="221"/>
    </row>
    <row r="237" spans="1:56" ht="15.75" thickBot="1" x14ac:dyDescent="0.3">
      <c r="A237" s="27"/>
      <c r="B237" s="702"/>
      <c r="C237" s="703"/>
      <c r="D237" s="702"/>
      <c r="E237" s="587"/>
      <c r="F237" s="703"/>
      <c r="G237" s="702"/>
      <c r="H237" s="703"/>
      <c r="I237" s="30"/>
      <c r="J237" s="30"/>
      <c r="K237" s="30"/>
      <c r="L237" s="30"/>
      <c r="M237" s="30"/>
      <c r="N237" s="30"/>
      <c r="O237" s="727">
        <f t="shared" si="52"/>
        <v>0</v>
      </c>
      <c r="P237" s="727"/>
      <c r="Q237" s="728"/>
      <c r="R237" s="729"/>
      <c r="T237" s="27"/>
      <c r="U237" s="702"/>
      <c r="V237" s="703"/>
      <c r="W237" s="702"/>
      <c r="X237" s="587"/>
      <c r="Y237" s="703"/>
      <c r="Z237" s="702"/>
      <c r="AA237" s="703"/>
      <c r="AB237" s="30"/>
      <c r="AC237" s="30"/>
      <c r="AD237" s="30"/>
      <c r="AE237" s="30"/>
      <c r="AF237" s="30"/>
      <c r="AG237" s="30"/>
      <c r="AH237" s="730">
        <f t="shared" si="53"/>
        <v>0</v>
      </c>
      <c r="AI237" s="730"/>
      <c r="AJ237" s="731"/>
      <c r="AK237" s="732"/>
      <c r="BD237" s="221"/>
    </row>
    <row r="238" spans="1:56" ht="16.5" thickTop="1" thickBot="1" x14ac:dyDescent="0.3">
      <c r="A238" s="58" t="s">
        <v>86</v>
      </c>
      <c r="B238" s="596">
        <f>SUM(B219:C237)</f>
        <v>0</v>
      </c>
      <c r="C238" s="596"/>
      <c r="D238" s="596"/>
      <c r="E238" s="596"/>
      <c r="F238" s="596"/>
      <c r="G238" s="596"/>
      <c r="H238" s="596"/>
      <c r="I238" s="596"/>
      <c r="J238" s="596"/>
      <c r="K238" s="596"/>
      <c r="L238" s="596"/>
      <c r="M238" s="596"/>
      <c r="N238" s="596"/>
      <c r="O238" s="596"/>
      <c r="P238" s="596"/>
      <c r="Q238" s="596"/>
      <c r="R238" s="596"/>
      <c r="T238" s="27"/>
      <c r="U238" s="702"/>
      <c r="V238" s="703"/>
      <c r="W238" s="702"/>
      <c r="X238" s="587"/>
      <c r="Y238" s="703"/>
      <c r="Z238" s="702"/>
      <c r="AA238" s="703"/>
      <c r="AB238" s="30"/>
      <c r="AC238" s="30"/>
      <c r="AD238" s="30"/>
      <c r="AE238" s="30"/>
      <c r="AF238" s="30"/>
      <c r="AG238" s="30"/>
      <c r="AH238" s="687">
        <f t="shared" si="53"/>
        <v>0</v>
      </c>
      <c r="AI238" s="687"/>
      <c r="AJ238" s="688"/>
      <c r="AK238" s="689"/>
    </row>
    <row r="239" spans="1:56" ht="15.75" thickBot="1" x14ac:dyDescent="0.3">
      <c r="A239" s="498" t="s">
        <v>85</v>
      </c>
      <c r="B239" s="498"/>
      <c r="C239" s="498"/>
      <c r="D239" s="498">
        <f>SUM(D219:F237)</f>
        <v>0</v>
      </c>
      <c r="E239" s="498"/>
      <c r="F239" s="498"/>
      <c r="G239" s="498"/>
      <c r="H239" s="498"/>
      <c r="I239" s="498"/>
      <c r="J239" s="498"/>
      <c r="K239" s="498"/>
      <c r="L239" s="498"/>
      <c r="M239" s="498"/>
      <c r="N239" s="498"/>
      <c r="O239" s="498"/>
      <c r="P239" s="498"/>
      <c r="Q239" s="498"/>
      <c r="R239" s="498"/>
      <c r="T239" s="27"/>
      <c r="U239" s="702"/>
      <c r="V239" s="703"/>
      <c r="W239" s="702"/>
      <c r="X239" s="587"/>
      <c r="Y239" s="703"/>
      <c r="Z239" s="702"/>
      <c r="AA239" s="703"/>
      <c r="AB239" s="30"/>
      <c r="AC239" s="30"/>
      <c r="AD239" s="30"/>
      <c r="AE239" s="30"/>
      <c r="AF239" s="30"/>
      <c r="AG239" s="30"/>
      <c r="AH239" s="687">
        <f t="shared" si="53"/>
        <v>0</v>
      </c>
      <c r="AI239" s="687"/>
      <c r="AJ239" s="688"/>
      <c r="AK239" s="689"/>
    </row>
    <row r="240" spans="1:56" ht="15.75" thickBot="1" x14ac:dyDescent="0.3">
      <c r="A240" s="498" t="s">
        <v>84</v>
      </c>
      <c r="B240" s="498"/>
      <c r="C240" s="498"/>
      <c r="D240" s="498"/>
      <c r="E240" s="498"/>
      <c r="F240" s="498"/>
      <c r="G240" s="498">
        <f>SUM(G219:H237)</f>
        <v>0</v>
      </c>
      <c r="H240" s="498"/>
      <c r="I240" s="498"/>
      <c r="J240" s="498"/>
      <c r="K240" s="498"/>
      <c r="L240" s="498"/>
      <c r="M240" s="498"/>
      <c r="N240" s="498"/>
      <c r="O240" s="498"/>
      <c r="P240" s="498"/>
      <c r="Q240" s="498"/>
      <c r="R240" s="498"/>
      <c r="T240" s="27"/>
      <c r="U240" s="702"/>
      <c r="V240" s="703"/>
      <c r="W240" s="702"/>
      <c r="X240" s="587"/>
      <c r="Y240" s="703"/>
      <c r="Z240" s="702"/>
      <c r="AA240" s="703"/>
      <c r="AB240" s="30"/>
      <c r="AC240" s="30"/>
      <c r="AD240" s="30"/>
      <c r="AE240" s="30"/>
      <c r="AF240" s="30"/>
      <c r="AG240" s="30"/>
      <c r="AH240" s="687">
        <f t="shared" si="53"/>
        <v>0</v>
      </c>
      <c r="AI240" s="687"/>
      <c r="AJ240" s="688"/>
      <c r="AK240" s="689"/>
    </row>
    <row r="241" spans="1:37" ht="15.75" thickBot="1" x14ac:dyDescent="0.3">
      <c r="A241" s="592" t="s">
        <v>137</v>
      </c>
      <c r="B241" s="592"/>
      <c r="C241" s="592"/>
      <c r="D241" s="592"/>
      <c r="E241" s="592"/>
      <c r="F241" s="592"/>
      <c r="G241" s="592"/>
      <c r="H241" s="592"/>
      <c r="I241" s="498">
        <f>SUM(I219:I237)+SUM(AB219:AB247)</f>
        <v>0</v>
      </c>
      <c r="J241" s="498"/>
      <c r="K241" s="498"/>
      <c r="L241" s="498"/>
      <c r="M241" s="498"/>
      <c r="N241" s="498"/>
      <c r="O241" s="498"/>
      <c r="P241" s="498"/>
      <c r="Q241" s="498"/>
      <c r="R241" s="498"/>
      <c r="T241" s="27"/>
      <c r="U241" s="702"/>
      <c r="V241" s="703"/>
      <c r="W241" s="702"/>
      <c r="X241" s="587"/>
      <c r="Y241" s="703"/>
      <c r="Z241" s="702"/>
      <c r="AA241" s="703"/>
      <c r="AB241" s="30"/>
      <c r="AC241" s="30"/>
      <c r="AD241" s="30"/>
      <c r="AE241" s="30"/>
      <c r="AF241" s="30"/>
      <c r="AG241" s="30"/>
      <c r="AH241" s="687">
        <f t="shared" si="53"/>
        <v>0</v>
      </c>
      <c r="AI241" s="687"/>
      <c r="AJ241" s="688"/>
      <c r="AK241" s="689"/>
    </row>
    <row r="242" spans="1:37" ht="15.75" thickBot="1" x14ac:dyDescent="0.3">
      <c r="A242" s="498" t="s">
        <v>83</v>
      </c>
      <c r="B242" s="498"/>
      <c r="C242" s="498"/>
      <c r="D242" s="498"/>
      <c r="E242" s="498"/>
      <c r="F242" s="498"/>
      <c r="G242" s="498"/>
      <c r="H242" s="498"/>
      <c r="I242" s="498"/>
      <c r="J242" s="498">
        <f>SUM(J219:J237)+SUM(AC219:AC247)</f>
        <v>70</v>
      </c>
      <c r="K242" s="498"/>
      <c r="L242" s="498"/>
      <c r="M242" s="498"/>
      <c r="N242" s="498"/>
      <c r="O242" s="498"/>
      <c r="P242" s="498"/>
      <c r="Q242" s="498"/>
      <c r="R242" s="498"/>
      <c r="T242" s="27"/>
      <c r="U242" s="702"/>
      <c r="V242" s="703"/>
      <c r="W242" s="702"/>
      <c r="X242" s="587"/>
      <c r="Y242" s="703"/>
      <c r="Z242" s="702"/>
      <c r="AA242" s="703"/>
      <c r="AB242" s="30"/>
      <c r="AC242" s="30"/>
      <c r="AD242" s="30"/>
      <c r="AE242" s="30"/>
      <c r="AF242" s="30"/>
      <c r="AG242" s="30"/>
      <c r="AH242" s="687">
        <f t="shared" si="53"/>
        <v>0</v>
      </c>
      <c r="AI242" s="687"/>
      <c r="AJ242" s="688"/>
      <c r="AK242" s="689"/>
    </row>
    <row r="243" spans="1:37" ht="15.75" thickBot="1" x14ac:dyDescent="0.3">
      <c r="A243" s="498" t="s">
        <v>82</v>
      </c>
      <c r="B243" s="498"/>
      <c r="C243" s="498"/>
      <c r="D243" s="498"/>
      <c r="E243" s="498"/>
      <c r="F243" s="498"/>
      <c r="G243" s="498"/>
      <c r="H243" s="498"/>
      <c r="I243" s="498"/>
      <c r="J243" s="498"/>
      <c r="K243" s="498">
        <f>SUM(K219:K237)+SUM(AD219:AD247)</f>
        <v>12</v>
      </c>
      <c r="L243" s="498"/>
      <c r="M243" s="498"/>
      <c r="N243" s="498"/>
      <c r="O243" s="498"/>
      <c r="P243" s="498"/>
      <c r="Q243" s="498"/>
      <c r="R243" s="498"/>
      <c r="T243" s="27"/>
      <c r="U243" s="702"/>
      <c r="V243" s="703"/>
      <c r="W243" s="702"/>
      <c r="X243" s="587"/>
      <c r="Y243" s="703"/>
      <c r="Z243" s="702"/>
      <c r="AA243" s="703"/>
      <c r="AB243" s="30"/>
      <c r="AC243" s="30"/>
      <c r="AD243" s="30"/>
      <c r="AE243" s="30"/>
      <c r="AF243" s="30"/>
      <c r="AG243" s="30"/>
      <c r="AH243" s="687">
        <f t="shared" si="53"/>
        <v>0</v>
      </c>
      <c r="AI243" s="687"/>
      <c r="AJ243" s="688"/>
      <c r="AK243" s="689"/>
    </row>
    <row r="244" spans="1:37" ht="15.75" thickBot="1" x14ac:dyDescent="0.3">
      <c r="A244" s="498" t="s">
        <v>81</v>
      </c>
      <c r="B244" s="498"/>
      <c r="C244" s="498"/>
      <c r="D244" s="498"/>
      <c r="E244" s="498"/>
      <c r="F244" s="498"/>
      <c r="G244" s="498"/>
      <c r="H244" s="498"/>
      <c r="I244" s="498"/>
      <c r="J244" s="498"/>
      <c r="K244" s="498"/>
      <c r="L244" s="498">
        <f>SUM(L219:L237)+SUM(AE219:AE247)</f>
        <v>11</v>
      </c>
      <c r="M244" s="498"/>
      <c r="N244" s="498"/>
      <c r="O244" s="498"/>
      <c r="P244" s="498"/>
      <c r="Q244" s="498"/>
      <c r="R244" s="498"/>
      <c r="T244" s="27"/>
      <c r="U244" s="702"/>
      <c r="V244" s="703"/>
      <c r="W244" s="702"/>
      <c r="X244" s="587"/>
      <c r="Y244" s="703"/>
      <c r="Z244" s="702"/>
      <c r="AA244" s="703"/>
      <c r="AB244" s="30"/>
      <c r="AC244" s="30"/>
      <c r="AD244" s="30"/>
      <c r="AE244" s="30"/>
      <c r="AF244" s="30"/>
      <c r="AG244" s="30"/>
      <c r="AH244" s="687">
        <f t="shared" si="53"/>
        <v>0</v>
      </c>
      <c r="AI244" s="687"/>
      <c r="AJ244" s="688"/>
      <c r="AK244" s="689"/>
    </row>
    <row r="245" spans="1:37" ht="15.75" thickBot="1" x14ac:dyDescent="0.3">
      <c r="A245" s="498" t="s">
        <v>170</v>
      </c>
      <c r="B245" s="498"/>
      <c r="C245" s="498"/>
      <c r="D245" s="498"/>
      <c r="E245" s="498"/>
      <c r="F245" s="498"/>
      <c r="G245" s="498"/>
      <c r="H245" s="498"/>
      <c r="I245" s="498"/>
      <c r="J245" s="498"/>
      <c r="K245" s="498"/>
      <c r="L245" s="498"/>
      <c r="M245" s="498">
        <f>SUM(M219:M237)+SUM(AF219:AF247)</f>
        <v>0</v>
      </c>
      <c r="N245" s="498"/>
      <c r="O245" s="498"/>
      <c r="P245" s="498"/>
      <c r="Q245" s="498"/>
      <c r="R245" s="498"/>
      <c r="T245" s="27"/>
      <c r="U245" s="702"/>
      <c r="V245" s="703"/>
      <c r="W245" s="702"/>
      <c r="X245" s="587"/>
      <c r="Y245" s="703"/>
      <c r="Z245" s="702"/>
      <c r="AA245" s="703"/>
      <c r="AB245" s="30"/>
      <c r="AC245" s="30"/>
      <c r="AD245" s="30"/>
      <c r="AE245" s="30"/>
      <c r="AF245" s="30"/>
      <c r="AG245" s="30"/>
      <c r="AH245" s="687">
        <f t="shared" si="53"/>
        <v>0</v>
      </c>
      <c r="AI245" s="687"/>
      <c r="AJ245" s="688"/>
      <c r="AK245" s="689"/>
    </row>
    <row r="246" spans="1:37" ht="15.75" thickBot="1" x14ac:dyDescent="0.3">
      <c r="A246" s="690" t="s">
        <v>80</v>
      </c>
      <c r="B246" s="691"/>
      <c r="C246" s="691"/>
      <c r="D246" s="691"/>
      <c r="E246" s="691"/>
      <c r="F246" s="691"/>
      <c r="G246" s="691"/>
      <c r="H246" s="691"/>
      <c r="I246" s="691"/>
      <c r="J246" s="691"/>
      <c r="K246" s="691"/>
      <c r="L246" s="691"/>
      <c r="M246" s="692"/>
      <c r="N246" s="497">
        <f>SUM(N219:N237)+SUM(AG219:AG247)</f>
        <v>0</v>
      </c>
      <c r="O246" s="497"/>
      <c r="P246" s="497"/>
      <c r="Q246" s="497"/>
      <c r="R246" s="497"/>
      <c r="T246" s="27"/>
      <c r="U246" s="702"/>
      <c r="V246" s="703"/>
      <c r="W246" s="702"/>
      <c r="X246" s="587"/>
      <c r="Y246" s="703"/>
      <c r="Z246" s="702"/>
      <c r="AA246" s="703"/>
      <c r="AB246" s="30"/>
      <c r="AC246" s="30"/>
      <c r="AD246" s="30"/>
      <c r="AE246" s="30"/>
      <c r="AF246" s="30"/>
      <c r="AG246" s="30"/>
      <c r="AH246" s="687">
        <f t="shared" si="53"/>
        <v>0</v>
      </c>
      <c r="AI246" s="687"/>
      <c r="AJ246" s="688"/>
      <c r="AK246" s="689"/>
    </row>
    <row r="247" spans="1:37" ht="15.75" thickBot="1" x14ac:dyDescent="0.3">
      <c r="A247" s="693" t="s">
        <v>79</v>
      </c>
      <c r="B247" s="694"/>
      <c r="C247" s="694"/>
      <c r="D247" s="694"/>
      <c r="E247" s="694"/>
      <c r="F247" s="694"/>
      <c r="G247" s="694"/>
      <c r="H247" s="694"/>
      <c r="I247" s="694"/>
      <c r="J247" s="694"/>
      <c r="K247" s="694"/>
      <c r="L247" s="694"/>
      <c r="M247" s="694"/>
      <c r="N247" s="695"/>
      <c r="O247" s="693">
        <f>SUM(O219:P237)+SUM(AH219:AI247)</f>
        <v>31.75</v>
      </c>
      <c r="P247" s="694"/>
      <c r="Q247" s="694"/>
      <c r="R247" s="695"/>
      <c r="T247" s="59"/>
      <c r="U247" s="699"/>
      <c r="V247" s="700"/>
      <c r="W247" s="699"/>
      <c r="X247" s="701"/>
      <c r="Y247" s="700"/>
      <c r="Z247" s="699"/>
      <c r="AA247" s="700"/>
      <c r="AB247" s="60"/>
      <c r="AC247" s="60"/>
      <c r="AD247" s="60"/>
      <c r="AE247" s="60"/>
      <c r="AF247" s="60"/>
      <c r="AG247" s="60"/>
      <c r="AH247" s="696">
        <f t="shared" si="53"/>
        <v>0</v>
      </c>
      <c r="AI247" s="696"/>
      <c r="AJ247" s="697"/>
      <c r="AK247" s="698"/>
    </row>
    <row r="248" spans="1:37" x14ac:dyDescent="0.25">
      <c r="T248" s="221"/>
      <c r="U248" s="589"/>
      <c r="V248" s="589"/>
      <c r="W248" s="589"/>
      <c r="X248" s="589"/>
      <c r="Y248" s="589"/>
      <c r="Z248" s="589"/>
      <c r="AA248" s="589"/>
      <c r="AI248" s="589"/>
      <c r="AJ248" s="589"/>
    </row>
    <row r="249" spans="1:37" x14ac:dyDescent="0.25">
      <c r="T249" s="221"/>
      <c r="U249" s="589"/>
      <c r="V249" s="589"/>
      <c r="W249" s="589"/>
      <c r="X249" s="589"/>
      <c r="Y249" s="589"/>
      <c r="Z249" s="589"/>
      <c r="AA249" s="589"/>
      <c r="AI249" s="589"/>
      <c r="AJ249" s="589"/>
    </row>
    <row r="250" spans="1:37" x14ac:dyDescent="0.25">
      <c r="T250" s="221"/>
      <c r="U250" s="589"/>
      <c r="V250" s="589"/>
      <c r="W250" s="589"/>
      <c r="X250" s="589"/>
      <c r="Y250" s="589"/>
      <c r="Z250" s="589"/>
      <c r="AA250" s="589"/>
      <c r="AI250" s="589"/>
      <c r="AJ250" s="589"/>
    </row>
    <row r="251" spans="1:37" x14ac:dyDescent="0.25">
      <c r="T251" s="221"/>
      <c r="U251" s="589"/>
      <c r="V251" s="589"/>
      <c r="W251" s="589"/>
      <c r="X251" s="589"/>
      <c r="Y251" s="589"/>
      <c r="Z251" s="589"/>
      <c r="AA251" s="589"/>
      <c r="AI251" s="589"/>
      <c r="AJ251" s="589"/>
    </row>
    <row r="252" spans="1:37" x14ac:dyDescent="0.25">
      <c r="T252" s="221"/>
      <c r="U252" s="589"/>
      <c r="V252" s="589"/>
      <c r="W252" s="589"/>
      <c r="X252" s="589"/>
      <c r="Y252" s="589"/>
      <c r="Z252" s="589"/>
      <c r="AA252" s="589"/>
      <c r="AI252" s="589"/>
      <c r="AJ252" s="589"/>
    </row>
    <row r="253" spans="1:37" x14ac:dyDescent="0.25">
      <c r="T253" s="221"/>
      <c r="U253" s="589"/>
      <c r="V253" s="589"/>
      <c r="W253" s="589"/>
      <c r="X253" s="589"/>
      <c r="Y253" s="589"/>
      <c r="Z253" s="589"/>
      <c r="AA253" s="589"/>
      <c r="AI253" s="589"/>
      <c r="AJ253" s="589"/>
    </row>
    <row r="389" spans="1:41" x14ac:dyDescent="0.25">
      <c r="F389" s="222"/>
      <c r="G389" s="222"/>
      <c r="H389" s="222"/>
      <c r="I389" s="222"/>
      <c r="L389" s="40" t="s">
        <v>110</v>
      </c>
      <c r="M389" s="222">
        <v>0.05</v>
      </c>
      <c r="N389" s="222"/>
      <c r="AE389" s="589"/>
      <c r="AF389" s="589"/>
      <c r="AG389" s="223"/>
      <c r="AN389" s="589"/>
      <c r="AO389" s="589"/>
    </row>
    <row r="390" spans="1:41" x14ac:dyDescent="0.25">
      <c r="A390" s="224"/>
      <c r="K390" s="40">
        <v>25</v>
      </c>
      <c r="L390" s="40">
        <v>952</v>
      </c>
      <c r="M390" s="40">
        <v>48</v>
      </c>
      <c r="AC390" s="589"/>
      <c r="AD390" s="589"/>
      <c r="AE390" s="589"/>
      <c r="AF390" s="589"/>
      <c r="AG390" s="223"/>
      <c r="AN390" s="589"/>
      <c r="AO390" s="589"/>
    </row>
    <row r="391" spans="1:41" x14ac:dyDescent="0.25">
      <c r="A391" s="225"/>
      <c r="K391" s="40">
        <v>50</v>
      </c>
      <c r="L391" s="40">
        <v>1905</v>
      </c>
      <c r="M391" s="40">
        <v>95</v>
      </c>
      <c r="AC391" s="589"/>
      <c r="AD391" s="589"/>
      <c r="AE391" s="589"/>
      <c r="AF391" s="589"/>
      <c r="AG391" s="223"/>
      <c r="AN391" s="589"/>
      <c r="AO391" s="589"/>
    </row>
    <row r="392" spans="1:41" x14ac:dyDescent="0.25">
      <c r="A392" s="224"/>
      <c r="K392" s="40">
        <v>75</v>
      </c>
      <c r="L392" s="40">
        <v>2857</v>
      </c>
      <c r="M392" s="40">
        <v>143</v>
      </c>
      <c r="AC392" s="589"/>
      <c r="AD392" s="589"/>
      <c r="AE392" s="589"/>
      <c r="AF392" s="589"/>
      <c r="AG392" s="223"/>
      <c r="AN392" s="589"/>
      <c r="AO392" s="589"/>
    </row>
    <row r="393" spans="1:41" x14ac:dyDescent="0.25">
      <c r="A393" s="224"/>
      <c r="K393" s="40">
        <v>1</v>
      </c>
      <c r="L393" s="40">
        <v>3333</v>
      </c>
      <c r="M393" s="40">
        <v>167</v>
      </c>
      <c r="AC393" s="589"/>
      <c r="AD393" s="589"/>
      <c r="AE393" s="589"/>
      <c r="AF393" s="589"/>
      <c r="AG393" s="223"/>
      <c r="AN393" s="589"/>
      <c r="AO393" s="589"/>
    </row>
    <row r="394" spans="1:41" x14ac:dyDescent="0.25">
      <c r="A394" s="224"/>
      <c r="AC394" s="589"/>
      <c r="AD394" s="589"/>
      <c r="AE394" s="589"/>
      <c r="AF394" s="589"/>
      <c r="AG394" s="223"/>
      <c r="AN394" s="589"/>
      <c r="AO394" s="589"/>
    </row>
    <row r="395" spans="1:41" x14ac:dyDescent="0.25">
      <c r="A395" s="224"/>
      <c r="AC395" s="589"/>
      <c r="AD395" s="589"/>
      <c r="AE395" s="589"/>
      <c r="AF395" s="589"/>
      <c r="AG395" s="223"/>
      <c r="AN395" s="589"/>
      <c r="AO395" s="589"/>
    </row>
    <row r="396" spans="1:41" x14ac:dyDescent="0.25">
      <c r="A396" s="221"/>
      <c r="AC396" s="589"/>
      <c r="AD396" s="589"/>
      <c r="AE396" s="589"/>
      <c r="AF396" s="589"/>
      <c r="AG396" s="223"/>
      <c r="AN396" s="589"/>
      <c r="AO396" s="589"/>
    </row>
    <row r="397" spans="1:41" x14ac:dyDescent="0.25">
      <c r="A397" s="221"/>
      <c r="F397" s="222"/>
      <c r="AC397" s="589"/>
      <c r="AD397" s="589"/>
      <c r="AE397" s="589"/>
      <c r="AF397" s="589"/>
      <c r="AG397" s="223"/>
      <c r="AN397" s="589"/>
      <c r="AO397" s="589"/>
    </row>
    <row r="398" spans="1:41" x14ac:dyDescent="0.25">
      <c r="A398" s="221"/>
      <c r="AC398" s="589"/>
      <c r="AD398" s="589"/>
      <c r="AE398" s="589"/>
      <c r="AF398" s="589"/>
      <c r="AG398" s="223"/>
      <c r="AN398" s="589"/>
      <c r="AO398" s="589"/>
    </row>
    <row r="399" spans="1:41" x14ac:dyDescent="0.25">
      <c r="A399" s="221"/>
      <c r="AC399" s="589"/>
      <c r="AD399" s="589"/>
      <c r="AE399" s="589"/>
      <c r="AF399" s="589"/>
      <c r="AG399" s="223"/>
      <c r="AN399" s="589"/>
      <c r="AO399" s="589"/>
    </row>
    <row r="400" spans="1:41" x14ac:dyDescent="0.25">
      <c r="A400" s="221"/>
      <c r="AC400" s="589"/>
      <c r="AD400" s="589"/>
      <c r="AE400" s="589"/>
      <c r="AF400" s="589"/>
      <c r="AG400" s="223"/>
      <c r="AN400" s="589"/>
      <c r="AO400" s="589"/>
    </row>
    <row r="401" spans="1:41" x14ac:dyDescent="0.25">
      <c r="A401" s="221"/>
      <c r="B401" s="221"/>
      <c r="C401" s="221"/>
      <c r="AC401" s="589"/>
      <c r="AD401" s="589"/>
      <c r="AE401" s="589"/>
      <c r="AF401" s="589"/>
      <c r="AG401" s="223"/>
      <c r="AN401" s="589"/>
      <c r="AO401" s="589"/>
    </row>
    <row r="402" spans="1:41" x14ac:dyDescent="0.25">
      <c r="A402" s="221"/>
      <c r="B402" s="221"/>
      <c r="C402" s="221"/>
      <c r="AC402" s="589"/>
      <c r="AD402" s="589"/>
      <c r="AE402" s="589"/>
      <c r="AF402" s="589"/>
      <c r="AG402" s="223"/>
      <c r="AN402" s="589"/>
      <c r="AO402" s="589"/>
    </row>
    <row r="403" spans="1:41" x14ac:dyDescent="0.25">
      <c r="A403" s="221"/>
      <c r="B403" s="221"/>
      <c r="C403" s="221"/>
      <c r="AC403" s="589"/>
      <c r="AD403" s="589"/>
      <c r="AE403" s="589"/>
      <c r="AF403" s="589"/>
      <c r="AG403" s="223"/>
      <c r="AN403" s="589"/>
      <c r="AO403" s="589"/>
    </row>
    <row r="404" spans="1:41" x14ac:dyDescent="0.25">
      <c r="A404" s="221"/>
      <c r="B404" s="221"/>
      <c r="C404" s="221"/>
      <c r="AC404" s="589"/>
      <c r="AD404" s="589"/>
      <c r="AE404" s="589"/>
      <c r="AF404" s="589"/>
      <c r="AG404" s="223"/>
      <c r="AN404" s="589"/>
      <c r="AO404" s="589"/>
    </row>
    <row r="405" spans="1:41" x14ac:dyDescent="0.25">
      <c r="A405" s="221"/>
      <c r="B405" s="221"/>
      <c r="C405" s="221"/>
      <c r="AC405" s="589"/>
      <c r="AD405" s="589"/>
      <c r="AE405" s="589"/>
      <c r="AF405" s="589"/>
      <c r="AG405" s="223"/>
      <c r="AN405" s="589"/>
      <c r="AO405" s="589"/>
    </row>
    <row r="406" spans="1:41" x14ac:dyDescent="0.25">
      <c r="A406" s="221"/>
      <c r="B406" s="221"/>
      <c r="C406" s="221"/>
      <c r="AC406" s="589"/>
      <c r="AD406" s="589"/>
      <c r="AE406" s="589"/>
      <c r="AF406" s="589"/>
      <c r="AG406" s="223"/>
      <c r="AN406" s="589"/>
      <c r="AO406" s="589"/>
    </row>
    <row r="407" spans="1:41" x14ac:dyDescent="0.25">
      <c r="B407" s="221"/>
      <c r="C407" s="221"/>
      <c r="Z407" s="226">
        <v>7</v>
      </c>
      <c r="AC407" s="589"/>
      <c r="AD407" s="589"/>
      <c r="AE407" s="589"/>
      <c r="AF407" s="589"/>
      <c r="AG407" s="223"/>
      <c r="AN407" s="589"/>
      <c r="AO407" s="589"/>
    </row>
    <row r="408" spans="1:41" x14ac:dyDescent="0.25">
      <c r="B408" s="221"/>
      <c r="C408" s="221"/>
      <c r="Z408" s="226">
        <v>7.5</v>
      </c>
      <c r="AC408" s="589"/>
      <c r="AD408" s="589"/>
      <c r="AE408" s="589"/>
      <c r="AF408" s="589"/>
      <c r="AG408" s="223"/>
      <c r="AN408" s="589"/>
      <c r="AO408" s="589"/>
    </row>
    <row r="409" spans="1:41" x14ac:dyDescent="0.25">
      <c r="B409" s="221"/>
      <c r="C409" s="221"/>
      <c r="AC409" s="589"/>
      <c r="AD409" s="589"/>
      <c r="AE409" s="589"/>
      <c r="AF409" s="589"/>
      <c r="AG409" s="223"/>
      <c r="AN409" s="589"/>
      <c r="AO409" s="589"/>
    </row>
    <row r="410" spans="1:41" x14ac:dyDescent="0.25">
      <c r="B410" s="221"/>
      <c r="C410" s="221"/>
      <c r="AC410" s="589"/>
      <c r="AD410" s="589"/>
    </row>
    <row r="411" spans="1:41" x14ac:dyDescent="0.25">
      <c r="B411" s="221"/>
      <c r="C411" s="221"/>
      <c r="AC411" s="589"/>
      <c r="AD411" s="589"/>
    </row>
    <row r="412" spans="1:41" x14ac:dyDescent="0.25">
      <c r="B412" s="221"/>
      <c r="C412" s="221"/>
      <c r="AC412" s="589"/>
      <c r="AD412" s="589"/>
    </row>
    <row r="413" spans="1:41" x14ac:dyDescent="0.25">
      <c r="B413" s="221"/>
      <c r="C413" s="221"/>
      <c r="AC413" s="589"/>
      <c r="AD413" s="589"/>
    </row>
    <row r="414" spans="1:41" x14ac:dyDescent="0.25">
      <c r="B414" s="221"/>
      <c r="C414" s="221"/>
      <c r="AC414" s="589"/>
      <c r="AD414" s="589"/>
    </row>
    <row r="415" spans="1:41" x14ac:dyDescent="0.25">
      <c r="B415" s="221"/>
      <c r="C415" s="221"/>
      <c r="AC415" s="589"/>
      <c r="AD415" s="589"/>
    </row>
    <row r="416" spans="1:41" x14ac:dyDescent="0.25">
      <c r="B416" s="221"/>
      <c r="C416" s="221"/>
      <c r="AC416" s="589"/>
      <c r="AD416" s="589"/>
    </row>
    <row r="417" spans="2:30" x14ac:dyDescent="0.25">
      <c r="B417" s="221"/>
      <c r="C417" s="221"/>
      <c r="AC417" s="589"/>
      <c r="AD417" s="589"/>
    </row>
    <row r="418" spans="2:30" x14ac:dyDescent="0.25">
      <c r="B418" s="221"/>
      <c r="C418" s="221"/>
      <c r="AC418" s="589"/>
      <c r="AD418" s="589"/>
    </row>
    <row r="419" spans="2:30" x14ac:dyDescent="0.25">
      <c r="B419" s="221"/>
      <c r="C419" s="221"/>
      <c r="AC419" s="589"/>
      <c r="AD419" s="589"/>
    </row>
    <row r="420" spans="2:30" x14ac:dyDescent="0.25">
      <c r="B420" s="221"/>
      <c r="C420" s="221"/>
      <c r="AC420" s="589"/>
      <c r="AD420" s="589"/>
    </row>
    <row r="421" spans="2:30" x14ac:dyDescent="0.25">
      <c r="B421" s="221"/>
      <c r="C421" s="221"/>
      <c r="AC421" s="589"/>
      <c r="AD421" s="589"/>
    </row>
    <row r="422" spans="2:30" x14ac:dyDescent="0.25">
      <c r="B422" s="221"/>
      <c r="C422" s="221"/>
      <c r="AC422" s="589"/>
      <c r="AD422" s="589"/>
    </row>
    <row r="423" spans="2:30" x14ac:dyDescent="0.25">
      <c r="B423" s="221"/>
      <c r="C423" s="221"/>
      <c r="AC423" s="589"/>
      <c r="AD423" s="589"/>
    </row>
    <row r="424" spans="2:30" x14ac:dyDescent="0.25">
      <c r="AC424" s="589"/>
      <c r="AD424" s="589"/>
    </row>
    <row r="425" spans="2:30" x14ac:dyDescent="0.25">
      <c r="AC425" s="589"/>
      <c r="AD425" s="589"/>
    </row>
    <row r="426" spans="2:30" x14ac:dyDescent="0.25">
      <c r="AC426" s="589"/>
      <c r="AD426" s="589"/>
    </row>
    <row r="427" spans="2:30" x14ac:dyDescent="0.25">
      <c r="AC427" s="589"/>
      <c r="AD427" s="589"/>
    </row>
    <row r="428" spans="2:30" x14ac:dyDescent="0.25">
      <c r="AC428" s="589"/>
      <c r="AD428" s="589"/>
    </row>
    <row r="429" spans="2:30" x14ac:dyDescent="0.25">
      <c r="AC429" s="589"/>
      <c r="AD429" s="589"/>
    </row>
  </sheetData>
  <sheetProtection sheet="1" objects="1" scenarios="1" selectLockedCells="1" sort="0" autoFilter="0"/>
  <mergeCells count="2149">
    <mergeCell ref="AH169:AH170"/>
    <mergeCell ref="AI169:AI170"/>
    <mergeCell ref="AJ169:AJ170"/>
    <mergeCell ref="T171:Y172"/>
    <mergeCell ref="Z171:AF172"/>
    <mergeCell ref="AF161:AG161"/>
    <mergeCell ref="M162:N162"/>
    <mergeCell ref="AF162:AG162"/>
    <mergeCell ref="M163:N163"/>
    <mergeCell ref="AF163:AG163"/>
    <mergeCell ref="M164:N164"/>
    <mergeCell ref="AF164:AG164"/>
    <mergeCell ref="M165:N165"/>
    <mergeCell ref="AF165:AG165"/>
    <mergeCell ref="M166:N166"/>
    <mergeCell ref="AF166:AG166"/>
    <mergeCell ref="M167:N167"/>
    <mergeCell ref="AF167:AG167"/>
    <mergeCell ref="M168:N168"/>
    <mergeCell ref="AF168:AG168"/>
    <mergeCell ref="H169:H170"/>
    <mergeCell ref="I169:I170"/>
    <mergeCell ref="M169:N170"/>
    <mergeCell ref="O169:O170"/>
    <mergeCell ref="P169:P170"/>
    <mergeCell ref="Q169:Q170"/>
    <mergeCell ref="T169:U170"/>
    <mergeCell ref="V169:V170"/>
    <mergeCell ref="W169:W170"/>
    <mergeCell ref="X169:X170"/>
    <mergeCell ref="Y169:Y170"/>
    <mergeCell ref="Z169:Z170"/>
    <mergeCell ref="AA169:AA170"/>
    <mergeCell ref="AC169:AC170"/>
    <mergeCell ref="AD169:AD170"/>
    <mergeCell ref="AE169:AE170"/>
    <mergeCell ref="AF169:AG170"/>
    <mergeCell ref="BS103:BT103"/>
    <mergeCell ref="BS104:BT104"/>
    <mergeCell ref="BS105:BT105"/>
    <mergeCell ref="BS106:BT106"/>
    <mergeCell ref="BF107:BX107"/>
    <mergeCell ref="P146:Q146"/>
    <mergeCell ref="C147:H147"/>
    <mergeCell ref="I147:O147"/>
    <mergeCell ref="V147:AA147"/>
    <mergeCell ref="AB147:AH147"/>
    <mergeCell ref="M148:N148"/>
    <mergeCell ref="AF148:AG148"/>
    <mergeCell ref="M149:N149"/>
    <mergeCell ref="AF149:AG149"/>
    <mergeCell ref="M150:N150"/>
    <mergeCell ref="AF150:AG150"/>
    <mergeCell ref="M151:N151"/>
    <mergeCell ref="AF151:AG151"/>
    <mergeCell ref="AM141:BB141"/>
    <mergeCell ref="BC141:BE141"/>
    <mergeCell ref="A142:Q142"/>
    <mergeCell ref="R142:S142"/>
    <mergeCell ref="T142:AJ142"/>
    <mergeCell ref="AK142:AL142"/>
    <mergeCell ref="AM142:BC142"/>
    <mergeCell ref="BD142:BE142"/>
    <mergeCell ref="A143:R143"/>
    <mergeCell ref="T143:AK143"/>
    <mergeCell ref="AM143:BD143"/>
    <mergeCell ref="A144:S145"/>
    <mergeCell ref="T144:AL145"/>
    <mergeCell ref="AM144:BE145"/>
    <mergeCell ref="BH36:BJ36"/>
    <mergeCell ref="BF73:BX74"/>
    <mergeCell ref="BS75:BT76"/>
    <mergeCell ref="BX75:BX76"/>
    <mergeCell ref="BS77:BT77"/>
    <mergeCell ref="BS78:BT78"/>
    <mergeCell ref="BS79:BT79"/>
    <mergeCell ref="BS80:BT80"/>
    <mergeCell ref="BS81:BT81"/>
    <mergeCell ref="BS82:BT82"/>
    <mergeCell ref="BS83:BT83"/>
    <mergeCell ref="BS84:BT84"/>
    <mergeCell ref="BS85:BT85"/>
    <mergeCell ref="BS86:BT86"/>
    <mergeCell ref="BS87:BT87"/>
    <mergeCell ref="BS88:BT88"/>
    <mergeCell ref="BS89:BT89"/>
    <mergeCell ref="BU75:BU76"/>
    <mergeCell ref="BV75:BV76"/>
    <mergeCell ref="BW75:BW76"/>
    <mergeCell ref="BH79:BJ79"/>
    <mergeCell ref="BK79:BL79"/>
    <mergeCell ref="BM79:BN79"/>
    <mergeCell ref="BO79:BQ79"/>
    <mergeCell ref="BH85:BJ85"/>
    <mergeCell ref="BK85:BL85"/>
    <mergeCell ref="BM85:BN85"/>
    <mergeCell ref="BO85:BQ85"/>
    <mergeCell ref="BH80:BJ80"/>
    <mergeCell ref="BK80:BL80"/>
    <mergeCell ref="BM80:BN80"/>
    <mergeCell ref="BO80:BQ80"/>
    <mergeCell ref="C31:E31"/>
    <mergeCell ref="V31:X31"/>
    <mergeCell ref="AO31:AQ31"/>
    <mergeCell ref="BH31:BJ31"/>
    <mergeCell ref="C32:E32"/>
    <mergeCell ref="V32:X32"/>
    <mergeCell ref="AO32:AQ32"/>
    <mergeCell ref="BH32:BJ32"/>
    <mergeCell ref="V33:X33"/>
    <mergeCell ref="AO33:AQ33"/>
    <mergeCell ref="BH33:BJ33"/>
    <mergeCell ref="V34:X34"/>
    <mergeCell ref="AO34:AQ34"/>
    <mergeCell ref="BH34:BJ34"/>
    <mergeCell ref="V35:X35"/>
    <mergeCell ref="AO35:AQ35"/>
    <mergeCell ref="BH35:BJ35"/>
    <mergeCell ref="A33:H33"/>
    <mergeCell ref="P33:S33"/>
    <mergeCell ref="O34:S34"/>
    <mergeCell ref="P35:S35"/>
    <mergeCell ref="A35:O35"/>
    <mergeCell ref="C26:E26"/>
    <mergeCell ref="V26:X26"/>
    <mergeCell ref="AO26:AQ26"/>
    <mergeCell ref="BH26:BJ26"/>
    <mergeCell ref="C27:E27"/>
    <mergeCell ref="V27:X27"/>
    <mergeCell ref="AO27:AQ27"/>
    <mergeCell ref="BH27:BJ27"/>
    <mergeCell ref="C28:E28"/>
    <mergeCell ref="V28:X28"/>
    <mergeCell ref="AO28:AQ28"/>
    <mergeCell ref="BH28:BJ28"/>
    <mergeCell ref="C29:E29"/>
    <mergeCell ref="V29:X29"/>
    <mergeCell ref="AO29:AQ29"/>
    <mergeCell ref="BH29:BJ29"/>
    <mergeCell ref="C30:E30"/>
    <mergeCell ref="V30:X30"/>
    <mergeCell ref="AO30:AQ30"/>
    <mergeCell ref="BH30:BJ30"/>
    <mergeCell ref="AO21:AQ21"/>
    <mergeCell ref="BH21:BJ21"/>
    <mergeCell ref="C22:E22"/>
    <mergeCell ref="V22:X22"/>
    <mergeCell ref="AO22:AQ22"/>
    <mergeCell ref="BH22:BJ22"/>
    <mergeCell ref="C23:E23"/>
    <mergeCell ref="V23:X23"/>
    <mergeCell ref="AO23:AQ23"/>
    <mergeCell ref="BH23:BJ23"/>
    <mergeCell ref="C24:E24"/>
    <mergeCell ref="V24:X24"/>
    <mergeCell ref="AO24:AQ24"/>
    <mergeCell ref="BH24:BJ24"/>
    <mergeCell ref="C25:E25"/>
    <mergeCell ref="V25:X25"/>
    <mergeCell ref="AO25:AQ25"/>
    <mergeCell ref="BH25:BJ25"/>
    <mergeCell ref="C21:E21"/>
    <mergeCell ref="V21:X21"/>
    <mergeCell ref="C16:E16"/>
    <mergeCell ref="V16:X16"/>
    <mergeCell ref="AO16:AQ16"/>
    <mergeCell ref="BH16:BJ16"/>
    <mergeCell ref="C17:E17"/>
    <mergeCell ref="V17:X17"/>
    <mergeCell ref="AO17:AQ17"/>
    <mergeCell ref="BH17:BJ17"/>
    <mergeCell ref="C18:E18"/>
    <mergeCell ref="V18:X18"/>
    <mergeCell ref="AO18:AQ18"/>
    <mergeCell ref="BH18:BJ18"/>
    <mergeCell ref="C19:E19"/>
    <mergeCell ref="V19:X19"/>
    <mergeCell ref="AO19:AQ19"/>
    <mergeCell ref="BH19:BJ19"/>
    <mergeCell ref="C20:E20"/>
    <mergeCell ref="V20:X20"/>
    <mergeCell ref="AO20:AQ20"/>
    <mergeCell ref="BH20:BJ20"/>
    <mergeCell ref="C11:E11"/>
    <mergeCell ref="V11:X11"/>
    <mergeCell ref="AO11:AQ11"/>
    <mergeCell ref="BH11:BJ11"/>
    <mergeCell ref="C12:E12"/>
    <mergeCell ref="V12:X12"/>
    <mergeCell ref="AO12:AQ12"/>
    <mergeCell ref="BH12:BJ12"/>
    <mergeCell ref="C13:E13"/>
    <mergeCell ref="V13:X13"/>
    <mergeCell ref="AO13:AQ13"/>
    <mergeCell ref="BH13:BJ13"/>
    <mergeCell ref="C14:E14"/>
    <mergeCell ref="V14:X14"/>
    <mergeCell ref="AO14:AQ14"/>
    <mergeCell ref="BH14:BJ14"/>
    <mergeCell ref="C15:E15"/>
    <mergeCell ref="V15:X15"/>
    <mergeCell ref="AO15:AQ15"/>
    <mergeCell ref="BH15:BJ15"/>
    <mergeCell ref="C6:E6"/>
    <mergeCell ref="V6:X6"/>
    <mergeCell ref="AO6:AQ6"/>
    <mergeCell ref="BH6:BJ6"/>
    <mergeCell ref="C7:E7"/>
    <mergeCell ref="V7:X7"/>
    <mergeCell ref="AO7:AQ7"/>
    <mergeCell ref="BH7:BJ7"/>
    <mergeCell ref="C8:E8"/>
    <mergeCell ref="V8:X8"/>
    <mergeCell ref="AO8:AQ8"/>
    <mergeCell ref="BH8:BJ8"/>
    <mergeCell ref="C9:E9"/>
    <mergeCell ref="V9:X9"/>
    <mergeCell ref="AO9:AQ9"/>
    <mergeCell ref="BH9:BJ9"/>
    <mergeCell ref="C10:E10"/>
    <mergeCell ref="V10:X10"/>
    <mergeCell ref="AO10:AQ10"/>
    <mergeCell ref="BH10:BJ10"/>
    <mergeCell ref="BF1:BX2"/>
    <mergeCell ref="I3:N4"/>
    <mergeCell ref="O3:O5"/>
    <mergeCell ref="AB3:AG4"/>
    <mergeCell ref="AH3:AH5"/>
    <mergeCell ref="AU3:AZ4"/>
    <mergeCell ref="BA3:BA5"/>
    <mergeCell ref="BF3:BF5"/>
    <mergeCell ref="BG3:BG5"/>
    <mergeCell ref="BH3:BK5"/>
    <mergeCell ref="BL3:BL5"/>
    <mergeCell ref="BM3:BM5"/>
    <mergeCell ref="BN3:BS4"/>
    <mergeCell ref="BT3:BT5"/>
    <mergeCell ref="BU3:BU5"/>
    <mergeCell ref="BV3:BV5"/>
    <mergeCell ref="BW3:BW5"/>
    <mergeCell ref="BX3:BX5"/>
    <mergeCell ref="B222:C222"/>
    <mergeCell ref="D222:F222"/>
    <mergeCell ref="G222:H222"/>
    <mergeCell ref="U222:V222"/>
    <mergeCell ref="W222:Y222"/>
    <mergeCell ref="Z222:AA222"/>
    <mergeCell ref="B223:C223"/>
    <mergeCell ref="D223:F223"/>
    <mergeCell ref="G223:H223"/>
    <mergeCell ref="U223:V223"/>
    <mergeCell ref="W223:Y223"/>
    <mergeCell ref="Z223:AA223"/>
    <mergeCell ref="B224:C224"/>
    <mergeCell ref="D224:F224"/>
    <mergeCell ref="G224:H224"/>
    <mergeCell ref="U224:V224"/>
    <mergeCell ref="W224:Y224"/>
    <mergeCell ref="O222:P222"/>
    <mergeCell ref="Q222:R222"/>
    <mergeCell ref="AI189:AJ189"/>
    <mergeCell ref="AM189:AN189"/>
    <mergeCell ref="AO189:AQ189"/>
    <mergeCell ref="AR189:AS189"/>
    <mergeCell ref="AT189:AU189"/>
    <mergeCell ref="AY189:BA189"/>
    <mergeCell ref="I194:K194"/>
    <mergeCell ref="B220:C220"/>
    <mergeCell ref="D220:F220"/>
    <mergeCell ref="G220:H220"/>
    <mergeCell ref="U220:V220"/>
    <mergeCell ref="W220:Y220"/>
    <mergeCell ref="Z220:AA220"/>
    <mergeCell ref="T214:AL215"/>
    <mergeCell ref="Q216:R218"/>
    <mergeCell ref="T216:T218"/>
    <mergeCell ref="U216:V218"/>
    <mergeCell ref="W216:Y218"/>
    <mergeCell ref="Z216:AA218"/>
    <mergeCell ref="AB216:AG217"/>
    <mergeCell ref="AH216:AI218"/>
    <mergeCell ref="AJ216:AK218"/>
    <mergeCell ref="O201:P201"/>
    <mergeCell ref="A202:E202"/>
    <mergeCell ref="F202:H202"/>
    <mergeCell ref="L202:N202"/>
    <mergeCell ref="O202:P202"/>
    <mergeCell ref="B219:C219"/>
    <mergeCell ref="D219:F219"/>
    <mergeCell ref="G219:H219"/>
    <mergeCell ref="O219:P219"/>
    <mergeCell ref="Q219:R219"/>
    <mergeCell ref="AM146:BE146"/>
    <mergeCell ref="AZ130:BA130"/>
    <mergeCell ref="AZ131:BA131"/>
    <mergeCell ref="AZ132:BA132"/>
    <mergeCell ref="AZ133:BA133"/>
    <mergeCell ref="AZ134:BA134"/>
    <mergeCell ref="AZ135:BA135"/>
    <mergeCell ref="AZ136:BA136"/>
    <mergeCell ref="A137:B137"/>
    <mergeCell ref="C137:E137"/>
    <mergeCell ref="F137:G137"/>
    <mergeCell ref="H137:J137"/>
    <mergeCell ref="K137:M137"/>
    <mergeCell ref="N137:O137"/>
    <mergeCell ref="T137:U137"/>
    <mergeCell ref="V137:X137"/>
    <mergeCell ref="Y137:Z137"/>
    <mergeCell ref="AA137:AC137"/>
    <mergeCell ref="AD137:AF137"/>
    <mergeCell ref="AM137:AN137"/>
    <mergeCell ref="AO137:AQ137"/>
    <mergeCell ref="AR137:AS137"/>
    <mergeCell ref="AT137:AV137"/>
    <mergeCell ref="AW137:AY137"/>
    <mergeCell ref="AZ137:BA137"/>
    <mergeCell ref="N130:O130"/>
    <mergeCell ref="A131:B131"/>
    <mergeCell ref="H131:J131"/>
    <mergeCell ref="C133:E133"/>
    <mergeCell ref="F133:G133"/>
    <mergeCell ref="H133:J133"/>
    <mergeCell ref="K133:M133"/>
    <mergeCell ref="AZ128:BA128"/>
    <mergeCell ref="A129:B129"/>
    <mergeCell ref="C129:E129"/>
    <mergeCell ref="F129:G129"/>
    <mergeCell ref="H129:J129"/>
    <mergeCell ref="K129:M129"/>
    <mergeCell ref="T129:U129"/>
    <mergeCell ref="V129:X129"/>
    <mergeCell ref="Y129:Z129"/>
    <mergeCell ref="AA129:AC129"/>
    <mergeCell ref="AD129:AF129"/>
    <mergeCell ref="AM129:AN129"/>
    <mergeCell ref="AO129:AQ129"/>
    <mergeCell ref="AR129:AS129"/>
    <mergeCell ref="AT129:AV129"/>
    <mergeCell ref="AW129:AY129"/>
    <mergeCell ref="AZ129:BA129"/>
    <mergeCell ref="N129:O129"/>
    <mergeCell ref="AM128:AN128"/>
    <mergeCell ref="AO128:AQ128"/>
    <mergeCell ref="AR128:AS128"/>
    <mergeCell ref="AT128:AV128"/>
    <mergeCell ref="AW128:AY128"/>
    <mergeCell ref="AZ125:BA125"/>
    <mergeCell ref="AZ126:BA126"/>
    <mergeCell ref="AZ127:BA127"/>
    <mergeCell ref="C123:E123"/>
    <mergeCell ref="F123:G123"/>
    <mergeCell ref="H123:J123"/>
    <mergeCell ref="K123:M123"/>
    <mergeCell ref="N123:O123"/>
    <mergeCell ref="T123:U123"/>
    <mergeCell ref="V123:X123"/>
    <mergeCell ref="Y123:Z123"/>
    <mergeCell ref="AA123:AC123"/>
    <mergeCell ref="AD123:AF123"/>
    <mergeCell ref="AM123:AN123"/>
    <mergeCell ref="AO123:AQ123"/>
    <mergeCell ref="AR123:AS123"/>
    <mergeCell ref="AT123:AV123"/>
    <mergeCell ref="AW123:AY123"/>
    <mergeCell ref="V127:X127"/>
    <mergeCell ref="Y127:Z127"/>
    <mergeCell ref="AA127:AC127"/>
    <mergeCell ref="AD127:AF127"/>
    <mergeCell ref="AM127:AN127"/>
    <mergeCell ref="AO127:AQ127"/>
    <mergeCell ref="AR127:AS127"/>
    <mergeCell ref="AT127:AV127"/>
    <mergeCell ref="AW127:AY127"/>
    <mergeCell ref="C126:E126"/>
    <mergeCell ref="F126:G126"/>
    <mergeCell ref="H126:J126"/>
    <mergeCell ref="K126:M126"/>
    <mergeCell ref="N126:O126"/>
    <mergeCell ref="AZ120:BA120"/>
    <mergeCell ref="AZ121:BA121"/>
    <mergeCell ref="AZ122:BA122"/>
    <mergeCell ref="AZ123:BA123"/>
    <mergeCell ref="C124:E124"/>
    <mergeCell ref="F124:G124"/>
    <mergeCell ref="K124:M124"/>
    <mergeCell ref="V124:X124"/>
    <mergeCell ref="Y124:Z124"/>
    <mergeCell ref="AD124:AF124"/>
    <mergeCell ref="AO124:AQ124"/>
    <mergeCell ref="AR124:AS124"/>
    <mergeCell ref="AW124:AY124"/>
    <mergeCell ref="AZ124:BA124"/>
    <mergeCell ref="A118:B118"/>
    <mergeCell ref="K118:M118"/>
    <mergeCell ref="N118:O118"/>
    <mergeCell ref="T118:U118"/>
    <mergeCell ref="V118:X118"/>
    <mergeCell ref="Y118:Z118"/>
    <mergeCell ref="AA118:AC118"/>
    <mergeCell ref="AD118:AF118"/>
    <mergeCell ref="AM118:AN118"/>
    <mergeCell ref="AO118:AQ118"/>
    <mergeCell ref="AR118:AS118"/>
    <mergeCell ref="AT118:AV118"/>
    <mergeCell ref="AW118:AY118"/>
    <mergeCell ref="N119:O119"/>
    <mergeCell ref="N120:O120"/>
    <mergeCell ref="Y122:Z122"/>
    <mergeCell ref="N121:O121"/>
    <mergeCell ref="AD122:AF122"/>
    <mergeCell ref="AZ116:BA116"/>
    <mergeCell ref="AZ117:BA117"/>
    <mergeCell ref="AZ118:BA118"/>
    <mergeCell ref="A119:B119"/>
    <mergeCell ref="C119:E119"/>
    <mergeCell ref="F119:G119"/>
    <mergeCell ref="H119:J119"/>
    <mergeCell ref="K119:M119"/>
    <mergeCell ref="T119:U119"/>
    <mergeCell ref="V119:X119"/>
    <mergeCell ref="Y119:Z119"/>
    <mergeCell ref="AA119:AC119"/>
    <mergeCell ref="AD119:AF119"/>
    <mergeCell ref="AM119:AN119"/>
    <mergeCell ref="AO119:AQ119"/>
    <mergeCell ref="AR119:AS119"/>
    <mergeCell ref="AT119:AV119"/>
    <mergeCell ref="AW119:AY119"/>
    <mergeCell ref="AZ119:BA119"/>
    <mergeCell ref="K116:M116"/>
    <mergeCell ref="N116:O116"/>
    <mergeCell ref="T116:U116"/>
    <mergeCell ref="V116:X116"/>
    <mergeCell ref="Y116:Z116"/>
    <mergeCell ref="AA116:AC116"/>
    <mergeCell ref="C118:E118"/>
    <mergeCell ref="F118:G118"/>
    <mergeCell ref="H118:J118"/>
    <mergeCell ref="A117:B117"/>
    <mergeCell ref="AD116:AF116"/>
    <mergeCell ref="AM116:AN116"/>
    <mergeCell ref="AO116:AQ116"/>
    <mergeCell ref="AZ113:BA113"/>
    <mergeCell ref="AZ114:BA114"/>
    <mergeCell ref="AZ115:BA115"/>
    <mergeCell ref="AD115:AF115"/>
    <mergeCell ref="V110:X111"/>
    <mergeCell ref="Y110:Z111"/>
    <mergeCell ref="AA110:AC111"/>
    <mergeCell ref="AD110:AF111"/>
    <mergeCell ref="AO104:AQ104"/>
    <mergeCell ref="AR104:AS104"/>
    <mergeCell ref="AA98:AB98"/>
    <mergeCell ref="V100:X100"/>
    <mergeCell ref="Y100:Z100"/>
    <mergeCell ref="AA100:AB100"/>
    <mergeCell ref="AT104:AU104"/>
    <mergeCell ref="AV104:AX104"/>
    <mergeCell ref="AO106:AQ106"/>
    <mergeCell ref="AR106:AS106"/>
    <mergeCell ref="AT106:AU106"/>
    <mergeCell ref="AV106:AX106"/>
    <mergeCell ref="AM113:AN113"/>
    <mergeCell ref="AO113:AQ113"/>
    <mergeCell ref="AR113:AS113"/>
    <mergeCell ref="AT113:AV113"/>
    <mergeCell ref="AW113:AY113"/>
    <mergeCell ref="AM115:AN115"/>
    <mergeCell ref="AO115:AQ115"/>
    <mergeCell ref="AR115:AS115"/>
    <mergeCell ref="AT115:AV115"/>
    <mergeCell ref="AW115:AY115"/>
    <mergeCell ref="AK110:AK111"/>
    <mergeCell ref="AL110:AL111"/>
    <mergeCell ref="AQ69:AR69"/>
    <mergeCell ref="A70:N70"/>
    <mergeCell ref="U70:W70"/>
    <mergeCell ref="X70:Y70"/>
    <mergeCell ref="AN70:AP70"/>
    <mergeCell ref="AQ70:AR70"/>
    <mergeCell ref="O70:S70"/>
    <mergeCell ref="A102:N102"/>
    <mergeCell ref="T107:AL107"/>
    <mergeCell ref="AM107:BE107"/>
    <mergeCell ref="A108:S109"/>
    <mergeCell ref="T108:AL109"/>
    <mergeCell ref="AM108:BE109"/>
    <mergeCell ref="A105:Q105"/>
    <mergeCell ref="C96:E96"/>
    <mergeCell ref="F96:G96"/>
    <mergeCell ref="AC96:AE96"/>
    <mergeCell ref="C97:E97"/>
    <mergeCell ref="F97:G97"/>
    <mergeCell ref="C90:E90"/>
    <mergeCell ref="F90:G90"/>
    <mergeCell ref="AC89:AE89"/>
    <mergeCell ref="C94:E94"/>
    <mergeCell ref="F94:G94"/>
    <mergeCell ref="AC93:AE93"/>
    <mergeCell ref="AC91:AE91"/>
    <mergeCell ref="H91:I91"/>
    <mergeCell ref="V95:X95"/>
    <mergeCell ref="AO95:AQ95"/>
    <mergeCell ref="AR98:AS98"/>
    <mergeCell ref="AT98:AU98"/>
    <mergeCell ref="AV98:AX98"/>
    <mergeCell ref="BS90:BT90"/>
    <mergeCell ref="BS91:BT91"/>
    <mergeCell ref="BS92:BT92"/>
    <mergeCell ref="BS93:BT93"/>
    <mergeCell ref="BS94:BT94"/>
    <mergeCell ref="BS95:BT95"/>
    <mergeCell ref="BS96:BT96"/>
    <mergeCell ref="BS97:BT97"/>
    <mergeCell ref="BS98:BT98"/>
    <mergeCell ref="BS99:BT99"/>
    <mergeCell ref="BS100:BT100"/>
    <mergeCell ref="BS101:BT101"/>
    <mergeCell ref="BS102:BT102"/>
    <mergeCell ref="AN65:AP65"/>
    <mergeCell ref="AQ65:AR65"/>
    <mergeCell ref="B66:D66"/>
    <mergeCell ref="E66:F66"/>
    <mergeCell ref="U66:W66"/>
    <mergeCell ref="X66:Y66"/>
    <mergeCell ref="AN66:AP66"/>
    <mergeCell ref="AQ66:AR66"/>
    <mergeCell ref="B67:D67"/>
    <mergeCell ref="E67:F67"/>
    <mergeCell ref="U67:W67"/>
    <mergeCell ref="X67:Y67"/>
    <mergeCell ref="AN67:AP67"/>
    <mergeCell ref="AQ67:AR67"/>
    <mergeCell ref="B68:D68"/>
    <mergeCell ref="E68:F68"/>
    <mergeCell ref="U68:W68"/>
    <mergeCell ref="X68:Y68"/>
    <mergeCell ref="AN68:AP68"/>
    <mergeCell ref="AQ56:AR56"/>
    <mergeCell ref="AQ68:AR68"/>
    <mergeCell ref="AQ57:AR57"/>
    <mergeCell ref="B58:D58"/>
    <mergeCell ref="E58:F58"/>
    <mergeCell ref="U58:W58"/>
    <mergeCell ref="X58:Y58"/>
    <mergeCell ref="AN58:AP58"/>
    <mergeCell ref="AQ58:AR58"/>
    <mergeCell ref="B59:D59"/>
    <mergeCell ref="E59:F59"/>
    <mergeCell ref="U59:W59"/>
    <mergeCell ref="X59:Y59"/>
    <mergeCell ref="AN59:AP59"/>
    <mergeCell ref="AQ59:AR59"/>
    <mergeCell ref="E62:F62"/>
    <mergeCell ref="U62:W62"/>
    <mergeCell ref="X62:Y62"/>
    <mergeCell ref="AN62:AP62"/>
    <mergeCell ref="AQ62:AR62"/>
    <mergeCell ref="E61:F61"/>
    <mergeCell ref="U61:W61"/>
    <mergeCell ref="X61:Y61"/>
    <mergeCell ref="AN61:AP61"/>
    <mergeCell ref="AQ61:AR61"/>
    <mergeCell ref="B62:D62"/>
    <mergeCell ref="B65:D65"/>
    <mergeCell ref="E65:F65"/>
    <mergeCell ref="U65:W65"/>
    <mergeCell ref="X65:Y65"/>
    <mergeCell ref="AQ46:AR46"/>
    <mergeCell ref="B47:D47"/>
    <mergeCell ref="E47:F47"/>
    <mergeCell ref="U47:W47"/>
    <mergeCell ref="X47:Y47"/>
    <mergeCell ref="AN47:AP47"/>
    <mergeCell ref="AQ47:AR47"/>
    <mergeCell ref="B48:D48"/>
    <mergeCell ref="E48:F48"/>
    <mergeCell ref="U48:W48"/>
    <mergeCell ref="X48:Y48"/>
    <mergeCell ref="AN48:AP48"/>
    <mergeCell ref="AQ48:AR48"/>
    <mergeCell ref="B49:D49"/>
    <mergeCell ref="E49:F49"/>
    <mergeCell ref="U49:W49"/>
    <mergeCell ref="X49:Y49"/>
    <mergeCell ref="AN49:AP49"/>
    <mergeCell ref="AQ49:AR49"/>
    <mergeCell ref="AQ53:AR53"/>
    <mergeCell ref="B54:D54"/>
    <mergeCell ref="E54:F54"/>
    <mergeCell ref="U54:W54"/>
    <mergeCell ref="X54:Y54"/>
    <mergeCell ref="AN54:AP54"/>
    <mergeCell ref="AQ54:AR54"/>
    <mergeCell ref="B55:D55"/>
    <mergeCell ref="E55:F55"/>
    <mergeCell ref="U55:W55"/>
    <mergeCell ref="A115:B115"/>
    <mergeCell ref="C116:E116"/>
    <mergeCell ref="F116:G116"/>
    <mergeCell ref="H116:J116"/>
    <mergeCell ref="AM151:AN151"/>
    <mergeCell ref="A152:B152"/>
    <mergeCell ref="T152:U152"/>
    <mergeCell ref="A132:B132"/>
    <mergeCell ref="C132:E132"/>
    <mergeCell ref="F132:G132"/>
    <mergeCell ref="H132:J132"/>
    <mergeCell ref="K132:M132"/>
    <mergeCell ref="N132:O132"/>
    <mergeCell ref="T132:U132"/>
    <mergeCell ref="V132:X132"/>
    <mergeCell ref="Y132:Z132"/>
    <mergeCell ref="AA132:AC132"/>
    <mergeCell ref="AA131:AC131"/>
    <mergeCell ref="AD131:AF131"/>
    <mergeCell ref="K131:M131"/>
    <mergeCell ref="N131:O131"/>
    <mergeCell ref="U56:W56"/>
    <mergeCell ref="AN39:AP41"/>
    <mergeCell ref="B42:D42"/>
    <mergeCell ref="E42:F42"/>
    <mergeCell ref="U42:W42"/>
    <mergeCell ref="X42:Y42"/>
    <mergeCell ref="AN42:AP42"/>
    <mergeCell ref="X53:Y53"/>
    <mergeCell ref="AN53:AP53"/>
    <mergeCell ref="B57:D57"/>
    <mergeCell ref="E57:F57"/>
    <mergeCell ref="U57:W57"/>
    <mergeCell ref="X57:Y57"/>
    <mergeCell ref="AN57:AP57"/>
    <mergeCell ref="A126:B126"/>
    <mergeCell ref="A127:B127"/>
    <mergeCell ref="A128:B128"/>
    <mergeCell ref="A151:B151"/>
    <mergeCell ref="Y128:Z128"/>
    <mergeCell ref="AA128:AC128"/>
    <mergeCell ref="P147:P148"/>
    <mergeCell ref="Q147:Q148"/>
    <mergeCell ref="T147:U148"/>
    <mergeCell ref="A133:B133"/>
    <mergeCell ref="AD128:AF128"/>
    <mergeCell ref="U53:W53"/>
    <mergeCell ref="X56:Y56"/>
    <mergeCell ref="AN56:AP56"/>
    <mergeCell ref="A69:H69"/>
    <mergeCell ref="O69:S69"/>
    <mergeCell ref="U69:W69"/>
    <mergeCell ref="X69:Y69"/>
    <mergeCell ref="AN69:AP69"/>
    <mergeCell ref="AK39:AK41"/>
    <mergeCell ref="AL39:AL41"/>
    <mergeCell ref="AM39:AM41"/>
    <mergeCell ref="AS39:AS41"/>
    <mergeCell ref="AT39:AT41"/>
    <mergeCell ref="C88:E88"/>
    <mergeCell ref="F88:G88"/>
    <mergeCell ref="C95:E95"/>
    <mergeCell ref="AC94:AE94"/>
    <mergeCell ref="AC97:AE97"/>
    <mergeCell ref="C98:E98"/>
    <mergeCell ref="F98:G98"/>
    <mergeCell ref="AC98:AE98"/>
    <mergeCell ref="H98:I98"/>
    <mergeCell ref="J98:L98"/>
    <mergeCell ref="V98:X98"/>
    <mergeCell ref="Y98:Z98"/>
    <mergeCell ref="AQ42:AR42"/>
    <mergeCell ref="B43:D43"/>
    <mergeCell ref="E43:F43"/>
    <mergeCell ref="U43:W43"/>
    <mergeCell ref="X43:Y43"/>
    <mergeCell ref="AN43:AP43"/>
    <mergeCell ref="AQ43:AR43"/>
    <mergeCell ref="B44:D44"/>
    <mergeCell ref="E44:F44"/>
    <mergeCell ref="U44:W44"/>
    <mergeCell ref="X55:Y55"/>
    <mergeCell ref="AN55:AP55"/>
    <mergeCell ref="AQ55:AR55"/>
    <mergeCell ref="B56:D56"/>
    <mergeCell ref="B39:D41"/>
    <mergeCell ref="AI39:AI41"/>
    <mergeCell ref="A171:F172"/>
    <mergeCell ref="AD179:AE180"/>
    <mergeCell ref="AF179:AH180"/>
    <mergeCell ref="G171:M172"/>
    <mergeCell ref="A176:U177"/>
    <mergeCell ref="A179:B180"/>
    <mergeCell ref="C179:E180"/>
    <mergeCell ref="F179:G180"/>
    <mergeCell ref="H179:I180"/>
    <mergeCell ref="K179:L180"/>
    <mergeCell ref="H122:J122"/>
    <mergeCell ref="K122:M122"/>
    <mergeCell ref="N122:O122"/>
    <mergeCell ref="T122:U122"/>
    <mergeCell ref="V122:X122"/>
    <mergeCell ref="T131:U131"/>
    <mergeCell ref="E39:F41"/>
    <mergeCell ref="U39:W41"/>
    <mergeCell ref="X39:Y41"/>
    <mergeCell ref="AG39:AH41"/>
    <mergeCell ref="A110:B111"/>
    <mergeCell ref="C110:E111"/>
    <mergeCell ref="F110:G111"/>
    <mergeCell ref="H110:J111"/>
    <mergeCell ref="K110:M111"/>
    <mergeCell ref="A106:R106"/>
    <mergeCell ref="V106:X106"/>
    <mergeCell ref="C93:E93"/>
    <mergeCell ref="F93:G93"/>
    <mergeCell ref="H93:I93"/>
    <mergeCell ref="A125:B125"/>
    <mergeCell ref="A123:B123"/>
    <mergeCell ref="A124:B124"/>
    <mergeCell ref="A122:B122"/>
    <mergeCell ref="C122:E122"/>
    <mergeCell ref="F122:G122"/>
    <mergeCell ref="E56:F56"/>
    <mergeCell ref="H124:J124"/>
    <mergeCell ref="N124:O124"/>
    <mergeCell ref="T124:U124"/>
    <mergeCell ref="C127:E127"/>
    <mergeCell ref="F127:G127"/>
    <mergeCell ref="H127:J127"/>
    <mergeCell ref="K127:M127"/>
    <mergeCell ref="N127:O127"/>
    <mergeCell ref="T127:U127"/>
    <mergeCell ref="N110:O111"/>
    <mergeCell ref="P110:P111"/>
    <mergeCell ref="Q110:Q111"/>
    <mergeCell ref="R110:R111"/>
    <mergeCell ref="S110:S111"/>
    <mergeCell ref="T110:U111"/>
    <mergeCell ref="K112:M112"/>
    <mergeCell ref="N112:O112"/>
    <mergeCell ref="T112:U112"/>
    <mergeCell ref="C100:E100"/>
    <mergeCell ref="F100:G100"/>
    <mergeCell ref="H100:I100"/>
    <mergeCell ref="J100:L100"/>
    <mergeCell ref="A103:O103"/>
    <mergeCell ref="A104:P104"/>
    <mergeCell ref="C113:E113"/>
    <mergeCell ref="C89:E89"/>
    <mergeCell ref="AJ39:AJ41"/>
    <mergeCell ref="C128:E128"/>
    <mergeCell ref="F128:G128"/>
    <mergeCell ref="H128:J128"/>
    <mergeCell ref="K128:M128"/>
    <mergeCell ref="N128:O128"/>
    <mergeCell ref="T128:U128"/>
    <mergeCell ref="V128:X128"/>
    <mergeCell ref="T151:U151"/>
    <mergeCell ref="A138:J138"/>
    <mergeCell ref="K138:S138"/>
    <mergeCell ref="T138:AB138"/>
    <mergeCell ref="AD138:AL138"/>
    <mergeCell ref="A139:N139"/>
    <mergeCell ref="O139:S139"/>
    <mergeCell ref="T139:AF139"/>
    <mergeCell ref="T115:U115"/>
    <mergeCell ref="V115:X115"/>
    <mergeCell ref="Y115:Z115"/>
    <mergeCell ref="C99:E99"/>
    <mergeCell ref="F99:G99"/>
    <mergeCell ref="AC99:AE99"/>
    <mergeCell ref="AC100:AE100"/>
    <mergeCell ref="AC104:AE104"/>
    <mergeCell ref="AD113:AF113"/>
    <mergeCell ref="A116:B116"/>
    <mergeCell ref="A113:B113"/>
    <mergeCell ref="A114:B114"/>
    <mergeCell ref="A112:B112"/>
    <mergeCell ref="C112:E112"/>
    <mergeCell ref="F112:G112"/>
    <mergeCell ref="H112:J112"/>
    <mergeCell ref="F89:G89"/>
    <mergeCell ref="AC88:AE88"/>
    <mergeCell ref="Y87:Z87"/>
    <mergeCell ref="AA87:AB87"/>
    <mergeCell ref="AC87:AE87"/>
    <mergeCell ref="AO87:AQ87"/>
    <mergeCell ref="AR87:AS87"/>
    <mergeCell ref="AT87:AU87"/>
    <mergeCell ref="AV87:AX87"/>
    <mergeCell ref="H89:I89"/>
    <mergeCell ref="J89:L89"/>
    <mergeCell ref="V89:X89"/>
    <mergeCell ref="Y89:Z89"/>
    <mergeCell ref="AA89:AB89"/>
    <mergeCell ref="AO89:AQ89"/>
    <mergeCell ref="AR89:AS89"/>
    <mergeCell ref="AT89:AU89"/>
    <mergeCell ref="AV89:AX89"/>
    <mergeCell ref="H88:I88"/>
    <mergeCell ref="J88:L88"/>
    <mergeCell ref="V88:X88"/>
    <mergeCell ref="Y88:Z88"/>
    <mergeCell ref="AA88:AB88"/>
    <mergeCell ref="AO88:AQ88"/>
    <mergeCell ref="AR88:AS88"/>
    <mergeCell ref="AT88:AU88"/>
    <mergeCell ref="C86:E86"/>
    <mergeCell ref="F86:G86"/>
    <mergeCell ref="AC85:AE85"/>
    <mergeCell ref="C83:E83"/>
    <mergeCell ref="F83:G83"/>
    <mergeCell ref="H83:I83"/>
    <mergeCell ref="J83:L83"/>
    <mergeCell ref="V83:X83"/>
    <mergeCell ref="Y83:Z83"/>
    <mergeCell ref="AA83:AB83"/>
    <mergeCell ref="AC83:AE83"/>
    <mergeCell ref="AO83:AQ83"/>
    <mergeCell ref="AR83:AS83"/>
    <mergeCell ref="AT83:AU83"/>
    <mergeCell ref="AV83:AX83"/>
    <mergeCell ref="C87:E87"/>
    <mergeCell ref="F87:G87"/>
    <mergeCell ref="H87:I87"/>
    <mergeCell ref="J87:L87"/>
    <mergeCell ref="V87:X87"/>
    <mergeCell ref="H86:I86"/>
    <mergeCell ref="J86:L86"/>
    <mergeCell ref="V86:X86"/>
    <mergeCell ref="Y86:Z86"/>
    <mergeCell ref="AA86:AB86"/>
    <mergeCell ref="AO86:AQ86"/>
    <mergeCell ref="AR86:AS86"/>
    <mergeCell ref="AT86:AU86"/>
    <mergeCell ref="AV86:AX86"/>
    <mergeCell ref="H80:I80"/>
    <mergeCell ref="J80:L80"/>
    <mergeCell ref="V80:X80"/>
    <mergeCell ref="Y80:Z80"/>
    <mergeCell ref="AA80:AB80"/>
    <mergeCell ref="AO80:AQ80"/>
    <mergeCell ref="AT81:AU81"/>
    <mergeCell ref="AV81:AX81"/>
    <mergeCell ref="C85:E85"/>
    <mergeCell ref="F85:G85"/>
    <mergeCell ref="AC84:AE84"/>
    <mergeCell ref="C84:E84"/>
    <mergeCell ref="F84:G84"/>
    <mergeCell ref="H85:I85"/>
    <mergeCell ref="J85:L85"/>
    <mergeCell ref="V85:X85"/>
    <mergeCell ref="Y85:Z85"/>
    <mergeCell ref="AA85:AB85"/>
    <mergeCell ref="AO85:AQ85"/>
    <mergeCell ref="AR85:AS85"/>
    <mergeCell ref="AT85:AU85"/>
    <mergeCell ref="AV85:AX85"/>
    <mergeCell ref="AR80:AS80"/>
    <mergeCell ref="AT80:AU80"/>
    <mergeCell ref="AV80:AX80"/>
    <mergeCell ref="V81:X81"/>
    <mergeCell ref="Y81:Z81"/>
    <mergeCell ref="AA81:AB81"/>
    <mergeCell ref="AO81:AQ81"/>
    <mergeCell ref="AR81:AS81"/>
    <mergeCell ref="AQ52:AR52"/>
    <mergeCell ref="B53:D53"/>
    <mergeCell ref="E53:F53"/>
    <mergeCell ref="B60:D60"/>
    <mergeCell ref="E60:F60"/>
    <mergeCell ref="U60:W60"/>
    <mergeCell ref="X60:Y60"/>
    <mergeCell ref="AN60:AP60"/>
    <mergeCell ref="AQ60:AR60"/>
    <mergeCell ref="B61:D61"/>
    <mergeCell ref="C77:E77"/>
    <mergeCell ref="F77:G77"/>
    <mergeCell ref="AC78:AE78"/>
    <mergeCell ref="C78:E78"/>
    <mergeCell ref="F78:G78"/>
    <mergeCell ref="AC77:AE77"/>
    <mergeCell ref="C80:E80"/>
    <mergeCell ref="F80:G80"/>
    <mergeCell ref="AC79:AE79"/>
    <mergeCell ref="C79:E79"/>
    <mergeCell ref="F79:G79"/>
    <mergeCell ref="H79:I79"/>
    <mergeCell ref="J79:L79"/>
    <mergeCell ref="V79:X79"/>
    <mergeCell ref="Y79:Z79"/>
    <mergeCell ref="AA79:AB79"/>
    <mergeCell ref="AO79:AQ79"/>
    <mergeCell ref="AC80:AE80"/>
    <mergeCell ref="H77:I77"/>
    <mergeCell ref="J77:L77"/>
    <mergeCell ref="V77:X77"/>
    <mergeCell ref="Y77:Z77"/>
    <mergeCell ref="Z39:Z41"/>
    <mergeCell ref="AA39:AA41"/>
    <mergeCell ref="AB39:AF40"/>
    <mergeCell ref="AU39:AY40"/>
    <mergeCell ref="BB39:BB41"/>
    <mergeCell ref="BC39:BC41"/>
    <mergeCell ref="BD39:BD41"/>
    <mergeCell ref="BE39:BE41"/>
    <mergeCell ref="AZ39:BA41"/>
    <mergeCell ref="AQ39:AR41"/>
    <mergeCell ref="A75:A76"/>
    <mergeCell ref="B75:B76"/>
    <mergeCell ref="C75:E76"/>
    <mergeCell ref="F75:G76"/>
    <mergeCell ref="H75:I76"/>
    <mergeCell ref="J75:L76"/>
    <mergeCell ref="M75:M76"/>
    <mergeCell ref="P75:P76"/>
    <mergeCell ref="Q75:Q76"/>
    <mergeCell ref="R75:R76"/>
    <mergeCell ref="B50:D50"/>
    <mergeCell ref="E50:F50"/>
    <mergeCell ref="U50:W50"/>
    <mergeCell ref="X50:Y50"/>
    <mergeCell ref="AN50:AP50"/>
    <mergeCell ref="AQ50:AR50"/>
    <mergeCell ref="B51:D51"/>
    <mergeCell ref="B52:D52"/>
    <mergeCell ref="E52:F52"/>
    <mergeCell ref="U52:W52"/>
    <mergeCell ref="X52:Y52"/>
    <mergeCell ref="AN52:AP52"/>
    <mergeCell ref="A3:A5"/>
    <mergeCell ref="B3:B5"/>
    <mergeCell ref="C3:F5"/>
    <mergeCell ref="G3:G5"/>
    <mergeCell ref="H3:H5"/>
    <mergeCell ref="BB3:BB5"/>
    <mergeCell ref="Z3:Z5"/>
    <mergeCell ref="P3:P5"/>
    <mergeCell ref="Q3:Q5"/>
    <mergeCell ref="R3:R5"/>
    <mergeCell ref="S3:S5"/>
    <mergeCell ref="T3:T5"/>
    <mergeCell ref="A1:S2"/>
    <mergeCell ref="T1:AL2"/>
    <mergeCell ref="AM1:BE2"/>
    <mergeCell ref="U3:U5"/>
    <mergeCell ref="V3:Y5"/>
    <mergeCell ref="AA3:AA5"/>
    <mergeCell ref="AM3:AM5"/>
    <mergeCell ref="AN3:AN5"/>
    <mergeCell ref="AO3:AR5"/>
    <mergeCell ref="AS3:AS5"/>
    <mergeCell ref="AT3:AT5"/>
    <mergeCell ref="BC3:BC5"/>
    <mergeCell ref="BD3:BD5"/>
    <mergeCell ref="BE3:BE5"/>
    <mergeCell ref="AI3:AI5"/>
    <mergeCell ref="AJ3:AJ5"/>
    <mergeCell ref="AK3:AK5"/>
    <mergeCell ref="AL3:AL5"/>
    <mergeCell ref="A36:P36"/>
    <mergeCell ref="Q36:S36"/>
    <mergeCell ref="A34:N34"/>
    <mergeCell ref="V36:X36"/>
    <mergeCell ref="AO36:AQ36"/>
    <mergeCell ref="X44:Y44"/>
    <mergeCell ref="AN44:AP44"/>
    <mergeCell ref="AQ44:AR44"/>
    <mergeCell ref="B45:D45"/>
    <mergeCell ref="E45:F45"/>
    <mergeCell ref="U45:W45"/>
    <mergeCell ref="X45:Y45"/>
    <mergeCell ref="AN45:AP45"/>
    <mergeCell ref="AQ45:AR45"/>
    <mergeCell ref="B46:D46"/>
    <mergeCell ref="E46:F46"/>
    <mergeCell ref="U46:W46"/>
    <mergeCell ref="X46:Y46"/>
    <mergeCell ref="AN46:AP46"/>
    <mergeCell ref="A37:S38"/>
    <mergeCell ref="T37:AL38"/>
    <mergeCell ref="AM37:BE38"/>
    <mergeCell ref="A39:A41"/>
    <mergeCell ref="G39:G41"/>
    <mergeCell ref="H39:H41"/>
    <mergeCell ref="I39:M40"/>
    <mergeCell ref="N39:O41"/>
    <mergeCell ref="P39:P41"/>
    <mergeCell ref="Q39:Q41"/>
    <mergeCell ref="R39:R41"/>
    <mergeCell ref="S39:S41"/>
    <mergeCell ref="T39:T41"/>
    <mergeCell ref="E51:F51"/>
    <mergeCell ref="U51:W51"/>
    <mergeCell ref="X51:Y51"/>
    <mergeCell ref="AN51:AP51"/>
    <mergeCell ref="AQ51:AR51"/>
    <mergeCell ref="A73:S74"/>
    <mergeCell ref="T73:AL74"/>
    <mergeCell ref="AM73:BE74"/>
    <mergeCell ref="A71:O71"/>
    <mergeCell ref="P71:S71"/>
    <mergeCell ref="U71:W71"/>
    <mergeCell ref="X71:Y71"/>
    <mergeCell ref="AN71:AP71"/>
    <mergeCell ref="AQ71:AR71"/>
    <mergeCell ref="A72:Q72"/>
    <mergeCell ref="R72:S72"/>
    <mergeCell ref="U72:W72"/>
    <mergeCell ref="X72:Y72"/>
    <mergeCell ref="AN72:AP72"/>
    <mergeCell ref="AQ72:AR72"/>
    <mergeCell ref="B63:D63"/>
    <mergeCell ref="E63:F63"/>
    <mergeCell ref="U63:W63"/>
    <mergeCell ref="X63:Y63"/>
    <mergeCell ref="AN63:AP63"/>
    <mergeCell ref="AQ63:AR63"/>
    <mergeCell ref="B64:D64"/>
    <mergeCell ref="E64:F64"/>
    <mergeCell ref="U64:W64"/>
    <mergeCell ref="X64:Y64"/>
    <mergeCell ref="AN64:AP64"/>
    <mergeCell ref="AQ64:AR64"/>
    <mergeCell ref="AT75:AU76"/>
    <mergeCell ref="AV75:AX76"/>
    <mergeCell ref="AY75:AY76"/>
    <mergeCell ref="BB75:BB76"/>
    <mergeCell ref="BC75:BC76"/>
    <mergeCell ref="BD75:BD76"/>
    <mergeCell ref="BE75:BE76"/>
    <mergeCell ref="BF75:BF76"/>
    <mergeCell ref="BG75:BG76"/>
    <mergeCell ref="BH75:BJ76"/>
    <mergeCell ref="BK75:BL76"/>
    <mergeCell ref="BM75:BN76"/>
    <mergeCell ref="BO75:BQ76"/>
    <mergeCell ref="BR75:BR76"/>
    <mergeCell ref="S75:S76"/>
    <mergeCell ref="T75:T76"/>
    <mergeCell ref="U75:U76"/>
    <mergeCell ref="V75:X76"/>
    <mergeCell ref="Y75:Z76"/>
    <mergeCell ref="AA75:AB76"/>
    <mergeCell ref="AC75:AE76"/>
    <mergeCell ref="AF75:AF76"/>
    <mergeCell ref="AI75:AI76"/>
    <mergeCell ref="AJ75:AJ76"/>
    <mergeCell ref="AK75:AK76"/>
    <mergeCell ref="AL75:AL76"/>
    <mergeCell ref="AM75:AM76"/>
    <mergeCell ref="AN75:AN76"/>
    <mergeCell ref="AO75:AQ76"/>
    <mergeCell ref="AR75:AS76"/>
    <mergeCell ref="AG75:AH76"/>
    <mergeCell ref="AR77:AS77"/>
    <mergeCell ref="AT77:AU77"/>
    <mergeCell ref="AV77:AX77"/>
    <mergeCell ref="BH77:BJ77"/>
    <mergeCell ref="BK77:BL77"/>
    <mergeCell ref="BM77:BN77"/>
    <mergeCell ref="BO77:BQ77"/>
    <mergeCell ref="H78:I78"/>
    <mergeCell ref="J78:L78"/>
    <mergeCell ref="V78:X78"/>
    <mergeCell ref="Y78:Z78"/>
    <mergeCell ref="AA78:AB78"/>
    <mergeCell ref="AO78:AQ78"/>
    <mergeCell ref="AR78:AS78"/>
    <mergeCell ref="AT78:AU78"/>
    <mergeCell ref="AV78:AX78"/>
    <mergeCell ref="BH78:BJ78"/>
    <mergeCell ref="BK78:BL78"/>
    <mergeCell ref="BM78:BN78"/>
    <mergeCell ref="BO78:BQ78"/>
    <mergeCell ref="AG77:AH77"/>
    <mergeCell ref="AG78:AH78"/>
    <mergeCell ref="AA77:AB77"/>
    <mergeCell ref="AO77:AQ77"/>
    <mergeCell ref="AG79:AH79"/>
    <mergeCell ref="AG80:AH80"/>
    <mergeCell ref="AR79:AS79"/>
    <mergeCell ref="AT79:AU79"/>
    <mergeCell ref="AV79:AX79"/>
    <mergeCell ref="BH81:BJ81"/>
    <mergeCell ref="BK81:BL81"/>
    <mergeCell ref="BM81:BN81"/>
    <mergeCell ref="BO81:BQ81"/>
    <mergeCell ref="C82:E82"/>
    <mergeCell ref="F82:G82"/>
    <mergeCell ref="H82:I82"/>
    <mergeCell ref="J82:L82"/>
    <mergeCell ref="V82:X82"/>
    <mergeCell ref="Y82:Z82"/>
    <mergeCell ref="AA82:AB82"/>
    <mergeCell ref="AC82:AE82"/>
    <mergeCell ref="AO82:AQ82"/>
    <mergeCell ref="AR82:AS82"/>
    <mergeCell ref="AT82:AU82"/>
    <mergeCell ref="AV82:AX82"/>
    <mergeCell ref="BH82:BJ82"/>
    <mergeCell ref="BK82:BL82"/>
    <mergeCell ref="BM82:BN82"/>
    <mergeCell ref="BO82:BQ82"/>
    <mergeCell ref="AG81:AH81"/>
    <mergeCell ref="AG82:AH82"/>
    <mergeCell ref="AC81:AE81"/>
    <mergeCell ref="C81:E81"/>
    <mergeCell ref="F81:G81"/>
    <mergeCell ref="H81:I81"/>
    <mergeCell ref="J81:L81"/>
    <mergeCell ref="BH83:BJ83"/>
    <mergeCell ref="BK83:BL83"/>
    <mergeCell ref="BM83:BN83"/>
    <mergeCell ref="BO83:BQ83"/>
    <mergeCell ref="H84:I84"/>
    <mergeCell ref="J84:L84"/>
    <mergeCell ref="V84:X84"/>
    <mergeCell ref="Y84:Z84"/>
    <mergeCell ref="AA84:AB84"/>
    <mergeCell ref="AO84:AQ84"/>
    <mergeCell ref="AR84:AS84"/>
    <mergeCell ref="AT84:AU84"/>
    <mergeCell ref="AV84:AX84"/>
    <mergeCell ref="BH84:BJ84"/>
    <mergeCell ref="BK84:BL84"/>
    <mergeCell ref="BM84:BN84"/>
    <mergeCell ref="BO84:BQ84"/>
    <mergeCell ref="AG83:AH83"/>
    <mergeCell ref="AG84:AH84"/>
    <mergeCell ref="BH86:BJ86"/>
    <mergeCell ref="BK86:BL86"/>
    <mergeCell ref="BM86:BN86"/>
    <mergeCell ref="BO86:BQ86"/>
    <mergeCell ref="AG85:AH85"/>
    <mergeCell ref="AG86:AH86"/>
    <mergeCell ref="BH87:BJ87"/>
    <mergeCell ref="BK87:BL87"/>
    <mergeCell ref="BM87:BN87"/>
    <mergeCell ref="BO87:BQ87"/>
    <mergeCell ref="AC86:AE86"/>
    <mergeCell ref="AV88:AX88"/>
    <mergeCell ref="BH88:BJ88"/>
    <mergeCell ref="BK88:BL88"/>
    <mergeCell ref="BM88:BN88"/>
    <mergeCell ref="BO88:BQ88"/>
    <mergeCell ref="AG87:AH87"/>
    <mergeCell ref="AG88:AH88"/>
    <mergeCell ref="BH89:BJ89"/>
    <mergeCell ref="BK89:BL89"/>
    <mergeCell ref="BM89:BN89"/>
    <mergeCell ref="BO89:BQ89"/>
    <mergeCell ref="H90:I90"/>
    <mergeCell ref="J90:L90"/>
    <mergeCell ref="V90:X90"/>
    <mergeCell ref="Y90:Z90"/>
    <mergeCell ref="AA90:AB90"/>
    <mergeCell ref="AO90:AQ90"/>
    <mergeCell ref="AR90:AS90"/>
    <mergeCell ref="AT90:AU90"/>
    <mergeCell ref="AV90:AX90"/>
    <mergeCell ref="BH90:BJ90"/>
    <mergeCell ref="BK90:BL90"/>
    <mergeCell ref="BM90:BN90"/>
    <mergeCell ref="BO90:BQ90"/>
    <mergeCell ref="AG89:AH89"/>
    <mergeCell ref="AG90:AH90"/>
    <mergeCell ref="AC90:AE90"/>
    <mergeCell ref="BH91:BJ91"/>
    <mergeCell ref="BK91:BL91"/>
    <mergeCell ref="BM91:BN91"/>
    <mergeCell ref="BO91:BQ91"/>
    <mergeCell ref="C92:E92"/>
    <mergeCell ref="F92:G92"/>
    <mergeCell ref="H92:I92"/>
    <mergeCell ref="J92:L92"/>
    <mergeCell ref="V92:X92"/>
    <mergeCell ref="Y92:Z92"/>
    <mergeCell ref="AA92:AB92"/>
    <mergeCell ref="AC92:AE92"/>
    <mergeCell ref="AO92:AQ92"/>
    <mergeCell ref="AR92:AS92"/>
    <mergeCell ref="AT92:AU92"/>
    <mergeCell ref="AV92:AX92"/>
    <mergeCell ref="BH92:BJ92"/>
    <mergeCell ref="BK92:BL92"/>
    <mergeCell ref="BM92:BN92"/>
    <mergeCell ref="BO92:BQ92"/>
    <mergeCell ref="AG91:AH91"/>
    <mergeCell ref="AG92:AH92"/>
    <mergeCell ref="C91:E91"/>
    <mergeCell ref="F91:G91"/>
    <mergeCell ref="J91:L91"/>
    <mergeCell ref="V91:X91"/>
    <mergeCell ref="Y91:Z91"/>
    <mergeCell ref="AA91:AB91"/>
    <mergeCell ref="AO91:AQ91"/>
    <mergeCell ref="AR91:AS91"/>
    <mergeCell ref="AT91:AU91"/>
    <mergeCell ref="AV91:AX91"/>
    <mergeCell ref="BH93:BJ93"/>
    <mergeCell ref="BK93:BL93"/>
    <mergeCell ref="BM93:BN93"/>
    <mergeCell ref="BO93:BQ93"/>
    <mergeCell ref="H94:I94"/>
    <mergeCell ref="J94:L94"/>
    <mergeCell ref="V94:X94"/>
    <mergeCell ref="Y94:Z94"/>
    <mergeCell ref="AA94:AB94"/>
    <mergeCell ref="AO94:AQ94"/>
    <mergeCell ref="AR94:AS94"/>
    <mergeCell ref="AT94:AU94"/>
    <mergeCell ref="AV94:AX94"/>
    <mergeCell ref="BH94:BJ94"/>
    <mergeCell ref="BK94:BL94"/>
    <mergeCell ref="BM94:BN94"/>
    <mergeCell ref="BO94:BQ94"/>
    <mergeCell ref="AG93:AH93"/>
    <mergeCell ref="AG94:AH94"/>
    <mergeCell ref="AZ93:BA93"/>
    <mergeCell ref="AZ94:BA94"/>
    <mergeCell ref="AO93:AQ93"/>
    <mergeCell ref="AR93:AS93"/>
    <mergeCell ref="AT93:AU93"/>
    <mergeCell ref="AV93:AX93"/>
    <mergeCell ref="J93:L93"/>
    <mergeCell ref="V93:X93"/>
    <mergeCell ref="Y93:Z93"/>
    <mergeCell ref="AA93:AB93"/>
    <mergeCell ref="BH95:BJ95"/>
    <mergeCell ref="H96:I96"/>
    <mergeCell ref="J96:L96"/>
    <mergeCell ref="V96:X96"/>
    <mergeCell ref="Y96:Z96"/>
    <mergeCell ref="AA96:AB96"/>
    <mergeCell ref="AO96:AQ96"/>
    <mergeCell ref="AR96:AS96"/>
    <mergeCell ref="AT96:AU96"/>
    <mergeCell ref="AV96:AX96"/>
    <mergeCell ref="BH96:BJ96"/>
    <mergeCell ref="BK96:BL96"/>
    <mergeCell ref="BM96:BN96"/>
    <mergeCell ref="BO96:BQ96"/>
    <mergeCell ref="H97:I97"/>
    <mergeCell ref="J97:L97"/>
    <mergeCell ref="V97:X97"/>
    <mergeCell ref="Y97:Z97"/>
    <mergeCell ref="AA97:AB97"/>
    <mergeCell ref="AO97:AQ97"/>
    <mergeCell ref="AR97:AS97"/>
    <mergeCell ref="AT97:AU97"/>
    <mergeCell ref="AV97:AX97"/>
    <mergeCell ref="BH97:BJ97"/>
    <mergeCell ref="BK97:BL97"/>
    <mergeCell ref="BM97:BN97"/>
    <mergeCell ref="BO97:BQ97"/>
    <mergeCell ref="AG95:AH95"/>
    <mergeCell ref="AG96:AH96"/>
    <mergeCell ref="AG97:AH97"/>
    <mergeCell ref="AZ95:BA95"/>
    <mergeCell ref="AZ96:BA96"/>
    <mergeCell ref="BH98:BJ98"/>
    <mergeCell ref="BK98:BL98"/>
    <mergeCell ref="BM98:BN98"/>
    <mergeCell ref="BO98:BQ98"/>
    <mergeCell ref="H99:I99"/>
    <mergeCell ref="J99:L99"/>
    <mergeCell ref="V99:X99"/>
    <mergeCell ref="Y99:Z99"/>
    <mergeCell ref="AA99:AB99"/>
    <mergeCell ref="AO99:AQ99"/>
    <mergeCell ref="AR99:AS99"/>
    <mergeCell ref="AT99:AU99"/>
    <mergeCell ref="AV99:AX99"/>
    <mergeCell ref="BH99:BJ99"/>
    <mergeCell ref="BK99:BL99"/>
    <mergeCell ref="BM99:BN99"/>
    <mergeCell ref="BO99:BQ99"/>
    <mergeCell ref="AG98:AH98"/>
    <mergeCell ref="AG99:AH99"/>
    <mergeCell ref="AO98:AQ98"/>
    <mergeCell ref="BH100:BJ100"/>
    <mergeCell ref="BK100:BL100"/>
    <mergeCell ref="BM100:BN100"/>
    <mergeCell ref="BO100:BQ100"/>
    <mergeCell ref="A101:I101"/>
    <mergeCell ref="J101:S101"/>
    <mergeCell ref="V101:X101"/>
    <mergeCell ref="Y101:Z101"/>
    <mergeCell ref="AA101:AB101"/>
    <mergeCell ref="AC101:AE101"/>
    <mergeCell ref="AO101:AQ101"/>
    <mergeCell ref="AR101:AS101"/>
    <mergeCell ref="AT101:AU101"/>
    <mergeCell ref="AV101:AX101"/>
    <mergeCell ref="BH101:BJ101"/>
    <mergeCell ref="BK101:BL101"/>
    <mergeCell ref="BM101:BN101"/>
    <mergeCell ref="BO101:BQ101"/>
    <mergeCell ref="AG100:AH100"/>
    <mergeCell ref="AG101:AH101"/>
    <mergeCell ref="AO100:AQ100"/>
    <mergeCell ref="AR100:AS100"/>
    <mergeCell ref="AT100:AU100"/>
    <mergeCell ref="AV100:AX100"/>
    <mergeCell ref="BH102:BJ102"/>
    <mergeCell ref="BK102:BL102"/>
    <mergeCell ref="BM102:BN102"/>
    <mergeCell ref="BO102:BQ102"/>
    <mergeCell ref="P103:S103"/>
    <mergeCell ref="V103:X103"/>
    <mergeCell ref="Y103:Z103"/>
    <mergeCell ref="AA103:AB103"/>
    <mergeCell ref="AC103:AE103"/>
    <mergeCell ref="AO103:AQ103"/>
    <mergeCell ref="AR103:AS103"/>
    <mergeCell ref="AT103:AU103"/>
    <mergeCell ref="AV103:AX103"/>
    <mergeCell ref="BH103:BJ103"/>
    <mergeCell ref="BK103:BL103"/>
    <mergeCell ref="BM103:BN103"/>
    <mergeCell ref="BO103:BQ103"/>
    <mergeCell ref="AG102:AH102"/>
    <mergeCell ref="AG103:AH103"/>
    <mergeCell ref="O102:S102"/>
    <mergeCell ref="V102:X102"/>
    <mergeCell ref="Y102:Z102"/>
    <mergeCell ref="AA102:AB102"/>
    <mergeCell ref="AC102:AE102"/>
    <mergeCell ref="AO102:AQ102"/>
    <mergeCell ref="AR102:AS102"/>
    <mergeCell ref="AT102:AU102"/>
    <mergeCell ref="AV102:AX102"/>
    <mergeCell ref="AM110:AN111"/>
    <mergeCell ref="AO110:AQ111"/>
    <mergeCell ref="AH110:AH111"/>
    <mergeCell ref="AI110:AI111"/>
    <mergeCell ref="AR110:AS111"/>
    <mergeCell ref="BH104:BJ104"/>
    <mergeCell ref="BK104:BL104"/>
    <mergeCell ref="BM104:BN104"/>
    <mergeCell ref="BO104:BQ104"/>
    <mergeCell ref="R105:S105"/>
    <mergeCell ref="V105:X105"/>
    <mergeCell ref="Y105:Z105"/>
    <mergeCell ref="AA105:AB105"/>
    <mergeCell ref="AC105:AE105"/>
    <mergeCell ref="AO105:AQ105"/>
    <mergeCell ref="AR105:AS105"/>
    <mergeCell ref="AT105:AU105"/>
    <mergeCell ref="AV105:AX105"/>
    <mergeCell ref="BH105:BJ105"/>
    <mergeCell ref="BK105:BL105"/>
    <mergeCell ref="BM105:BN105"/>
    <mergeCell ref="BO105:BQ105"/>
    <mergeCell ref="AG104:AH104"/>
    <mergeCell ref="AG105:AH105"/>
    <mergeCell ref="Q104:S104"/>
    <mergeCell ref="V104:X104"/>
    <mergeCell ref="Y104:Z104"/>
    <mergeCell ref="AA104:AB104"/>
    <mergeCell ref="AT110:AV111"/>
    <mergeCell ref="AW110:AY111"/>
    <mergeCell ref="F113:G113"/>
    <mergeCell ref="H113:J113"/>
    <mergeCell ref="K113:M113"/>
    <mergeCell ref="N113:O113"/>
    <mergeCell ref="T113:U113"/>
    <mergeCell ref="V113:X113"/>
    <mergeCell ref="Y113:Z113"/>
    <mergeCell ref="AA113:AC113"/>
    <mergeCell ref="BH106:BJ106"/>
    <mergeCell ref="BK106:BL106"/>
    <mergeCell ref="BM106:BN106"/>
    <mergeCell ref="BO106:BQ106"/>
    <mergeCell ref="AZ110:BA111"/>
    <mergeCell ref="BB110:BB111"/>
    <mergeCell ref="BC110:BC111"/>
    <mergeCell ref="BD110:BD111"/>
    <mergeCell ref="BE110:BE111"/>
    <mergeCell ref="V112:X112"/>
    <mergeCell ref="Y112:Z112"/>
    <mergeCell ref="AA112:AC112"/>
    <mergeCell ref="AD112:AF112"/>
    <mergeCell ref="AM112:AN112"/>
    <mergeCell ref="AO112:AQ112"/>
    <mergeCell ref="AR112:AS112"/>
    <mergeCell ref="AT112:AV112"/>
    <mergeCell ref="AW112:AY112"/>
    <mergeCell ref="AG106:AH106"/>
    <mergeCell ref="Y106:Z106"/>
    <mergeCell ref="AA106:AB106"/>
    <mergeCell ref="AC106:AE106"/>
    <mergeCell ref="AZ112:BA112"/>
    <mergeCell ref="AJ110:AJ111"/>
    <mergeCell ref="C114:E114"/>
    <mergeCell ref="F114:G114"/>
    <mergeCell ref="H114:J114"/>
    <mergeCell ref="K114:M114"/>
    <mergeCell ref="N114:O114"/>
    <mergeCell ref="T114:U114"/>
    <mergeCell ref="V114:X114"/>
    <mergeCell ref="Y114:Z114"/>
    <mergeCell ref="AA114:AC114"/>
    <mergeCell ref="AD114:AF114"/>
    <mergeCell ref="AM114:AN114"/>
    <mergeCell ref="AO114:AQ114"/>
    <mergeCell ref="AR114:AS114"/>
    <mergeCell ref="AT114:AV114"/>
    <mergeCell ref="AW114:AY114"/>
    <mergeCell ref="AA115:AC115"/>
    <mergeCell ref="C115:E115"/>
    <mergeCell ref="F115:G115"/>
    <mergeCell ref="H115:J115"/>
    <mergeCell ref="K115:M115"/>
    <mergeCell ref="N115:O115"/>
    <mergeCell ref="H125:J125"/>
    <mergeCell ref="N125:O125"/>
    <mergeCell ref="T125:U125"/>
    <mergeCell ref="AA125:AC125"/>
    <mergeCell ref="AM125:AN125"/>
    <mergeCell ref="AT125:AV125"/>
    <mergeCell ref="AR116:AS116"/>
    <mergeCell ref="AT116:AV116"/>
    <mergeCell ref="AW116:AY116"/>
    <mergeCell ref="C117:E117"/>
    <mergeCell ref="F117:G117"/>
    <mergeCell ref="H117:J117"/>
    <mergeCell ref="K117:M117"/>
    <mergeCell ref="N117:O117"/>
    <mergeCell ref="T117:U117"/>
    <mergeCell ref="V117:X117"/>
    <mergeCell ref="Y117:Z117"/>
    <mergeCell ref="AA117:AC117"/>
    <mergeCell ref="AD117:AF117"/>
    <mergeCell ref="AM117:AN117"/>
    <mergeCell ref="AO117:AQ117"/>
    <mergeCell ref="AR117:AS117"/>
    <mergeCell ref="AT117:AV117"/>
    <mergeCell ref="AW117:AY117"/>
    <mergeCell ref="T126:U126"/>
    <mergeCell ref="V126:X126"/>
    <mergeCell ref="Y126:Z126"/>
    <mergeCell ref="AA126:AC126"/>
    <mergeCell ref="AD126:AF126"/>
    <mergeCell ref="AM126:AN126"/>
    <mergeCell ref="AO126:AQ126"/>
    <mergeCell ref="AR126:AS126"/>
    <mergeCell ref="AT126:AV126"/>
    <mergeCell ref="AW126:AY126"/>
    <mergeCell ref="AA122:AC122"/>
    <mergeCell ref="AM122:AN122"/>
    <mergeCell ref="AD132:AF132"/>
    <mergeCell ref="AM132:AN132"/>
    <mergeCell ref="AO132:AQ132"/>
    <mergeCell ref="AR132:AS132"/>
    <mergeCell ref="AT132:AV132"/>
    <mergeCell ref="AW132:AY132"/>
    <mergeCell ref="AM131:AN131"/>
    <mergeCell ref="AT131:AV131"/>
    <mergeCell ref="AW131:AY131"/>
    <mergeCell ref="AO122:AQ122"/>
    <mergeCell ref="AR122:AS122"/>
    <mergeCell ref="AT122:AV122"/>
    <mergeCell ref="AW122:AY122"/>
    <mergeCell ref="AA124:AC124"/>
    <mergeCell ref="AM124:AN124"/>
    <mergeCell ref="AT124:AV124"/>
    <mergeCell ref="N133:O133"/>
    <mergeCell ref="T133:U133"/>
    <mergeCell ref="V133:X133"/>
    <mergeCell ref="Y133:Z133"/>
    <mergeCell ref="AA133:AC133"/>
    <mergeCell ref="AD133:AF133"/>
    <mergeCell ref="AM133:AN133"/>
    <mergeCell ref="AO133:AQ133"/>
    <mergeCell ref="AR133:AS133"/>
    <mergeCell ref="AT133:AV133"/>
    <mergeCell ref="AW133:AY133"/>
    <mergeCell ref="A134:B134"/>
    <mergeCell ref="C134:E134"/>
    <mergeCell ref="F134:G134"/>
    <mergeCell ref="H134:J134"/>
    <mergeCell ref="K134:M134"/>
    <mergeCell ref="N134:O134"/>
    <mergeCell ref="T134:U134"/>
    <mergeCell ref="V134:X134"/>
    <mergeCell ref="Y134:Z134"/>
    <mergeCell ref="AA134:AC134"/>
    <mergeCell ref="AD134:AF134"/>
    <mergeCell ref="AM134:AN134"/>
    <mergeCell ref="AO134:AQ134"/>
    <mergeCell ref="AR134:AS134"/>
    <mergeCell ref="AT134:AV134"/>
    <mergeCell ref="AW134:AY134"/>
    <mergeCell ref="A135:B135"/>
    <mergeCell ref="C135:E135"/>
    <mergeCell ref="F135:G135"/>
    <mergeCell ref="H135:J135"/>
    <mergeCell ref="K135:M135"/>
    <mergeCell ref="N135:O135"/>
    <mergeCell ref="T135:U135"/>
    <mergeCell ref="V135:X135"/>
    <mergeCell ref="Y135:Z135"/>
    <mergeCell ref="AA135:AC135"/>
    <mergeCell ref="AD135:AF135"/>
    <mergeCell ref="AM135:AN135"/>
    <mergeCell ref="AO135:AQ135"/>
    <mergeCell ref="AR135:AS135"/>
    <mergeCell ref="AT135:AV135"/>
    <mergeCell ref="AW135:AY135"/>
    <mergeCell ref="A136:B136"/>
    <mergeCell ref="C136:E136"/>
    <mergeCell ref="F136:G136"/>
    <mergeCell ref="H136:J136"/>
    <mergeCell ref="K136:M136"/>
    <mergeCell ref="N136:O136"/>
    <mergeCell ref="T136:U136"/>
    <mergeCell ref="V136:X136"/>
    <mergeCell ref="Y136:Z136"/>
    <mergeCell ref="AA136:AC136"/>
    <mergeCell ref="AD136:AF136"/>
    <mergeCell ref="AM136:AN136"/>
    <mergeCell ref="AO136:AQ136"/>
    <mergeCell ref="AR136:AS136"/>
    <mergeCell ref="AT136:AV136"/>
    <mergeCell ref="AW136:AY136"/>
    <mergeCell ref="AM138:AV138"/>
    <mergeCell ref="AW138:BE138"/>
    <mergeCell ref="AM139:AZ139"/>
    <mergeCell ref="BA139:BE139"/>
    <mergeCell ref="AM140:BA140"/>
    <mergeCell ref="BB140:BE140"/>
    <mergeCell ref="A149:B149"/>
    <mergeCell ref="T149:U149"/>
    <mergeCell ref="AM149:AN149"/>
    <mergeCell ref="A150:B150"/>
    <mergeCell ref="T150:U150"/>
    <mergeCell ref="AM150:AN150"/>
    <mergeCell ref="A147:B148"/>
    <mergeCell ref="AI147:AI148"/>
    <mergeCell ref="AJ147:AJ148"/>
    <mergeCell ref="AM147:AN148"/>
    <mergeCell ref="AO147:AR147"/>
    <mergeCell ref="AS147:AT148"/>
    <mergeCell ref="AU147:AY147"/>
    <mergeCell ref="BA147:BA148"/>
    <mergeCell ref="BB147:BB148"/>
    <mergeCell ref="BC147:BC148"/>
    <mergeCell ref="T141:AI141"/>
    <mergeCell ref="AJ141:AL141"/>
    <mergeCell ref="AH139:AL139"/>
    <mergeCell ref="A140:O140"/>
    <mergeCell ref="P140:S140"/>
    <mergeCell ref="T140:AH140"/>
    <mergeCell ref="AI140:AL140"/>
    <mergeCell ref="A141:P141"/>
    <mergeCell ref="Q141:S141"/>
    <mergeCell ref="T146:AL146"/>
    <mergeCell ref="AM152:AN152"/>
    <mergeCell ref="A153:B153"/>
    <mergeCell ref="T153:U153"/>
    <mergeCell ref="AM153:AN153"/>
    <mergeCell ref="A154:B154"/>
    <mergeCell ref="T154:U154"/>
    <mergeCell ref="AM154:AN154"/>
    <mergeCell ref="A155:B155"/>
    <mergeCell ref="T155:U155"/>
    <mergeCell ref="AM155:AN155"/>
    <mergeCell ref="A156:B156"/>
    <mergeCell ref="T156:U156"/>
    <mergeCell ref="AM156:AN156"/>
    <mergeCell ref="M152:N152"/>
    <mergeCell ref="AF152:AG152"/>
    <mergeCell ref="M153:N153"/>
    <mergeCell ref="AF153:AG153"/>
    <mergeCell ref="M154:N154"/>
    <mergeCell ref="AF154:AG154"/>
    <mergeCell ref="M155:N155"/>
    <mergeCell ref="AF155:AG155"/>
    <mergeCell ref="M156:N156"/>
    <mergeCell ref="AF156:AG156"/>
    <mergeCell ref="A157:B157"/>
    <mergeCell ref="T157:U157"/>
    <mergeCell ref="AM157:AN157"/>
    <mergeCell ref="A158:B158"/>
    <mergeCell ref="T158:U158"/>
    <mergeCell ref="A159:B159"/>
    <mergeCell ref="T159:U159"/>
    <mergeCell ref="A160:B160"/>
    <mergeCell ref="T160:U160"/>
    <mergeCell ref="AM158:AN158"/>
    <mergeCell ref="M157:N157"/>
    <mergeCell ref="AF157:AG157"/>
    <mergeCell ref="M158:N158"/>
    <mergeCell ref="AF158:AG158"/>
    <mergeCell ref="M159:N159"/>
    <mergeCell ref="AF159:AG159"/>
    <mergeCell ref="M160:N160"/>
    <mergeCell ref="AF160:AG160"/>
    <mergeCell ref="A161:B161"/>
    <mergeCell ref="T161:U161"/>
    <mergeCell ref="A162:B162"/>
    <mergeCell ref="T162:U162"/>
    <mergeCell ref="A163:B163"/>
    <mergeCell ref="T163:U163"/>
    <mergeCell ref="A164:B164"/>
    <mergeCell ref="T164:U164"/>
    <mergeCell ref="A165:B165"/>
    <mergeCell ref="T165:U165"/>
    <mergeCell ref="M161:N161"/>
    <mergeCell ref="A166:B166"/>
    <mergeCell ref="T166:U166"/>
    <mergeCell ref="A167:B167"/>
    <mergeCell ref="T167:U167"/>
    <mergeCell ref="T168:U168"/>
    <mergeCell ref="A168:B168"/>
    <mergeCell ref="A169:B170"/>
    <mergeCell ref="C169:C170"/>
    <mergeCell ref="D169:D170"/>
    <mergeCell ref="E169:E170"/>
    <mergeCell ref="F169:F170"/>
    <mergeCell ref="G169:G170"/>
    <mergeCell ref="J169:J170"/>
    <mergeCell ref="K169:K170"/>
    <mergeCell ref="L169:L170"/>
    <mergeCell ref="AM179:AN180"/>
    <mergeCell ref="AO179:AQ180"/>
    <mergeCell ref="AR179:AS180"/>
    <mergeCell ref="AT179:AU180"/>
    <mergeCell ref="AW179:AX180"/>
    <mergeCell ref="AY179:BA180"/>
    <mergeCell ref="BB179:BC180"/>
    <mergeCell ref="A181:B181"/>
    <mergeCell ref="C181:E181"/>
    <mergeCell ref="F181:G181"/>
    <mergeCell ref="H181:I181"/>
    <mergeCell ref="M181:O181"/>
    <mergeCell ref="AA181:AB181"/>
    <mergeCell ref="AF181:AH181"/>
    <mergeCell ref="AI181:AJ181"/>
    <mergeCell ref="AM181:AN181"/>
    <mergeCell ref="AO181:AQ181"/>
    <mergeCell ref="AR181:AS181"/>
    <mergeCell ref="AT181:AU181"/>
    <mergeCell ref="AY181:BA181"/>
    <mergeCell ref="T181:U181"/>
    <mergeCell ref="V181:X181"/>
    <mergeCell ref="Y181:Z181"/>
    <mergeCell ref="AI179:AJ180"/>
    <mergeCell ref="M179:O180"/>
    <mergeCell ref="P179:Q180"/>
    <mergeCell ref="T179:U180"/>
    <mergeCell ref="V179:X180"/>
    <mergeCell ref="Y179:Z180"/>
    <mergeCell ref="AA179:AB180"/>
    <mergeCell ref="A182:B182"/>
    <mergeCell ref="C182:E182"/>
    <mergeCell ref="F182:G182"/>
    <mergeCell ref="H182:I182"/>
    <mergeCell ref="M182:O182"/>
    <mergeCell ref="T182:U182"/>
    <mergeCell ref="V182:X182"/>
    <mergeCell ref="Y182:Z182"/>
    <mergeCell ref="AA182:AB182"/>
    <mergeCell ref="AF182:AH182"/>
    <mergeCell ref="AI182:AJ182"/>
    <mergeCell ref="M187:O187"/>
    <mergeCell ref="AA187:AB187"/>
    <mergeCell ref="AF187:AH187"/>
    <mergeCell ref="AI187:AJ187"/>
    <mergeCell ref="AM187:AN187"/>
    <mergeCell ref="AO187:AQ187"/>
    <mergeCell ref="AR187:AS187"/>
    <mergeCell ref="AT187:AU187"/>
    <mergeCell ref="AY187:BA187"/>
    <mergeCell ref="AM182:AN182"/>
    <mergeCell ref="AO182:AQ182"/>
    <mergeCell ref="AR182:AS182"/>
    <mergeCell ref="AT182:AU182"/>
    <mergeCell ref="AY182:BA182"/>
    <mergeCell ref="A183:B183"/>
    <mergeCell ref="C183:E183"/>
    <mergeCell ref="F183:G183"/>
    <mergeCell ref="H183:I183"/>
    <mergeCell ref="A184:B184"/>
    <mergeCell ref="C184:E184"/>
    <mergeCell ref="F184:G184"/>
    <mergeCell ref="H184:I184"/>
    <mergeCell ref="A185:B185"/>
    <mergeCell ref="C185:E185"/>
    <mergeCell ref="F185:G185"/>
    <mergeCell ref="H185:I185"/>
    <mergeCell ref="AI188:AJ188"/>
    <mergeCell ref="AM188:AN188"/>
    <mergeCell ref="AO188:AQ188"/>
    <mergeCell ref="AR188:AS188"/>
    <mergeCell ref="AT188:AU188"/>
    <mergeCell ref="AY188:BA188"/>
    <mergeCell ref="T187:U187"/>
    <mergeCell ref="V187:X187"/>
    <mergeCell ref="Y187:Z187"/>
    <mergeCell ref="Y188:Z188"/>
    <mergeCell ref="T188:U188"/>
    <mergeCell ref="V188:X188"/>
    <mergeCell ref="A186:B186"/>
    <mergeCell ref="C186:E186"/>
    <mergeCell ref="F186:G186"/>
    <mergeCell ref="H186:I186"/>
    <mergeCell ref="M186:O186"/>
    <mergeCell ref="AA186:AB186"/>
    <mergeCell ref="AF186:AH186"/>
    <mergeCell ref="AI186:AJ186"/>
    <mergeCell ref="AM186:AN186"/>
    <mergeCell ref="AO186:AQ186"/>
    <mergeCell ref="AR186:AS186"/>
    <mergeCell ref="AT186:AU186"/>
    <mergeCell ref="AY186:BA186"/>
    <mergeCell ref="Y186:Z186"/>
    <mergeCell ref="T186:U186"/>
    <mergeCell ref="V186:X186"/>
    <mergeCell ref="A187:B187"/>
    <mergeCell ref="C187:E187"/>
    <mergeCell ref="F187:G187"/>
    <mergeCell ref="H187:I187"/>
    <mergeCell ref="A188:B188"/>
    <mergeCell ref="C188:E188"/>
    <mergeCell ref="F188:G188"/>
    <mergeCell ref="H188:I188"/>
    <mergeCell ref="M188:O188"/>
    <mergeCell ref="O195:P195"/>
    <mergeCell ref="O196:P196"/>
    <mergeCell ref="O197:P197"/>
    <mergeCell ref="L195:N195"/>
    <mergeCell ref="F196:H196"/>
    <mergeCell ref="A189:B189"/>
    <mergeCell ref="C189:E189"/>
    <mergeCell ref="F189:G189"/>
    <mergeCell ref="H189:I189"/>
    <mergeCell ref="M189:O189"/>
    <mergeCell ref="AA188:AB188"/>
    <mergeCell ref="AF188:AH188"/>
    <mergeCell ref="T189:U189"/>
    <mergeCell ref="V189:X189"/>
    <mergeCell ref="Y189:Z189"/>
    <mergeCell ref="AA189:AB189"/>
    <mergeCell ref="AF189:AH189"/>
    <mergeCell ref="B225:C225"/>
    <mergeCell ref="D225:F225"/>
    <mergeCell ref="G225:H225"/>
    <mergeCell ref="U225:V225"/>
    <mergeCell ref="W225:Y225"/>
    <mergeCell ref="Z225:AA225"/>
    <mergeCell ref="B226:C226"/>
    <mergeCell ref="D226:F226"/>
    <mergeCell ref="G226:H226"/>
    <mergeCell ref="L196:N196"/>
    <mergeCell ref="F197:H197"/>
    <mergeCell ref="L197:N197"/>
    <mergeCell ref="F198:H198"/>
    <mergeCell ref="L198:N198"/>
    <mergeCell ref="O198:P198"/>
    <mergeCell ref="F199:H199"/>
    <mergeCell ref="L199:N199"/>
    <mergeCell ref="O199:P199"/>
    <mergeCell ref="F200:H200"/>
    <mergeCell ref="L200:N200"/>
    <mergeCell ref="O200:P200"/>
    <mergeCell ref="F201:H201"/>
    <mergeCell ref="L201:N201"/>
    <mergeCell ref="B221:C221"/>
    <mergeCell ref="D221:F221"/>
    <mergeCell ref="A214:S215"/>
    <mergeCell ref="A216:A218"/>
    <mergeCell ref="B216:C218"/>
    <mergeCell ref="D216:F218"/>
    <mergeCell ref="G216:H218"/>
    <mergeCell ref="I216:N217"/>
    <mergeCell ref="O216:P218"/>
    <mergeCell ref="O232:P232"/>
    <mergeCell ref="Q232:R232"/>
    <mergeCell ref="AH232:AI232"/>
    <mergeCell ref="AJ232:AK232"/>
    <mergeCell ref="B227:C227"/>
    <mergeCell ref="D227:F227"/>
    <mergeCell ref="G227:H227"/>
    <mergeCell ref="U227:V227"/>
    <mergeCell ref="W227:Y227"/>
    <mergeCell ref="Z227:AA227"/>
    <mergeCell ref="B228:C228"/>
    <mergeCell ref="D228:F228"/>
    <mergeCell ref="G228:H228"/>
    <mergeCell ref="U228:V228"/>
    <mergeCell ref="W228:Y228"/>
    <mergeCell ref="Z228:AA228"/>
    <mergeCell ref="B229:C229"/>
    <mergeCell ref="D229:F229"/>
    <mergeCell ref="G229:H229"/>
    <mergeCell ref="U229:V229"/>
    <mergeCell ref="W229:Y229"/>
    <mergeCell ref="Z229:AA229"/>
    <mergeCell ref="O227:P227"/>
    <mergeCell ref="Q227:R227"/>
    <mergeCell ref="O228:P228"/>
    <mergeCell ref="Q228:R228"/>
    <mergeCell ref="AH234:AI234"/>
    <mergeCell ref="AJ234:AK234"/>
    <mergeCell ref="O235:P235"/>
    <mergeCell ref="Q235:R235"/>
    <mergeCell ref="AH235:AI235"/>
    <mergeCell ref="AJ235:AK235"/>
    <mergeCell ref="B230:C230"/>
    <mergeCell ref="D230:F230"/>
    <mergeCell ref="G230:H230"/>
    <mergeCell ref="U230:V230"/>
    <mergeCell ref="W230:Y230"/>
    <mergeCell ref="Z230:AA230"/>
    <mergeCell ref="B231:C231"/>
    <mergeCell ref="D231:F231"/>
    <mergeCell ref="G231:H231"/>
    <mergeCell ref="U231:V231"/>
    <mergeCell ref="W231:Y231"/>
    <mergeCell ref="Z231:AA231"/>
    <mergeCell ref="B232:C232"/>
    <mergeCell ref="D232:F232"/>
    <mergeCell ref="G232:H232"/>
    <mergeCell ref="U232:V232"/>
    <mergeCell ref="W232:Y232"/>
    <mergeCell ref="Z232:AA232"/>
    <mergeCell ref="O230:P230"/>
    <mergeCell ref="Q230:R230"/>
    <mergeCell ref="AH230:AI230"/>
    <mergeCell ref="AJ230:AK230"/>
    <mergeCell ref="O231:P231"/>
    <mergeCell ref="Q231:R231"/>
    <mergeCell ref="AH231:AI231"/>
    <mergeCell ref="AJ231:AK231"/>
    <mergeCell ref="W233:Y233"/>
    <mergeCell ref="Z233:AA233"/>
    <mergeCell ref="B234:C234"/>
    <mergeCell ref="D234:F234"/>
    <mergeCell ref="G234:H234"/>
    <mergeCell ref="U234:V234"/>
    <mergeCell ref="W234:Y234"/>
    <mergeCell ref="Z234:AA234"/>
    <mergeCell ref="B235:C235"/>
    <mergeCell ref="D235:F235"/>
    <mergeCell ref="G235:H235"/>
    <mergeCell ref="U235:V235"/>
    <mergeCell ref="W235:Y235"/>
    <mergeCell ref="Z235:AA235"/>
    <mergeCell ref="O234:P234"/>
    <mergeCell ref="Q234:R234"/>
    <mergeCell ref="O233:P233"/>
    <mergeCell ref="Q233:R233"/>
    <mergeCell ref="U248:V248"/>
    <mergeCell ref="W248:Y248"/>
    <mergeCell ref="Z248:AA248"/>
    <mergeCell ref="AI248:AJ248"/>
    <mergeCell ref="U249:V249"/>
    <mergeCell ref="W249:Y249"/>
    <mergeCell ref="Z249:AA249"/>
    <mergeCell ref="AI249:AJ249"/>
    <mergeCell ref="U242:V242"/>
    <mergeCell ref="W242:Y242"/>
    <mergeCell ref="Z242:AA242"/>
    <mergeCell ref="U243:V243"/>
    <mergeCell ref="W243:Y243"/>
    <mergeCell ref="Z243:AA243"/>
    <mergeCell ref="U244:V244"/>
    <mergeCell ref="W244:Y244"/>
    <mergeCell ref="Z244:AA244"/>
    <mergeCell ref="U245:V245"/>
    <mergeCell ref="W245:Y245"/>
    <mergeCell ref="Z245:AA245"/>
    <mergeCell ref="U246:V246"/>
    <mergeCell ref="W246:Y246"/>
    <mergeCell ref="Z246:AA246"/>
    <mergeCell ref="U250:V250"/>
    <mergeCell ref="W250:Y250"/>
    <mergeCell ref="Z250:AA250"/>
    <mergeCell ref="AI250:AJ250"/>
    <mergeCell ref="U251:V251"/>
    <mergeCell ref="W251:Y251"/>
    <mergeCell ref="Z251:AA251"/>
    <mergeCell ref="AI251:AJ251"/>
    <mergeCell ref="AI252:AJ252"/>
    <mergeCell ref="U253:V253"/>
    <mergeCell ref="W253:Y253"/>
    <mergeCell ref="Z253:AA253"/>
    <mergeCell ref="AI253:AJ253"/>
    <mergeCell ref="AE390:AF390"/>
    <mergeCell ref="AN390:AO390"/>
    <mergeCell ref="U252:V252"/>
    <mergeCell ref="W252:Y252"/>
    <mergeCell ref="Z252:AA252"/>
    <mergeCell ref="AC391:AD391"/>
    <mergeCell ref="AE391:AF391"/>
    <mergeCell ref="AN391:AO391"/>
    <mergeCell ref="AC392:AD392"/>
    <mergeCell ref="AE392:AF392"/>
    <mergeCell ref="AN392:AO392"/>
    <mergeCell ref="AE389:AF389"/>
    <mergeCell ref="AN389:AO389"/>
    <mergeCell ref="AC390:AD390"/>
    <mergeCell ref="AC393:AD393"/>
    <mergeCell ref="AE393:AF393"/>
    <mergeCell ref="AN393:AO393"/>
    <mergeCell ref="AC394:AD394"/>
    <mergeCell ref="AE394:AF394"/>
    <mergeCell ref="AN394:AO394"/>
    <mergeCell ref="AC395:AD395"/>
    <mergeCell ref="AE395:AF395"/>
    <mergeCell ref="AN395:AO395"/>
    <mergeCell ref="AC396:AD396"/>
    <mergeCell ref="AE396:AF396"/>
    <mergeCell ref="AN396:AO396"/>
    <mergeCell ref="AC397:AD397"/>
    <mergeCell ref="AE397:AF397"/>
    <mergeCell ref="AN397:AO397"/>
    <mergeCell ref="AC398:AD398"/>
    <mergeCell ref="AE398:AF398"/>
    <mergeCell ref="AN398:AO398"/>
    <mergeCell ref="AC399:AD399"/>
    <mergeCell ref="AE399:AF399"/>
    <mergeCell ref="AN399:AO399"/>
    <mergeCell ref="AC400:AD400"/>
    <mergeCell ref="AE400:AF400"/>
    <mergeCell ref="AN400:AO400"/>
    <mergeCell ref="AC401:AD401"/>
    <mergeCell ref="AE401:AF401"/>
    <mergeCell ref="AN401:AO401"/>
    <mergeCell ref="AC402:AD402"/>
    <mergeCell ref="AE402:AF402"/>
    <mergeCell ref="AN402:AO402"/>
    <mergeCell ref="AC403:AD403"/>
    <mergeCell ref="AE403:AF403"/>
    <mergeCell ref="AN403:AO403"/>
    <mergeCell ref="AC404:AD404"/>
    <mergeCell ref="AE404:AF404"/>
    <mergeCell ref="AN404:AO404"/>
    <mergeCell ref="AC415:AD415"/>
    <mergeCell ref="AC416:AD416"/>
    <mergeCell ref="AC417:AD417"/>
    <mergeCell ref="AC418:AD418"/>
    <mergeCell ref="AC419:AD419"/>
    <mergeCell ref="AC421:AD421"/>
    <mergeCell ref="AC422:AD422"/>
    <mergeCell ref="AC423:AD423"/>
    <mergeCell ref="AC424:AD424"/>
    <mergeCell ref="AC425:AD425"/>
    <mergeCell ref="AC426:AD426"/>
    <mergeCell ref="AC427:AD427"/>
    <mergeCell ref="AC405:AD405"/>
    <mergeCell ref="AE405:AF405"/>
    <mergeCell ref="AN405:AO405"/>
    <mergeCell ref="AC406:AD406"/>
    <mergeCell ref="AE406:AF406"/>
    <mergeCell ref="AN406:AO406"/>
    <mergeCell ref="AC407:AD407"/>
    <mergeCell ref="AE407:AF407"/>
    <mergeCell ref="AN407:AO407"/>
    <mergeCell ref="AC408:AD408"/>
    <mergeCell ref="AE408:AF408"/>
    <mergeCell ref="AN408:AO408"/>
    <mergeCell ref="AC409:AD409"/>
    <mergeCell ref="AE409:AF409"/>
    <mergeCell ref="AN409:AO409"/>
    <mergeCell ref="AC410:AD410"/>
    <mergeCell ref="AC428:AD428"/>
    <mergeCell ref="AC429:AD429"/>
    <mergeCell ref="N75:O76"/>
    <mergeCell ref="N77:O77"/>
    <mergeCell ref="N78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AC411:AD411"/>
    <mergeCell ref="AC412:AD412"/>
    <mergeCell ref="AC413:AD413"/>
    <mergeCell ref="AC414:AD414"/>
    <mergeCell ref="AC420:AD420"/>
    <mergeCell ref="AZ97:BA97"/>
    <mergeCell ref="AZ98:BA98"/>
    <mergeCell ref="AZ99:BA99"/>
    <mergeCell ref="AZ100:BA100"/>
    <mergeCell ref="AZ101:BA101"/>
    <mergeCell ref="AZ102:BA102"/>
    <mergeCell ref="AZ103:BA103"/>
    <mergeCell ref="AZ104:BA104"/>
    <mergeCell ref="AZ105:BA105"/>
    <mergeCell ref="AZ106:BA106"/>
    <mergeCell ref="AZ75:BA76"/>
    <mergeCell ref="AZ77:BA77"/>
    <mergeCell ref="AZ78:BA78"/>
    <mergeCell ref="AZ79:BA79"/>
    <mergeCell ref="AZ80:BA80"/>
    <mergeCell ref="AZ81:BA81"/>
    <mergeCell ref="AZ82:BA82"/>
    <mergeCell ref="AZ83:BA83"/>
    <mergeCell ref="AZ84:BA84"/>
    <mergeCell ref="AZ85:BA85"/>
    <mergeCell ref="AZ86:BA86"/>
    <mergeCell ref="AZ87:BA87"/>
    <mergeCell ref="AZ88:BA88"/>
    <mergeCell ref="AZ89:BA89"/>
    <mergeCell ref="AZ90:BA90"/>
    <mergeCell ref="AZ91:BA91"/>
    <mergeCell ref="AZ92:BA92"/>
    <mergeCell ref="U219:V219"/>
    <mergeCell ref="W219:Y219"/>
    <mergeCell ref="Z219:AA219"/>
    <mergeCell ref="AH219:AI219"/>
    <mergeCell ref="AJ219:AK219"/>
    <mergeCell ref="O220:P220"/>
    <mergeCell ref="Q220:R220"/>
    <mergeCell ref="AH220:AI220"/>
    <mergeCell ref="AJ220:AK220"/>
    <mergeCell ref="O221:P221"/>
    <mergeCell ref="Q221:R221"/>
    <mergeCell ref="AH221:AI221"/>
    <mergeCell ref="AJ221:AK221"/>
    <mergeCell ref="G221:H221"/>
    <mergeCell ref="U221:V221"/>
    <mergeCell ref="W221:Y221"/>
    <mergeCell ref="Z221:AA221"/>
    <mergeCell ref="AH222:AI222"/>
    <mergeCell ref="AJ222:AK222"/>
    <mergeCell ref="O223:P223"/>
    <mergeCell ref="Q223:R223"/>
    <mergeCell ref="AH223:AI223"/>
    <mergeCell ref="AJ223:AK223"/>
    <mergeCell ref="O224:P224"/>
    <mergeCell ref="Q224:R224"/>
    <mergeCell ref="AH224:AI224"/>
    <mergeCell ref="AJ224:AK224"/>
    <mergeCell ref="O225:P225"/>
    <mergeCell ref="Q225:R225"/>
    <mergeCell ref="AH225:AI225"/>
    <mergeCell ref="AJ225:AK225"/>
    <mergeCell ref="O226:P226"/>
    <mergeCell ref="Q226:R226"/>
    <mergeCell ref="O229:P229"/>
    <mergeCell ref="Q229:R229"/>
    <mergeCell ref="AH229:AI229"/>
    <mergeCell ref="AJ229:AK229"/>
    <mergeCell ref="AH227:AI227"/>
    <mergeCell ref="AJ227:AK227"/>
    <mergeCell ref="AH228:AI228"/>
    <mergeCell ref="AJ228:AK228"/>
    <mergeCell ref="Z224:AA224"/>
    <mergeCell ref="AH233:AI233"/>
    <mergeCell ref="AJ233:AK233"/>
    <mergeCell ref="B238:R238"/>
    <mergeCell ref="AH238:AI238"/>
    <mergeCell ref="AJ238:AK238"/>
    <mergeCell ref="B236:C236"/>
    <mergeCell ref="D236:F236"/>
    <mergeCell ref="G236:H236"/>
    <mergeCell ref="U236:V236"/>
    <mergeCell ref="W236:Y236"/>
    <mergeCell ref="Z236:AA236"/>
    <mergeCell ref="B237:C237"/>
    <mergeCell ref="D237:F237"/>
    <mergeCell ref="G237:H237"/>
    <mergeCell ref="U237:V237"/>
    <mergeCell ref="W237:Y237"/>
    <mergeCell ref="Z237:AA237"/>
    <mergeCell ref="U238:V238"/>
    <mergeCell ref="W238:Y238"/>
    <mergeCell ref="Z238:AA238"/>
    <mergeCell ref="O236:P236"/>
    <mergeCell ref="Q236:R236"/>
    <mergeCell ref="AH236:AI236"/>
    <mergeCell ref="AJ236:AK236"/>
    <mergeCell ref="O237:P237"/>
    <mergeCell ref="Q237:R237"/>
    <mergeCell ref="AH237:AI237"/>
    <mergeCell ref="AJ237:AK237"/>
    <mergeCell ref="B233:C233"/>
    <mergeCell ref="D233:F233"/>
    <mergeCell ref="G233:H233"/>
    <mergeCell ref="U233:V233"/>
    <mergeCell ref="A239:C239"/>
    <mergeCell ref="D239:R239"/>
    <mergeCell ref="AH239:AI239"/>
    <mergeCell ref="AJ239:AK239"/>
    <mergeCell ref="A240:F240"/>
    <mergeCell ref="G240:R240"/>
    <mergeCell ref="AH240:AI240"/>
    <mergeCell ref="AJ240:AK240"/>
    <mergeCell ref="A241:H241"/>
    <mergeCell ref="I241:R241"/>
    <mergeCell ref="AH241:AI241"/>
    <mergeCell ref="AJ241:AK241"/>
    <mergeCell ref="A242:I242"/>
    <mergeCell ref="J242:R242"/>
    <mergeCell ref="AH242:AI242"/>
    <mergeCell ref="AJ242:AK242"/>
    <mergeCell ref="U239:V239"/>
    <mergeCell ref="W239:Y239"/>
    <mergeCell ref="Z239:AA239"/>
    <mergeCell ref="U240:V240"/>
    <mergeCell ref="W240:Y240"/>
    <mergeCell ref="Z240:AA240"/>
    <mergeCell ref="U241:V241"/>
    <mergeCell ref="W241:Y241"/>
    <mergeCell ref="Z241:AA241"/>
    <mergeCell ref="A243:J243"/>
    <mergeCell ref="K243:R243"/>
    <mergeCell ref="AH243:AI243"/>
    <mergeCell ref="AJ243:AK243"/>
    <mergeCell ref="A244:K244"/>
    <mergeCell ref="L244:R244"/>
    <mergeCell ref="AH244:AI244"/>
    <mergeCell ref="AJ244:AK244"/>
    <mergeCell ref="A245:L245"/>
    <mergeCell ref="M245:R245"/>
    <mergeCell ref="AH245:AI245"/>
    <mergeCell ref="AJ245:AK245"/>
    <mergeCell ref="A246:M246"/>
    <mergeCell ref="N246:R246"/>
    <mergeCell ref="AH246:AI246"/>
    <mergeCell ref="AJ246:AK246"/>
    <mergeCell ref="A247:N247"/>
    <mergeCell ref="O247:R247"/>
    <mergeCell ref="AH247:AI247"/>
    <mergeCell ref="AJ247:AK247"/>
    <mergeCell ref="U247:V247"/>
    <mergeCell ref="W247:Y247"/>
    <mergeCell ref="Z247:AA247"/>
  </mergeCells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7C7223C-1BEB-4EA2-9B53-C4A176F90A7F}">
          <x14:formula1>
            <xm:f>'BASE DE DONNEE'!$R$111:$R$119</xm:f>
          </x14:formula1>
          <xm:sqref>Z6:Z36 BL73 BL6:BL36 AS73 Z73 AS6:AS36</xm:sqref>
        </x14:dataValidation>
        <x14:dataValidation type="list" allowBlank="1" showInputMessage="1" showErrorMessage="1" xr:uid="{7054465A-F406-4152-8F8E-6AD6D8661016}">
          <x14:formula1>
            <xm:f>'BASE DE DONNEE'!$R$111:$R$122</xm:f>
          </x14:formula1>
          <xm:sqref>G6:G32</xm:sqref>
        </x14:dataValidation>
        <x14:dataValidation type="list" allowBlank="1" showInputMessage="1" showErrorMessage="1" xr:uid="{C3EFC840-60A0-4D30-A9BC-7BB322874570}">
          <x14:formula1>
            <xm:f>'BASE DE DONNEE'!$R$112:$R$120</xm:f>
          </x14:formula1>
          <xm:sqref>E42:F68 AQ42:AR72 X42:Y72</xm:sqref>
        </x14:dataValidation>
        <x14:dataValidation type="list" allowBlank="1" showInputMessage="1" showErrorMessage="1" xr:uid="{C93FD699-812A-4A8A-BD1C-D9D7DD248FB7}">
          <x14:formula1>
            <xm:f>'BASE DE DONNEE'!$A$5:$A$148</xm:f>
          </x14:formula1>
          <xm:sqref>B77:B100 BG77:BG106 AN77:AN106 U77:U106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DFC4-B1C4-44D1-BF80-787982C9E046}">
  <sheetPr codeName="Feuil15"/>
  <dimension ref="A1:BX429"/>
  <sheetViews>
    <sheetView view="pageLayout" topLeftCell="T46" zoomScaleNormal="100" workbookViewId="0">
      <selection activeCell="AC8" sqref="AC8"/>
    </sheetView>
  </sheetViews>
  <sheetFormatPr baseColWidth="10" defaultColWidth="11.42578125" defaultRowHeight="15" x14ac:dyDescent="0.25"/>
  <cols>
    <col min="1" max="2" width="11.42578125" style="40"/>
    <col min="3" max="6" width="4.85546875" style="40" customWidth="1"/>
    <col min="7" max="7" width="10" style="40" customWidth="1"/>
    <col min="8" max="8" width="7.42578125" style="40" customWidth="1"/>
    <col min="9" max="15" width="4.85546875" style="40" customWidth="1"/>
    <col min="16" max="16" width="12.7109375" style="40" bestFit="1" customWidth="1"/>
    <col min="17" max="17" width="11.7109375" style="40" bestFit="1" customWidth="1"/>
    <col min="18" max="18" width="11.42578125" style="40"/>
    <col min="19" max="19" width="12.5703125" style="40" customWidth="1"/>
    <col min="20" max="21" width="11.42578125" style="40"/>
    <col min="22" max="25" width="4.85546875" style="40" customWidth="1"/>
    <col min="26" max="26" width="10" style="40" customWidth="1"/>
    <col min="27" max="27" width="7.42578125" style="40" customWidth="1"/>
    <col min="28" max="34" width="4.85546875" style="40" customWidth="1"/>
    <col min="35" max="35" width="11.5703125" style="40" bestFit="1" customWidth="1"/>
    <col min="36" max="36" width="11.7109375" style="40" bestFit="1" customWidth="1"/>
    <col min="37" max="37" width="11.42578125" style="40"/>
    <col min="38" max="38" width="12.5703125" style="40" customWidth="1"/>
    <col min="39" max="40" width="11.42578125" style="40"/>
    <col min="41" max="44" width="4.85546875" style="40" customWidth="1"/>
    <col min="45" max="45" width="10" style="40" customWidth="1"/>
    <col min="46" max="46" width="7.42578125" style="40" customWidth="1"/>
    <col min="47" max="53" width="4.85546875" style="40" customWidth="1"/>
    <col min="54" max="54" width="11.5703125" style="40" bestFit="1" customWidth="1"/>
    <col min="55" max="55" width="11.7109375" style="40" bestFit="1" customWidth="1"/>
    <col min="56" max="56" width="11.42578125" style="40"/>
    <col min="57" max="57" width="12.5703125" style="40" customWidth="1"/>
    <col min="58" max="59" width="11.42578125" style="40"/>
    <col min="60" max="63" width="4.85546875" style="40" customWidth="1"/>
    <col min="64" max="64" width="10" style="40" customWidth="1"/>
    <col min="65" max="65" width="7.42578125" style="40" customWidth="1"/>
    <col min="66" max="72" width="4.85546875" style="40" customWidth="1"/>
    <col min="73" max="73" width="11.7109375" style="40" bestFit="1" customWidth="1"/>
    <col min="74" max="74" width="11.42578125" style="40"/>
    <col min="75" max="76" width="12.5703125" style="40" customWidth="1"/>
    <col min="77" max="16384" width="11.42578125" style="40"/>
  </cols>
  <sheetData>
    <row r="1" spans="1:76" ht="16.5" customHeight="1" thickTop="1" x14ac:dyDescent="0.25">
      <c r="A1" s="576" t="s">
        <v>37</v>
      </c>
      <c r="B1" s="577"/>
      <c r="C1" s="577"/>
      <c r="D1" s="577"/>
      <c r="E1" s="577"/>
      <c r="F1" s="577"/>
      <c r="G1" s="577"/>
      <c r="H1" s="577"/>
      <c r="I1" s="577"/>
      <c r="J1" s="577"/>
      <c r="K1" s="577"/>
      <c r="L1" s="577"/>
      <c r="M1" s="577"/>
      <c r="N1" s="577"/>
      <c r="O1" s="577"/>
      <c r="P1" s="577"/>
      <c r="Q1" s="577"/>
      <c r="R1" s="577"/>
      <c r="S1" s="578"/>
      <c r="T1" s="576" t="s">
        <v>37</v>
      </c>
      <c r="U1" s="577"/>
      <c r="V1" s="577"/>
      <c r="W1" s="577"/>
      <c r="X1" s="577"/>
      <c r="Y1" s="577"/>
      <c r="Z1" s="577"/>
      <c r="AA1" s="577"/>
      <c r="AB1" s="577"/>
      <c r="AC1" s="577"/>
      <c r="AD1" s="577"/>
      <c r="AE1" s="577"/>
      <c r="AF1" s="577"/>
      <c r="AG1" s="577"/>
      <c r="AH1" s="577"/>
      <c r="AI1" s="577"/>
      <c r="AJ1" s="577"/>
      <c r="AK1" s="577"/>
      <c r="AL1" s="578"/>
      <c r="AM1" s="576" t="s">
        <v>37</v>
      </c>
      <c r="AN1" s="577"/>
      <c r="AO1" s="577"/>
      <c r="AP1" s="577"/>
      <c r="AQ1" s="577"/>
      <c r="AR1" s="577"/>
      <c r="AS1" s="577"/>
      <c r="AT1" s="577"/>
      <c r="AU1" s="577"/>
      <c r="AV1" s="577"/>
      <c r="AW1" s="577"/>
      <c r="AX1" s="577"/>
      <c r="AY1" s="577"/>
      <c r="AZ1" s="577"/>
      <c r="BA1" s="577"/>
      <c r="BB1" s="577"/>
      <c r="BC1" s="577"/>
      <c r="BD1" s="577"/>
      <c r="BE1" s="578"/>
      <c r="BF1" s="576" t="s">
        <v>37</v>
      </c>
      <c r="BG1" s="577"/>
      <c r="BH1" s="577"/>
      <c r="BI1" s="577"/>
      <c r="BJ1" s="577"/>
      <c r="BK1" s="577"/>
      <c r="BL1" s="577"/>
      <c r="BM1" s="577"/>
      <c r="BN1" s="577"/>
      <c r="BO1" s="577"/>
      <c r="BP1" s="577"/>
      <c r="BQ1" s="577"/>
      <c r="BR1" s="577"/>
      <c r="BS1" s="577"/>
      <c r="BT1" s="577"/>
      <c r="BU1" s="577"/>
      <c r="BV1" s="577"/>
      <c r="BW1" s="577"/>
      <c r="BX1" s="578"/>
    </row>
    <row r="2" spans="1:76" ht="16.5" customHeight="1" thickBot="1" x14ac:dyDescent="0.3">
      <c r="A2" s="531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  <c r="N2" s="532"/>
      <c r="O2" s="532"/>
      <c r="P2" s="532"/>
      <c r="Q2" s="532"/>
      <c r="R2" s="532"/>
      <c r="S2" s="533"/>
      <c r="T2" s="531"/>
      <c r="U2" s="532"/>
      <c r="V2" s="532"/>
      <c r="W2" s="532"/>
      <c r="X2" s="532"/>
      <c r="Y2" s="532"/>
      <c r="Z2" s="532"/>
      <c r="AA2" s="532"/>
      <c r="AB2" s="532"/>
      <c r="AC2" s="532"/>
      <c r="AD2" s="532"/>
      <c r="AE2" s="532"/>
      <c r="AF2" s="532"/>
      <c r="AG2" s="532"/>
      <c r="AH2" s="532"/>
      <c r="AI2" s="532"/>
      <c r="AJ2" s="532"/>
      <c r="AK2" s="532"/>
      <c r="AL2" s="533"/>
      <c r="AM2" s="531"/>
      <c r="AN2" s="532"/>
      <c r="AO2" s="532"/>
      <c r="AP2" s="532"/>
      <c r="AQ2" s="532"/>
      <c r="AR2" s="532"/>
      <c r="AS2" s="532"/>
      <c r="AT2" s="532"/>
      <c r="AU2" s="532"/>
      <c r="AV2" s="532"/>
      <c r="AW2" s="532"/>
      <c r="AX2" s="532"/>
      <c r="AY2" s="532"/>
      <c r="AZ2" s="532"/>
      <c r="BA2" s="532"/>
      <c r="BB2" s="532"/>
      <c r="BC2" s="532"/>
      <c r="BD2" s="532"/>
      <c r="BE2" s="533"/>
      <c r="BF2" s="531"/>
      <c r="BG2" s="532"/>
      <c r="BH2" s="532"/>
      <c r="BI2" s="532"/>
      <c r="BJ2" s="532"/>
      <c r="BK2" s="532"/>
      <c r="BL2" s="532"/>
      <c r="BM2" s="532"/>
      <c r="BN2" s="532"/>
      <c r="BO2" s="532"/>
      <c r="BP2" s="532"/>
      <c r="BQ2" s="532"/>
      <c r="BR2" s="532"/>
      <c r="BS2" s="532"/>
      <c r="BT2" s="532"/>
      <c r="BU2" s="532"/>
      <c r="BV2" s="532"/>
      <c r="BW2" s="532"/>
      <c r="BX2" s="533"/>
    </row>
    <row r="3" spans="1:76" ht="15.75" customHeight="1" thickBot="1" x14ac:dyDescent="0.3">
      <c r="A3" s="580" t="s">
        <v>0</v>
      </c>
      <c r="B3" s="580" t="s">
        <v>1</v>
      </c>
      <c r="C3" s="547" t="s">
        <v>2</v>
      </c>
      <c r="D3" s="548"/>
      <c r="E3" s="548"/>
      <c r="F3" s="618"/>
      <c r="G3" s="580" t="s">
        <v>34</v>
      </c>
      <c r="H3" s="857" t="s">
        <v>35</v>
      </c>
      <c r="I3" s="547" t="s">
        <v>3</v>
      </c>
      <c r="J3" s="548"/>
      <c r="K3" s="548"/>
      <c r="L3" s="548"/>
      <c r="M3" s="548"/>
      <c r="N3" s="618"/>
      <c r="O3" s="623" t="s">
        <v>136</v>
      </c>
      <c r="P3" s="582" t="s">
        <v>92</v>
      </c>
      <c r="Q3" s="583" t="s">
        <v>108</v>
      </c>
      <c r="R3" s="580" t="s">
        <v>63</v>
      </c>
      <c r="S3" s="569" t="s">
        <v>107</v>
      </c>
      <c r="T3" s="580" t="s">
        <v>0</v>
      </c>
      <c r="U3" s="580" t="s">
        <v>1</v>
      </c>
      <c r="V3" s="547" t="s">
        <v>2</v>
      </c>
      <c r="W3" s="548"/>
      <c r="X3" s="548"/>
      <c r="Y3" s="618"/>
      <c r="Z3" s="580" t="s">
        <v>34</v>
      </c>
      <c r="AA3" s="857" t="s">
        <v>35</v>
      </c>
      <c r="AB3" s="547" t="s">
        <v>3</v>
      </c>
      <c r="AC3" s="548"/>
      <c r="AD3" s="548"/>
      <c r="AE3" s="548"/>
      <c r="AF3" s="548"/>
      <c r="AG3" s="548"/>
      <c r="AH3" s="551" t="s">
        <v>136</v>
      </c>
      <c r="AI3" s="582" t="s">
        <v>92</v>
      </c>
      <c r="AJ3" s="583" t="s">
        <v>108</v>
      </c>
      <c r="AK3" s="580" t="s">
        <v>63</v>
      </c>
      <c r="AL3" s="569" t="s">
        <v>107</v>
      </c>
      <c r="AM3" s="580" t="s">
        <v>0</v>
      </c>
      <c r="AN3" s="580" t="s">
        <v>1</v>
      </c>
      <c r="AO3" s="547" t="s">
        <v>2</v>
      </c>
      <c r="AP3" s="548"/>
      <c r="AQ3" s="548"/>
      <c r="AR3" s="618"/>
      <c r="AS3" s="580" t="s">
        <v>34</v>
      </c>
      <c r="AT3" s="857" t="s">
        <v>35</v>
      </c>
      <c r="AU3" s="547" t="s">
        <v>3</v>
      </c>
      <c r="AV3" s="548"/>
      <c r="AW3" s="548"/>
      <c r="AX3" s="548"/>
      <c r="AY3" s="548"/>
      <c r="AZ3" s="618"/>
      <c r="BA3" s="623" t="s">
        <v>136</v>
      </c>
      <c r="BB3" s="582" t="s">
        <v>92</v>
      </c>
      <c r="BC3" s="583" t="s">
        <v>108</v>
      </c>
      <c r="BD3" s="580" t="s">
        <v>63</v>
      </c>
      <c r="BE3" s="569" t="s">
        <v>120</v>
      </c>
      <c r="BF3" s="580" t="s">
        <v>0</v>
      </c>
      <c r="BG3" s="580" t="s">
        <v>1</v>
      </c>
      <c r="BH3" s="547" t="s">
        <v>2</v>
      </c>
      <c r="BI3" s="548"/>
      <c r="BJ3" s="548"/>
      <c r="BK3" s="618"/>
      <c r="BL3" s="580" t="s">
        <v>34</v>
      </c>
      <c r="BM3" s="857" t="s">
        <v>35</v>
      </c>
      <c r="BN3" s="547" t="s">
        <v>3</v>
      </c>
      <c r="BO3" s="548"/>
      <c r="BP3" s="548"/>
      <c r="BQ3" s="548"/>
      <c r="BR3" s="548"/>
      <c r="BS3" s="548"/>
      <c r="BT3" s="551" t="s">
        <v>136</v>
      </c>
      <c r="BU3" s="582" t="s">
        <v>92</v>
      </c>
      <c r="BV3" s="583" t="s">
        <v>108</v>
      </c>
      <c r="BW3" s="580" t="s">
        <v>63</v>
      </c>
      <c r="BX3" s="569" t="s">
        <v>120</v>
      </c>
    </row>
    <row r="4" spans="1:76" ht="15.75" customHeight="1" thickBot="1" x14ac:dyDescent="0.3">
      <c r="A4" s="580"/>
      <c r="B4" s="580"/>
      <c r="C4" s="549"/>
      <c r="D4" s="619"/>
      <c r="E4" s="619"/>
      <c r="F4" s="620"/>
      <c r="G4" s="580"/>
      <c r="H4" s="857"/>
      <c r="I4" s="584"/>
      <c r="J4" s="621"/>
      <c r="K4" s="621"/>
      <c r="L4" s="621"/>
      <c r="M4" s="621"/>
      <c r="N4" s="622"/>
      <c r="O4" s="624"/>
      <c r="P4" s="582"/>
      <c r="Q4" s="583"/>
      <c r="R4" s="580"/>
      <c r="S4" s="569"/>
      <c r="T4" s="580"/>
      <c r="U4" s="580"/>
      <c r="V4" s="549"/>
      <c r="W4" s="619"/>
      <c r="X4" s="619"/>
      <c r="Y4" s="620"/>
      <c r="Z4" s="580"/>
      <c r="AA4" s="857"/>
      <c r="AB4" s="549"/>
      <c r="AC4" s="550"/>
      <c r="AD4" s="550"/>
      <c r="AE4" s="550"/>
      <c r="AF4" s="550"/>
      <c r="AG4" s="550"/>
      <c r="AH4" s="552"/>
      <c r="AI4" s="582"/>
      <c r="AJ4" s="583"/>
      <c r="AK4" s="580"/>
      <c r="AL4" s="569"/>
      <c r="AM4" s="580"/>
      <c r="AN4" s="580"/>
      <c r="AO4" s="549"/>
      <c r="AP4" s="619"/>
      <c r="AQ4" s="619"/>
      <c r="AR4" s="620"/>
      <c r="AS4" s="580"/>
      <c r="AT4" s="857"/>
      <c r="AU4" s="584"/>
      <c r="AV4" s="621"/>
      <c r="AW4" s="621"/>
      <c r="AX4" s="621"/>
      <c r="AY4" s="621"/>
      <c r="AZ4" s="622"/>
      <c r="BA4" s="624"/>
      <c r="BB4" s="582"/>
      <c r="BC4" s="583"/>
      <c r="BD4" s="580"/>
      <c r="BE4" s="569"/>
      <c r="BF4" s="580"/>
      <c r="BG4" s="580"/>
      <c r="BH4" s="549"/>
      <c r="BI4" s="619"/>
      <c r="BJ4" s="619"/>
      <c r="BK4" s="620"/>
      <c r="BL4" s="580"/>
      <c r="BM4" s="857"/>
      <c r="BN4" s="584"/>
      <c r="BO4" s="621"/>
      <c r="BP4" s="621"/>
      <c r="BQ4" s="621"/>
      <c r="BR4" s="621"/>
      <c r="BS4" s="621"/>
      <c r="BT4" s="552"/>
      <c r="BU4" s="582"/>
      <c r="BV4" s="583"/>
      <c r="BW4" s="580"/>
      <c r="BX4" s="569"/>
    </row>
    <row r="5" spans="1:76" ht="15.75" customHeight="1" thickBot="1" x14ac:dyDescent="0.3">
      <c r="A5" s="580"/>
      <c r="B5" s="580"/>
      <c r="C5" s="584"/>
      <c r="D5" s="621"/>
      <c r="E5" s="621"/>
      <c r="F5" s="620"/>
      <c r="G5" s="580"/>
      <c r="H5" s="857"/>
      <c r="I5" s="120">
        <v>10</v>
      </c>
      <c r="J5" s="120">
        <v>25</v>
      </c>
      <c r="K5" s="120">
        <v>50</v>
      </c>
      <c r="L5" s="120">
        <v>75</v>
      </c>
      <c r="M5" s="120">
        <v>1</v>
      </c>
      <c r="N5" s="121">
        <v>5</v>
      </c>
      <c r="O5" s="625"/>
      <c r="P5" s="582"/>
      <c r="Q5" s="583"/>
      <c r="R5" s="580"/>
      <c r="S5" s="569"/>
      <c r="T5" s="580"/>
      <c r="U5" s="580"/>
      <c r="V5" s="584"/>
      <c r="W5" s="621"/>
      <c r="X5" s="621"/>
      <c r="Y5" s="620"/>
      <c r="Z5" s="580"/>
      <c r="AA5" s="857"/>
      <c r="AB5" s="122">
        <v>10</v>
      </c>
      <c r="AC5" s="122">
        <v>25</v>
      </c>
      <c r="AD5" s="122">
        <v>50</v>
      </c>
      <c r="AE5" s="122">
        <v>75</v>
      </c>
      <c r="AF5" s="122">
        <v>1</v>
      </c>
      <c r="AG5" s="123">
        <v>5</v>
      </c>
      <c r="AH5" s="552"/>
      <c r="AI5" s="582"/>
      <c r="AJ5" s="583"/>
      <c r="AK5" s="580"/>
      <c r="AL5" s="569"/>
      <c r="AM5" s="580"/>
      <c r="AN5" s="580"/>
      <c r="AO5" s="584"/>
      <c r="AP5" s="621"/>
      <c r="AQ5" s="621"/>
      <c r="AR5" s="622"/>
      <c r="AS5" s="580"/>
      <c r="AT5" s="857"/>
      <c r="AU5" s="122">
        <v>10</v>
      </c>
      <c r="AV5" s="122">
        <v>25</v>
      </c>
      <c r="AW5" s="122">
        <v>50</v>
      </c>
      <c r="AX5" s="122">
        <v>75</v>
      </c>
      <c r="AY5" s="122">
        <v>1</v>
      </c>
      <c r="AZ5" s="121">
        <v>5</v>
      </c>
      <c r="BA5" s="625"/>
      <c r="BB5" s="582"/>
      <c r="BC5" s="583"/>
      <c r="BD5" s="580"/>
      <c r="BE5" s="569"/>
      <c r="BF5" s="580"/>
      <c r="BG5" s="580"/>
      <c r="BH5" s="584"/>
      <c r="BI5" s="621"/>
      <c r="BJ5" s="621"/>
      <c r="BK5" s="622"/>
      <c r="BL5" s="580"/>
      <c r="BM5" s="857"/>
      <c r="BN5" s="122">
        <v>10</v>
      </c>
      <c r="BO5" s="122">
        <v>25</v>
      </c>
      <c r="BP5" s="122">
        <v>50</v>
      </c>
      <c r="BQ5" s="122">
        <v>75</v>
      </c>
      <c r="BR5" s="122">
        <v>1</v>
      </c>
      <c r="BS5" s="124">
        <v>5</v>
      </c>
      <c r="BT5" s="553"/>
      <c r="BU5" s="582"/>
      <c r="BV5" s="583"/>
      <c r="BW5" s="580"/>
      <c r="BX5" s="569"/>
    </row>
    <row r="6" spans="1:76" x14ac:dyDescent="0.25">
      <c r="A6" s="25"/>
      <c r="B6" s="28"/>
      <c r="C6" s="705"/>
      <c r="D6" s="878"/>
      <c r="E6" s="878"/>
      <c r="F6" s="84">
        <f>(($J$5*J6)/100)+((K6*$K$5)/100)+(($L$5*L6)/100)+($M$5*M6)+($N$5*N6)</f>
        <v>0</v>
      </c>
      <c r="H6" s="31"/>
      <c r="I6" s="28"/>
      <c r="J6" s="28"/>
      <c r="K6" s="28"/>
      <c r="L6" s="28"/>
      <c r="M6" s="28"/>
      <c r="N6" s="227"/>
      <c r="O6" s="79">
        <f>((($I$5*I6)/100)+($J$5*J6)/100)+((K6*$K$5)/100)+(($L$5*L6)/100)+($M$5*M6)+($N$5*N6)</f>
        <v>0</v>
      </c>
      <c r="P6" s="76" t="b">
        <f>IF(G6="CLIENT S+L",(F6*3333.33+(VLOOKUP(I6,'BASE DE DONNEE'!$I$220:$J$250,2,0)))-(F6*3333.33+(VLOOKUP(I6,'BASE DE DONNEE'!$I$220:$J$250,2,0)))*H6,IF(G6="CLIENT O","OFFERT",IF(G6="CLIENT L",(VLOOKUP(I6,'BASE DE DONNEE'!$I$220:$J$250,2,0))+(VLOOKUP(F6,'BASE DE DONNEE'!$I$111:$P$192,2,0)),IF(G6="CLIENT D",(F6*3809.53+(VLOOKUP(I6,'BASE DE DONNEE'!$I$220:$J$250,2,0))),IF(G6="CLIENT S+D",((F6*3809.53+(VLOOKUP(I6,'BASE DE DONNEE'!$I$220:$J$250,2,0)))-(F6*3809.53+(VLOOKUP(I6,'BASE DE DONNEE'!$I$220:$J$250,2,0)))*H6),IF(G6="CLIENT S",(VLOOKUP(I6,'BASE DE DONNEE'!$I$220:$J$250,2,0))+VLOOKUP(F6,'BASE DE DONNEE'!$I$111:$P$192,2,0)-((VLOOKUP(I6,'BASE DE DONNEE'!$I$220:$J$250,2,0))+VLOOKUP(F6,'BASE DE DONNEE'!$I$111:$P$164,2,0)*H6)))))))</f>
        <v>0</v>
      </c>
      <c r="Q6" s="76" t="b">
        <f>IF(G6="CLIENT S+L",(P6*0.05),IF(G6="CLIENT S",(P6*0.05),IF(G6="CLIENT D",(P6*5/100),IF(G6="CLIENT L",(P6*5)/100,IF(G6="CLIENT S+D",(P6*0.05),IF(G6="CLIENT O",P6))))))</f>
        <v>0</v>
      </c>
      <c r="R6" s="83" t="b">
        <f>IF(G6="CLIENT S+L",(P6+Q6),IF(G6="CLIENT D",P6+Q6,IF(G6="CLIENT S",(P6+Q6),IF(G6="CLIENT L",P6+Q6,IF(G6="CLIENT S+D",(P6+Q6),IF(G6="CLIENT O",Q6))))))</f>
        <v>0</v>
      </c>
      <c r="S6" s="33"/>
      <c r="T6" s="25"/>
      <c r="U6" s="28"/>
      <c r="V6" s="705"/>
      <c r="W6" s="878"/>
      <c r="X6" s="878"/>
      <c r="Y6" s="77">
        <f>(($AC$5*AC6)/100)+((AD6*$AD$5)/100)+(($AE$5*AE6)/100)+($AF$5*AF6)+($AG$5*AG6)</f>
        <v>0</v>
      </c>
      <c r="Z6" s="28"/>
      <c r="AA6" s="31"/>
      <c r="AB6" s="28"/>
      <c r="AC6" s="28"/>
      <c r="AD6" s="28"/>
      <c r="AE6" s="28"/>
      <c r="AF6" s="28"/>
      <c r="AG6" s="125"/>
      <c r="AH6" s="86">
        <f>(($AB$5*AB6)/100)+(($AC$5*AC6)/100)+(($AD$5*AD6)/100)+(($AE$5*AE6)/100)+($AF$5*AF6)+($AG$5*AG6)</f>
        <v>0</v>
      </c>
      <c r="AI6" s="91">
        <f>IF(Z6="CLIENT S+L",(Y6*3333.33+(VLOOKUP(AB6,'BASE DE DONNEE'!$I$220:$J$250,2,0)))-(Y6*3333.33+(VLOOKUP(AB6,'BASE DE DONNEE'!$I$220:$J$250,2,0)))*AA6,IF(Z6="CLIENT O","OFFERT",IF(Z6="CLIENT L",(VLOOKUP(AB6,'BASE DE DONNEE'!$I$220:$J$250,2,0))+(VLOOKUP(Y6,'BASE DE DONNEE'!$I$111:$P$192,2,0)),IF(Z6="CLIENT D",(Y6*3809.53+(VLOOKUP(AB6,'BASE DE DONNEE'!$I$220:$J$250,2,0))),IF(Z6="CLIENT S+D",(Y6*3809.53+(VLOOKUP(AB6,'BASE DE DONNEE'!$I$220:$J$250,2,0)))-(Y6*3809.53+(VLOOKUP(AB6,'BASE DE DONNEE'!$I$220:$J$250,2,0)))*AA6,IF(Z6="CLIENT S",VLOOKUP(AB6,'BASE DE DONNEE'!$I$220:$J$250,2,0))+VLOOKUP(Y6,'BASE DE DONNEE'!$I$111:$P$192,2,0)-((VLOOKUP(AB6,'BASE DE DONNEE'!$I$220:$J$250,2,0))+VLOOKUP(Y6,'BASE DE DONNEE'!$I$111:$P$192,2,0)*AA6))))))</f>
        <v>0</v>
      </c>
      <c r="AJ6" s="91" t="b">
        <f>IF(Z6="CLIENT S+L",(AI6*0.05),IF(Z6="CLIENT S",(AI6*0.05),IF(Z6="CLIENT D",(AI6*5/100),IF(Z6="CLIENT L",(AI6*5)/100,IF(Z6="CLIENT S+D",(AI6*0.05),IF(Z6="CLIENT O",AI6))))))</f>
        <v>0</v>
      </c>
      <c r="AK6" s="91" t="b">
        <f>IF(Z6="CLIENT S+L",(AI6+AJ6),IF(Z6="CLIENT D",AI6+AJ6,IF(Z6="CLIENT S",(AI6+AJ6),IF(Z6="CLIENT L",AI6+AJ6,IF(Z6="CLIENT S+D",(AI6+AJ6),IF(Z6="CLIENT O",AJ6))))))</f>
        <v>0</v>
      </c>
      <c r="AL6" s="33"/>
      <c r="AM6" s="25"/>
      <c r="AN6" s="28"/>
      <c r="AO6" s="705"/>
      <c r="AP6" s="878"/>
      <c r="AQ6" s="878"/>
      <c r="AR6" s="84">
        <f>(($AV$5*AV6)/100)+((AW6*$AW$5)/100)+(($AX$5*AX6)/100)+($AY$5*AY6)+($AZ$5*AZ6)</f>
        <v>0</v>
      </c>
      <c r="AS6" s="28"/>
      <c r="AT6" s="31"/>
      <c r="AU6" s="28"/>
      <c r="AV6" s="28"/>
      <c r="AW6" s="28"/>
      <c r="AX6" s="28"/>
      <c r="AY6" s="28"/>
      <c r="AZ6" s="126"/>
      <c r="BA6" s="89">
        <f>(($AU$5*AU6)/100)+(($AV$5*AV6)/100)+(($AW$5*AW6)/100)+(($AX$5*AX6)/100)+($AY$5*AY6)+($AZ$5*AZ6)</f>
        <v>0</v>
      </c>
      <c r="BB6" s="47">
        <f>IF(AS6="CLIENT S+L",(AR6*3333.33+(VLOOKUP(AU6,'BASE DE DONNEE'!$I$220:$J$250,2,0)))-((AR6*3333.33+(VLOOKUP(AU6,'BASE DE DONNEE'!$I$220:$J$250,2,0)))*AT6),IF(AS6="CLIENT O","OFFERT",IF(AS6="CLIENT L",(VLOOKUP(AU6,'BASE DE DONNEE'!$I$220:$J$250,2,0))+(VLOOKUP(AR6,'BASE DE DONNEE'!$I$111:$P$192,2,0)),IF(AS6="CLIENT D",(AR6*3809.53+(VLOOKUP(AU6,'BASE DE DONNEE'!$I$220:$J$250,2,0))),IF(AS6="CLIENT S+D",(AR6*3809.53+(VLOOKUP(AU6,'BASE DE DONNEE'!$I$220:$J$250,2,0)))-(AR6*3809.53+(VLOOKUP(AU6,'BASE DE DONNEE'!$I$220:$J$250,2,0)))*AT6,IF(AS6="CLIENT S",VLOOKUP(AU6,'BASE DE DONNEE'!$I$220:$J$250,2,0))+VLOOKUP(AR6,'BASE DE DONNEE'!$I$111:$P$192,2,0)-((VLOOKUP(AU6,'BASE DE DONNEE'!$I$220:$J$250,2,0))+VLOOKUP(AR6,'BASE DE DONNEE'!$I$111:$P$164,2,0)*AT6))))))</f>
        <v>0</v>
      </c>
      <c r="BC6" s="47" t="b">
        <f>IF(AS6="CLIENT S+L",(BB6*0.05),IF(AS6="CLIENT S",(BB6*0.05),IF(AS6="CLIENT D",(BB6*5/100),IF(AS6="CLIENT L",(BB6*5)/100,IF(AS6="CLIENT S+D",(BB6*0.05),IF(AS6="CLIENT O",BB6))))))</f>
        <v>0</v>
      </c>
      <c r="BD6" s="338" t="b">
        <f>IF(AS6="CLIENT S+L",(BB6+BC6),IF(AS6="CLIENT D",BB6+BC6,IF(AS6="CLIENT S",(BB6+BC6),IF(AS6="CLIENT L",BB6+BC6,IF(AS6="CLIENT S+D",(BB6+BC6),IF(AS6="CLIENT O",BC6))))))</f>
        <v>0</v>
      </c>
      <c r="BE6" s="33"/>
      <c r="BF6" s="25"/>
      <c r="BG6" s="28"/>
      <c r="BH6" s="705"/>
      <c r="BI6" s="878"/>
      <c r="BJ6" s="878"/>
      <c r="BK6" s="84">
        <f>(($BO$5*BO6)/100)+((BP6*$BP$5)/100)+(($BQ$5*BQ6)/100)+($BR$5*BR6)+($BS$5*BS6)</f>
        <v>0</v>
      </c>
      <c r="BL6" s="28"/>
      <c r="BM6" s="31"/>
      <c r="BN6" s="28"/>
      <c r="BO6" s="28"/>
      <c r="BP6" s="28"/>
      <c r="BQ6" s="28"/>
      <c r="BR6" s="28"/>
      <c r="BS6" s="28"/>
      <c r="BT6" s="90">
        <f>(($BN$5*BN6)/100)+(($BO$5*BO6)/100)+(($BP$5*BP6)/100)+(($BQ$5*BQ6)/100)+($BR$5*BR6)+($BS$5*BS6)</f>
        <v>0</v>
      </c>
      <c r="BU6" s="91">
        <f>IF(BL6="CLIENT S+L",(BK6*3333.33+(VLOOKUP(BN6,'BASE DE DONNEE'!$I$220:$J$250,2,0)))-((BK6*3333.33+(VLOOKUP(BN6,'BASE DE DONNEE'!$I$220:$J$250,2,0)))*BM6),IF(BL6="CLIENT O","OFFERT",IF(BL6="CLIENT L",(VLOOKUP(BN6,'BASE DE DONNEE'!$I$220:$J$250,2,0))+(VLOOKUP(BK6,'BASE DE DONNEE'!$I$111:$P$192,2,0)),IF(BL6="CLIENT D",(BK6*3809.53+(VLOOKUP(BN6,'BASE DE DONNEE'!$I$220:$J$250,2,0))),IF(BL6="CLIENT S+D",(BK6*3809.53+(VLOOKUP(BN6,'BASE DE DONNEE'!$I$220:$J$250,2,0)))-((BK6*3809.53+(VLOOKUP(BN6,'BASE DE DONNEE'!$I$220:$J$250,2,0)))*BM6),IF(BL6="CLIENT S",VLOOKUP(BN6,'BASE DE DONNEE'!$I$220:$J$250,2,0))+VLOOKUP(BK6,'BASE DE DONNEE'!$I$111:$P$192,2,0)-((VLOOKUP(BN6,'BASE DE DONNEE'!$I$220:$J$250,2,0))+VLOOKUP(BK6,'BASE DE DONNEE'!$I$111:$P$192,2,0)*BM6))))))</f>
        <v>0</v>
      </c>
      <c r="BV6" s="91" t="b">
        <f>IF(BL6="CLIENT S+L",(BU6*0.05),IF(BL6="CLIENT S",(BU6*0.05),IF(BL6="CLIENT D",(BU6*5/100),IF(BL6="CLIENT L",(BU6*5)/100,IF(BL6="CLIENT S+D",(BU6*0.05),IF(BL6="CLIENT O",BU6))))))</f>
        <v>0</v>
      </c>
      <c r="BW6" s="91" t="b">
        <f>IF(BL6="CLIENT S+L",(BU6+BV6),IF(BL6="CLIENT D",BU6+BV6,IF(BL6="CLIENT S",(BU6+BV6),IF(BL6="CLIENT L",BU6+BV6,IF(BL6="CLIENT S+D",(BU6+BV6),IF(BL6="CLIENT O",BV6))))))</f>
        <v>0</v>
      </c>
      <c r="BX6" s="33"/>
    </row>
    <row r="7" spans="1:76" x14ac:dyDescent="0.25">
      <c r="A7" s="26"/>
      <c r="B7" s="29"/>
      <c r="C7" s="585"/>
      <c r="D7" s="704"/>
      <c r="E7" s="704"/>
      <c r="F7" s="77">
        <f t="shared" ref="F7:F32" si="0">(($J$5*J7)/100)+((K7*$K$5)/100)+(($L$5*L7)/100)+($M$5*M7)+($N$5*N7)</f>
        <v>0</v>
      </c>
      <c r="G7" s="29"/>
      <c r="H7" s="42"/>
      <c r="I7" s="29"/>
      <c r="J7" s="29"/>
      <c r="K7" s="29"/>
      <c r="L7" s="29"/>
      <c r="M7" s="29"/>
      <c r="N7" s="130"/>
      <c r="O7" s="80">
        <f t="shared" ref="O7:O32" si="1">((($I$5*I7)/100)+($J$5*J7)/100)+((K7*$K$5)/100)+(($L$5*L7)/100)+($M$5*M7)+($N$5*N7)</f>
        <v>0</v>
      </c>
      <c r="P7" s="76" t="b">
        <f>IF(G7="CLIENT S+L",(F7*3333.33+(VLOOKUP(I7,'BASE DE DONNEE'!$I$220:$J$250,2,0)))-(F7*3333.33+(VLOOKUP(I7,'BASE DE DONNEE'!$I$220:$J$250,2,0)))*H7,IF(G7="CLIENT O","OFFERT",IF(G7="CLIENT L",(VLOOKUP(I7,'BASE DE DONNEE'!$I$220:$J$250,2,0))+(VLOOKUP(F7,'BASE DE DONNEE'!$I$111:$P$192,2,0)),IF(G7="CLIENT D",(F7*3809.53+(VLOOKUP(I7,'BASE DE DONNEE'!$I$220:$J$250,2,0))),IF(G7="CLIENT S+D",((F7*3809.53+(VLOOKUP(I7,'BASE DE DONNEE'!$I$220:$J$250,2,0)))-(F7*3809.53+(VLOOKUP(I7,'BASE DE DONNEE'!$I$220:$J$250,2,0)))*H7),IF(G7="CLIENT S",(VLOOKUP(I7,'BASE DE DONNEE'!$I$220:$J$250,2,0))+VLOOKUP(F7,'BASE DE DONNEE'!$I$111:$P$192,2,0)-((VLOOKUP(I7,'BASE DE DONNEE'!$I$220:$J$250,2,0))+VLOOKUP(F7,'BASE DE DONNEE'!$I$111:$P$164,2,0)*H7)))))))</f>
        <v>0</v>
      </c>
      <c r="Q7" s="76" t="b">
        <f t="shared" ref="Q7:Q32" si="2">IF(G7="CLIENT S+L",(P7*0.05),IF(G7="CLIENT S",(P7*0.05),IF(G7="CLIENT D",(P7*5/100),IF(G7="CLIENT L",(P7*5)/100,IF(G7="CLIENT S+D",(P7*0.05),IF(G7="CLIENT O",P7))))))</f>
        <v>0</v>
      </c>
      <c r="R7" s="83" t="b">
        <f t="shared" ref="R7:R32" si="3">IF(G7="CLIENT S+L",(P7+Q7),IF(G7="CLIENT D",P7+Q7,IF(G7="CLIENT S",(P7+Q7),IF(G7="CLIENT L",P7+Q7,IF(G7="CLIENT S+D",(P7+Q7),IF(G7="CLIENT O",Q7))))))</f>
        <v>0</v>
      </c>
      <c r="S7" s="34"/>
      <c r="T7" s="26"/>
      <c r="U7" s="29"/>
      <c r="V7" s="585"/>
      <c r="W7" s="704"/>
      <c r="X7" s="704"/>
      <c r="Y7" s="77">
        <f t="shared" ref="Y7:Y36" si="4">(($AC$5*AC7)/100)+((AD7*$AD$5)/100)+(($AE$5*AE7)/100)+($AF$5*AF7)+($AG$5*AG7)</f>
        <v>0</v>
      </c>
      <c r="Z7" s="29"/>
      <c r="AA7" s="42"/>
      <c r="AB7" s="29"/>
      <c r="AC7" s="29"/>
      <c r="AD7" s="29"/>
      <c r="AE7" s="29"/>
      <c r="AF7" s="29"/>
      <c r="AG7" s="130"/>
      <c r="AH7" s="92">
        <f t="shared" ref="AH7:AH36" si="5">(($AB$5*AB7)/100)+(($AC$5*AC7)/100)+(($AD$5*AD7)/100)+(($AE$5*AE7)/100)+($AF$5*AF7)+($AG$5*AG7)</f>
        <v>0</v>
      </c>
      <c r="AI7" s="83">
        <f>IF(Z7="CLIENT S+L",(Y7*3333.33+(VLOOKUP(AB7,'BASE DE DONNEE'!$I$220:$J$250,2,0)))-(Y7*3333.33+(VLOOKUP(AB7,'BASE DE DONNEE'!$I$220:$J$250,2,0)))*AA7,IF(Z7="CLIENT O","OFFERT",IF(Z7="CLIENT L",(VLOOKUP(AB7,'BASE DE DONNEE'!$I$220:$J$250,2,0))+(VLOOKUP(Y7,'BASE DE DONNEE'!$I$111:$P$192,2,0)),IF(Z7="CLIENT D",(Y7*3809.53+(VLOOKUP(AB7,'BASE DE DONNEE'!$I$220:$J$250,2,0))),IF(Z7="CLIENT S+D",(Y7*3809.53+(VLOOKUP(AB7,'BASE DE DONNEE'!$I$220:$J$250,2,0)))-(Y7*3809.53+(VLOOKUP(AB7,'BASE DE DONNEE'!$I$220:$J$250,2,0)))*AA7,IF(Z7="CLIENT S",VLOOKUP(AB7,'BASE DE DONNEE'!$I$220:$J$250,2,0))+VLOOKUP(Y7,'BASE DE DONNEE'!$I$111:$P$192,2,0)-((VLOOKUP(AB7,'BASE DE DONNEE'!$I$220:$J$250,2,0))+VLOOKUP(Y7,'BASE DE DONNEE'!$I$111:$P$192,2,0)*AA7))))))</f>
        <v>0</v>
      </c>
      <c r="AJ7" s="83" t="b">
        <f t="shared" ref="AJ7:AJ36" si="6">IF(Z7="CLIENT S+L",(AI7*0.05),IF(Z7="CLIENT S",(AI7*0.05),IF(Z7="CLIENT D",(AI7*5/100),IF(Z7="CLIENT L",(AI7*5)/100,IF(Z7="CLIENT S+D",(AI7*0.05),IF(Z7="CLIENT O",AI7))))))</f>
        <v>0</v>
      </c>
      <c r="AK7" s="83" t="b">
        <f t="shared" ref="AK7:AK36" si="7">IF(Z7="CLIENT S+L",(AI7+AJ7),IF(Z7="CLIENT D",AI7+AJ7,IF(Z7="CLIENT S",(AI7+AJ7),IF(Z7="CLIENT L",AI7+AJ7,IF(Z7="CLIENT S+D",(AI7+AJ7),IF(Z7="CLIENT O",AJ7))))))</f>
        <v>0</v>
      </c>
      <c r="AL7" s="34"/>
      <c r="AM7" s="26"/>
      <c r="AN7" s="29"/>
      <c r="AO7" s="585"/>
      <c r="AP7" s="704"/>
      <c r="AQ7" s="704"/>
      <c r="AR7" s="77">
        <f t="shared" ref="AR7:AR36" si="8">(($AV$5*AV7)/100)+((AW7*$AW$5)/100)+(($AX$5*AX7)/100)+($AY$5*AY7)+($AZ$5*AZ7)</f>
        <v>0</v>
      </c>
      <c r="AS7" s="29"/>
      <c r="AT7" s="42"/>
      <c r="AU7" s="29"/>
      <c r="AV7" s="29"/>
      <c r="AW7" s="29"/>
      <c r="AX7" s="29"/>
      <c r="AY7" s="29"/>
      <c r="AZ7" s="129"/>
      <c r="BA7" s="93">
        <f t="shared" ref="BA7:BA36" si="9">(($AU$5*AU7)/100)+(($AV$5*AV7)/100)+(($AW$5*AW7)/100)+(($AX$5*AX7)/100)+($AY$5*AY7)+($AZ$5*AZ7)</f>
        <v>0</v>
      </c>
      <c r="BB7" s="41">
        <f>IF(AS7="CLIENT S+L",(AR7*3333.33+(VLOOKUP(AU7,'BASE DE DONNEE'!$I$220:$J$250,2,0)))-((AR7*3333.33+(VLOOKUP(AU7,'BASE DE DONNEE'!$I$220:$J$250,2,0)))*AT7),IF(AS7="CLIENT O","OFFERT",IF(AS7="CLIENT L",(VLOOKUP(AU7,'BASE DE DONNEE'!$I$220:$J$250,2,0))+(VLOOKUP(AR7,'BASE DE DONNEE'!$I$111:$P$192,2,0)),IF(AS7="CLIENT D",(AR7*3809.53+(VLOOKUP(AU7,'BASE DE DONNEE'!$I$220:$J$250,2,0))),IF(AS7="CLIENT S+D",(AR7*3809.53+(VLOOKUP(AU7,'BASE DE DONNEE'!$I$220:$J$250,2,0)))-(AR7*3809.53+(VLOOKUP(AU7,'BASE DE DONNEE'!$I$220:$J$250,2,0)))*AT7,IF(AS7="CLIENT S",VLOOKUP(AU7,'BASE DE DONNEE'!$I$220:$J$250,2,0))+VLOOKUP(AR7,'BASE DE DONNEE'!$I$111:$P$192,2,0)-((VLOOKUP(AU7,'BASE DE DONNEE'!$I$220:$J$250,2,0))+VLOOKUP(AR7,'BASE DE DONNEE'!$I$111:$P$164,2,0)*AT7))))))</f>
        <v>0</v>
      </c>
      <c r="BC7" s="41" t="b">
        <f t="shared" ref="BC7:BC36" si="10">IF(AS7="CLIENT S+L",(BB7*0.05),IF(AS7="CLIENT S",(BB7*0.05),IF(AS7="CLIENT D",(BB7*5/100),IF(AS7="CLIENT L",(BB7*5)/100,IF(AS7="CLIENT S+D",(BB7*0.05),IF(AS7="CLIENT O",BB7))))))</f>
        <v>0</v>
      </c>
      <c r="BD7" s="45" t="b">
        <f t="shared" ref="BD7:BD36" si="11">IF(AS7="CLIENT S+L",(BB7+BC7),IF(AS7="CLIENT D",BB7+BC7,IF(AS7="CLIENT S",(BB7+BC7),IF(AS7="CLIENT L",BB7+BC7,IF(AS7="CLIENT S+D",(BB7+BC7),IF(AS7="CLIENT O",BC7))))))</f>
        <v>0</v>
      </c>
      <c r="BE7" s="34"/>
      <c r="BF7" s="26"/>
      <c r="BG7" s="29"/>
      <c r="BH7" s="585"/>
      <c r="BI7" s="704"/>
      <c r="BJ7" s="704"/>
      <c r="BK7" s="77">
        <f t="shared" ref="BK7:BK36" si="12">(($BO$5*BO7)/100)+((BP7*$BP$5)/100)+(($BQ$5*BQ7)/100)+($BR$5*BR7)+($BS$5*BS7)</f>
        <v>0</v>
      </c>
      <c r="BL7" s="29"/>
      <c r="BM7" s="42"/>
      <c r="BN7" s="29"/>
      <c r="BO7" s="29"/>
      <c r="BP7" s="29"/>
      <c r="BQ7" s="29"/>
      <c r="BR7" s="29"/>
      <c r="BS7" s="29"/>
      <c r="BT7" s="94">
        <f t="shared" ref="BT7:BT36" si="13">(($BN$5*BN7)/100)+(($BO$5*BO7)/100)+(($BP$5*BP7)/100)+(($BQ$5*BQ7)/100)+($BR$5*BR7)+($BS$5*BS7)</f>
        <v>0</v>
      </c>
      <c r="BU7" s="83">
        <f>IF(BL7="CLIENT S+L",(BK7*3333.33+(VLOOKUP(BN7,'BASE DE DONNEE'!$I$220:$J$250,2,0)))-((BK7*3333.33+(VLOOKUP(BN7,'BASE DE DONNEE'!$I$220:$J$250,2,0)))*BM7),IF(BL7="CLIENT O","OFFERT",IF(BL7="CLIENT L",(VLOOKUP(BN7,'BASE DE DONNEE'!$I$220:$J$250,2,0))+(VLOOKUP(BK7,'BASE DE DONNEE'!$I$111:$P$192,2,0)),IF(BL7="CLIENT D",(BK7*3809.53+(VLOOKUP(BN7,'BASE DE DONNEE'!$I$220:$J$250,2,0))),IF(BL7="CLIENT S+D",(BK7*3809.53+(VLOOKUP(BN7,'BASE DE DONNEE'!$I$220:$J$250,2,0)))-((BK7*3809.53+(VLOOKUP(BN7,'BASE DE DONNEE'!$I$220:$J$250,2,0)))*BM7),IF(BL7="CLIENT S",VLOOKUP(BN7,'BASE DE DONNEE'!$I$220:$J$250,2,0))+VLOOKUP(BK7,'BASE DE DONNEE'!$I$111:$P$192,2,0)-((VLOOKUP(BN7,'BASE DE DONNEE'!$I$220:$J$250,2,0))+VLOOKUP(BK7,'BASE DE DONNEE'!$I$111:$P$192,2,0)*BM7))))))</f>
        <v>0</v>
      </c>
      <c r="BV7" s="83" t="b">
        <f t="shared" ref="BV7:BV36" si="14">IF(BL7="CLIENT S+L",(BU7*0.05),IF(BL7="CLIENT S",(BU7*0.05),IF(BL7="CLIENT D",(BU7*5/100),IF(BL7="CLIENT L",(BU7*5)/100,IF(BL7="CLIENT S+D",(BU7*0.05),IF(BL7="CLIENT O",BU7))))))</f>
        <v>0</v>
      </c>
      <c r="BW7" s="83" t="b">
        <f t="shared" ref="BW7:BW36" si="15">IF(BL7="CLIENT S+L",(BU7+BV7),IF(BL7="CLIENT D",BU7+BV7,IF(BL7="CLIENT S",(BU7+BV7),IF(BL7="CLIENT L",BU7+BV7,IF(BL7="CLIENT S+D",(BU7+BV7),IF(BL7="CLIENT O",BV7))))))</f>
        <v>0</v>
      </c>
      <c r="BX7" s="34"/>
    </row>
    <row r="8" spans="1:76" x14ac:dyDescent="0.25">
      <c r="A8" s="26"/>
      <c r="B8" s="29"/>
      <c r="C8" s="585"/>
      <c r="D8" s="704"/>
      <c r="E8" s="704"/>
      <c r="F8" s="77">
        <f t="shared" si="0"/>
        <v>0</v>
      </c>
      <c r="G8" s="29"/>
      <c r="H8" s="42"/>
      <c r="I8" s="29"/>
      <c r="J8" s="29"/>
      <c r="K8" s="29"/>
      <c r="L8" s="29"/>
      <c r="M8" s="29"/>
      <c r="N8" s="130"/>
      <c r="O8" s="80">
        <f t="shared" si="1"/>
        <v>0</v>
      </c>
      <c r="P8" s="76" t="b">
        <f>IF(G8="CLIENT S+L",(F8*3333.33+(VLOOKUP(I8,'BASE DE DONNEE'!$I$220:$J$250,2,0)))-(F8*3333.33+(VLOOKUP(I8,'BASE DE DONNEE'!$I$220:$J$250,2,0)))*H8,IF(G8="CLIENT O","OFFERT",IF(G8="CLIENT L",(VLOOKUP(I8,'BASE DE DONNEE'!$I$220:$J$250,2,0))+(VLOOKUP(F8,'BASE DE DONNEE'!$I$111:$P$192,2,0)),IF(G8="CLIENT D",(F8*3809.53+(VLOOKUP(I8,'BASE DE DONNEE'!$I$220:$J$250,2,0))),IF(G8="CLIENT S+D",((F8*3809.53+(VLOOKUP(I8,'BASE DE DONNEE'!$I$220:$J$250,2,0)))-(F8*3809.53+(VLOOKUP(I8,'BASE DE DONNEE'!$I$220:$J$250,2,0)))*H8),IF(G8="CLIENT S",(VLOOKUP(I8,'BASE DE DONNEE'!$I$220:$J$250,2,0))+VLOOKUP(F8,'BASE DE DONNEE'!$I$111:$P$192,2,0)-((VLOOKUP(I8,'BASE DE DONNEE'!$I$220:$J$250,2,0))+VLOOKUP(F8,'BASE DE DONNEE'!$I$111:$P$164,2,0)*H8)))))))</f>
        <v>0</v>
      </c>
      <c r="Q8" s="76" t="b">
        <f t="shared" si="2"/>
        <v>0</v>
      </c>
      <c r="R8" s="83" t="b">
        <f t="shared" si="3"/>
        <v>0</v>
      </c>
      <c r="S8" s="34"/>
      <c r="T8" s="26"/>
      <c r="U8" s="29"/>
      <c r="V8" s="585"/>
      <c r="W8" s="704"/>
      <c r="X8" s="704"/>
      <c r="Y8" s="77">
        <f t="shared" si="4"/>
        <v>0</v>
      </c>
      <c r="Z8" s="29"/>
      <c r="AA8" s="42"/>
      <c r="AB8" s="29"/>
      <c r="AC8" s="29"/>
      <c r="AD8" s="29"/>
      <c r="AE8" s="29"/>
      <c r="AF8" s="29"/>
      <c r="AG8" s="130"/>
      <c r="AH8" s="92">
        <f t="shared" si="5"/>
        <v>0</v>
      </c>
      <c r="AI8" s="83">
        <f>IF(Z8="CLIENT S+L",(Y8*3333.33+(VLOOKUP(AB8,'BASE DE DONNEE'!$I$220:$J$250,2,0)))-(Y8*3333.33+(VLOOKUP(AB8,'BASE DE DONNEE'!$I$220:$J$250,2,0)))*AA8,IF(Z8="CLIENT O","OFFERT",IF(Z8="CLIENT L",(VLOOKUP(AB8,'BASE DE DONNEE'!$I$220:$J$250,2,0))+(VLOOKUP(Y8,'BASE DE DONNEE'!$I$111:$P$192,2,0)),IF(Z8="CLIENT D",(Y8*3809.53+(VLOOKUP(AB8,'BASE DE DONNEE'!$I$220:$J$250,2,0))),IF(Z8="CLIENT S+D",(Y8*3809.53+(VLOOKUP(AB8,'BASE DE DONNEE'!$I$220:$J$250,2,0)))-(Y8*3809.53+(VLOOKUP(AB8,'BASE DE DONNEE'!$I$220:$J$250,2,0)))*AA8,IF(Z8="CLIENT S",VLOOKUP(AB8,'BASE DE DONNEE'!$I$220:$J$250,2,0))+VLOOKUP(Y8,'BASE DE DONNEE'!$I$111:$P$192,2,0)-((VLOOKUP(AB8,'BASE DE DONNEE'!$I$220:$J$250,2,0))+VLOOKUP(Y8,'BASE DE DONNEE'!$I$111:$P$192,2,0)*AA8))))))</f>
        <v>0</v>
      </c>
      <c r="AJ8" s="83" t="b">
        <f t="shared" si="6"/>
        <v>0</v>
      </c>
      <c r="AK8" s="83" t="b">
        <f t="shared" si="7"/>
        <v>0</v>
      </c>
      <c r="AL8" s="34"/>
      <c r="AM8" s="26"/>
      <c r="AN8" s="29"/>
      <c r="AO8" s="585"/>
      <c r="AP8" s="704"/>
      <c r="AQ8" s="704"/>
      <c r="AR8" s="77">
        <f t="shared" si="8"/>
        <v>0</v>
      </c>
      <c r="AS8" s="29"/>
      <c r="AT8" s="42"/>
      <c r="AU8" s="29"/>
      <c r="AV8" s="29"/>
      <c r="AW8" s="29"/>
      <c r="AX8" s="29"/>
      <c r="AY8" s="29"/>
      <c r="AZ8" s="129"/>
      <c r="BA8" s="93">
        <f t="shared" si="9"/>
        <v>0</v>
      </c>
      <c r="BB8" s="41">
        <f>IF(AS8="CLIENT S+L",(AR8*3333.33+(VLOOKUP(AU8,'BASE DE DONNEE'!$I$220:$J$250,2,0)))-((AR8*3333.33+(VLOOKUP(AU8,'BASE DE DONNEE'!$I$220:$J$250,2,0)))*AT8),IF(AS8="CLIENT O","OFFERT",IF(AS8="CLIENT L",(VLOOKUP(AU8,'BASE DE DONNEE'!$I$220:$J$250,2,0))+(VLOOKUP(AR8,'BASE DE DONNEE'!$I$111:$P$192,2,0)),IF(AS8="CLIENT D",(AR8*3809.53+(VLOOKUP(AU8,'BASE DE DONNEE'!$I$220:$J$250,2,0))),IF(AS8="CLIENT S+D",(AR8*3809.53+(VLOOKUP(AU8,'BASE DE DONNEE'!$I$220:$J$250,2,0)))-(AR8*3809.53+(VLOOKUP(AU8,'BASE DE DONNEE'!$I$220:$J$250,2,0)))*AT8,IF(AS8="CLIENT S",VLOOKUP(AU8,'BASE DE DONNEE'!$I$220:$J$250,2,0))+VLOOKUP(AR8,'BASE DE DONNEE'!$I$111:$P$192,2,0)-((VLOOKUP(AU8,'BASE DE DONNEE'!$I$220:$J$250,2,0))+VLOOKUP(AR8,'BASE DE DONNEE'!$I$111:$P$164,2,0)*AT8))))))</f>
        <v>0</v>
      </c>
      <c r="BC8" s="41" t="b">
        <f t="shared" si="10"/>
        <v>0</v>
      </c>
      <c r="BD8" s="45" t="b">
        <f t="shared" si="11"/>
        <v>0</v>
      </c>
      <c r="BE8" s="34"/>
      <c r="BF8" s="26"/>
      <c r="BG8" s="29"/>
      <c r="BH8" s="585"/>
      <c r="BI8" s="704"/>
      <c r="BJ8" s="704"/>
      <c r="BK8" s="77">
        <f t="shared" si="12"/>
        <v>0</v>
      </c>
      <c r="BL8" s="29"/>
      <c r="BM8" s="42"/>
      <c r="BN8" s="29"/>
      <c r="BO8" s="29"/>
      <c r="BP8" s="29"/>
      <c r="BQ8" s="29"/>
      <c r="BR8" s="29"/>
      <c r="BS8" s="29"/>
      <c r="BT8" s="94">
        <f t="shared" si="13"/>
        <v>0</v>
      </c>
      <c r="BU8" s="83">
        <f>IF(BL8="CLIENT S+L",(BK8*3333.33+(VLOOKUP(BN8,'BASE DE DONNEE'!$I$220:$J$250,2,0)))-((BK8*3333.33+(VLOOKUP(BN8,'BASE DE DONNEE'!$I$220:$J$250,2,0)))*BM8),IF(BL8="CLIENT O","OFFERT",IF(BL8="CLIENT L",(VLOOKUP(BN8,'BASE DE DONNEE'!$I$220:$J$250,2,0))+(VLOOKUP(BK8,'BASE DE DONNEE'!$I$111:$P$192,2,0)),IF(BL8="CLIENT D",(BK8*3809.53+(VLOOKUP(BN8,'BASE DE DONNEE'!$I$220:$J$250,2,0))),IF(BL8="CLIENT S+D",(BK8*3809.53+(VLOOKUP(BN8,'BASE DE DONNEE'!$I$220:$J$250,2,0)))-((BK8*3809.53+(VLOOKUP(BN8,'BASE DE DONNEE'!$I$220:$J$250,2,0)))*BM8),IF(BL8="CLIENT S",VLOOKUP(BN8,'BASE DE DONNEE'!$I$220:$J$250,2,0))+VLOOKUP(BK8,'BASE DE DONNEE'!$I$111:$P$192,2,0)-((VLOOKUP(BN8,'BASE DE DONNEE'!$I$220:$J$250,2,0))+VLOOKUP(BK8,'BASE DE DONNEE'!$I$111:$P$192,2,0)*BM8))))))</f>
        <v>0</v>
      </c>
      <c r="BV8" s="83" t="b">
        <f t="shared" si="14"/>
        <v>0</v>
      </c>
      <c r="BW8" s="83" t="b">
        <f t="shared" si="15"/>
        <v>0</v>
      </c>
      <c r="BX8" s="34"/>
    </row>
    <row r="9" spans="1:76" x14ac:dyDescent="0.25">
      <c r="A9" s="26"/>
      <c r="B9" s="29"/>
      <c r="C9" s="585"/>
      <c r="D9" s="704"/>
      <c r="E9" s="704"/>
      <c r="F9" s="77">
        <f t="shared" si="0"/>
        <v>0</v>
      </c>
      <c r="G9" s="29"/>
      <c r="H9" s="42"/>
      <c r="I9" s="29"/>
      <c r="J9" s="29"/>
      <c r="K9" s="29"/>
      <c r="L9" s="29"/>
      <c r="M9" s="29"/>
      <c r="N9" s="130"/>
      <c r="O9" s="80">
        <f t="shared" si="1"/>
        <v>0</v>
      </c>
      <c r="P9" s="76" t="b">
        <f>IF(G9="CLIENT S+L",(F9*3333.33+(VLOOKUP(I9,'BASE DE DONNEE'!$I$220:$J$250,2,0)))-(F9*3333.33+(VLOOKUP(I9,'BASE DE DONNEE'!$I$220:$J$250,2,0)))*H9,IF(G9="CLIENT O","OFFERT",IF(G9="CLIENT L",(VLOOKUP(I9,'BASE DE DONNEE'!$I$220:$J$250,2,0))+(VLOOKUP(F9,'BASE DE DONNEE'!$I$111:$P$192,2,0)),IF(G9="CLIENT D",(F9*3809.53+(VLOOKUP(I9,'BASE DE DONNEE'!$I$220:$J$250,2,0))),IF(G9="CLIENT S+D",((F9*3809.53+(VLOOKUP(I9,'BASE DE DONNEE'!$I$220:$J$250,2,0)))-(F9*3809.53+(VLOOKUP(I9,'BASE DE DONNEE'!$I$220:$J$250,2,0)))*H9),IF(G9="CLIENT S",(VLOOKUP(I9,'BASE DE DONNEE'!$I$220:$J$250,2,0))+VLOOKUP(F9,'BASE DE DONNEE'!$I$111:$P$192,2,0)-((VLOOKUP(I9,'BASE DE DONNEE'!$I$220:$J$250,2,0))+VLOOKUP(F9,'BASE DE DONNEE'!$I$111:$P$164,2,0)*H9)))))))</f>
        <v>0</v>
      </c>
      <c r="Q9" s="76" t="b">
        <f t="shared" si="2"/>
        <v>0</v>
      </c>
      <c r="R9" s="83" t="b">
        <f t="shared" si="3"/>
        <v>0</v>
      </c>
      <c r="S9" s="34"/>
      <c r="T9" s="26"/>
      <c r="U9" s="29"/>
      <c r="V9" s="585"/>
      <c r="W9" s="704"/>
      <c r="X9" s="704"/>
      <c r="Y9" s="77">
        <f t="shared" si="4"/>
        <v>0</v>
      </c>
      <c r="Z9" s="29"/>
      <c r="AA9" s="42"/>
      <c r="AB9" s="29"/>
      <c r="AC9" s="29"/>
      <c r="AD9" s="29"/>
      <c r="AE9" s="29"/>
      <c r="AF9" s="29"/>
      <c r="AG9" s="132"/>
      <c r="AH9" s="92">
        <f t="shared" si="5"/>
        <v>0</v>
      </c>
      <c r="AI9" s="83">
        <f>IF(Z9="CLIENT S+L",(Y9*3333.33+(VLOOKUP(AB9,'BASE DE DONNEE'!$I$220:$J$250,2,0)))-(Y9*3333.33+(VLOOKUP(AB9,'BASE DE DONNEE'!$I$220:$J$250,2,0)))*AA9,IF(Z9="CLIENT O","OFFERT",IF(Z9="CLIENT L",(VLOOKUP(AB9,'BASE DE DONNEE'!$I$220:$J$250,2,0))+(VLOOKUP(Y9,'BASE DE DONNEE'!$I$111:$P$192,2,0)),IF(Z9="CLIENT D",(Y9*3809.53+(VLOOKUP(AB9,'BASE DE DONNEE'!$I$220:$J$250,2,0))),IF(Z9="CLIENT S+D",(Y9*3809.53+(VLOOKUP(AB9,'BASE DE DONNEE'!$I$220:$J$250,2,0)))-(Y9*3809.53+(VLOOKUP(AB9,'BASE DE DONNEE'!$I$220:$J$250,2,0)))*AA9,IF(Z9="CLIENT S",VLOOKUP(AB9,'BASE DE DONNEE'!$I$220:$J$250,2,0))+VLOOKUP(Y9,'BASE DE DONNEE'!$I$111:$P$192,2,0)-((VLOOKUP(AB9,'BASE DE DONNEE'!$I$220:$J$250,2,0))+VLOOKUP(Y9,'BASE DE DONNEE'!$I$111:$P$192,2,0)*AA9))))))</f>
        <v>0</v>
      </c>
      <c r="AJ9" s="83" t="b">
        <f t="shared" si="6"/>
        <v>0</v>
      </c>
      <c r="AK9" s="83" t="b">
        <f t="shared" si="7"/>
        <v>0</v>
      </c>
      <c r="AL9" s="34"/>
      <c r="AM9" s="26"/>
      <c r="AN9" s="29"/>
      <c r="AO9" s="585"/>
      <c r="AP9" s="704"/>
      <c r="AQ9" s="704"/>
      <c r="AR9" s="77">
        <f t="shared" si="8"/>
        <v>0</v>
      </c>
      <c r="AS9" s="29"/>
      <c r="AT9" s="42"/>
      <c r="AU9" s="29"/>
      <c r="AV9" s="29"/>
      <c r="AW9" s="29"/>
      <c r="AX9" s="29"/>
      <c r="AY9" s="29"/>
      <c r="AZ9" s="129"/>
      <c r="BA9" s="93">
        <f t="shared" si="9"/>
        <v>0</v>
      </c>
      <c r="BB9" s="41">
        <f>IF(AS9="CLIENT S+L",(AR9*3333.33+(VLOOKUP(AU9,'BASE DE DONNEE'!$I$220:$J$250,2,0)))-((AR9*3333.33+(VLOOKUP(AU9,'BASE DE DONNEE'!$I$220:$J$250,2,0)))*AT9),IF(AS9="CLIENT O","OFFERT",IF(AS9="CLIENT L",(VLOOKUP(AU9,'BASE DE DONNEE'!$I$220:$J$250,2,0))+(VLOOKUP(AR9,'BASE DE DONNEE'!$I$111:$P$192,2,0)),IF(AS9="CLIENT D",(AR9*3809.53+(VLOOKUP(AU9,'BASE DE DONNEE'!$I$220:$J$250,2,0))),IF(AS9="CLIENT S+D",(AR9*3809.53+(VLOOKUP(AU9,'BASE DE DONNEE'!$I$220:$J$250,2,0)))-(AR9*3809.53+(VLOOKUP(AU9,'BASE DE DONNEE'!$I$220:$J$250,2,0)))*AT9,IF(AS9="CLIENT S",VLOOKUP(AU9,'BASE DE DONNEE'!$I$220:$J$250,2,0))+VLOOKUP(AR9,'BASE DE DONNEE'!$I$111:$P$192,2,0)-((VLOOKUP(AU9,'BASE DE DONNEE'!$I$220:$J$250,2,0))+VLOOKUP(AR9,'BASE DE DONNEE'!$I$111:$P$164,2,0)*AT9))))))</f>
        <v>0</v>
      </c>
      <c r="BC9" s="41" t="b">
        <f t="shared" si="10"/>
        <v>0</v>
      </c>
      <c r="BD9" s="45" t="b">
        <f t="shared" si="11"/>
        <v>0</v>
      </c>
      <c r="BE9" s="34"/>
      <c r="BF9" s="26"/>
      <c r="BG9" s="29"/>
      <c r="BH9" s="585"/>
      <c r="BI9" s="704"/>
      <c r="BJ9" s="704"/>
      <c r="BK9" s="77">
        <f t="shared" si="12"/>
        <v>0</v>
      </c>
      <c r="BL9" s="29"/>
      <c r="BM9" s="42"/>
      <c r="BN9" s="29"/>
      <c r="BO9" s="29"/>
      <c r="BP9" s="29"/>
      <c r="BQ9" s="29"/>
      <c r="BR9" s="29"/>
      <c r="BS9" s="29"/>
      <c r="BT9" s="94">
        <f t="shared" si="13"/>
        <v>0</v>
      </c>
      <c r="BU9" s="83">
        <f>IF(BL9="CLIENT S+L",(BK9*3333.33+(VLOOKUP(BN9,'BASE DE DONNEE'!$I$220:$J$250,2,0)))-((BK9*3333.33+(VLOOKUP(BN9,'BASE DE DONNEE'!$I$220:$J$250,2,0)))*BM9),IF(BL9="CLIENT O","OFFERT",IF(BL9="CLIENT L",(VLOOKUP(BN9,'BASE DE DONNEE'!$I$220:$J$250,2,0))+(VLOOKUP(BK9,'BASE DE DONNEE'!$I$111:$P$192,2,0)),IF(BL9="CLIENT D",(BK9*3809.53+(VLOOKUP(BN9,'BASE DE DONNEE'!$I$220:$J$250,2,0))),IF(BL9="CLIENT S+D",(BK9*3809.53+(VLOOKUP(BN9,'BASE DE DONNEE'!$I$220:$J$250,2,0)))-((BK9*3809.53+(VLOOKUP(BN9,'BASE DE DONNEE'!$I$220:$J$250,2,0)))*BM9),IF(BL9="CLIENT S",VLOOKUP(BN9,'BASE DE DONNEE'!$I$220:$J$250,2,0))+VLOOKUP(BK9,'BASE DE DONNEE'!$I$111:$P$192,2,0)-((VLOOKUP(BN9,'BASE DE DONNEE'!$I$220:$J$250,2,0))+VLOOKUP(BK9,'BASE DE DONNEE'!$I$111:$P$192,2,0)*BM9))))))</f>
        <v>0</v>
      </c>
      <c r="BV9" s="83" t="b">
        <f t="shared" si="14"/>
        <v>0</v>
      </c>
      <c r="BW9" s="83" t="b">
        <f t="shared" si="15"/>
        <v>0</v>
      </c>
      <c r="BX9" s="34"/>
    </row>
    <row r="10" spans="1:76" x14ac:dyDescent="0.25">
      <c r="A10" s="26"/>
      <c r="B10" s="29"/>
      <c r="C10" s="585"/>
      <c r="D10" s="704"/>
      <c r="E10" s="704"/>
      <c r="F10" s="77">
        <f t="shared" si="0"/>
        <v>0</v>
      </c>
      <c r="G10" s="29"/>
      <c r="H10" s="42"/>
      <c r="I10" s="29"/>
      <c r="J10" s="29"/>
      <c r="K10" s="29"/>
      <c r="L10" s="29"/>
      <c r="M10" s="29"/>
      <c r="N10" s="130"/>
      <c r="O10" s="80">
        <f t="shared" si="1"/>
        <v>0</v>
      </c>
      <c r="P10" s="76" t="b">
        <f>IF(G10="CLIENT S+L",(F10*3333.33+(VLOOKUP(I10,'BASE DE DONNEE'!$I$220:$J$250,2,0)))-(F10*3333.33+(VLOOKUP(I10,'BASE DE DONNEE'!$I$220:$J$250,2,0)))*H10,IF(G10="CLIENT O","OFFERT",IF(G10="CLIENT L",(VLOOKUP(I10,'BASE DE DONNEE'!$I$220:$J$250,2,0))+(VLOOKUP(F10,'BASE DE DONNEE'!$I$111:$P$192,2,0)),IF(G10="CLIENT D",(F10*3809.53+(VLOOKUP(I10,'BASE DE DONNEE'!$I$220:$J$250,2,0))),IF(G10="CLIENT S+D",((F10*3809.53+(VLOOKUP(I10,'BASE DE DONNEE'!$I$220:$J$250,2,0)))-(F10*3809.53+(VLOOKUP(I10,'BASE DE DONNEE'!$I$220:$J$250,2,0)))*H10),IF(G10="CLIENT S",(VLOOKUP(I10,'BASE DE DONNEE'!$I$220:$J$250,2,0))+VLOOKUP(F10,'BASE DE DONNEE'!$I$111:$P$192,2,0)-((VLOOKUP(I10,'BASE DE DONNEE'!$I$220:$J$250,2,0))+VLOOKUP(F10,'BASE DE DONNEE'!$I$111:$P$164,2,0)*H10)))))))</f>
        <v>0</v>
      </c>
      <c r="Q10" s="76" t="b">
        <f t="shared" si="2"/>
        <v>0</v>
      </c>
      <c r="R10" s="83" t="b">
        <f t="shared" si="3"/>
        <v>0</v>
      </c>
      <c r="S10" s="34"/>
      <c r="T10" s="26"/>
      <c r="U10" s="29"/>
      <c r="V10" s="585"/>
      <c r="W10" s="704"/>
      <c r="X10" s="704"/>
      <c r="Y10" s="77">
        <f t="shared" si="4"/>
        <v>0</v>
      </c>
      <c r="Z10" s="29"/>
      <c r="AA10" s="42"/>
      <c r="AB10" s="29"/>
      <c r="AC10" s="29"/>
      <c r="AD10" s="29"/>
      <c r="AE10" s="29"/>
      <c r="AF10" s="29"/>
      <c r="AG10" s="130"/>
      <c r="AH10" s="92">
        <f t="shared" si="5"/>
        <v>0</v>
      </c>
      <c r="AI10" s="83">
        <f>IF(Z10="CLIENT S+L",(Y10*3333.33+(VLOOKUP(AB10,'BASE DE DONNEE'!$I$220:$J$250,2,0)))-(Y10*3333.33+(VLOOKUP(AB10,'BASE DE DONNEE'!$I$220:$J$250,2,0)))*AA10,IF(Z10="CLIENT O","OFFERT",IF(Z10="CLIENT L",(VLOOKUP(AB10,'BASE DE DONNEE'!$I$220:$J$250,2,0))+(VLOOKUP(Y10,'BASE DE DONNEE'!$I$111:$P$192,2,0)),IF(Z10="CLIENT D",(Y10*3809.53+(VLOOKUP(AB10,'BASE DE DONNEE'!$I$220:$J$250,2,0))),IF(Z10="CLIENT S+D",(Y10*3809.53+(VLOOKUP(AB10,'BASE DE DONNEE'!$I$220:$J$250,2,0)))-(Y10*3809.53+(VLOOKUP(AB10,'BASE DE DONNEE'!$I$220:$J$250,2,0)))*AA10,IF(Z10="CLIENT S",VLOOKUP(AB10,'BASE DE DONNEE'!$I$220:$J$250,2,0))+VLOOKUP(Y10,'BASE DE DONNEE'!$I$111:$P$192,2,0)-((VLOOKUP(AB10,'BASE DE DONNEE'!$I$220:$J$250,2,0))+VLOOKUP(Y10,'BASE DE DONNEE'!$I$111:$P$192,2,0)*AA10))))))</f>
        <v>0</v>
      </c>
      <c r="AJ10" s="83" t="b">
        <f t="shared" si="6"/>
        <v>0</v>
      </c>
      <c r="AK10" s="83" t="b">
        <f t="shared" si="7"/>
        <v>0</v>
      </c>
      <c r="AL10" s="34"/>
      <c r="AM10" s="26"/>
      <c r="AN10" s="29"/>
      <c r="AO10" s="585"/>
      <c r="AP10" s="704"/>
      <c r="AQ10" s="704"/>
      <c r="AR10" s="77">
        <f t="shared" si="8"/>
        <v>0</v>
      </c>
      <c r="AS10" s="29"/>
      <c r="AT10" s="42"/>
      <c r="AU10" s="29"/>
      <c r="AV10" s="29"/>
      <c r="AW10" s="29"/>
      <c r="AX10" s="29"/>
      <c r="AY10" s="29"/>
      <c r="AZ10" s="129"/>
      <c r="BA10" s="93">
        <f t="shared" si="9"/>
        <v>0</v>
      </c>
      <c r="BB10" s="41">
        <f>IF(AS10="CLIENT S+L",(AR10*3333.33+(VLOOKUP(AU10,'BASE DE DONNEE'!$I$220:$J$250,2,0)))-((AR10*3333.33+(VLOOKUP(AU10,'BASE DE DONNEE'!$I$220:$J$250,2,0)))*AT10),IF(AS10="CLIENT O","OFFERT",IF(AS10="CLIENT L",(VLOOKUP(AU10,'BASE DE DONNEE'!$I$220:$J$250,2,0))+(VLOOKUP(AR10,'BASE DE DONNEE'!$I$111:$P$192,2,0)),IF(AS10="CLIENT D",(AR10*3809.53+(VLOOKUP(AU10,'BASE DE DONNEE'!$I$220:$J$250,2,0))),IF(AS10="CLIENT S+D",(AR10*3809.53+(VLOOKUP(AU10,'BASE DE DONNEE'!$I$220:$J$250,2,0)))-(AR10*3809.53+(VLOOKUP(AU10,'BASE DE DONNEE'!$I$220:$J$250,2,0)))*AT10,IF(AS10="CLIENT S",VLOOKUP(AU10,'BASE DE DONNEE'!$I$220:$J$250,2,0))+VLOOKUP(AR10,'BASE DE DONNEE'!$I$111:$P$192,2,0)-((VLOOKUP(AU10,'BASE DE DONNEE'!$I$220:$J$250,2,0))+VLOOKUP(AR10,'BASE DE DONNEE'!$I$111:$P$164,2,0)*AT10))))))</f>
        <v>0</v>
      </c>
      <c r="BC10" s="41" t="b">
        <f t="shared" si="10"/>
        <v>0</v>
      </c>
      <c r="BD10" s="45" t="b">
        <f t="shared" si="11"/>
        <v>0</v>
      </c>
      <c r="BE10" s="34"/>
      <c r="BF10" s="26"/>
      <c r="BG10" s="29"/>
      <c r="BH10" s="585"/>
      <c r="BI10" s="704"/>
      <c r="BJ10" s="704"/>
      <c r="BK10" s="77">
        <f t="shared" si="12"/>
        <v>0</v>
      </c>
      <c r="BL10" s="29"/>
      <c r="BM10" s="42"/>
      <c r="BN10" s="29"/>
      <c r="BO10" s="29"/>
      <c r="BP10" s="29"/>
      <c r="BQ10" s="29"/>
      <c r="BR10" s="29"/>
      <c r="BS10" s="29"/>
      <c r="BT10" s="94">
        <f t="shared" si="13"/>
        <v>0</v>
      </c>
      <c r="BU10" s="83">
        <f>IF(BL10="CLIENT S+L",(BK10*3333.33+(VLOOKUP(BN10,'BASE DE DONNEE'!$I$220:$J$250,2,0)))-((BK10*3333.33+(VLOOKUP(BN10,'BASE DE DONNEE'!$I$220:$J$250,2,0)))*BM10),IF(BL10="CLIENT O","OFFERT",IF(BL10="CLIENT L",(VLOOKUP(BN10,'BASE DE DONNEE'!$I$220:$J$250,2,0))+(VLOOKUP(BK10,'BASE DE DONNEE'!$I$111:$P$192,2,0)),IF(BL10="CLIENT D",(BK10*3809.53+(VLOOKUP(BN10,'BASE DE DONNEE'!$I$220:$J$250,2,0))),IF(BL10="CLIENT S+D",(BK10*3809.53+(VLOOKUP(BN10,'BASE DE DONNEE'!$I$220:$J$250,2,0)))-((BK10*3809.53+(VLOOKUP(BN10,'BASE DE DONNEE'!$I$220:$J$250,2,0)))*BM10),IF(BL10="CLIENT S",VLOOKUP(BN10,'BASE DE DONNEE'!$I$220:$J$250,2,0))+VLOOKUP(BK10,'BASE DE DONNEE'!$I$111:$P$192,2,0)-((VLOOKUP(BN10,'BASE DE DONNEE'!$I$220:$J$250,2,0))+VLOOKUP(BK10,'BASE DE DONNEE'!$I$111:$P$192,2,0)*BM10))))))</f>
        <v>0</v>
      </c>
      <c r="BV10" s="83" t="b">
        <f t="shared" si="14"/>
        <v>0</v>
      </c>
      <c r="BW10" s="83" t="b">
        <f t="shared" si="15"/>
        <v>0</v>
      </c>
      <c r="BX10" s="34"/>
    </row>
    <row r="11" spans="1:76" x14ac:dyDescent="0.25">
      <c r="A11" s="26"/>
      <c r="B11" s="29"/>
      <c r="C11" s="585"/>
      <c r="D11" s="704"/>
      <c r="E11" s="704"/>
      <c r="F11" s="77">
        <f t="shared" si="0"/>
        <v>0</v>
      </c>
      <c r="G11" s="29"/>
      <c r="H11" s="42"/>
      <c r="I11" s="29"/>
      <c r="J11" s="29"/>
      <c r="K11" s="29"/>
      <c r="L11" s="29"/>
      <c r="M11" s="29"/>
      <c r="N11" s="130"/>
      <c r="O11" s="80">
        <f t="shared" si="1"/>
        <v>0</v>
      </c>
      <c r="P11" s="76" t="b">
        <f>IF(G11="CLIENT S+L",(F11*3333.33+(VLOOKUP(I11,'BASE DE DONNEE'!$I$220:$J$250,2,0)))-(F11*3333.33+(VLOOKUP(I11,'BASE DE DONNEE'!$I$220:$J$250,2,0)))*H11,IF(G11="CLIENT O","OFFERT",IF(G11="CLIENT L",(VLOOKUP(I11,'BASE DE DONNEE'!$I$220:$J$250,2,0))+(VLOOKUP(F11,'BASE DE DONNEE'!$I$111:$P$192,2,0)),IF(G11="CLIENT D",(F11*3809.53+(VLOOKUP(I11,'BASE DE DONNEE'!$I$220:$J$250,2,0))),IF(G11="CLIENT S+D",((F11*3809.53+(VLOOKUP(I11,'BASE DE DONNEE'!$I$220:$J$250,2,0)))-(F11*3809.53+(VLOOKUP(I11,'BASE DE DONNEE'!$I$220:$J$250,2,0)))*H11),IF(G11="CLIENT S",(VLOOKUP(I11,'BASE DE DONNEE'!$I$220:$J$250,2,0))+VLOOKUP(F11,'BASE DE DONNEE'!$I$111:$P$192,2,0)-((VLOOKUP(I11,'BASE DE DONNEE'!$I$220:$J$250,2,0))+VLOOKUP(F11,'BASE DE DONNEE'!$I$111:$P$164,2,0)*H11)))))))</f>
        <v>0</v>
      </c>
      <c r="Q11" s="76" t="b">
        <f t="shared" si="2"/>
        <v>0</v>
      </c>
      <c r="R11" s="83" t="b">
        <f t="shared" si="3"/>
        <v>0</v>
      </c>
      <c r="S11" s="34"/>
      <c r="T11" s="26"/>
      <c r="U11" s="29"/>
      <c r="V11" s="585"/>
      <c r="W11" s="704"/>
      <c r="X11" s="704"/>
      <c r="Y11" s="77">
        <f t="shared" si="4"/>
        <v>0</v>
      </c>
      <c r="Z11" s="29"/>
      <c r="AA11" s="42"/>
      <c r="AB11" s="29"/>
      <c r="AC11" s="29"/>
      <c r="AD11" s="29"/>
      <c r="AE11" s="29"/>
      <c r="AF11" s="29"/>
      <c r="AG11" s="132"/>
      <c r="AH11" s="92">
        <f t="shared" si="5"/>
        <v>0</v>
      </c>
      <c r="AI11" s="83">
        <f>IF(Z11="CLIENT S+L",(Y11*3333.33+(VLOOKUP(AB11,'BASE DE DONNEE'!$I$220:$J$250,2,0)))-(Y11*3333.33+(VLOOKUP(AB11,'BASE DE DONNEE'!$I$220:$J$250,2,0)))*AA11,IF(Z11="CLIENT O","OFFERT",IF(Z11="CLIENT L",(VLOOKUP(AB11,'BASE DE DONNEE'!$I$220:$J$250,2,0))+(VLOOKUP(Y11,'BASE DE DONNEE'!$I$111:$P$192,2,0)),IF(Z11="CLIENT D",(Y11*3809.53+(VLOOKUP(AB11,'BASE DE DONNEE'!$I$220:$J$250,2,0))),IF(Z11="CLIENT S+D",(Y11*3809.53+(VLOOKUP(AB11,'BASE DE DONNEE'!$I$220:$J$250,2,0)))-(Y11*3809.53+(VLOOKUP(AB11,'BASE DE DONNEE'!$I$220:$J$250,2,0)))*AA11,IF(Z11="CLIENT S",VLOOKUP(AB11,'BASE DE DONNEE'!$I$220:$J$250,2,0))+VLOOKUP(Y11,'BASE DE DONNEE'!$I$111:$P$192,2,0)-((VLOOKUP(AB11,'BASE DE DONNEE'!$I$220:$J$250,2,0))+VLOOKUP(Y11,'BASE DE DONNEE'!$I$111:$P$192,2,0)*AA11))))))</f>
        <v>0</v>
      </c>
      <c r="AJ11" s="83" t="b">
        <f t="shared" si="6"/>
        <v>0</v>
      </c>
      <c r="AK11" s="83" t="b">
        <f t="shared" si="7"/>
        <v>0</v>
      </c>
      <c r="AL11" s="34"/>
      <c r="AM11" s="26"/>
      <c r="AN11" s="29"/>
      <c r="AO11" s="585"/>
      <c r="AP11" s="704"/>
      <c r="AQ11" s="704"/>
      <c r="AR11" s="77">
        <f t="shared" si="8"/>
        <v>0</v>
      </c>
      <c r="AS11" s="29"/>
      <c r="AT11" s="42"/>
      <c r="AU11" s="29"/>
      <c r="AV11" s="29"/>
      <c r="AW11" s="29"/>
      <c r="AX11" s="29"/>
      <c r="AY11" s="29"/>
      <c r="AZ11" s="129"/>
      <c r="BA11" s="93">
        <f t="shared" si="9"/>
        <v>0</v>
      </c>
      <c r="BB11" s="41">
        <f>IF(AS11="CLIENT S+L",(AR11*3333.33+(VLOOKUP(AU11,'BASE DE DONNEE'!$I$220:$J$250,2,0)))-((AR11*3333.33+(VLOOKUP(AU11,'BASE DE DONNEE'!$I$220:$J$250,2,0)))*AT11),IF(AS11="CLIENT O","OFFERT",IF(AS11="CLIENT L",(VLOOKUP(AU11,'BASE DE DONNEE'!$I$220:$J$250,2,0))+(VLOOKUP(AR11,'BASE DE DONNEE'!$I$111:$P$192,2,0)),IF(AS11="CLIENT D",(AR11*3809.53+(VLOOKUP(AU11,'BASE DE DONNEE'!$I$220:$J$250,2,0))),IF(AS11="CLIENT S+D",(AR11*3809.53+(VLOOKUP(AU11,'BASE DE DONNEE'!$I$220:$J$250,2,0)))-(AR11*3809.53+(VLOOKUP(AU11,'BASE DE DONNEE'!$I$220:$J$250,2,0)))*AT11,IF(AS11="CLIENT S",VLOOKUP(AU11,'BASE DE DONNEE'!$I$220:$J$250,2,0))+VLOOKUP(AR11,'BASE DE DONNEE'!$I$111:$P$192,2,0)-((VLOOKUP(AU11,'BASE DE DONNEE'!$I$220:$J$250,2,0))+VLOOKUP(AR11,'BASE DE DONNEE'!$I$111:$P$164,2,0)*AT11))))))</f>
        <v>0</v>
      </c>
      <c r="BC11" s="41" t="b">
        <f t="shared" si="10"/>
        <v>0</v>
      </c>
      <c r="BD11" s="45" t="b">
        <f t="shared" si="11"/>
        <v>0</v>
      </c>
      <c r="BE11" s="34"/>
      <c r="BF11" s="26"/>
      <c r="BG11" s="29"/>
      <c r="BH11" s="585"/>
      <c r="BI11" s="704"/>
      <c r="BJ11" s="704"/>
      <c r="BK11" s="77">
        <f t="shared" si="12"/>
        <v>0</v>
      </c>
      <c r="BL11" s="29"/>
      <c r="BM11" s="42"/>
      <c r="BN11" s="29"/>
      <c r="BO11" s="29"/>
      <c r="BP11" s="29"/>
      <c r="BQ11" s="29"/>
      <c r="BR11" s="29"/>
      <c r="BS11" s="29"/>
      <c r="BT11" s="94">
        <f t="shared" si="13"/>
        <v>0</v>
      </c>
      <c r="BU11" s="83">
        <f>IF(BL11="CLIENT S+L",(BK11*3333.33+(VLOOKUP(BN11,'BASE DE DONNEE'!$I$220:$J$250,2,0)))-((BK11*3333.33+(VLOOKUP(BN11,'BASE DE DONNEE'!$I$220:$J$250,2,0)))*BM11),IF(BL11="CLIENT O","OFFERT",IF(BL11="CLIENT L",(VLOOKUP(BN11,'BASE DE DONNEE'!$I$220:$J$250,2,0))+(VLOOKUP(BK11,'BASE DE DONNEE'!$I$111:$P$192,2,0)),IF(BL11="CLIENT D",(BK11*3809.53+(VLOOKUP(BN11,'BASE DE DONNEE'!$I$220:$J$250,2,0))),IF(BL11="CLIENT S+D",(BK11*3809.53+(VLOOKUP(BN11,'BASE DE DONNEE'!$I$220:$J$250,2,0)))-((BK11*3809.53+(VLOOKUP(BN11,'BASE DE DONNEE'!$I$220:$J$250,2,0)))*BM11),IF(BL11="CLIENT S",VLOOKUP(BN11,'BASE DE DONNEE'!$I$220:$J$250,2,0))+VLOOKUP(BK11,'BASE DE DONNEE'!$I$111:$P$192,2,0)-((VLOOKUP(BN11,'BASE DE DONNEE'!$I$220:$J$250,2,0))+VLOOKUP(BK11,'BASE DE DONNEE'!$I$111:$P$192,2,0)*BM11))))))</f>
        <v>0</v>
      </c>
      <c r="BV11" s="83" t="b">
        <f t="shared" si="14"/>
        <v>0</v>
      </c>
      <c r="BW11" s="83" t="b">
        <f t="shared" si="15"/>
        <v>0</v>
      </c>
      <c r="BX11" s="34"/>
    </row>
    <row r="12" spans="1:76" x14ac:dyDescent="0.25">
      <c r="A12" s="26"/>
      <c r="B12" s="29"/>
      <c r="C12" s="585"/>
      <c r="D12" s="704"/>
      <c r="E12" s="704"/>
      <c r="F12" s="77">
        <f t="shared" si="0"/>
        <v>0</v>
      </c>
      <c r="G12" s="29"/>
      <c r="H12" s="42"/>
      <c r="I12" s="29"/>
      <c r="J12" s="29"/>
      <c r="K12" s="29"/>
      <c r="L12" s="29"/>
      <c r="M12" s="29"/>
      <c r="N12" s="130"/>
      <c r="O12" s="80">
        <f t="shared" si="1"/>
        <v>0</v>
      </c>
      <c r="P12" s="76" t="b">
        <f>IF(G12="CLIENT S+L",(F12*3333.33+(VLOOKUP(I12,'BASE DE DONNEE'!$I$220:$J$250,2,0)))-(F12*3333.33+(VLOOKUP(I12,'BASE DE DONNEE'!$I$220:$J$250,2,0)))*H12,IF(G12="CLIENT O","OFFERT",IF(G12="CLIENT L",(VLOOKUP(I12,'BASE DE DONNEE'!$I$220:$J$250,2,0))+(VLOOKUP(F12,'BASE DE DONNEE'!$I$111:$P$192,2,0)),IF(G12="CLIENT D",(F12*3809.53+(VLOOKUP(I12,'BASE DE DONNEE'!$I$220:$J$250,2,0))),IF(G12="CLIENT S+D",((F12*3809.53+(VLOOKUP(I12,'BASE DE DONNEE'!$I$220:$J$250,2,0)))-(F12*3809.53+(VLOOKUP(I12,'BASE DE DONNEE'!$I$220:$J$250,2,0)))*H12),IF(G12="CLIENT S",(VLOOKUP(I12,'BASE DE DONNEE'!$I$220:$J$250,2,0))+VLOOKUP(F12,'BASE DE DONNEE'!$I$111:$P$192,2,0)-((VLOOKUP(I12,'BASE DE DONNEE'!$I$220:$J$250,2,0))+VLOOKUP(F12,'BASE DE DONNEE'!$I$111:$P$164,2,0)*H12)))))))</f>
        <v>0</v>
      </c>
      <c r="Q12" s="76" t="b">
        <f t="shared" si="2"/>
        <v>0</v>
      </c>
      <c r="R12" s="83" t="b">
        <f t="shared" si="3"/>
        <v>0</v>
      </c>
      <c r="S12" s="34"/>
      <c r="T12" s="26"/>
      <c r="U12" s="29"/>
      <c r="V12" s="585"/>
      <c r="W12" s="704"/>
      <c r="X12" s="704"/>
      <c r="Y12" s="77">
        <f t="shared" si="4"/>
        <v>0</v>
      </c>
      <c r="Z12" s="29"/>
      <c r="AA12" s="42"/>
      <c r="AB12" s="29"/>
      <c r="AC12" s="29"/>
      <c r="AD12" s="29"/>
      <c r="AE12" s="29"/>
      <c r="AF12" s="29"/>
      <c r="AG12" s="130"/>
      <c r="AH12" s="92">
        <f t="shared" si="5"/>
        <v>0</v>
      </c>
      <c r="AI12" s="83">
        <f>IF(Z12="CLIENT S+L",(Y12*3333.33+(VLOOKUP(AB12,'BASE DE DONNEE'!$I$220:$J$250,2,0)))-(Y12*3333.33+(VLOOKUP(AB12,'BASE DE DONNEE'!$I$220:$J$250,2,0)))*AA12,IF(Z12="CLIENT O","OFFERT",IF(Z12="CLIENT L",(VLOOKUP(AB12,'BASE DE DONNEE'!$I$220:$J$250,2,0))+(VLOOKUP(Y12,'BASE DE DONNEE'!$I$111:$P$192,2,0)),IF(Z12="CLIENT D",(Y12*3809.53+(VLOOKUP(AB12,'BASE DE DONNEE'!$I$220:$J$250,2,0))),IF(Z12="CLIENT S+D",(Y12*3809.53+(VLOOKUP(AB12,'BASE DE DONNEE'!$I$220:$J$250,2,0)))-(Y12*3809.53+(VLOOKUP(AB12,'BASE DE DONNEE'!$I$220:$J$250,2,0)))*AA12,IF(Z12="CLIENT S",VLOOKUP(AB12,'BASE DE DONNEE'!$I$220:$J$250,2,0))+VLOOKUP(Y12,'BASE DE DONNEE'!$I$111:$P$192,2,0)-((VLOOKUP(AB12,'BASE DE DONNEE'!$I$220:$J$250,2,0))+VLOOKUP(Y12,'BASE DE DONNEE'!$I$111:$P$192,2,0)*AA12))))))</f>
        <v>0</v>
      </c>
      <c r="AJ12" s="83" t="b">
        <f t="shared" si="6"/>
        <v>0</v>
      </c>
      <c r="AK12" s="83" t="b">
        <f t="shared" si="7"/>
        <v>0</v>
      </c>
      <c r="AL12" s="34"/>
      <c r="AM12" s="26"/>
      <c r="AN12" s="29"/>
      <c r="AO12" s="585"/>
      <c r="AP12" s="704"/>
      <c r="AQ12" s="704"/>
      <c r="AR12" s="77">
        <f t="shared" si="8"/>
        <v>0</v>
      </c>
      <c r="AS12" s="29"/>
      <c r="AT12" s="42"/>
      <c r="AU12" s="29"/>
      <c r="AV12" s="29"/>
      <c r="AW12" s="29"/>
      <c r="AX12" s="29"/>
      <c r="AY12" s="29"/>
      <c r="AZ12" s="129"/>
      <c r="BA12" s="93">
        <f t="shared" si="9"/>
        <v>0</v>
      </c>
      <c r="BB12" s="41">
        <f>IF(AS12="CLIENT S+L",(AR12*3333.33+(VLOOKUP(AU12,'BASE DE DONNEE'!$I$220:$J$250,2,0)))-((AR12*3333.33+(VLOOKUP(AU12,'BASE DE DONNEE'!$I$220:$J$250,2,0)))*AT12),IF(AS12="CLIENT O","OFFERT",IF(AS12="CLIENT L",(VLOOKUP(AU12,'BASE DE DONNEE'!$I$220:$J$250,2,0))+(VLOOKUP(AR12,'BASE DE DONNEE'!$I$111:$P$192,2,0)),IF(AS12="CLIENT D",(AR12*3809.53+(VLOOKUP(AU12,'BASE DE DONNEE'!$I$220:$J$250,2,0))),IF(AS12="CLIENT S+D",(AR12*3809.53+(VLOOKUP(AU12,'BASE DE DONNEE'!$I$220:$J$250,2,0)))-(AR12*3809.53+(VLOOKUP(AU12,'BASE DE DONNEE'!$I$220:$J$250,2,0)))*AT12,IF(AS12="CLIENT S",VLOOKUP(AU12,'BASE DE DONNEE'!$I$220:$J$250,2,0))+VLOOKUP(AR12,'BASE DE DONNEE'!$I$111:$P$192,2,0)-((VLOOKUP(AU12,'BASE DE DONNEE'!$I$220:$J$250,2,0))+VLOOKUP(AR12,'BASE DE DONNEE'!$I$111:$P$164,2,0)*AT12))))))</f>
        <v>0</v>
      </c>
      <c r="BC12" s="41" t="b">
        <f t="shared" si="10"/>
        <v>0</v>
      </c>
      <c r="BD12" s="45" t="b">
        <f t="shared" si="11"/>
        <v>0</v>
      </c>
      <c r="BE12" s="34"/>
      <c r="BF12" s="26"/>
      <c r="BG12" s="29"/>
      <c r="BH12" s="585"/>
      <c r="BI12" s="704"/>
      <c r="BJ12" s="704"/>
      <c r="BK12" s="77">
        <f t="shared" si="12"/>
        <v>0</v>
      </c>
      <c r="BL12" s="29"/>
      <c r="BM12" s="42"/>
      <c r="BN12" s="29"/>
      <c r="BO12" s="29"/>
      <c r="BP12" s="29"/>
      <c r="BQ12" s="29"/>
      <c r="BR12" s="29"/>
      <c r="BS12" s="29"/>
      <c r="BT12" s="94">
        <f t="shared" si="13"/>
        <v>0</v>
      </c>
      <c r="BU12" s="83">
        <f>IF(BL12="CLIENT S+L",(BK12*3333.33+(VLOOKUP(BN12,'BASE DE DONNEE'!$I$220:$J$250,2,0)))-((BK12*3333.33+(VLOOKUP(BN12,'BASE DE DONNEE'!$I$220:$J$250,2,0)))*BM12),IF(BL12="CLIENT O","OFFERT",IF(BL12="CLIENT L",(VLOOKUP(BN12,'BASE DE DONNEE'!$I$220:$J$250,2,0))+(VLOOKUP(BK12,'BASE DE DONNEE'!$I$111:$P$192,2,0)),IF(BL12="CLIENT D",(BK12*3809.53+(VLOOKUP(BN12,'BASE DE DONNEE'!$I$220:$J$250,2,0))),IF(BL12="CLIENT S+D",(BK12*3809.53+(VLOOKUP(BN12,'BASE DE DONNEE'!$I$220:$J$250,2,0)))-((BK12*3809.53+(VLOOKUP(BN12,'BASE DE DONNEE'!$I$220:$J$250,2,0)))*BM12),IF(BL12="CLIENT S",VLOOKUP(BN12,'BASE DE DONNEE'!$I$220:$J$250,2,0))+VLOOKUP(BK12,'BASE DE DONNEE'!$I$111:$P$192,2,0)-((VLOOKUP(BN12,'BASE DE DONNEE'!$I$220:$J$250,2,0))+VLOOKUP(BK12,'BASE DE DONNEE'!$I$111:$P$192,2,0)*BM12))))))</f>
        <v>0</v>
      </c>
      <c r="BV12" s="83" t="b">
        <f t="shared" si="14"/>
        <v>0</v>
      </c>
      <c r="BW12" s="83" t="b">
        <f t="shared" si="15"/>
        <v>0</v>
      </c>
      <c r="BX12" s="34"/>
    </row>
    <row r="13" spans="1:76" x14ac:dyDescent="0.25">
      <c r="A13" s="26"/>
      <c r="B13" s="29"/>
      <c r="C13" s="585"/>
      <c r="D13" s="704"/>
      <c r="E13" s="704"/>
      <c r="F13" s="77">
        <f t="shared" si="0"/>
        <v>0</v>
      </c>
      <c r="G13" s="29"/>
      <c r="H13" s="42"/>
      <c r="I13" s="29"/>
      <c r="J13" s="29"/>
      <c r="K13" s="29"/>
      <c r="L13" s="29"/>
      <c r="M13" s="29"/>
      <c r="N13" s="130"/>
      <c r="O13" s="80">
        <f t="shared" si="1"/>
        <v>0</v>
      </c>
      <c r="P13" s="76" t="b">
        <f>IF(G13="CLIENT S+L",(F13*3333.33+(VLOOKUP(I13,'BASE DE DONNEE'!$I$220:$J$250,2,0)))-(F13*3333.33+(VLOOKUP(I13,'BASE DE DONNEE'!$I$220:$J$250,2,0)))*H13,IF(G13="CLIENT O","OFFERT",IF(G13="CLIENT L",(VLOOKUP(I13,'BASE DE DONNEE'!$I$220:$J$250,2,0))+(VLOOKUP(F13,'BASE DE DONNEE'!$I$111:$P$192,2,0)),IF(G13="CLIENT D",(F13*3809.53+(VLOOKUP(I13,'BASE DE DONNEE'!$I$220:$J$250,2,0))),IF(G13="CLIENT S+D",((F13*3809.53+(VLOOKUP(I13,'BASE DE DONNEE'!$I$220:$J$250,2,0)))-(F13*3809.53+(VLOOKUP(I13,'BASE DE DONNEE'!$I$220:$J$250,2,0)))*H13),IF(G13="CLIENT S",(VLOOKUP(I13,'BASE DE DONNEE'!$I$220:$J$250,2,0))+VLOOKUP(F13,'BASE DE DONNEE'!$I$111:$P$192,2,0)-((VLOOKUP(I13,'BASE DE DONNEE'!$I$220:$J$250,2,0))+VLOOKUP(F13,'BASE DE DONNEE'!$I$111:$P$164,2,0)*H13)))))))</f>
        <v>0</v>
      </c>
      <c r="Q13" s="76" t="b">
        <f t="shared" si="2"/>
        <v>0</v>
      </c>
      <c r="R13" s="83" t="b">
        <f t="shared" si="3"/>
        <v>0</v>
      </c>
      <c r="S13" s="34"/>
      <c r="T13" s="26"/>
      <c r="U13" s="29"/>
      <c r="V13" s="585"/>
      <c r="W13" s="704"/>
      <c r="X13" s="704"/>
      <c r="Y13" s="77">
        <f t="shared" si="4"/>
        <v>0</v>
      </c>
      <c r="Z13" s="29"/>
      <c r="AA13" s="42"/>
      <c r="AB13" s="29"/>
      <c r="AC13" s="29"/>
      <c r="AD13" s="29"/>
      <c r="AE13" s="29"/>
      <c r="AF13" s="29"/>
      <c r="AG13" s="132"/>
      <c r="AH13" s="92">
        <f t="shared" si="5"/>
        <v>0</v>
      </c>
      <c r="AI13" s="83">
        <f>IF(Z13="CLIENT S+L",(Y13*3333.33+(VLOOKUP(AB13,'BASE DE DONNEE'!$I$220:$J$250,2,0)))-(Y13*3333.33+(VLOOKUP(AB13,'BASE DE DONNEE'!$I$220:$J$250,2,0)))*AA13,IF(Z13="CLIENT O","OFFERT",IF(Z13="CLIENT L",(VLOOKUP(AB13,'BASE DE DONNEE'!$I$220:$J$250,2,0))+(VLOOKUP(Y13,'BASE DE DONNEE'!$I$111:$P$192,2,0)),IF(Z13="CLIENT D",(Y13*3809.53+(VLOOKUP(AB13,'BASE DE DONNEE'!$I$220:$J$250,2,0))),IF(Z13="CLIENT S+D",(Y13*3809.53+(VLOOKUP(AB13,'BASE DE DONNEE'!$I$220:$J$250,2,0)))-(Y13*3809.53+(VLOOKUP(AB13,'BASE DE DONNEE'!$I$220:$J$250,2,0)))*AA13,IF(Z13="CLIENT S",VLOOKUP(AB13,'BASE DE DONNEE'!$I$220:$J$250,2,0))+VLOOKUP(Y13,'BASE DE DONNEE'!$I$111:$P$192,2,0)-((VLOOKUP(AB13,'BASE DE DONNEE'!$I$220:$J$250,2,0))+VLOOKUP(Y13,'BASE DE DONNEE'!$I$111:$P$192,2,0)*AA13))))))</f>
        <v>0</v>
      </c>
      <c r="AJ13" s="83" t="b">
        <f t="shared" si="6"/>
        <v>0</v>
      </c>
      <c r="AK13" s="83" t="b">
        <f t="shared" si="7"/>
        <v>0</v>
      </c>
      <c r="AL13" s="34"/>
      <c r="AM13" s="26"/>
      <c r="AN13" s="29"/>
      <c r="AO13" s="585"/>
      <c r="AP13" s="704"/>
      <c r="AQ13" s="704"/>
      <c r="AR13" s="77">
        <f t="shared" si="8"/>
        <v>0</v>
      </c>
      <c r="AS13" s="29"/>
      <c r="AT13" s="42"/>
      <c r="AU13" s="29"/>
      <c r="AV13" s="29"/>
      <c r="AW13" s="29"/>
      <c r="AX13" s="29"/>
      <c r="AY13" s="29"/>
      <c r="AZ13" s="129"/>
      <c r="BA13" s="93">
        <f t="shared" si="9"/>
        <v>0</v>
      </c>
      <c r="BB13" s="41">
        <f>IF(AS13="CLIENT S+L",(AR13*3333.33+(VLOOKUP(AU13,'BASE DE DONNEE'!$I$220:$J$250,2,0)))-((AR13*3333.33+(VLOOKUP(AU13,'BASE DE DONNEE'!$I$220:$J$250,2,0)))*AT13),IF(AS13="CLIENT O","OFFERT",IF(AS13="CLIENT L",(VLOOKUP(AU13,'BASE DE DONNEE'!$I$220:$J$250,2,0))+(VLOOKUP(AR13,'BASE DE DONNEE'!$I$111:$P$192,2,0)),IF(AS13="CLIENT D",(AR13*3809.53+(VLOOKUP(AU13,'BASE DE DONNEE'!$I$220:$J$250,2,0))),IF(AS13="CLIENT S+D",(AR13*3809.53+(VLOOKUP(AU13,'BASE DE DONNEE'!$I$220:$J$250,2,0)))-(AR13*3809.53+(VLOOKUP(AU13,'BASE DE DONNEE'!$I$220:$J$250,2,0)))*AT13,IF(AS13="CLIENT S",VLOOKUP(AU13,'BASE DE DONNEE'!$I$220:$J$250,2,0))+VLOOKUP(AR13,'BASE DE DONNEE'!$I$111:$P$192,2,0)-((VLOOKUP(AU13,'BASE DE DONNEE'!$I$220:$J$250,2,0))+VLOOKUP(AR13,'BASE DE DONNEE'!$I$111:$P$164,2,0)*AT13))))))</f>
        <v>0</v>
      </c>
      <c r="BC13" s="41" t="b">
        <f t="shared" si="10"/>
        <v>0</v>
      </c>
      <c r="BD13" s="45" t="b">
        <f t="shared" si="11"/>
        <v>0</v>
      </c>
      <c r="BE13" s="34"/>
      <c r="BF13" s="26"/>
      <c r="BG13" s="29"/>
      <c r="BH13" s="585"/>
      <c r="BI13" s="704"/>
      <c r="BJ13" s="704"/>
      <c r="BK13" s="77">
        <f t="shared" si="12"/>
        <v>0</v>
      </c>
      <c r="BL13" s="29"/>
      <c r="BM13" s="42"/>
      <c r="BN13" s="29"/>
      <c r="BO13" s="29"/>
      <c r="BP13" s="29"/>
      <c r="BQ13" s="29"/>
      <c r="BR13" s="29"/>
      <c r="BS13" s="29"/>
      <c r="BT13" s="94">
        <f t="shared" si="13"/>
        <v>0</v>
      </c>
      <c r="BU13" s="83">
        <f>IF(BL13="CLIENT S+L",(BK13*3333.33+(VLOOKUP(BN13,'BASE DE DONNEE'!$I$220:$J$250,2,0)))-((BK13*3333.33+(VLOOKUP(BN13,'BASE DE DONNEE'!$I$220:$J$250,2,0)))*BM13),IF(BL13="CLIENT O","OFFERT",IF(BL13="CLIENT L",(VLOOKUP(BN13,'BASE DE DONNEE'!$I$220:$J$250,2,0))+(VLOOKUP(BK13,'BASE DE DONNEE'!$I$111:$P$192,2,0)),IF(BL13="CLIENT D",(BK13*3809.53+(VLOOKUP(BN13,'BASE DE DONNEE'!$I$220:$J$250,2,0))),IF(BL13="CLIENT S+D",(BK13*3809.53+(VLOOKUP(BN13,'BASE DE DONNEE'!$I$220:$J$250,2,0)))-((BK13*3809.53+(VLOOKUP(BN13,'BASE DE DONNEE'!$I$220:$J$250,2,0)))*BM13),IF(BL13="CLIENT S",VLOOKUP(BN13,'BASE DE DONNEE'!$I$220:$J$250,2,0))+VLOOKUP(BK13,'BASE DE DONNEE'!$I$111:$P$192,2,0)-((VLOOKUP(BN13,'BASE DE DONNEE'!$I$220:$J$250,2,0))+VLOOKUP(BK13,'BASE DE DONNEE'!$I$111:$P$192,2,0)*BM13))))))</f>
        <v>0</v>
      </c>
      <c r="BV13" s="83" t="b">
        <f t="shared" si="14"/>
        <v>0</v>
      </c>
      <c r="BW13" s="83" t="b">
        <f t="shared" si="15"/>
        <v>0</v>
      </c>
      <c r="BX13" s="34"/>
    </row>
    <row r="14" spans="1:76" x14ac:dyDescent="0.25">
      <c r="A14" s="26"/>
      <c r="B14" s="29"/>
      <c r="C14" s="585"/>
      <c r="D14" s="704"/>
      <c r="E14" s="704"/>
      <c r="F14" s="77">
        <f t="shared" si="0"/>
        <v>0</v>
      </c>
      <c r="G14" s="29"/>
      <c r="H14" s="42"/>
      <c r="I14" s="29"/>
      <c r="J14" s="29"/>
      <c r="K14" s="29"/>
      <c r="L14" s="29"/>
      <c r="M14" s="29"/>
      <c r="N14" s="130"/>
      <c r="O14" s="80">
        <f t="shared" si="1"/>
        <v>0</v>
      </c>
      <c r="P14" s="76" t="b">
        <f>IF(G14="CLIENT S+L",(F14*3333.33+(VLOOKUP(I14,'BASE DE DONNEE'!$I$220:$J$250,2,0)))-(F14*3333.33+(VLOOKUP(I14,'BASE DE DONNEE'!$I$220:$J$250,2,0)))*H14,IF(G14="CLIENT O","OFFERT",IF(G14="CLIENT L",(VLOOKUP(I14,'BASE DE DONNEE'!$I$220:$J$250,2,0))+(VLOOKUP(F14,'BASE DE DONNEE'!$I$111:$P$192,2,0)),IF(G14="CLIENT D",(F14*3809.53+(VLOOKUP(I14,'BASE DE DONNEE'!$I$220:$J$250,2,0))),IF(G14="CLIENT S+D",((F14*3809.53+(VLOOKUP(I14,'BASE DE DONNEE'!$I$220:$J$250,2,0)))-(F14*3809.53+(VLOOKUP(I14,'BASE DE DONNEE'!$I$220:$J$250,2,0)))*H14),IF(G14="CLIENT S",(VLOOKUP(I14,'BASE DE DONNEE'!$I$220:$J$250,2,0))+VLOOKUP(F14,'BASE DE DONNEE'!$I$111:$P$192,2,0)-((VLOOKUP(I14,'BASE DE DONNEE'!$I$220:$J$250,2,0))+VLOOKUP(F14,'BASE DE DONNEE'!$I$111:$P$164,2,0)*H14)))))))</f>
        <v>0</v>
      </c>
      <c r="Q14" s="76" t="b">
        <f t="shared" si="2"/>
        <v>0</v>
      </c>
      <c r="R14" s="83" t="b">
        <f t="shared" si="3"/>
        <v>0</v>
      </c>
      <c r="S14" s="34"/>
      <c r="T14" s="26"/>
      <c r="U14" s="29"/>
      <c r="V14" s="585"/>
      <c r="W14" s="704"/>
      <c r="X14" s="704"/>
      <c r="Y14" s="77">
        <f t="shared" si="4"/>
        <v>0</v>
      </c>
      <c r="Z14" s="29"/>
      <c r="AA14" s="42"/>
      <c r="AB14" s="29"/>
      <c r="AC14" s="29"/>
      <c r="AD14" s="29"/>
      <c r="AE14" s="29"/>
      <c r="AF14" s="29"/>
      <c r="AG14" s="130"/>
      <c r="AH14" s="92">
        <f t="shared" si="5"/>
        <v>0</v>
      </c>
      <c r="AI14" s="83">
        <f>IF(Z14="CLIENT S+L",(Y14*3333.33+(VLOOKUP(AB14,'BASE DE DONNEE'!$I$220:$J$250,2,0)))-(Y14*3333.33+(VLOOKUP(AB14,'BASE DE DONNEE'!$I$220:$J$250,2,0)))*AA14,IF(Z14="CLIENT O","OFFERT",IF(Z14="CLIENT L",(VLOOKUP(AB14,'BASE DE DONNEE'!$I$220:$J$250,2,0))+(VLOOKUP(Y14,'BASE DE DONNEE'!$I$111:$P$192,2,0)),IF(Z14="CLIENT D",(Y14*3809.53+(VLOOKUP(AB14,'BASE DE DONNEE'!$I$220:$J$250,2,0))),IF(Z14="CLIENT S+D",(Y14*3809.53+(VLOOKUP(AB14,'BASE DE DONNEE'!$I$220:$J$250,2,0)))-(Y14*3809.53+(VLOOKUP(AB14,'BASE DE DONNEE'!$I$220:$J$250,2,0)))*AA14,IF(Z14="CLIENT S",VLOOKUP(AB14,'BASE DE DONNEE'!$I$220:$J$250,2,0))+VLOOKUP(Y14,'BASE DE DONNEE'!$I$111:$P$192,2,0)-((VLOOKUP(AB14,'BASE DE DONNEE'!$I$220:$J$250,2,0))+VLOOKUP(Y14,'BASE DE DONNEE'!$I$111:$P$192,2,0)*AA14))))))</f>
        <v>0</v>
      </c>
      <c r="AJ14" s="83" t="b">
        <f t="shared" si="6"/>
        <v>0</v>
      </c>
      <c r="AK14" s="83" t="b">
        <f t="shared" si="7"/>
        <v>0</v>
      </c>
      <c r="AL14" s="34"/>
      <c r="AM14" s="26"/>
      <c r="AN14" s="29"/>
      <c r="AO14" s="585"/>
      <c r="AP14" s="704"/>
      <c r="AQ14" s="704"/>
      <c r="AR14" s="77">
        <f t="shared" si="8"/>
        <v>0</v>
      </c>
      <c r="AS14" s="29"/>
      <c r="AT14" s="42"/>
      <c r="AU14" s="29"/>
      <c r="AV14" s="29"/>
      <c r="AW14" s="29"/>
      <c r="AX14" s="29"/>
      <c r="AY14" s="29"/>
      <c r="AZ14" s="129"/>
      <c r="BA14" s="93">
        <f t="shared" si="9"/>
        <v>0</v>
      </c>
      <c r="BB14" s="41">
        <f>IF(AS14="CLIENT S+L",(AR14*3333.33+(VLOOKUP(AU14,'BASE DE DONNEE'!$I$220:$J$250,2,0)))-((AR14*3333.33+(VLOOKUP(AU14,'BASE DE DONNEE'!$I$220:$J$250,2,0)))*AT14),IF(AS14="CLIENT O","OFFERT",IF(AS14="CLIENT L",(VLOOKUP(AU14,'BASE DE DONNEE'!$I$220:$J$250,2,0))+(VLOOKUP(AR14,'BASE DE DONNEE'!$I$111:$P$192,2,0)),IF(AS14="CLIENT D",(AR14*3809.53+(VLOOKUP(AU14,'BASE DE DONNEE'!$I$220:$J$250,2,0))),IF(AS14="CLIENT S+D",(AR14*3809.53+(VLOOKUP(AU14,'BASE DE DONNEE'!$I$220:$J$250,2,0)))-(AR14*3809.53+(VLOOKUP(AU14,'BASE DE DONNEE'!$I$220:$J$250,2,0)))*AT14,IF(AS14="CLIENT S",VLOOKUP(AU14,'BASE DE DONNEE'!$I$220:$J$250,2,0))+VLOOKUP(AR14,'BASE DE DONNEE'!$I$111:$P$192,2,0)-((VLOOKUP(AU14,'BASE DE DONNEE'!$I$220:$J$250,2,0))+VLOOKUP(AR14,'BASE DE DONNEE'!$I$111:$P$164,2,0)*AT14))))))</f>
        <v>0</v>
      </c>
      <c r="BC14" s="41" t="b">
        <f t="shared" si="10"/>
        <v>0</v>
      </c>
      <c r="BD14" s="45" t="b">
        <f t="shared" si="11"/>
        <v>0</v>
      </c>
      <c r="BE14" s="34"/>
      <c r="BF14" s="26"/>
      <c r="BG14" s="29"/>
      <c r="BH14" s="585"/>
      <c r="BI14" s="704"/>
      <c r="BJ14" s="704"/>
      <c r="BK14" s="77">
        <f t="shared" si="12"/>
        <v>0</v>
      </c>
      <c r="BL14" s="29"/>
      <c r="BM14" s="42"/>
      <c r="BN14" s="29"/>
      <c r="BO14" s="29"/>
      <c r="BP14" s="29"/>
      <c r="BQ14" s="29"/>
      <c r="BR14" s="29"/>
      <c r="BS14" s="29"/>
      <c r="BT14" s="94">
        <f t="shared" si="13"/>
        <v>0</v>
      </c>
      <c r="BU14" s="83">
        <f>IF(BL14="CLIENT S+L",(BK14*3333.33+(VLOOKUP(BN14,'BASE DE DONNEE'!$I$220:$J$250,2,0)))-((BK14*3333.33+(VLOOKUP(BN14,'BASE DE DONNEE'!$I$220:$J$250,2,0)))*BM14),IF(BL14="CLIENT O","OFFERT",IF(BL14="CLIENT L",(VLOOKUP(BN14,'BASE DE DONNEE'!$I$220:$J$250,2,0))+(VLOOKUP(BK14,'BASE DE DONNEE'!$I$111:$P$192,2,0)),IF(BL14="CLIENT D",(BK14*3809.53+(VLOOKUP(BN14,'BASE DE DONNEE'!$I$220:$J$250,2,0))),IF(BL14="CLIENT S+D",(BK14*3809.53+(VLOOKUP(BN14,'BASE DE DONNEE'!$I$220:$J$250,2,0)))-((BK14*3809.53+(VLOOKUP(BN14,'BASE DE DONNEE'!$I$220:$J$250,2,0)))*BM14),IF(BL14="CLIENT S",VLOOKUP(BN14,'BASE DE DONNEE'!$I$220:$J$250,2,0))+VLOOKUP(BK14,'BASE DE DONNEE'!$I$111:$P$192,2,0)-((VLOOKUP(BN14,'BASE DE DONNEE'!$I$220:$J$250,2,0))+VLOOKUP(BK14,'BASE DE DONNEE'!$I$111:$P$192,2,0)*BM14))))))</f>
        <v>0</v>
      </c>
      <c r="BV14" s="83" t="b">
        <f t="shared" si="14"/>
        <v>0</v>
      </c>
      <c r="BW14" s="83" t="b">
        <f t="shared" si="15"/>
        <v>0</v>
      </c>
      <c r="BX14" s="34"/>
    </row>
    <row r="15" spans="1:76" x14ac:dyDescent="0.25">
      <c r="A15" s="26"/>
      <c r="B15" s="29"/>
      <c r="C15" s="585"/>
      <c r="D15" s="704"/>
      <c r="E15" s="704"/>
      <c r="F15" s="77">
        <f t="shared" si="0"/>
        <v>0</v>
      </c>
      <c r="G15" s="29"/>
      <c r="H15" s="42"/>
      <c r="I15" s="29"/>
      <c r="J15" s="29"/>
      <c r="K15" s="29"/>
      <c r="L15" s="29"/>
      <c r="M15" s="29"/>
      <c r="N15" s="130"/>
      <c r="O15" s="80">
        <f t="shared" si="1"/>
        <v>0</v>
      </c>
      <c r="P15" s="76" t="b">
        <f>IF(G15="CLIENT S+L",(F15*3333.33+(VLOOKUP(I15,'BASE DE DONNEE'!$I$220:$J$250,2,0)))-(F15*3333.33+(VLOOKUP(I15,'BASE DE DONNEE'!$I$220:$J$250,2,0)))*H15,IF(G15="CLIENT O","OFFERT",IF(G15="CLIENT L",(VLOOKUP(I15,'BASE DE DONNEE'!$I$220:$J$250,2,0))+(VLOOKUP(F15,'BASE DE DONNEE'!$I$111:$P$192,2,0)),IF(G15="CLIENT D",(F15*3809.53+(VLOOKUP(I15,'BASE DE DONNEE'!$I$220:$J$250,2,0))),IF(G15="CLIENT S+D",((F15*3809.53+(VLOOKUP(I15,'BASE DE DONNEE'!$I$220:$J$250,2,0)))-(F15*3809.53+(VLOOKUP(I15,'BASE DE DONNEE'!$I$220:$J$250,2,0)))*H15),IF(G15="CLIENT S",(VLOOKUP(I15,'BASE DE DONNEE'!$I$220:$J$250,2,0))+VLOOKUP(F15,'BASE DE DONNEE'!$I$111:$P$192,2,0)-((VLOOKUP(I15,'BASE DE DONNEE'!$I$220:$J$250,2,0))+VLOOKUP(F15,'BASE DE DONNEE'!$I$111:$P$164,2,0)*H15)))))))</f>
        <v>0</v>
      </c>
      <c r="Q15" s="76" t="b">
        <f t="shared" si="2"/>
        <v>0</v>
      </c>
      <c r="R15" s="83" t="b">
        <f t="shared" si="3"/>
        <v>0</v>
      </c>
      <c r="S15" s="34"/>
      <c r="T15" s="26"/>
      <c r="U15" s="29"/>
      <c r="V15" s="585"/>
      <c r="W15" s="704"/>
      <c r="X15" s="704"/>
      <c r="Y15" s="77">
        <f t="shared" si="4"/>
        <v>0</v>
      </c>
      <c r="Z15" s="29"/>
      <c r="AA15" s="42"/>
      <c r="AB15" s="29"/>
      <c r="AC15" s="29"/>
      <c r="AD15" s="29"/>
      <c r="AE15" s="29"/>
      <c r="AF15" s="29"/>
      <c r="AG15" s="133"/>
      <c r="AH15" s="92">
        <f t="shared" si="5"/>
        <v>0</v>
      </c>
      <c r="AI15" s="83">
        <f>IF(Z15="CLIENT S+L",(Y15*3333.33+(VLOOKUP(AB15,'BASE DE DONNEE'!$I$220:$J$250,2,0)))-(Y15*3333.33+(VLOOKUP(AB15,'BASE DE DONNEE'!$I$220:$J$250,2,0)))*AA15,IF(Z15="CLIENT O","OFFERT",IF(Z15="CLIENT L",(VLOOKUP(AB15,'BASE DE DONNEE'!$I$220:$J$250,2,0))+(VLOOKUP(Y15,'BASE DE DONNEE'!$I$111:$P$192,2,0)),IF(Z15="CLIENT D",(Y15*3809.53+(VLOOKUP(AB15,'BASE DE DONNEE'!$I$220:$J$250,2,0))),IF(Z15="CLIENT S+D",(Y15*3809.53+(VLOOKUP(AB15,'BASE DE DONNEE'!$I$220:$J$250,2,0)))-(Y15*3809.53+(VLOOKUP(AB15,'BASE DE DONNEE'!$I$220:$J$250,2,0)))*AA15,IF(Z15="CLIENT S",VLOOKUP(AB15,'BASE DE DONNEE'!$I$220:$J$250,2,0))+VLOOKUP(Y15,'BASE DE DONNEE'!$I$111:$P$192,2,0)-((VLOOKUP(AB15,'BASE DE DONNEE'!$I$220:$J$250,2,0))+VLOOKUP(Y15,'BASE DE DONNEE'!$I$111:$P$192,2,0)*AA15))))))</f>
        <v>0</v>
      </c>
      <c r="AJ15" s="83" t="b">
        <f t="shared" si="6"/>
        <v>0</v>
      </c>
      <c r="AK15" s="83" t="b">
        <f t="shared" si="7"/>
        <v>0</v>
      </c>
      <c r="AL15" s="34"/>
      <c r="AM15" s="26"/>
      <c r="AN15" s="29"/>
      <c r="AO15" s="585"/>
      <c r="AP15" s="704"/>
      <c r="AQ15" s="704"/>
      <c r="AR15" s="77">
        <f t="shared" si="8"/>
        <v>0</v>
      </c>
      <c r="AS15" s="29"/>
      <c r="AT15" s="42"/>
      <c r="AU15" s="29"/>
      <c r="AV15" s="29"/>
      <c r="AW15" s="29"/>
      <c r="AX15" s="29"/>
      <c r="AY15" s="29"/>
      <c r="AZ15" s="129"/>
      <c r="BA15" s="93">
        <f t="shared" si="9"/>
        <v>0</v>
      </c>
      <c r="BB15" s="41">
        <f>IF(AS15="CLIENT S+L",(AR15*3333.33+(VLOOKUP(AU15,'BASE DE DONNEE'!$I$220:$J$250,2,0)))-((AR15*3333.33+(VLOOKUP(AU15,'BASE DE DONNEE'!$I$220:$J$250,2,0)))*AT15),IF(AS15="CLIENT O","OFFERT",IF(AS15="CLIENT L",(VLOOKUP(AU15,'BASE DE DONNEE'!$I$220:$J$250,2,0))+(VLOOKUP(AR15,'BASE DE DONNEE'!$I$111:$P$192,2,0)),IF(AS15="CLIENT D",(AR15*3809.53+(VLOOKUP(AU15,'BASE DE DONNEE'!$I$220:$J$250,2,0))),IF(AS15="CLIENT S+D",(AR15*3809.53+(VLOOKUP(AU15,'BASE DE DONNEE'!$I$220:$J$250,2,0)))-(AR15*3809.53+(VLOOKUP(AU15,'BASE DE DONNEE'!$I$220:$J$250,2,0)))*AT15,IF(AS15="CLIENT S",VLOOKUP(AU15,'BASE DE DONNEE'!$I$220:$J$250,2,0))+VLOOKUP(AR15,'BASE DE DONNEE'!$I$111:$P$192,2,0)-((VLOOKUP(AU15,'BASE DE DONNEE'!$I$220:$J$250,2,0))+VLOOKUP(AR15,'BASE DE DONNEE'!$I$111:$P$164,2,0)*AT15))))))</f>
        <v>0</v>
      </c>
      <c r="BC15" s="41" t="b">
        <f t="shared" si="10"/>
        <v>0</v>
      </c>
      <c r="BD15" s="45" t="b">
        <f t="shared" si="11"/>
        <v>0</v>
      </c>
      <c r="BE15" s="34"/>
      <c r="BF15" s="26"/>
      <c r="BG15" s="29"/>
      <c r="BH15" s="585"/>
      <c r="BI15" s="704"/>
      <c r="BJ15" s="704"/>
      <c r="BK15" s="77">
        <f t="shared" si="12"/>
        <v>0</v>
      </c>
      <c r="BL15" s="29"/>
      <c r="BM15" s="42"/>
      <c r="BN15" s="29"/>
      <c r="BO15" s="29"/>
      <c r="BP15" s="29"/>
      <c r="BQ15" s="29"/>
      <c r="BR15" s="29"/>
      <c r="BS15" s="29"/>
      <c r="BT15" s="94">
        <f t="shared" si="13"/>
        <v>0</v>
      </c>
      <c r="BU15" s="83">
        <f>IF(BL15="CLIENT S+L",(BK15*3333.33+(VLOOKUP(BN15,'BASE DE DONNEE'!$I$220:$J$250,2,0)))-((BK15*3333.33+(VLOOKUP(BN15,'BASE DE DONNEE'!$I$220:$J$250,2,0)))*BM15),IF(BL15="CLIENT O","OFFERT",IF(BL15="CLIENT L",(VLOOKUP(BN15,'BASE DE DONNEE'!$I$220:$J$250,2,0))+(VLOOKUP(BK15,'BASE DE DONNEE'!$I$111:$P$192,2,0)),IF(BL15="CLIENT D",(BK15*3809.53+(VLOOKUP(BN15,'BASE DE DONNEE'!$I$220:$J$250,2,0))),IF(BL15="CLIENT S+D",(BK15*3809.53+(VLOOKUP(BN15,'BASE DE DONNEE'!$I$220:$J$250,2,0)))-((BK15*3809.53+(VLOOKUP(BN15,'BASE DE DONNEE'!$I$220:$J$250,2,0)))*BM15),IF(BL15="CLIENT S",VLOOKUP(BN15,'BASE DE DONNEE'!$I$220:$J$250,2,0))+VLOOKUP(BK15,'BASE DE DONNEE'!$I$111:$P$192,2,0)-((VLOOKUP(BN15,'BASE DE DONNEE'!$I$220:$J$250,2,0))+VLOOKUP(BK15,'BASE DE DONNEE'!$I$111:$P$192,2,0)*BM15))))))</f>
        <v>0</v>
      </c>
      <c r="BV15" s="83" t="b">
        <f t="shared" si="14"/>
        <v>0</v>
      </c>
      <c r="BW15" s="83" t="b">
        <f t="shared" si="15"/>
        <v>0</v>
      </c>
      <c r="BX15" s="34"/>
    </row>
    <row r="16" spans="1:76" x14ac:dyDescent="0.25">
      <c r="A16" s="26"/>
      <c r="B16" s="29"/>
      <c r="C16" s="585"/>
      <c r="D16" s="704"/>
      <c r="E16" s="704"/>
      <c r="F16" s="77">
        <f t="shared" si="0"/>
        <v>0</v>
      </c>
      <c r="G16" s="29"/>
      <c r="H16" s="42"/>
      <c r="I16" s="29"/>
      <c r="J16" s="29"/>
      <c r="K16" s="29"/>
      <c r="L16" s="29"/>
      <c r="M16" s="29"/>
      <c r="N16" s="130"/>
      <c r="O16" s="80">
        <f t="shared" si="1"/>
        <v>0</v>
      </c>
      <c r="P16" s="76" t="b">
        <f>IF(G16="CLIENT S+L",(F16*3333.33+(VLOOKUP(I16,'BASE DE DONNEE'!$I$220:$J$250,2,0)))-(F16*3333.33+(VLOOKUP(I16,'BASE DE DONNEE'!$I$220:$J$250,2,0)))*H16,IF(G16="CLIENT O","OFFERT",IF(G16="CLIENT L",(VLOOKUP(I16,'BASE DE DONNEE'!$I$220:$J$250,2,0))+(VLOOKUP(F16,'BASE DE DONNEE'!$I$111:$P$192,2,0)),IF(G16="CLIENT D",(F16*3809.53+(VLOOKUP(I16,'BASE DE DONNEE'!$I$220:$J$250,2,0))),IF(G16="CLIENT S+D",((F16*3809.53+(VLOOKUP(I16,'BASE DE DONNEE'!$I$220:$J$250,2,0)))-(F16*3809.53+(VLOOKUP(I16,'BASE DE DONNEE'!$I$220:$J$250,2,0)))*H16),IF(G16="CLIENT S",(VLOOKUP(I16,'BASE DE DONNEE'!$I$220:$J$250,2,0))+VLOOKUP(F16,'BASE DE DONNEE'!$I$111:$P$192,2,0)-((VLOOKUP(I16,'BASE DE DONNEE'!$I$220:$J$250,2,0))+VLOOKUP(F16,'BASE DE DONNEE'!$I$111:$P$164,2,0)*H16)))))))</f>
        <v>0</v>
      </c>
      <c r="Q16" s="76" t="b">
        <f t="shared" si="2"/>
        <v>0</v>
      </c>
      <c r="R16" s="83" t="b">
        <f t="shared" si="3"/>
        <v>0</v>
      </c>
      <c r="S16" s="34"/>
      <c r="T16" s="26"/>
      <c r="U16" s="29"/>
      <c r="V16" s="585"/>
      <c r="W16" s="704"/>
      <c r="X16" s="704"/>
      <c r="Y16" s="77">
        <f t="shared" si="4"/>
        <v>0</v>
      </c>
      <c r="Z16" s="29"/>
      <c r="AA16" s="42"/>
      <c r="AB16" s="29"/>
      <c r="AC16" s="29"/>
      <c r="AD16" s="29"/>
      <c r="AE16" s="29"/>
      <c r="AF16" s="29"/>
      <c r="AG16" s="130"/>
      <c r="AH16" s="92">
        <f t="shared" si="5"/>
        <v>0</v>
      </c>
      <c r="AI16" s="83">
        <f>IF(Z16="CLIENT S+L",(Y16*3333.33+(VLOOKUP(AB16,'BASE DE DONNEE'!$I$220:$J$250,2,0)))-(Y16*3333.33+(VLOOKUP(AB16,'BASE DE DONNEE'!$I$220:$J$250,2,0)))*AA16,IF(Z16="CLIENT O","OFFERT",IF(Z16="CLIENT L",(VLOOKUP(AB16,'BASE DE DONNEE'!$I$220:$J$250,2,0))+(VLOOKUP(Y16,'BASE DE DONNEE'!$I$111:$P$192,2,0)),IF(Z16="CLIENT D",(Y16*3809.53+(VLOOKUP(AB16,'BASE DE DONNEE'!$I$220:$J$250,2,0))),IF(Z16="CLIENT S+D",(Y16*3809.53+(VLOOKUP(AB16,'BASE DE DONNEE'!$I$220:$J$250,2,0)))-(Y16*3809.53+(VLOOKUP(AB16,'BASE DE DONNEE'!$I$220:$J$250,2,0)))*AA16,IF(Z16="CLIENT S",VLOOKUP(AB16,'BASE DE DONNEE'!$I$220:$J$250,2,0))+VLOOKUP(Y16,'BASE DE DONNEE'!$I$111:$P$192,2,0)-((VLOOKUP(AB16,'BASE DE DONNEE'!$I$220:$J$250,2,0))+VLOOKUP(Y16,'BASE DE DONNEE'!$I$111:$P$192,2,0)*AA16))))))</f>
        <v>0</v>
      </c>
      <c r="AJ16" s="83" t="b">
        <f t="shared" si="6"/>
        <v>0</v>
      </c>
      <c r="AK16" s="83" t="b">
        <f t="shared" si="7"/>
        <v>0</v>
      </c>
      <c r="AL16" s="34"/>
      <c r="AM16" s="26"/>
      <c r="AN16" s="29"/>
      <c r="AO16" s="585"/>
      <c r="AP16" s="704"/>
      <c r="AQ16" s="704"/>
      <c r="AR16" s="77">
        <f t="shared" si="8"/>
        <v>0</v>
      </c>
      <c r="AS16" s="29"/>
      <c r="AT16" s="42"/>
      <c r="AU16" s="29"/>
      <c r="AV16" s="29"/>
      <c r="AW16" s="29"/>
      <c r="AX16" s="29"/>
      <c r="AY16" s="29"/>
      <c r="AZ16" s="129"/>
      <c r="BA16" s="93">
        <f t="shared" si="9"/>
        <v>0</v>
      </c>
      <c r="BB16" s="41">
        <f>IF(AS16="CLIENT S+L",(AR16*3333.33+(VLOOKUP(AU16,'BASE DE DONNEE'!$I$220:$J$250,2,0)))-((AR16*3333.33+(VLOOKUP(AU16,'BASE DE DONNEE'!$I$220:$J$250,2,0)))*AT16),IF(AS16="CLIENT O","OFFERT",IF(AS16="CLIENT L",(VLOOKUP(AU16,'BASE DE DONNEE'!$I$220:$J$250,2,0))+(VLOOKUP(AR16,'BASE DE DONNEE'!$I$111:$P$192,2,0)),IF(AS16="CLIENT D",(AR16*3809.53+(VLOOKUP(AU16,'BASE DE DONNEE'!$I$220:$J$250,2,0))),IF(AS16="CLIENT S+D",(AR16*3809.53+(VLOOKUP(AU16,'BASE DE DONNEE'!$I$220:$J$250,2,0)))-(AR16*3809.53+(VLOOKUP(AU16,'BASE DE DONNEE'!$I$220:$J$250,2,0)))*AT16,IF(AS16="CLIENT S",VLOOKUP(AU16,'BASE DE DONNEE'!$I$220:$J$250,2,0))+VLOOKUP(AR16,'BASE DE DONNEE'!$I$111:$P$192,2,0)-((VLOOKUP(AU16,'BASE DE DONNEE'!$I$220:$J$250,2,0))+VLOOKUP(AR16,'BASE DE DONNEE'!$I$111:$P$164,2,0)*AT16))))))</f>
        <v>0</v>
      </c>
      <c r="BC16" s="41" t="b">
        <f t="shared" si="10"/>
        <v>0</v>
      </c>
      <c r="BD16" s="45" t="b">
        <f t="shared" si="11"/>
        <v>0</v>
      </c>
      <c r="BE16" s="34"/>
      <c r="BF16" s="26"/>
      <c r="BG16" s="29"/>
      <c r="BH16" s="585"/>
      <c r="BI16" s="704"/>
      <c r="BJ16" s="704"/>
      <c r="BK16" s="77">
        <f t="shared" si="12"/>
        <v>0</v>
      </c>
      <c r="BL16" s="29"/>
      <c r="BM16" s="42"/>
      <c r="BN16" s="29"/>
      <c r="BO16" s="29"/>
      <c r="BP16" s="29"/>
      <c r="BQ16" s="29"/>
      <c r="BR16" s="29"/>
      <c r="BS16" s="29"/>
      <c r="BT16" s="94">
        <f t="shared" si="13"/>
        <v>0</v>
      </c>
      <c r="BU16" s="83">
        <f>IF(BL16="CLIENT S+L",(BK16*3333.33+(VLOOKUP(BN16,'BASE DE DONNEE'!$I$220:$J$250,2,0)))-((BK16*3333.33+(VLOOKUP(BN16,'BASE DE DONNEE'!$I$220:$J$250,2,0)))*BM16),IF(BL16="CLIENT O","OFFERT",IF(BL16="CLIENT L",(VLOOKUP(BN16,'BASE DE DONNEE'!$I$220:$J$250,2,0))+(VLOOKUP(BK16,'BASE DE DONNEE'!$I$111:$P$192,2,0)),IF(BL16="CLIENT D",(BK16*3809.53+(VLOOKUP(BN16,'BASE DE DONNEE'!$I$220:$J$250,2,0))),IF(BL16="CLIENT S+D",(BK16*3809.53+(VLOOKUP(BN16,'BASE DE DONNEE'!$I$220:$J$250,2,0)))-((BK16*3809.53+(VLOOKUP(BN16,'BASE DE DONNEE'!$I$220:$J$250,2,0)))*BM16),IF(BL16="CLIENT S",VLOOKUP(BN16,'BASE DE DONNEE'!$I$220:$J$250,2,0))+VLOOKUP(BK16,'BASE DE DONNEE'!$I$111:$P$192,2,0)-((VLOOKUP(BN16,'BASE DE DONNEE'!$I$220:$J$250,2,0))+VLOOKUP(BK16,'BASE DE DONNEE'!$I$111:$P$192,2,0)*BM16))))))</f>
        <v>0</v>
      </c>
      <c r="BV16" s="83" t="b">
        <f t="shared" si="14"/>
        <v>0</v>
      </c>
      <c r="BW16" s="83" t="b">
        <f t="shared" si="15"/>
        <v>0</v>
      </c>
      <c r="BX16" s="34"/>
    </row>
    <row r="17" spans="1:76" x14ac:dyDescent="0.25">
      <c r="A17" s="26"/>
      <c r="B17" s="29"/>
      <c r="C17" s="585"/>
      <c r="D17" s="704"/>
      <c r="E17" s="704"/>
      <c r="F17" s="77">
        <f t="shared" si="0"/>
        <v>0</v>
      </c>
      <c r="G17" s="29"/>
      <c r="H17" s="42"/>
      <c r="I17" s="29"/>
      <c r="J17" s="29"/>
      <c r="K17" s="29"/>
      <c r="L17" s="29"/>
      <c r="M17" s="29"/>
      <c r="N17" s="130"/>
      <c r="O17" s="80">
        <f t="shared" si="1"/>
        <v>0</v>
      </c>
      <c r="P17" s="76" t="b">
        <f>IF(G17="CLIENT S+L",(F17*3333.33+(VLOOKUP(I17,'BASE DE DONNEE'!$I$220:$J$250,2,0)))-(F17*3333.33+(VLOOKUP(I17,'BASE DE DONNEE'!$I$220:$J$250,2,0)))*H17,IF(G17="CLIENT O","OFFERT",IF(G17="CLIENT L",(VLOOKUP(I17,'BASE DE DONNEE'!$I$220:$J$250,2,0))+(VLOOKUP(F17,'BASE DE DONNEE'!$I$111:$P$192,2,0)),IF(G17="CLIENT D",(F17*3809.53+(VLOOKUP(I17,'BASE DE DONNEE'!$I$220:$J$250,2,0))),IF(G17="CLIENT S+D",((F17*3809.53+(VLOOKUP(I17,'BASE DE DONNEE'!$I$220:$J$250,2,0)))-(F17*3809.53+(VLOOKUP(I17,'BASE DE DONNEE'!$I$220:$J$250,2,0)))*H17),IF(G17="CLIENT S",(VLOOKUP(I17,'BASE DE DONNEE'!$I$220:$J$250,2,0))+VLOOKUP(F17,'BASE DE DONNEE'!$I$111:$P$192,2,0)-((VLOOKUP(I17,'BASE DE DONNEE'!$I$220:$J$250,2,0))+VLOOKUP(F17,'BASE DE DONNEE'!$I$111:$P$164,2,0)*H17)))))))</f>
        <v>0</v>
      </c>
      <c r="Q17" s="76" t="b">
        <f t="shared" si="2"/>
        <v>0</v>
      </c>
      <c r="R17" s="83" t="b">
        <f t="shared" si="3"/>
        <v>0</v>
      </c>
      <c r="S17" s="34"/>
      <c r="T17" s="26"/>
      <c r="U17" s="29"/>
      <c r="V17" s="585"/>
      <c r="W17" s="704"/>
      <c r="X17" s="704"/>
      <c r="Y17" s="77">
        <f t="shared" si="4"/>
        <v>0</v>
      </c>
      <c r="Z17" s="29"/>
      <c r="AA17" s="42"/>
      <c r="AB17" s="29"/>
      <c r="AC17" s="29"/>
      <c r="AD17" s="29"/>
      <c r="AE17" s="29"/>
      <c r="AF17" s="29"/>
      <c r="AG17" s="134"/>
      <c r="AH17" s="92">
        <f t="shared" si="5"/>
        <v>0</v>
      </c>
      <c r="AI17" s="83">
        <f>IF(Z17="CLIENT S+L",(Y17*3333.33+(VLOOKUP(AB17,'BASE DE DONNEE'!$I$220:$J$250,2,0)))-(Y17*3333.33+(VLOOKUP(AB17,'BASE DE DONNEE'!$I$220:$J$250,2,0)))*AA17,IF(Z17="CLIENT O","OFFERT",IF(Z17="CLIENT L",(VLOOKUP(AB17,'BASE DE DONNEE'!$I$220:$J$250,2,0))+(VLOOKUP(Y17,'BASE DE DONNEE'!$I$111:$P$192,2,0)),IF(Z17="CLIENT D",(Y17*3809.53+(VLOOKUP(AB17,'BASE DE DONNEE'!$I$220:$J$250,2,0))),IF(Z17="CLIENT S+D",(Y17*3809.53+(VLOOKUP(AB17,'BASE DE DONNEE'!$I$220:$J$250,2,0)))-(Y17*3809.53+(VLOOKUP(AB17,'BASE DE DONNEE'!$I$220:$J$250,2,0)))*AA17,IF(Z17="CLIENT S",VLOOKUP(AB17,'BASE DE DONNEE'!$I$220:$J$250,2,0))+VLOOKUP(Y17,'BASE DE DONNEE'!$I$111:$P$192,2,0)-((VLOOKUP(AB17,'BASE DE DONNEE'!$I$220:$J$250,2,0))+VLOOKUP(Y17,'BASE DE DONNEE'!$I$111:$P$192,2,0)*AA17))))))</f>
        <v>0</v>
      </c>
      <c r="AJ17" s="83" t="b">
        <f t="shared" si="6"/>
        <v>0</v>
      </c>
      <c r="AK17" s="83" t="b">
        <f t="shared" si="7"/>
        <v>0</v>
      </c>
      <c r="AL17" s="34"/>
      <c r="AM17" s="26"/>
      <c r="AN17" s="29"/>
      <c r="AO17" s="585"/>
      <c r="AP17" s="704"/>
      <c r="AQ17" s="704"/>
      <c r="AR17" s="77">
        <f t="shared" si="8"/>
        <v>0</v>
      </c>
      <c r="AS17" s="29"/>
      <c r="AT17" s="42"/>
      <c r="AU17" s="29"/>
      <c r="AV17" s="29"/>
      <c r="AW17" s="29"/>
      <c r="AX17" s="29"/>
      <c r="AY17" s="29"/>
      <c r="AZ17" s="129"/>
      <c r="BA17" s="93">
        <f t="shared" si="9"/>
        <v>0</v>
      </c>
      <c r="BB17" s="41">
        <f>IF(AS17="CLIENT S+L",(AR17*3333.33+(VLOOKUP(AU17,'BASE DE DONNEE'!$I$220:$J$250,2,0)))-((AR17*3333.33+(VLOOKUP(AU17,'BASE DE DONNEE'!$I$220:$J$250,2,0)))*AT17),IF(AS17="CLIENT O","OFFERT",IF(AS17="CLIENT L",(VLOOKUP(AU17,'BASE DE DONNEE'!$I$220:$J$250,2,0))+(VLOOKUP(AR17,'BASE DE DONNEE'!$I$111:$P$192,2,0)),IF(AS17="CLIENT D",(AR17*3809.53+(VLOOKUP(AU17,'BASE DE DONNEE'!$I$220:$J$250,2,0))),IF(AS17="CLIENT S+D",(AR17*3809.53+(VLOOKUP(AU17,'BASE DE DONNEE'!$I$220:$J$250,2,0)))-(AR17*3809.53+(VLOOKUP(AU17,'BASE DE DONNEE'!$I$220:$J$250,2,0)))*AT17,IF(AS17="CLIENT S",VLOOKUP(AU17,'BASE DE DONNEE'!$I$220:$J$250,2,0))+VLOOKUP(AR17,'BASE DE DONNEE'!$I$111:$P$192,2,0)-((VLOOKUP(AU17,'BASE DE DONNEE'!$I$220:$J$250,2,0))+VLOOKUP(AR17,'BASE DE DONNEE'!$I$111:$P$164,2,0)*AT17))))))</f>
        <v>0</v>
      </c>
      <c r="BC17" s="41" t="b">
        <f t="shared" si="10"/>
        <v>0</v>
      </c>
      <c r="BD17" s="45" t="b">
        <f t="shared" si="11"/>
        <v>0</v>
      </c>
      <c r="BE17" s="34"/>
      <c r="BF17" s="26"/>
      <c r="BG17" s="29"/>
      <c r="BH17" s="585"/>
      <c r="BI17" s="704"/>
      <c r="BJ17" s="704"/>
      <c r="BK17" s="77">
        <f t="shared" si="12"/>
        <v>0</v>
      </c>
      <c r="BL17" s="29"/>
      <c r="BM17" s="42"/>
      <c r="BN17" s="29"/>
      <c r="BO17" s="29"/>
      <c r="BP17" s="29"/>
      <c r="BQ17" s="29"/>
      <c r="BR17" s="29"/>
      <c r="BS17" s="29"/>
      <c r="BT17" s="94">
        <f t="shared" si="13"/>
        <v>0</v>
      </c>
      <c r="BU17" s="83">
        <f>IF(BL17="CLIENT S+L",(BK17*3333.33+(VLOOKUP(BN17,'BASE DE DONNEE'!$I$220:$J$250,2,0)))-((BK17*3333.33+(VLOOKUP(BN17,'BASE DE DONNEE'!$I$220:$J$250,2,0)))*BM17),IF(BL17="CLIENT O","OFFERT",IF(BL17="CLIENT L",(VLOOKUP(BN17,'BASE DE DONNEE'!$I$220:$J$250,2,0))+(VLOOKUP(BK17,'BASE DE DONNEE'!$I$111:$P$192,2,0)),IF(BL17="CLIENT D",(BK17*3809.53+(VLOOKUP(BN17,'BASE DE DONNEE'!$I$220:$J$250,2,0))),IF(BL17="CLIENT S+D",(BK17*3809.53+(VLOOKUP(BN17,'BASE DE DONNEE'!$I$220:$J$250,2,0)))-((BK17*3809.53+(VLOOKUP(BN17,'BASE DE DONNEE'!$I$220:$J$250,2,0)))*BM17),IF(BL17="CLIENT S",VLOOKUP(BN17,'BASE DE DONNEE'!$I$220:$J$250,2,0))+VLOOKUP(BK17,'BASE DE DONNEE'!$I$111:$P$192,2,0)-((VLOOKUP(BN17,'BASE DE DONNEE'!$I$220:$J$250,2,0))+VLOOKUP(BK17,'BASE DE DONNEE'!$I$111:$P$192,2,0)*BM17))))))</f>
        <v>0</v>
      </c>
      <c r="BV17" s="83" t="b">
        <f t="shared" si="14"/>
        <v>0</v>
      </c>
      <c r="BW17" s="83" t="b">
        <f t="shared" si="15"/>
        <v>0</v>
      </c>
      <c r="BX17" s="34"/>
    </row>
    <row r="18" spans="1:76" x14ac:dyDescent="0.25">
      <c r="A18" s="26"/>
      <c r="B18" s="29"/>
      <c r="C18" s="585"/>
      <c r="D18" s="704"/>
      <c r="E18" s="704"/>
      <c r="F18" s="77">
        <f t="shared" si="0"/>
        <v>0</v>
      </c>
      <c r="G18" s="29"/>
      <c r="H18" s="42"/>
      <c r="I18" s="29"/>
      <c r="J18" s="29"/>
      <c r="K18" s="29"/>
      <c r="L18" s="29"/>
      <c r="M18" s="29"/>
      <c r="N18" s="130"/>
      <c r="O18" s="80">
        <f t="shared" si="1"/>
        <v>0</v>
      </c>
      <c r="P18" s="76" t="b">
        <f>IF(G18="CLIENT S+L",(F18*3333.33+(VLOOKUP(I18,'BASE DE DONNEE'!$I$220:$J$250,2,0)))-(F18*3333.33+(VLOOKUP(I18,'BASE DE DONNEE'!$I$220:$J$250,2,0)))*H18,IF(G18="CLIENT O","OFFERT",IF(G18="CLIENT L",(VLOOKUP(I18,'BASE DE DONNEE'!$I$220:$J$250,2,0))+(VLOOKUP(F18,'BASE DE DONNEE'!$I$111:$P$192,2,0)),IF(G18="CLIENT D",(F18*3809.53+(VLOOKUP(I18,'BASE DE DONNEE'!$I$220:$J$250,2,0))),IF(G18="CLIENT S+D",((F18*3809.53+(VLOOKUP(I18,'BASE DE DONNEE'!$I$220:$J$250,2,0)))-(F18*3809.53+(VLOOKUP(I18,'BASE DE DONNEE'!$I$220:$J$250,2,0)))*H18),IF(G18="CLIENT S",(VLOOKUP(I18,'BASE DE DONNEE'!$I$220:$J$250,2,0))+VLOOKUP(F18,'BASE DE DONNEE'!$I$111:$P$192,2,0)-((VLOOKUP(I18,'BASE DE DONNEE'!$I$220:$J$250,2,0))+VLOOKUP(F18,'BASE DE DONNEE'!$I$111:$P$164,2,0)*H18)))))))</f>
        <v>0</v>
      </c>
      <c r="Q18" s="76" t="b">
        <f t="shared" si="2"/>
        <v>0</v>
      </c>
      <c r="R18" s="83" t="b">
        <f t="shared" si="3"/>
        <v>0</v>
      </c>
      <c r="S18" s="34"/>
      <c r="T18" s="26"/>
      <c r="U18" s="29"/>
      <c r="V18" s="585"/>
      <c r="W18" s="704"/>
      <c r="X18" s="704"/>
      <c r="Y18" s="77">
        <f t="shared" si="4"/>
        <v>0</v>
      </c>
      <c r="Z18" s="29"/>
      <c r="AA18" s="42"/>
      <c r="AB18" s="29"/>
      <c r="AC18" s="29"/>
      <c r="AD18" s="29"/>
      <c r="AE18" s="29"/>
      <c r="AF18" s="29"/>
      <c r="AG18" s="130"/>
      <c r="AH18" s="92">
        <f t="shared" si="5"/>
        <v>0</v>
      </c>
      <c r="AI18" s="83">
        <f>IF(Z18="CLIENT S+L",(Y18*3333.33+(VLOOKUP(AB18,'BASE DE DONNEE'!$I$220:$J$250,2,0)))-(Y18*3333.33+(VLOOKUP(AB18,'BASE DE DONNEE'!$I$220:$J$250,2,0)))*AA18,IF(Z18="CLIENT O","OFFERT",IF(Z18="CLIENT L",(VLOOKUP(AB18,'BASE DE DONNEE'!$I$220:$J$250,2,0))+(VLOOKUP(Y18,'BASE DE DONNEE'!$I$111:$P$192,2,0)),IF(Z18="CLIENT D",(Y18*3809.53+(VLOOKUP(AB18,'BASE DE DONNEE'!$I$220:$J$250,2,0))),IF(Z18="CLIENT S+D",(Y18*3809.53+(VLOOKUP(AB18,'BASE DE DONNEE'!$I$220:$J$250,2,0)))-(Y18*3809.53+(VLOOKUP(AB18,'BASE DE DONNEE'!$I$220:$J$250,2,0)))*AA18,IF(Z18="CLIENT S",VLOOKUP(AB18,'BASE DE DONNEE'!$I$220:$J$250,2,0))+VLOOKUP(Y18,'BASE DE DONNEE'!$I$111:$P$192,2,0)-((VLOOKUP(AB18,'BASE DE DONNEE'!$I$220:$J$250,2,0))+VLOOKUP(Y18,'BASE DE DONNEE'!$I$111:$P$192,2,0)*AA18))))))</f>
        <v>0</v>
      </c>
      <c r="AJ18" s="83" t="b">
        <f t="shared" si="6"/>
        <v>0</v>
      </c>
      <c r="AK18" s="83" t="b">
        <f t="shared" si="7"/>
        <v>0</v>
      </c>
      <c r="AL18" s="34"/>
      <c r="AM18" s="26"/>
      <c r="AN18" s="29"/>
      <c r="AO18" s="585"/>
      <c r="AP18" s="704"/>
      <c r="AQ18" s="704"/>
      <c r="AR18" s="77">
        <f t="shared" si="8"/>
        <v>0</v>
      </c>
      <c r="AS18" s="29"/>
      <c r="AT18" s="42"/>
      <c r="AU18" s="29"/>
      <c r="AV18" s="29"/>
      <c r="AW18" s="29"/>
      <c r="AX18" s="29"/>
      <c r="AY18" s="29"/>
      <c r="AZ18" s="129"/>
      <c r="BA18" s="93">
        <f t="shared" si="9"/>
        <v>0</v>
      </c>
      <c r="BB18" s="41">
        <f>IF(AS18="CLIENT S+L",(AR18*3333.33+(VLOOKUP(AU18,'BASE DE DONNEE'!$I$220:$J$250,2,0)))-((AR18*3333.33+(VLOOKUP(AU18,'BASE DE DONNEE'!$I$220:$J$250,2,0)))*AT18),IF(AS18="CLIENT O","OFFERT",IF(AS18="CLIENT L",(VLOOKUP(AU18,'BASE DE DONNEE'!$I$220:$J$250,2,0))+(VLOOKUP(AR18,'BASE DE DONNEE'!$I$111:$P$192,2,0)),IF(AS18="CLIENT D",(AR18*3809.53+(VLOOKUP(AU18,'BASE DE DONNEE'!$I$220:$J$250,2,0))),IF(AS18="CLIENT S+D",(AR18*3809.53+(VLOOKUP(AU18,'BASE DE DONNEE'!$I$220:$J$250,2,0)))-(AR18*3809.53+(VLOOKUP(AU18,'BASE DE DONNEE'!$I$220:$J$250,2,0)))*AT18,IF(AS18="CLIENT S",VLOOKUP(AU18,'BASE DE DONNEE'!$I$220:$J$250,2,0))+VLOOKUP(AR18,'BASE DE DONNEE'!$I$111:$P$192,2,0)-((VLOOKUP(AU18,'BASE DE DONNEE'!$I$220:$J$250,2,0))+VLOOKUP(AR18,'BASE DE DONNEE'!$I$111:$P$164,2,0)*AT18))))))</f>
        <v>0</v>
      </c>
      <c r="BC18" s="41" t="b">
        <f t="shared" si="10"/>
        <v>0</v>
      </c>
      <c r="BD18" s="45" t="b">
        <f t="shared" si="11"/>
        <v>0</v>
      </c>
      <c r="BE18" s="34"/>
      <c r="BF18" s="26"/>
      <c r="BG18" s="29"/>
      <c r="BH18" s="585"/>
      <c r="BI18" s="704"/>
      <c r="BJ18" s="704"/>
      <c r="BK18" s="77">
        <f t="shared" si="12"/>
        <v>0</v>
      </c>
      <c r="BL18" s="29"/>
      <c r="BM18" s="42"/>
      <c r="BN18" s="29"/>
      <c r="BO18" s="29"/>
      <c r="BP18" s="29"/>
      <c r="BQ18" s="29"/>
      <c r="BR18" s="29"/>
      <c r="BS18" s="29"/>
      <c r="BT18" s="94">
        <f t="shared" si="13"/>
        <v>0</v>
      </c>
      <c r="BU18" s="83">
        <f>IF(BL18="CLIENT S+L",(BK18*3333.33+(VLOOKUP(BN18,'BASE DE DONNEE'!$I$220:$J$250,2,0)))-((BK18*3333.33+(VLOOKUP(BN18,'BASE DE DONNEE'!$I$220:$J$250,2,0)))*BM18),IF(BL18="CLIENT O","OFFERT",IF(BL18="CLIENT L",(VLOOKUP(BN18,'BASE DE DONNEE'!$I$220:$J$250,2,0))+(VLOOKUP(BK18,'BASE DE DONNEE'!$I$111:$P$192,2,0)),IF(BL18="CLIENT D",(BK18*3809.53+(VLOOKUP(BN18,'BASE DE DONNEE'!$I$220:$J$250,2,0))),IF(BL18="CLIENT S+D",(BK18*3809.53+(VLOOKUP(BN18,'BASE DE DONNEE'!$I$220:$J$250,2,0)))-((BK18*3809.53+(VLOOKUP(BN18,'BASE DE DONNEE'!$I$220:$J$250,2,0)))*BM18),IF(BL18="CLIENT S",VLOOKUP(BN18,'BASE DE DONNEE'!$I$220:$J$250,2,0))+VLOOKUP(BK18,'BASE DE DONNEE'!$I$111:$P$192,2,0)-((VLOOKUP(BN18,'BASE DE DONNEE'!$I$220:$J$250,2,0))+VLOOKUP(BK18,'BASE DE DONNEE'!$I$111:$P$192,2,0)*BM18))))))</f>
        <v>0</v>
      </c>
      <c r="BV18" s="83" t="b">
        <f t="shared" si="14"/>
        <v>0</v>
      </c>
      <c r="BW18" s="83" t="b">
        <f t="shared" si="15"/>
        <v>0</v>
      </c>
      <c r="BX18" s="34"/>
    </row>
    <row r="19" spans="1:76" x14ac:dyDescent="0.25">
      <c r="A19" s="26"/>
      <c r="B19" s="29"/>
      <c r="C19" s="585"/>
      <c r="D19" s="704"/>
      <c r="E19" s="704"/>
      <c r="F19" s="77">
        <f t="shared" si="0"/>
        <v>0</v>
      </c>
      <c r="G19" s="29"/>
      <c r="H19" s="42"/>
      <c r="I19" s="29"/>
      <c r="J19" s="29"/>
      <c r="K19" s="29"/>
      <c r="L19" s="29"/>
      <c r="M19" s="29"/>
      <c r="N19" s="130"/>
      <c r="O19" s="80">
        <f t="shared" si="1"/>
        <v>0</v>
      </c>
      <c r="P19" s="76" t="b">
        <f>IF(G19="CLIENT S+L",(F19*3333.33+(VLOOKUP(I19,'BASE DE DONNEE'!$I$220:$J$250,2,0)))-(F19*3333.33+(VLOOKUP(I19,'BASE DE DONNEE'!$I$220:$J$250,2,0)))*H19,IF(G19="CLIENT O","OFFERT",IF(G19="CLIENT L",(VLOOKUP(I19,'BASE DE DONNEE'!$I$220:$J$250,2,0))+(VLOOKUP(F19,'BASE DE DONNEE'!$I$111:$P$192,2,0)),IF(G19="CLIENT D",(F19*3809.53+(VLOOKUP(I19,'BASE DE DONNEE'!$I$220:$J$250,2,0))),IF(G19="CLIENT S+D",((F19*3809.53+(VLOOKUP(I19,'BASE DE DONNEE'!$I$220:$J$250,2,0)))-(F19*3809.53+(VLOOKUP(I19,'BASE DE DONNEE'!$I$220:$J$250,2,0)))*H19),IF(G19="CLIENT S",(VLOOKUP(I19,'BASE DE DONNEE'!$I$220:$J$250,2,0))+VLOOKUP(F19,'BASE DE DONNEE'!$I$111:$P$192,2,0)-((VLOOKUP(I19,'BASE DE DONNEE'!$I$220:$J$250,2,0))+VLOOKUP(F19,'BASE DE DONNEE'!$I$111:$P$164,2,0)*H19)))))))</f>
        <v>0</v>
      </c>
      <c r="Q19" s="76" t="b">
        <f t="shared" si="2"/>
        <v>0</v>
      </c>
      <c r="R19" s="83" t="b">
        <f t="shared" si="3"/>
        <v>0</v>
      </c>
      <c r="S19" s="34"/>
      <c r="T19" s="26"/>
      <c r="U19" s="29"/>
      <c r="V19" s="585"/>
      <c r="W19" s="704"/>
      <c r="X19" s="704"/>
      <c r="Y19" s="77">
        <f t="shared" si="4"/>
        <v>0</v>
      </c>
      <c r="Z19" s="29"/>
      <c r="AA19" s="42"/>
      <c r="AB19" s="29"/>
      <c r="AC19" s="29"/>
      <c r="AD19" s="29"/>
      <c r="AE19" s="29"/>
      <c r="AF19" s="29"/>
      <c r="AG19" s="133"/>
      <c r="AH19" s="92">
        <f t="shared" si="5"/>
        <v>0</v>
      </c>
      <c r="AI19" s="83">
        <f>IF(Z19="CLIENT S+L",(Y19*3333.33+(VLOOKUP(AB19,'BASE DE DONNEE'!$I$220:$J$250,2,0)))-(Y19*3333.33+(VLOOKUP(AB19,'BASE DE DONNEE'!$I$220:$J$250,2,0)))*AA19,IF(Z19="CLIENT O","OFFERT",IF(Z19="CLIENT L",(VLOOKUP(AB19,'BASE DE DONNEE'!$I$220:$J$250,2,0))+(VLOOKUP(Y19,'BASE DE DONNEE'!$I$111:$P$192,2,0)),IF(Z19="CLIENT D",(Y19*3809.53+(VLOOKUP(AB19,'BASE DE DONNEE'!$I$220:$J$250,2,0))),IF(Z19="CLIENT S+D",(Y19*3809.53+(VLOOKUP(AB19,'BASE DE DONNEE'!$I$220:$J$250,2,0)))-(Y19*3809.53+(VLOOKUP(AB19,'BASE DE DONNEE'!$I$220:$J$250,2,0)))*AA19,IF(Z19="CLIENT S",VLOOKUP(AB19,'BASE DE DONNEE'!$I$220:$J$250,2,0))+VLOOKUP(Y19,'BASE DE DONNEE'!$I$111:$P$192,2,0)-((VLOOKUP(AB19,'BASE DE DONNEE'!$I$220:$J$250,2,0))+VLOOKUP(Y19,'BASE DE DONNEE'!$I$111:$P$192,2,0)*AA19))))))</f>
        <v>0</v>
      </c>
      <c r="AJ19" s="83" t="b">
        <f t="shared" si="6"/>
        <v>0</v>
      </c>
      <c r="AK19" s="83" t="b">
        <f t="shared" si="7"/>
        <v>0</v>
      </c>
      <c r="AL19" s="34"/>
      <c r="AM19" s="26"/>
      <c r="AN19" s="29"/>
      <c r="AO19" s="585"/>
      <c r="AP19" s="704"/>
      <c r="AQ19" s="704"/>
      <c r="AR19" s="77">
        <f t="shared" si="8"/>
        <v>0</v>
      </c>
      <c r="AS19" s="29"/>
      <c r="AT19" s="42"/>
      <c r="AU19" s="29"/>
      <c r="AV19" s="29"/>
      <c r="AW19" s="29"/>
      <c r="AX19" s="29"/>
      <c r="AY19" s="29"/>
      <c r="AZ19" s="129"/>
      <c r="BA19" s="93">
        <f t="shared" si="9"/>
        <v>0</v>
      </c>
      <c r="BB19" s="41">
        <f>IF(AS19="CLIENT S+L",(AR19*3333.33+(VLOOKUP(AU19,'BASE DE DONNEE'!$I$220:$J$250,2,0)))-((AR19*3333.33+(VLOOKUP(AU19,'BASE DE DONNEE'!$I$220:$J$250,2,0)))*AT19),IF(AS19="CLIENT O","OFFERT",IF(AS19="CLIENT L",(VLOOKUP(AU19,'BASE DE DONNEE'!$I$220:$J$250,2,0))+(VLOOKUP(AR19,'BASE DE DONNEE'!$I$111:$P$192,2,0)),IF(AS19="CLIENT D",(AR19*3809.53+(VLOOKUP(AU19,'BASE DE DONNEE'!$I$220:$J$250,2,0))),IF(AS19="CLIENT S+D",(AR19*3809.53+(VLOOKUP(AU19,'BASE DE DONNEE'!$I$220:$J$250,2,0)))-(AR19*3809.53+(VLOOKUP(AU19,'BASE DE DONNEE'!$I$220:$J$250,2,0)))*AT19,IF(AS19="CLIENT S",VLOOKUP(AU19,'BASE DE DONNEE'!$I$220:$J$250,2,0))+VLOOKUP(AR19,'BASE DE DONNEE'!$I$111:$P$192,2,0)-((VLOOKUP(AU19,'BASE DE DONNEE'!$I$220:$J$250,2,0))+VLOOKUP(AR19,'BASE DE DONNEE'!$I$111:$P$164,2,0)*AT19))))))</f>
        <v>0</v>
      </c>
      <c r="BC19" s="41" t="b">
        <f t="shared" si="10"/>
        <v>0</v>
      </c>
      <c r="BD19" s="45" t="b">
        <f t="shared" si="11"/>
        <v>0</v>
      </c>
      <c r="BE19" s="34"/>
      <c r="BF19" s="26"/>
      <c r="BG19" s="29"/>
      <c r="BH19" s="585"/>
      <c r="BI19" s="704"/>
      <c r="BJ19" s="704"/>
      <c r="BK19" s="77">
        <f t="shared" si="12"/>
        <v>0</v>
      </c>
      <c r="BL19" s="29"/>
      <c r="BM19" s="42"/>
      <c r="BN19" s="29"/>
      <c r="BO19" s="29"/>
      <c r="BP19" s="29"/>
      <c r="BQ19" s="29"/>
      <c r="BR19" s="29"/>
      <c r="BS19" s="29"/>
      <c r="BT19" s="94">
        <f t="shared" si="13"/>
        <v>0</v>
      </c>
      <c r="BU19" s="83">
        <f>IF(BL19="CLIENT S+L",(BK19*3333.33+(VLOOKUP(BN19,'BASE DE DONNEE'!$I$220:$J$250,2,0)))-((BK19*3333.33+(VLOOKUP(BN19,'BASE DE DONNEE'!$I$220:$J$250,2,0)))*BM19),IF(BL19="CLIENT O","OFFERT",IF(BL19="CLIENT L",(VLOOKUP(BN19,'BASE DE DONNEE'!$I$220:$J$250,2,0))+(VLOOKUP(BK19,'BASE DE DONNEE'!$I$111:$P$192,2,0)),IF(BL19="CLIENT D",(BK19*3809.53+(VLOOKUP(BN19,'BASE DE DONNEE'!$I$220:$J$250,2,0))),IF(BL19="CLIENT S+D",(BK19*3809.53+(VLOOKUP(BN19,'BASE DE DONNEE'!$I$220:$J$250,2,0)))-((BK19*3809.53+(VLOOKUP(BN19,'BASE DE DONNEE'!$I$220:$J$250,2,0)))*BM19),IF(BL19="CLIENT S",VLOOKUP(BN19,'BASE DE DONNEE'!$I$220:$J$250,2,0))+VLOOKUP(BK19,'BASE DE DONNEE'!$I$111:$P$192,2,0)-((VLOOKUP(BN19,'BASE DE DONNEE'!$I$220:$J$250,2,0))+VLOOKUP(BK19,'BASE DE DONNEE'!$I$111:$P$192,2,0)*BM19))))))</f>
        <v>0</v>
      </c>
      <c r="BV19" s="83" t="b">
        <f t="shared" si="14"/>
        <v>0</v>
      </c>
      <c r="BW19" s="83" t="b">
        <f t="shared" si="15"/>
        <v>0</v>
      </c>
      <c r="BX19" s="34"/>
    </row>
    <row r="20" spans="1:76" x14ac:dyDescent="0.25">
      <c r="A20" s="26"/>
      <c r="B20" s="29"/>
      <c r="C20" s="585"/>
      <c r="D20" s="704"/>
      <c r="E20" s="704"/>
      <c r="F20" s="77">
        <f t="shared" si="0"/>
        <v>0</v>
      </c>
      <c r="G20" s="29"/>
      <c r="H20" s="42"/>
      <c r="I20" s="29"/>
      <c r="J20" s="29"/>
      <c r="K20" s="29"/>
      <c r="L20" s="29"/>
      <c r="M20" s="29"/>
      <c r="N20" s="130"/>
      <c r="O20" s="80">
        <f t="shared" si="1"/>
        <v>0</v>
      </c>
      <c r="P20" s="76" t="b">
        <f>IF(G20="CLIENT S+L",(F20*3333.33+(VLOOKUP(I20,'BASE DE DONNEE'!$I$220:$J$250,2,0)))-(F20*3333.33+(VLOOKUP(I20,'BASE DE DONNEE'!$I$220:$J$250,2,0)))*H20,IF(G20="CLIENT O","OFFERT",IF(G20="CLIENT L",(VLOOKUP(I20,'BASE DE DONNEE'!$I$220:$J$250,2,0))+(VLOOKUP(F20,'BASE DE DONNEE'!$I$111:$P$192,2,0)),IF(G20="CLIENT D",(F20*3809.53+(VLOOKUP(I20,'BASE DE DONNEE'!$I$220:$J$250,2,0))),IF(G20="CLIENT S+D",((F20*3809.53+(VLOOKUP(I20,'BASE DE DONNEE'!$I$220:$J$250,2,0)))-(F20*3809.53+(VLOOKUP(I20,'BASE DE DONNEE'!$I$220:$J$250,2,0)))*H20),IF(G20="CLIENT S",(VLOOKUP(I20,'BASE DE DONNEE'!$I$220:$J$250,2,0))+VLOOKUP(F20,'BASE DE DONNEE'!$I$111:$P$192,2,0)-((VLOOKUP(I20,'BASE DE DONNEE'!$I$220:$J$250,2,0))+VLOOKUP(F20,'BASE DE DONNEE'!$I$111:$P$164,2,0)*H20)))))))</f>
        <v>0</v>
      </c>
      <c r="Q20" s="76" t="b">
        <f t="shared" si="2"/>
        <v>0</v>
      </c>
      <c r="R20" s="83" t="b">
        <f t="shared" si="3"/>
        <v>0</v>
      </c>
      <c r="S20" s="34"/>
      <c r="T20" s="26"/>
      <c r="U20" s="29"/>
      <c r="V20" s="585"/>
      <c r="W20" s="704"/>
      <c r="X20" s="704"/>
      <c r="Y20" s="77">
        <f t="shared" si="4"/>
        <v>0</v>
      </c>
      <c r="Z20" s="29"/>
      <c r="AA20" s="42"/>
      <c r="AB20" s="29"/>
      <c r="AC20" s="29"/>
      <c r="AD20" s="29"/>
      <c r="AE20" s="29"/>
      <c r="AF20" s="29"/>
      <c r="AG20" s="130"/>
      <c r="AH20" s="92">
        <f t="shared" si="5"/>
        <v>0</v>
      </c>
      <c r="AI20" s="83">
        <f>IF(Z20="CLIENT S+L",(Y20*3333.33+(VLOOKUP(AB20,'BASE DE DONNEE'!$I$220:$J$250,2,0)))-(Y20*3333.33+(VLOOKUP(AB20,'BASE DE DONNEE'!$I$220:$J$250,2,0)))*AA20,IF(Z20="CLIENT O","OFFERT",IF(Z20="CLIENT L",(VLOOKUP(AB20,'BASE DE DONNEE'!$I$220:$J$250,2,0))+(VLOOKUP(Y20,'BASE DE DONNEE'!$I$111:$P$192,2,0)),IF(Z20="CLIENT D",(Y20*3809.53+(VLOOKUP(AB20,'BASE DE DONNEE'!$I$220:$J$250,2,0))),IF(Z20="CLIENT S+D",(Y20*3809.53+(VLOOKUP(AB20,'BASE DE DONNEE'!$I$220:$J$250,2,0)))-(Y20*3809.53+(VLOOKUP(AB20,'BASE DE DONNEE'!$I$220:$J$250,2,0)))*AA20,IF(Z20="CLIENT S",VLOOKUP(AB20,'BASE DE DONNEE'!$I$220:$J$250,2,0))+VLOOKUP(Y20,'BASE DE DONNEE'!$I$111:$P$192,2,0)-((VLOOKUP(AB20,'BASE DE DONNEE'!$I$220:$J$250,2,0))+VLOOKUP(Y20,'BASE DE DONNEE'!$I$111:$P$192,2,0)*AA20))))))</f>
        <v>0</v>
      </c>
      <c r="AJ20" s="83" t="b">
        <f t="shared" si="6"/>
        <v>0</v>
      </c>
      <c r="AK20" s="83" t="b">
        <f t="shared" si="7"/>
        <v>0</v>
      </c>
      <c r="AL20" s="34"/>
      <c r="AM20" s="26"/>
      <c r="AN20" s="29"/>
      <c r="AO20" s="585"/>
      <c r="AP20" s="704"/>
      <c r="AQ20" s="704"/>
      <c r="AR20" s="77">
        <f t="shared" si="8"/>
        <v>0</v>
      </c>
      <c r="AS20" s="29"/>
      <c r="AT20" s="42"/>
      <c r="AU20" s="29"/>
      <c r="AV20" s="29"/>
      <c r="AW20" s="29"/>
      <c r="AX20" s="29"/>
      <c r="AY20" s="29"/>
      <c r="AZ20" s="129"/>
      <c r="BA20" s="93">
        <f t="shared" si="9"/>
        <v>0</v>
      </c>
      <c r="BB20" s="41">
        <f>IF(AS20="CLIENT S+L",(AR20*3333.33+(VLOOKUP(AU20,'BASE DE DONNEE'!$I$220:$J$250,2,0)))-((AR20*3333.33+(VLOOKUP(AU20,'BASE DE DONNEE'!$I$220:$J$250,2,0)))*AT20),IF(AS20="CLIENT O","OFFERT",IF(AS20="CLIENT L",(VLOOKUP(AU20,'BASE DE DONNEE'!$I$220:$J$250,2,0))+(VLOOKUP(AR20,'BASE DE DONNEE'!$I$111:$P$192,2,0)),IF(AS20="CLIENT D",(AR20*3809.53+(VLOOKUP(AU20,'BASE DE DONNEE'!$I$220:$J$250,2,0))),IF(AS20="CLIENT S+D",(AR20*3809.53+(VLOOKUP(AU20,'BASE DE DONNEE'!$I$220:$J$250,2,0)))-(AR20*3809.53+(VLOOKUP(AU20,'BASE DE DONNEE'!$I$220:$J$250,2,0)))*AT20,IF(AS20="CLIENT S",VLOOKUP(AU20,'BASE DE DONNEE'!$I$220:$J$250,2,0))+VLOOKUP(AR20,'BASE DE DONNEE'!$I$111:$P$192,2,0)-((VLOOKUP(AU20,'BASE DE DONNEE'!$I$220:$J$250,2,0))+VLOOKUP(AR20,'BASE DE DONNEE'!$I$111:$P$164,2,0)*AT20))))))</f>
        <v>0</v>
      </c>
      <c r="BC20" s="41" t="b">
        <f t="shared" si="10"/>
        <v>0</v>
      </c>
      <c r="BD20" s="45" t="b">
        <f t="shared" si="11"/>
        <v>0</v>
      </c>
      <c r="BE20" s="34"/>
      <c r="BF20" s="26"/>
      <c r="BG20" s="29"/>
      <c r="BH20" s="585"/>
      <c r="BI20" s="704"/>
      <c r="BJ20" s="704"/>
      <c r="BK20" s="77">
        <f t="shared" si="12"/>
        <v>0</v>
      </c>
      <c r="BL20" s="29"/>
      <c r="BM20" s="42"/>
      <c r="BN20" s="29"/>
      <c r="BO20" s="29"/>
      <c r="BP20" s="29"/>
      <c r="BQ20" s="29"/>
      <c r="BR20" s="29"/>
      <c r="BS20" s="29"/>
      <c r="BT20" s="94">
        <f t="shared" si="13"/>
        <v>0</v>
      </c>
      <c r="BU20" s="83">
        <f>IF(BL20="CLIENT S+L",(BK20*3333.33+(VLOOKUP(BN20,'BASE DE DONNEE'!$I$220:$J$250,2,0)))-((BK20*3333.33+(VLOOKUP(BN20,'BASE DE DONNEE'!$I$220:$J$250,2,0)))*BM20),IF(BL20="CLIENT O","OFFERT",IF(BL20="CLIENT L",(VLOOKUP(BN20,'BASE DE DONNEE'!$I$220:$J$250,2,0))+(VLOOKUP(BK20,'BASE DE DONNEE'!$I$111:$P$192,2,0)),IF(BL20="CLIENT D",(BK20*3809.53+(VLOOKUP(BN20,'BASE DE DONNEE'!$I$220:$J$250,2,0))),IF(BL20="CLIENT S+D",(BK20*3809.53+(VLOOKUP(BN20,'BASE DE DONNEE'!$I$220:$J$250,2,0)))-((BK20*3809.53+(VLOOKUP(BN20,'BASE DE DONNEE'!$I$220:$J$250,2,0)))*BM20),IF(BL20="CLIENT S",VLOOKUP(BN20,'BASE DE DONNEE'!$I$220:$J$250,2,0))+VLOOKUP(BK20,'BASE DE DONNEE'!$I$111:$P$192,2,0)-((VLOOKUP(BN20,'BASE DE DONNEE'!$I$220:$J$250,2,0))+VLOOKUP(BK20,'BASE DE DONNEE'!$I$111:$P$192,2,0)*BM20))))))</f>
        <v>0</v>
      </c>
      <c r="BV20" s="83" t="b">
        <f t="shared" si="14"/>
        <v>0</v>
      </c>
      <c r="BW20" s="83" t="b">
        <f t="shared" si="15"/>
        <v>0</v>
      </c>
      <c r="BX20" s="34"/>
    </row>
    <row r="21" spans="1:76" x14ac:dyDescent="0.25">
      <c r="A21" s="26"/>
      <c r="B21" s="29"/>
      <c r="C21" s="585"/>
      <c r="D21" s="704"/>
      <c r="E21" s="704"/>
      <c r="F21" s="77">
        <f t="shared" si="0"/>
        <v>0</v>
      </c>
      <c r="G21" s="29"/>
      <c r="H21" s="42"/>
      <c r="I21" s="29"/>
      <c r="J21" s="29"/>
      <c r="K21" s="29"/>
      <c r="L21" s="29"/>
      <c r="M21" s="29"/>
      <c r="N21" s="130"/>
      <c r="O21" s="80">
        <f t="shared" si="1"/>
        <v>0</v>
      </c>
      <c r="P21" s="76" t="b">
        <f>IF(G21="CLIENT S+L",(F21*3333.33+(VLOOKUP(I21,'BASE DE DONNEE'!$I$220:$J$250,2,0)))-(F21*3333.33+(VLOOKUP(I21,'BASE DE DONNEE'!$I$220:$J$250,2,0)))*H21,IF(G21="CLIENT O","OFFERT",IF(G21="CLIENT L",(VLOOKUP(I21,'BASE DE DONNEE'!$I$220:$J$250,2,0))+(VLOOKUP(F21,'BASE DE DONNEE'!$I$111:$P$192,2,0)),IF(G21="CLIENT D",(F21*3809.53+(VLOOKUP(I21,'BASE DE DONNEE'!$I$220:$J$250,2,0))),IF(G21="CLIENT S+D",((F21*3809.53+(VLOOKUP(I21,'BASE DE DONNEE'!$I$220:$J$250,2,0)))-(F21*3809.53+(VLOOKUP(I21,'BASE DE DONNEE'!$I$220:$J$250,2,0)))*H21),IF(G21="CLIENT S",(VLOOKUP(I21,'BASE DE DONNEE'!$I$220:$J$250,2,0))+VLOOKUP(F21,'BASE DE DONNEE'!$I$111:$P$192,2,0)-((VLOOKUP(I21,'BASE DE DONNEE'!$I$220:$J$250,2,0))+VLOOKUP(F21,'BASE DE DONNEE'!$I$111:$P$164,2,0)*H21)))))))</f>
        <v>0</v>
      </c>
      <c r="Q21" s="76" t="b">
        <f t="shared" si="2"/>
        <v>0</v>
      </c>
      <c r="R21" s="83" t="b">
        <f t="shared" si="3"/>
        <v>0</v>
      </c>
      <c r="S21" s="34"/>
      <c r="T21" s="26"/>
      <c r="U21" s="29"/>
      <c r="V21" s="585"/>
      <c r="W21" s="704"/>
      <c r="X21" s="704"/>
      <c r="Y21" s="77">
        <f t="shared" si="4"/>
        <v>0</v>
      </c>
      <c r="Z21" s="29"/>
      <c r="AA21" s="42"/>
      <c r="AB21" s="29"/>
      <c r="AC21" s="29"/>
      <c r="AD21" s="29"/>
      <c r="AE21" s="29"/>
      <c r="AF21" s="29"/>
      <c r="AG21" s="130"/>
      <c r="AH21" s="92">
        <f t="shared" si="5"/>
        <v>0</v>
      </c>
      <c r="AI21" s="83">
        <f>IF(Z21="CLIENT S+L",(Y21*3333.33+(VLOOKUP(AB21,'BASE DE DONNEE'!$I$220:$J$250,2,0)))-(Y21*3333.33+(VLOOKUP(AB21,'BASE DE DONNEE'!$I$220:$J$250,2,0)))*AA21,IF(Z21="CLIENT O","OFFERT",IF(Z21="CLIENT L",(VLOOKUP(AB21,'BASE DE DONNEE'!$I$220:$J$250,2,0))+(VLOOKUP(Y21,'BASE DE DONNEE'!$I$111:$P$192,2,0)),IF(Z21="CLIENT D",(Y21*3809.53+(VLOOKUP(AB21,'BASE DE DONNEE'!$I$220:$J$250,2,0))),IF(Z21="CLIENT S+D",(Y21*3809.53+(VLOOKUP(AB21,'BASE DE DONNEE'!$I$220:$J$250,2,0)))-(Y21*3809.53+(VLOOKUP(AB21,'BASE DE DONNEE'!$I$220:$J$250,2,0)))*AA21,IF(Z21="CLIENT S",VLOOKUP(AB21,'BASE DE DONNEE'!$I$220:$J$250,2,0))+VLOOKUP(Y21,'BASE DE DONNEE'!$I$111:$P$192,2,0)-((VLOOKUP(AB21,'BASE DE DONNEE'!$I$220:$J$250,2,0))+VLOOKUP(Y21,'BASE DE DONNEE'!$I$111:$P$192,2,0)*AA21))))))</f>
        <v>0</v>
      </c>
      <c r="AJ21" s="83" t="b">
        <f t="shared" si="6"/>
        <v>0</v>
      </c>
      <c r="AK21" s="83" t="b">
        <f t="shared" si="7"/>
        <v>0</v>
      </c>
      <c r="AL21" s="34"/>
      <c r="AM21" s="26"/>
      <c r="AN21" s="29"/>
      <c r="AO21" s="585"/>
      <c r="AP21" s="704"/>
      <c r="AQ21" s="704"/>
      <c r="AR21" s="77">
        <f t="shared" si="8"/>
        <v>0</v>
      </c>
      <c r="AS21" s="29"/>
      <c r="AT21" s="42"/>
      <c r="AU21" s="29"/>
      <c r="AV21" s="29"/>
      <c r="AW21" s="29"/>
      <c r="AX21" s="29"/>
      <c r="AY21" s="29"/>
      <c r="AZ21" s="129"/>
      <c r="BA21" s="93">
        <f t="shared" si="9"/>
        <v>0</v>
      </c>
      <c r="BB21" s="41">
        <f>IF(AS21="CLIENT S+L",(AR21*3333.33+(VLOOKUP(AU21,'BASE DE DONNEE'!$I$220:$J$250,2,0)))-((AR21*3333.33+(VLOOKUP(AU21,'BASE DE DONNEE'!$I$220:$J$250,2,0)))*AT21),IF(AS21="CLIENT O","OFFERT",IF(AS21="CLIENT L",(VLOOKUP(AU21,'BASE DE DONNEE'!$I$220:$J$250,2,0))+(VLOOKUP(AR21,'BASE DE DONNEE'!$I$111:$P$192,2,0)),IF(AS21="CLIENT D",(AR21*3809.53+(VLOOKUP(AU21,'BASE DE DONNEE'!$I$220:$J$250,2,0))),IF(AS21="CLIENT S+D",(AR21*3809.53+(VLOOKUP(AU21,'BASE DE DONNEE'!$I$220:$J$250,2,0)))-(AR21*3809.53+(VLOOKUP(AU21,'BASE DE DONNEE'!$I$220:$J$250,2,0)))*AT21,IF(AS21="CLIENT S",VLOOKUP(AU21,'BASE DE DONNEE'!$I$220:$J$250,2,0))+VLOOKUP(AR21,'BASE DE DONNEE'!$I$111:$P$192,2,0)-((VLOOKUP(AU21,'BASE DE DONNEE'!$I$220:$J$250,2,0))+VLOOKUP(AR21,'BASE DE DONNEE'!$I$111:$P$164,2,0)*AT21))))))</f>
        <v>0</v>
      </c>
      <c r="BC21" s="41" t="b">
        <f t="shared" si="10"/>
        <v>0</v>
      </c>
      <c r="BD21" s="45" t="b">
        <f t="shared" si="11"/>
        <v>0</v>
      </c>
      <c r="BE21" s="34"/>
      <c r="BF21" s="26"/>
      <c r="BG21" s="29"/>
      <c r="BH21" s="585"/>
      <c r="BI21" s="704"/>
      <c r="BJ21" s="704"/>
      <c r="BK21" s="77">
        <f t="shared" si="12"/>
        <v>0</v>
      </c>
      <c r="BL21" s="29"/>
      <c r="BM21" s="42"/>
      <c r="BN21" s="29"/>
      <c r="BO21" s="29"/>
      <c r="BP21" s="29"/>
      <c r="BQ21" s="29"/>
      <c r="BR21" s="29"/>
      <c r="BS21" s="29"/>
      <c r="BT21" s="94">
        <f t="shared" si="13"/>
        <v>0</v>
      </c>
      <c r="BU21" s="83">
        <f>IF(BL21="CLIENT S+L",(BK21*3333.33+(VLOOKUP(BN21,'BASE DE DONNEE'!$I$220:$J$250,2,0)))-((BK21*3333.33+(VLOOKUP(BN21,'BASE DE DONNEE'!$I$220:$J$250,2,0)))*BM21),IF(BL21="CLIENT O","OFFERT",IF(BL21="CLIENT L",(VLOOKUP(BN21,'BASE DE DONNEE'!$I$220:$J$250,2,0))+(VLOOKUP(BK21,'BASE DE DONNEE'!$I$111:$P$192,2,0)),IF(BL21="CLIENT D",(BK21*3809.53+(VLOOKUP(BN21,'BASE DE DONNEE'!$I$220:$J$250,2,0))),IF(BL21="CLIENT S+D",(BK21*3809.53+(VLOOKUP(BN21,'BASE DE DONNEE'!$I$220:$J$250,2,0)))-((BK21*3809.53+(VLOOKUP(BN21,'BASE DE DONNEE'!$I$220:$J$250,2,0)))*BM21),IF(BL21="CLIENT S",VLOOKUP(BN21,'BASE DE DONNEE'!$I$220:$J$250,2,0))+VLOOKUP(BK21,'BASE DE DONNEE'!$I$111:$P$192,2,0)-((VLOOKUP(BN21,'BASE DE DONNEE'!$I$220:$J$250,2,0))+VLOOKUP(BK21,'BASE DE DONNEE'!$I$111:$P$192,2,0)*BM21))))))</f>
        <v>0</v>
      </c>
      <c r="BV21" s="83" t="b">
        <f t="shared" si="14"/>
        <v>0</v>
      </c>
      <c r="BW21" s="83" t="b">
        <f t="shared" si="15"/>
        <v>0</v>
      </c>
      <c r="BX21" s="34"/>
    </row>
    <row r="22" spans="1:76" x14ac:dyDescent="0.25">
      <c r="A22" s="26"/>
      <c r="B22" s="29"/>
      <c r="C22" s="585"/>
      <c r="D22" s="704"/>
      <c r="E22" s="704"/>
      <c r="F22" s="77">
        <f t="shared" si="0"/>
        <v>0</v>
      </c>
      <c r="G22" s="29"/>
      <c r="H22" s="42"/>
      <c r="I22" s="29"/>
      <c r="J22" s="29"/>
      <c r="K22" s="29"/>
      <c r="L22" s="29"/>
      <c r="M22" s="29"/>
      <c r="N22" s="130"/>
      <c r="O22" s="80">
        <f t="shared" si="1"/>
        <v>0</v>
      </c>
      <c r="P22" s="76" t="b">
        <f>IF(G22="CLIENT S+L",(F22*3333.33+(VLOOKUP(I22,'BASE DE DONNEE'!$I$220:$J$250,2,0)))-(F22*3333.33+(VLOOKUP(I22,'BASE DE DONNEE'!$I$220:$J$250,2,0)))*H22,IF(G22="CLIENT O","OFFERT",IF(G22="CLIENT L",(VLOOKUP(I22,'BASE DE DONNEE'!$I$220:$J$250,2,0))+(VLOOKUP(F22,'BASE DE DONNEE'!$I$111:$P$192,2,0)),IF(G22="CLIENT D",(F22*3809.53+(VLOOKUP(I22,'BASE DE DONNEE'!$I$220:$J$250,2,0))),IF(G22="CLIENT S+D",((F22*3809.53+(VLOOKUP(I22,'BASE DE DONNEE'!$I$220:$J$250,2,0)))-(F22*3809.53+(VLOOKUP(I22,'BASE DE DONNEE'!$I$220:$J$250,2,0)))*H22),IF(G22="CLIENT S",(VLOOKUP(I22,'BASE DE DONNEE'!$I$220:$J$250,2,0))+VLOOKUP(F22,'BASE DE DONNEE'!$I$111:$P$192,2,0)-((VLOOKUP(I22,'BASE DE DONNEE'!$I$220:$J$250,2,0))+VLOOKUP(F22,'BASE DE DONNEE'!$I$111:$P$164,2,0)*H22)))))))</f>
        <v>0</v>
      </c>
      <c r="Q22" s="76" t="b">
        <f t="shared" si="2"/>
        <v>0</v>
      </c>
      <c r="R22" s="83" t="b">
        <f t="shared" si="3"/>
        <v>0</v>
      </c>
      <c r="S22" s="34"/>
      <c r="T22" s="26"/>
      <c r="U22" s="29"/>
      <c r="V22" s="585"/>
      <c r="W22" s="704"/>
      <c r="X22" s="704"/>
      <c r="Y22" s="77">
        <f t="shared" si="4"/>
        <v>0</v>
      </c>
      <c r="Z22" s="29"/>
      <c r="AA22" s="42"/>
      <c r="AB22" s="29"/>
      <c r="AC22" s="29"/>
      <c r="AD22" s="29"/>
      <c r="AE22" s="29"/>
      <c r="AF22" s="29"/>
      <c r="AG22" s="130"/>
      <c r="AH22" s="92">
        <f t="shared" si="5"/>
        <v>0</v>
      </c>
      <c r="AI22" s="83">
        <f>IF(Z22="CLIENT S+L",(Y22*3333.33+(VLOOKUP(AB22,'BASE DE DONNEE'!$I$220:$J$250,2,0)))-(Y22*3333.33+(VLOOKUP(AB22,'BASE DE DONNEE'!$I$220:$J$250,2,0)))*AA22,IF(Z22="CLIENT O","OFFERT",IF(Z22="CLIENT L",(VLOOKUP(AB22,'BASE DE DONNEE'!$I$220:$J$250,2,0))+(VLOOKUP(Y22,'BASE DE DONNEE'!$I$111:$P$192,2,0)),IF(Z22="CLIENT D",(Y22*3809.53+(VLOOKUP(AB22,'BASE DE DONNEE'!$I$220:$J$250,2,0))),IF(Z22="CLIENT S+D",(Y22*3809.53+(VLOOKUP(AB22,'BASE DE DONNEE'!$I$220:$J$250,2,0)))-(Y22*3809.53+(VLOOKUP(AB22,'BASE DE DONNEE'!$I$220:$J$250,2,0)))*AA22,IF(Z22="CLIENT S",VLOOKUP(AB22,'BASE DE DONNEE'!$I$220:$J$250,2,0))+VLOOKUP(Y22,'BASE DE DONNEE'!$I$111:$P$192,2,0)-((VLOOKUP(AB22,'BASE DE DONNEE'!$I$220:$J$250,2,0))+VLOOKUP(Y22,'BASE DE DONNEE'!$I$111:$P$192,2,0)*AA22))))))</f>
        <v>0</v>
      </c>
      <c r="AJ22" s="83" t="b">
        <f t="shared" si="6"/>
        <v>0</v>
      </c>
      <c r="AK22" s="83" t="b">
        <f t="shared" si="7"/>
        <v>0</v>
      </c>
      <c r="AL22" s="34"/>
      <c r="AM22" s="26"/>
      <c r="AN22" s="29"/>
      <c r="AO22" s="585"/>
      <c r="AP22" s="704"/>
      <c r="AQ22" s="704"/>
      <c r="AR22" s="77">
        <f t="shared" si="8"/>
        <v>0</v>
      </c>
      <c r="AS22" s="29"/>
      <c r="AT22" s="42"/>
      <c r="AU22" s="29"/>
      <c r="AV22" s="29"/>
      <c r="AW22" s="29"/>
      <c r="AX22" s="29"/>
      <c r="AY22" s="29"/>
      <c r="AZ22" s="129"/>
      <c r="BA22" s="93">
        <f t="shared" si="9"/>
        <v>0</v>
      </c>
      <c r="BB22" s="41">
        <f>IF(AS22="CLIENT S+L",(AR22*3333.33+(VLOOKUP(AU22,'BASE DE DONNEE'!$I$220:$J$250,2,0)))-((AR22*3333.33+(VLOOKUP(AU22,'BASE DE DONNEE'!$I$220:$J$250,2,0)))*AT22),IF(AS22="CLIENT O","OFFERT",IF(AS22="CLIENT L",(VLOOKUP(AU22,'BASE DE DONNEE'!$I$220:$J$250,2,0))+(VLOOKUP(AR22,'BASE DE DONNEE'!$I$111:$P$192,2,0)),IF(AS22="CLIENT D",(AR22*3809.53+(VLOOKUP(AU22,'BASE DE DONNEE'!$I$220:$J$250,2,0))),IF(AS22="CLIENT S+D",(AR22*3809.53+(VLOOKUP(AU22,'BASE DE DONNEE'!$I$220:$J$250,2,0)))-(AR22*3809.53+(VLOOKUP(AU22,'BASE DE DONNEE'!$I$220:$J$250,2,0)))*AT22,IF(AS22="CLIENT S",VLOOKUP(AU22,'BASE DE DONNEE'!$I$220:$J$250,2,0))+VLOOKUP(AR22,'BASE DE DONNEE'!$I$111:$P$192,2,0)-((VLOOKUP(AU22,'BASE DE DONNEE'!$I$220:$J$250,2,0))+VLOOKUP(AR22,'BASE DE DONNEE'!$I$111:$P$164,2,0)*AT22))))))</f>
        <v>0</v>
      </c>
      <c r="BC22" s="41" t="b">
        <f t="shared" si="10"/>
        <v>0</v>
      </c>
      <c r="BD22" s="45" t="b">
        <f t="shared" si="11"/>
        <v>0</v>
      </c>
      <c r="BE22" s="34"/>
      <c r="BF22" s="26"/>
      <c r="BG22" s="29"/>
      <c r="BH22" s="585"/>
      <c r="BI22" s="704"/>
      <c r="BJ22" s="704"/>
      <c r="BK22" s="77">
        <f t="shared" si="12"/>
        <v>0</v>
      </c>
      <c r="BL22" s="29"/>
      <c r="BM22" s="42"/>
      <c r="BN22" s="29"/>
      <c r="BO22" s="29"/>
      <c r="BP22" s="29"/>
      <c r="BQ22" s="29"/>
      <c r="BR22" s="29"/>
      <c r="BS22" s="29"/>
      <c r="BT22" s="94">
        <f t="shared" si="13"/>
        <v>0</v>
      </c>
      <c r="BU22" s="83">
        <f>IF(BL22="CLIENT S+L",(BK22*3333.33+(VLOOKUP(BN22,'BASE DE DONNEE'!$I$220:$J$250,2,0)))-((BK22*3333.33+(VLOOKUP(BN22,'BASE DE DONNEE'!$I$220:$J$250,2,0)))*BM22),IF(BL22="CLIENT O","OFFERT",IF(BL22="CLIENT L",(VLOOKUP(BN22,'BASE DE DONNEE'!$I$220:$J$250,2,0))+(VLOOKUP(BK22,'BASE DE DONNEE'!$I$111:$P$192,2,0)),IF(BL22="CLIENT D",(BK22*3809.53+(VLOOKUP(BN22,'BASE DE DONNEE'!$I$220:$J$250,2,0))),IF(BL22="CLIENT S+D",(BK22*3809.53+(VLOOKUP(BN22,'BASE DE DONNEE'!$I$220:$J$250,2,0)))-((BK22*3809.53+(VLOOKUP(BN22,'BASE DE DONNEE'!$I$220:$J$250,2,0)))*BM22),IF(BL22="CLIENT S",VLOOKUP(BN22,'BASE DE DONNEE'!$I$220:$J$250,2,0))+VLOOKUP(BK22,'BASE DE DONNEE'!$I$111:$P$192,2,0)-((VLOOKUP(BN22,'BASE DE DONNEE'!$I$220:$J$250,2,0))+VLOOKUP(BK22,'BASE DE DONNEE'!$I$111:$P$192,2,0)*BM22))))))</f>
        <v>0</v>
      </c>
      <c r="BV22" s="83" t="b">
        <f t="shared" si="14"/>
        <v>0</v>
      </c>
      <c r="BW22" s="83" t="b">
        <f t="shared" si="15"/>
        <v>0</v>
      </c>
      <c r="BX22" s="34"/>
    </row>
    <row r="23" spans="1:76" x14ac:dyDescent="0.25">
      <c r="A23" s="26"/>
      <c r="B23" s="29"/>
      <c r="C23" s="585"/>
      <c r="D23" s="704"/>
      <c r="E23" s="704"/>
      <c r="F23" s="77">
        <f t="shared" si="0"/>
        <v>0</v>
      </c>
      <c r="G23" s="29"/>
      <c r="H23" s="42"/>
      <c r="I23" s="29"/>
      <c r="J23" s="29"/>
      <c r="K23" s="29"/>
      <c r="L23" s="29"/>
      <c r="M23" s="29"/>
      <c r="N23" s="130"/>
      <c r="O23" s="80">
        <f t="shared" si="1"/>
        <v>0</v>
      </c>
      <c r="P23" s="76" t="b">
        <f>IF(G23="CLIENT S+L",(F23*3333.33+(VLOOKUP(I23,'BASE DE DONNEE'!$I$220:$J$250,2,0)))-(F23*3333.33+(VLOOKUP(I23,'BASE DE DONNEE'!$I$220:$J$250,2,0)))*H23,IF(G23="CLIENT O","OFFERT",IF(G23="CLIENT L",(VLOOKUP(I23,'BASE DE DONNEE'!$I$220:$J$250,2,0))+(VLOOKUP(F23,'BASE DE DONNEE'!$I$111:$P$192,2,0)),IF(G23="CLIENT D",(F23*3809.53+(VLOOKUP(I23,'BASE DE DONNEE'!$I$220:$J$250,2,0))),IF(G23="CLIENT S+D",((F23*3809.53+(VLOOKUP(I23,'BASE DE DONNEE'!$I$220:$J$250,2,0)))-(F23*3809.53+(VLOOKUP(I23,'BASE DE DONNEE'!$I$220:$J$250,2,0)))*H23),IF(G23="CLIENT S",(VLOOKUP(I23,'BASE DE DONNEE'!$I$220:$J$250,2,0))+VLOOKUP(F23,'BASE DE DONNEE'!$I$111:$P$192,2,0)-((VLOOKUP(I23,'BASE DE DONNEE'!$I$220:$J$250,2,0))+VLOOKUP(F23,'BASE DE DONNEE'!$I$111:$P$164,2,0)*H23)))))))</f>
        <v>0</v>
      </c>
      <c r="Q23" s="76" t="b">
        <f t="shared" si="2"/>
        <v>0</v>
      </c>
      <c r="R23" s="83" t="b">
        <f t="shared" si="3"/>
        <v>0</v>
      </c>
      <c r="S23" s="34"/>
      <c r="T23" s="26"/>
      <c r="U23" s="29"/>
      <c r="V23" s="585"/>
      <c r="W23" s="704"/>
      <c r="X23" s="704"/>
      <c r="Y23" s="77">
        <f t="shared" si="4"/>
        <v>0</v>
      </c>
      <c r="Z23" s="29"/>
      <c r="AA23" s="42"/>
      <c r="AB23" s="29"/>
      <c r="AC23" s="29"/>
      <c r="AD23" s="29"/>
      <c r="AE23" s="29"/>
      <c r="AF23" s="29"/>
      <c r="AG23" s="130"/>
      <c r="AH23" s="92">
        <f t="shared" si="5"/>
        <v>0</v>
      </c>
      <c r="AI23" s="83">
        <f>IF(Z23="CLIENT S+L",(Y23*3333.33+(VLOOKUP(AB23,'BASE DE DONNEE'!$I$220:$J$250,2,0)))-(Y23*3333.33+(VLOOKUP(AB23,'BASE DE DONNEE'!$I$220:$J$250,2,0)))*AA23,IF(Z23="CLIENT O","OFFERT",IF(Z23="CLIENT L",(VLOOKUP(AB23,'BASE DE DONNEE'!$I$220:$J$250,2,0))+(VLOOKUP(Y23,'BASE DE DONNEE'!$I$111:$P$192,2,0)),IF(Z23="CLIENT D",(Y23*3809.53+(VLOOKUP(AB23,'BASE DE DONNEE'!$I$220:$J$250,2,0))),IF(Z23="CLIENT S+D",(Y23*3809.53+(VLOOKUP(AB23,'BASE DE DONNEE'!$I$220:$J$250,2,0)))-(Y23*3809.53+(VLOOKUP(AB23,'BASE DE DONNEE'!$I$220:$J$250,2,0)))*AA23,IF(Z23="CLIENT S",VLOOKUP(AB23,'BASE DE DONNEE'!$I$220:$J$250,2,0))+VLOOKUP(Y23,'BASE DE DONNEE'!$I$111:$P$192,2,0)-((VLOOKUP(AB23,'BASE DE DONNEE'!$I$220:$J$250,2,0))+VLOOKUP(Y23,'BASE DE DONNEE'!$I$111:$P$192,2,0)*AA23))))))</f>
        <v>0</v>
      </c>
      <c r="AJ23" s="83" t="b">
        <f t="shared" si="6"/>
        <v>0</v>
      </c>
      <c r="AK23" s="83" t="b">
        <f t="shared" si="7"/>
        <v>0</v>
      </c>
      <c r="AL23" s="34"/>
      <c r="AM23" s="26"/>
      <c r="AN23" s="29"/>
      <c r="AO23" s="585"/>
      <c r="AP23" s="704"/>
      <c r="AQ23" s="704"/>
      <c r="AR23" s="77">
        <f t="shared" si="8"/>
        <v>0</v>
      </c>
      <c r="AS23" s="29"/>
      <c r="AT23" s="42"/>
      <c r="AU23" s="29"/>
      <c r="AV23" s="29"/>
      <c r="AW23" s="29"/>
      <c r="AX23" s="29"/>
      <c r="AY23" s="29"/>
      <c r="AZ23" s="129"/>
      <c r="BA23" s="93">
        <f t="shared" si="9"/>
        <v>0</v>
      </c>
      <c r="BB23" s="41">
        <f>IF(AS23="CLIENT S+L",(AR23*3333.33+(VLOOKUP(AU23,'BASE DE DONNEE'!$I$220:$J$250,2,0)))-((AR23*3333.33+(VLOOKUP(AU23,'BASE DE DONNEE'!$I$220:$J$250,2,0)))*AT23),IF(AS23="CLIENT O","OFFERT",IF(AS23="CLIENT L",(VLOOKUP(AU23,'BASE DE DONNEE'!$I$220:$J$250,2,0))+(VLOOKUP(AR23,'BASE DE DONNEE'!$I$111:$P$192,2,0)),IF(AS23="CLIENT D",(AR23*3809.53+(VLOOKUP(AU23,'BASE DE DONNEE'!$I$220:$J$250,2,0))),IF(AS23="CLIENT S+D",(AR23*3809.53+(VLOOKUP(AU23,'BASE DE DONNEE'!$I$220:$J$250,2,0)))-(AR23*3809.53+(VLOOKUP(AU23,'BASE DE DONNEE'!$I$220:$J$250,2,0)))*AT23,IF(AS23="CLIENT S",VLOOKUP(AU23,'BASE DE DONNEE'!$I$220:$J$250,2,0))+VLOOKUP(AR23,'BASE DE DONNEE'!$I$111:$P$192,2,0)-((VLOOKUP(AU23,'BASE DE DONNEE'!$I$220:$J$250,2,0))+VLOOKUP(AR23,'BASE DE DONNEE'!$I$111:$P$164,2,0)*AT23))))))</f>
        <v>0</v>
      </c>
      <c r="BC23" s="41" t="b">
        <f t="shared" si="10"/>
        <v>0</v>
      </c>
      <c r="BD23" s="45" t="b">
        <f t="shared" si="11"/>
        <v>0</v>
      </c>
      <c r="BE23" s="34"/>
      <c r="BF23" s="26"/>
      <c r="BG23" s="29"/>
      <c r="BH23" s="585"/>
      <c r="BI23" s="704"/>
      <c r="BJ23" s="704"/>
      <c r="BK23" s="77">
        <f t="shared" si="12"/>
        <v>0</v>
      </c>
      <c r="BL23" s="29"/>
      <c r="BM23" s="42"/>
      <c r="BN23" s="29"/>
      <c r="BO23" s="29"/>
      <c r="BP23" s="29"/>
      <c r="BQ23" s="29"/>
      <c r="BR23" s="29"/>
      <c r="BS23" s="29"/>
      <c r="BT23" s="94">
        <f t="shared" si="13"/>
        <v>0</v>
      </c>
      <c r="BU23" s="83">
        <f>IF(BL23="CLIENT S+L",(BK23*3333.33+(VLOOKUP(BN23,'BASE DE DONNEE'!$I$220:$J$250,2,0)))-((BK23*3333.33+(VLOOKUP(BN23,'BASE DE DONNEE'!$I$220:$J$250,2,0)))*BM23),IF(BL23="CLIENT O","OFFERT",IF(BL23="CLIENT L",(VLOOKUP(BN23,'BASE DE DONNEE'!$I$220:$J$250,2,0))+(VLOOKUP(BK23,'BASE DE DONNEE'!$I$111:$P$192,2,0)),IF(BL23="CLIENT D",(BK23*3809.53+(VLOOKUP(BN23,'BASE DE DONNEE'!$I$220:$J$250,2,0))),IF(BL23="CLIENT S+D",(BK23*3809.53+(VLOOKUP(BN23,'BASE DE DONNEE'!$I$220:$J$250,2,0)))-((BK23*3809.53+(VLOOKUP(BN23,'BASE DE DONNEE'!$I$220:$J$250,2,0)))*BM23),IF(BL23="CLIENT S",VLOOKUP(BN23,'BASE DE DONNEE'!$I$220:$J$250,2,0))+VLOOKUP(BK23,'BASE DE DONNEE'!$I$111:$P$192,2,0)-((VLOOKUP(BN23,'BASE DE DONNEE'!$I$220:$J$250,2,0))+VLOOKUP(BK23,'BASE DE DONNEE'!$I$111:$P$192,2,0)*BM23))))))</f>
        <v>0</v>
      </c>
      <c r="BV23" s="83" t="b">
        <f t="shared" si="14"/>
        <v>0</v>
      </c>
      <c r="BW23" s="83" t="b">
        <f t="shared" si="15"/>
        <v>0</v>
      </c>
      <c r="BX23" s="34"/>
    </row>
    <row r="24" spans="1:76" x14ac:dyDescent="0.25">
      <c r="A24" s="26"/>
      <c r="B24" s="29"/>
      <c r="C24" s="585"/>
      <c r="D24" s="704"/>
      <c r="E24" s="704"/>
      <c r="F24" s="77">
        <f t="shared" si="0"/>
        <v>0</v>
      </c>
      <c r="G24" s="29"/>
      <c r="H24" s="42"/>
      <c r="I24" s="29"/>
      <c r="J24" s="29"/>
      <c r="K24" s="29"/>
      <c r="L24" s="29"/>
      <c r="M24" s="29"/>
      <c r="N24" s="130"/>
      <c r="O24" s="80">
        <f t="shared" si="1"/>
        <v>0</v>
      </c>
      <c r="P24" s="76" t="b">
        <f>IF(G24="CLIENT S+L",(F24*3333.33+(VLOOKUP(I24,'BASE DE DONNEE'!$I$220:$J$250,2,0)))-(F24*3333.33+(VLOOKUP(I24,'BASE DE DONNEE'!$I$220:$J$250,2,0)))*H24,IF(G24="CLIENT O","OFFERT",IF(G24="CLIENT L",(VLOOKUP(I24,'BASE DE DONNEE'!$I$220:$J$250,2,0))+(VLOOKUP(F24,'BASE DE DONNEE'!$I$111:$P$192,2,0)),IF(G24="CLIENT D",(F24*3809.53+(VLOOKUP(I24,'BASE DE DONNEE'!$I$220:$J$250,2,0))),IF(G24="CLIENT S+D",((F24*3809.53+(VLOOKUP(I24,'BASE DE DONNEE'!$I$220:$J$250,2,0)))-(F24*3809.53+(VLOOKUP(I24,'BASE DE DONNEE'!$I$220:$J$250,2,0)))*H24),IF(G24="CLIENT S",(VLOOKUP(I24,'BASE DE DONNEE'!$I$220:$J$250,2,0))+VLOOKUP(F24,'BASE DE DONNEE'!$I$111:$P$192,2,0)-((VLOOKUP(I24,'BASE DE DONNEE'!$I$220:$J$250,2,0))+VLOOKUP(F24,'BASE DE DONNEE'!$I$111:$P$164,2,0)*H24)))))))</f>
        <v>0</v>
      </c>
      <c r="Q24" s="76" t="b">
        <f t="shared" si="2"/>
        <v>0</v>
      </c>
      <c r="R24" s="83" t="b">
        <f t="shared" si="3"/>
        <v>0</v>
      </c>
      <c r="S24" s="34"/>
      <c r="T24" s="26"/>
      <c r="U24" s="29"/>
      <c r="V24" s="585"/>
      <c r="W24" s="704"/>
      <c r="X24" s="704"/>
      <c r="Y24" s="77">
        <f t="shared" si="4"/>
        <v>0</v>
      </c>
      <c r="Z24" s="29"/>
      <c r="AA24" s="42"/>
      <c r="AB24" s="29"/>
      <c r="AC24" s="29"/>
      <c r="AD24" s="29"/>
      <c r="AE24" s="29"/>
      <c r="AF24" s="29"/>
      <c r="AG24" s="130"/>
      <c r="AH24" s="92">
        <f t="shared" si="5"/>
        <v>0</v>
      </c>
      <c r="AI24" s="83">
        <f>IF(Z24="CLIENT S+L",(Y24*3333.33+(VLOOKUP(AB24,'BASE DE DONNEE'!$I$220:$J$250,2,0)))-(Y24*3333.33+(VLOOKUP(AB24,'BASE DE DONNEE'!$I$220:$J$250,2,0)))*AA24,IF(Z24="CLIENT O","OFFERT",IF(Z24="CLIENT L",(VLOOKUP(AB24,'BASE DE DONNEE'!$I$220:$J$250,2,0))+(VLOOKUP(Y24,'BASE DE DONNEE'!$I$111:$P$192,2,0)),IF(Z24="CLIENT D",(Y24*3809.53+(VLOOKUP(AB24,'BASE DE DONNEE'!$I$220:$J$250,2,0))),IF(Z24="CLIENT S+D",(Y24*3809.53+(VLOOKUP(AB24,'BASE DE DONNEE'!$I$220:$J$250,2,0)))-(Y24*3809.53+(VLOOKUP(AB24,'BASE DE DONNEE'!$I$220:$J$250,2,0)))*AA24,IF(Z24="CLIENT S",VLOOKUP(AB24,'BASE DE DONNEE'!$I$220:$J$250,2,0))+VLOOKUP(Y24,'BASE DE DONNEE'!$I$111:$P$192,2,0)-((VLOOKUP(AB24,'BASE DE DONNEE'!$I$220:$J$250,2,0))+VLOOKUP(Y24,'BASE DE DONNEE'!$I$111:$P$192,2,0)*AA24))))))</f>
        <v>0</v>
      </c>
      <c r="AJ24" s="83" t="b">
        <f t="shared" si="6"/>
        <v>0</v>
      </c>
      <c r="AK24" s="83" t="b">
        <f t="shared" si="7"/>
        <v>0</v>
      </c>
      <c r="AL24" s="34"/>
      <c r="AM24" s="26"/>
      <c r="AN24" s="29"/>
      <c r="AO24" s="585"/>
      <c r="AP24" s="704"/>
      <c r="AQ24" s="704"/>
      <c r="AR24" s="77">
        <f t="shared" si="8"/>
        <v>0</v>
      </c>
      <c r="AS24" s="29"/>
      <c r="AT24" s="42"/>
      <c r="AU24" s="29"/>
      <c r="AV24" s="29"/>
      <c r="AW24" s="29"/>
      <c r="AX24" s="29"/>
      <c r="AY24" s="29"/>
      <c r="AZ24" s="129"/>
      <c r="BA24" s="93">
        <f t="shared" si="9"/>
        <v>0</v>
      </c>
      <c r="BB24" s="41">
        <f>IF(AS24="CLIENT S+L",(AR24*3333.33+(VLOOKUP(AU24,'BASE DE DONNEE'!$I$220:$J$250,2,0)))-((AR24*3333.33+(VLOOKUP(AU24,'BASE DE DONNEE'!$I$220:$J$250,2,0)))*AT24),IF(AS24="CLIENT O","OFFERT",IF(AS24="CLIENT L",(VLOOKUP(AU24,'BASE DE DONNEE'!$I$220:$J$250,2,0))+(VLOOKUP(AR24,'BASE DE DONNEE'!$I$111:$P$192,2,0)),IF(AS24="CLIENT D",(AR24*3809.53+(VLOOKUP(AU24,'BASE DE DONNEE'!$I$220:$J$250,2,0))),IF(AS24="CLIENT S+D",(AR24*3809.53+(VLOOKUP(AU24,'BASE DE DONNEE'!$I$220:$J$250,2,0)))-(AR24*3809.53+(VLOOKUP(AU24,'BASE DE DONNEE'!$I$220:$J$250,2,0)))*AT24,IF(AS24="CLIENT S",VLOOKUP(AU24,'BASE DE DONNEE'!$I$220:$J$250,2,0))+VLOOKUP(AR24,'BASE DE DONNEE'!$I$111:$P$192,2,0)-((VLOOKUP(AU24,'BASE DE DONNEE'!$I$220:$J$250,2,0))+VLOOKUP(AR24,'BASE DE DONNEE'!$I$111:$P$164,2,0)*AT24))))))</f>
        <v>0</v>
      </c>
      <c r="BC24" s="41" t="b">
        <f t="shared" si="10"/>
        <v>0</v>
      </c>
      <c r="BD24" s="45" t="b">
        <f t="shared" si="11"/>
        <v>0</v>
      </c>
      <c r="BE24" s="34"/>
      <c r="BF24" s="26"/>
      <c r="BG24" s="29"/>
      <c r="BH24" s="585"/>
      <c r="BI24" s="704"/>
      <c r="BJ24" s="704"/>
      <c r="BK24" s="77">
        <f t="shared" si="12"/>
        <v>0</v>
      </c>
      <c r="BL24" s="29"/>
      <c r="BM24" s="42"/>
      <c r="BN24" s="29"/>
      <c r="BO24" s="29"/>
      <c r="BP24" s="29"/>
      <c r="BQ24" s="29"/>
      <c r="BR24" s="29"/>
      <c r="BS24" s="29"/>
      <c r="BT24" s="94">
        <f t="shared" si="13"/>
        <v>0</v>
      </c>
      <c r="BU24" s="83">
        <f>IF(BL24="CLIENT S+L",(BK24*3333.33+(VLOOKUP(BN24,'BASE DE DONNEE'!$I$220:$J$250,2,0)))-((BK24*3333.33+(VLOOKUP(BN24,'BASE DE DONNEE'!$I$220:$J$250,2,0)))*BM24),IF(BL24="CLIENT O","OFFERT",IF(BL24="CLIENT L",(VLOOKUP(BN24,'BASE DE DONNEE'!$I$220:$J$250,2,0))+(VLOOKUP(BK24,'BASE DE DONNEE'!$I$111:$P$192,2,0)),IF(BL24="CLIENT D",(BK24*3809.53+(VLOOKUP(BN24,'BASE DE DONNEE'!$I$220:$J$250,2,0))),IF(BL24="CLIENT S+D",(BK24*3809.53+(VLOOKUP(BN24,'BASE DE DONNEE'!$I$220:$J$250,2,0)))-((BK24*3809.53+(VLOOKUP(BN24,'BASE DE DONNEE'!$I$220:$J$250,2,0)))*BM24),IF(BL24="CLIENT S",VLOOKUP(BN24,'BASE DE DONNEE'!$I$220:$J$250,2,0))+VLOOKUP(BK24,'BASE DE DONNEE'!$I$111:$P$192,2,0)-((VLOOKUP(BN24,'BASE DE DONNEE'!$I$220:$J$250,2,0))+VLOOKUP(BK24,'BASE DE DONNEE'!$I$111:$P$192,2,0)*BM24))))))</f>
        <v>0</v>
      </c>
      <c r="BV24" s="83" t="b">
        <f t="shared" si="14"/>
        <v>0</v>
      </c>
      <c r="BW24" s="83" t="b">
        <f t="shared" si="15"/>
        <v>0</v>
      </c>
      <c r="BX24" s="34"/>
    </row>
    <row r="25" spans="1:76" x14ac:dyDescent="0.25">
      <c r="A25" s="26"/>
      <c r="B25" s="29"/>
      <c r="C25" s="585"/>
      <c r="D25" s="704"/>
      <c r="E25" s="704"/>
      <c r="F25" s="77">
        <f t="shared" si="0"/>
        <v>0</v>
      </c>
      <c r="G25" s="29"/>
      <c r="H25" s="42"/>
      <c r="I25" s="29"/>
      <c r="J25" s="29"/>
      <c r="K25" s="29"/>
      <c r="L25" s="29"/>
      <c r="M25" s="29"/>
      <c r="N25" s="130"/>
      <c r="O25" s="80">
        <f t="shared" si="1"/>
        <v>0</v>
      </c>
      <c r="P25" s="76" t="b">
        <f>IF(G25="CLIENT S+L",(F25*3333.33+(VLOOKUP(I25,'BASE DE DONNEE'!$I$220:$J$250,2,0)))-(F25*3333.33+(VLOOKUP(I25,'BASE DE DONNEE'!$I$220:$J$250,2,0)))*H25,IF(G25="CLIENT O","OFFERT",IF(G25="CLIENT L",(VLOOKUP(I25,'BASE DE DONNEE'!$I$220:$J$250,2,0))+(VLOOKUP(F25,'BASE DE DONNEE'!$I$111:$P$192,2,0)),IF(G25="CLIENT D",(F25*3809.53+(VLOOKUP(I25,'BASE DE DONNEE'!$I$220:$J$250,2,0))),IF(G25="CLIENT S+D",((F25*3809.53+(VLOOKUP(I25,'BASE DE DONNEE'!$I$220:$J$250,2,0)))-(F25*3809.53+(VLOOKUP(I25,'BASE DE DONNEE'!$I$220:$J$250,2,0)))*H25),IF(G25="CLIENT S",(VLOOKUP(I25,'BASE DE DONNEE'!$I$220:$J$250,2,0))+VLOOKUP(F25,'BASE DE DONNEE'!$I$111:$P$192,2,0)-((VLOOKUP(I25,'BASE DE DONNEE'!$I$220:$J$250,2,0))+VLOOKUP(F25,'BASE DE DONNEE'!$I$111:$P$164,2,0)*H25)))))))</f>
        <v>0</v>
      </c>
      <c r="Q25" s="76" t="b">
        <f t="shared" si="2"/>
        <v>0</v>
      </c>
      <c r="R25" s="83" t="b">
        <f t="shared" si="3"/>
        <v>0</v>
      </c>
      <c r="S25" s="34"/>
      <c r="T25" s="26"/>
      <c r="U25" s="29"/>
      <c r="V25" s="585"/>
      <c r="W25" s="704"/>
      <c r="X25" s="704"/>
      <c r="Y25" s="77">
        <f t="shared" si="4"/>
        <v>0</v>
      </c>
      <c r="Z25" s="29"/>
      <c r="AA25" s="42"/>
      <c r="AB25" s="29"/>
      <c r="AC25" s="29"/>
      <c r="AD25" s="29"/>
      <c r="AE25" s="29"/>
      <c r="AF25" s="29"/>
      <c r="AG25" s="130"/>
      <c r="AH25" s="92">
        <f t="shared" si="5"/>
        <v>0</v>
      </c>
      <c r="AI25" s="83">
        <f>IF(Z25="CLIENT S+L",(Y25*3333.33+(VLOOKUP(AB25,'BASE DE DONNEE'!$I$220:$J$250,2,0)))-(Y25*3333.33+(VLOOKUP(AB25,'BASE DE DONNEE'!$I$220:$J$250,2,0)))*AA25,IF(Z25="CLIENT O","OFFERT",IF(Z25="CLIENT L",(VLOOKUP(AB25,'BASE DE DONNEE'!$I$220:$J$250,2,0))+(VLOOKUP(Y25,'BASE DE DONNEE'!$I$111:$P$192,2,0)),IF(Z25="CLIENT D",(Y25*3809.53+(VLOOKUP(AB25,'BASE DE DONNEE'!$I$220:$J$250,2,0))),IF(Z25="CLIENT S+D",(Y25*3809.53+(VLOOKUP(AB25,'BASE DE DONNEE'!$I$220:$J$250,2,0)))-(Y25*3809.53+(VLOOKUP(AB25,'BASE DE DONNEE'!$I$220:$J$250,2,0)))*AA25,IF(Z25="CLIENT S",VLOOKUP(AB25,'BASE DE DONNEE'!$I$220:$J$250,2,0))+VLOOKUP(Y25,'BASE DE DONNEE'!$I$111:$P$192,2,0)-((VLOOKUP(AB25,'BASE DE DONNEE'!$I$220:$J$250,2,0))+VLOOKUP(Y25,'BASE DE DONNEE'!$I$111:$P$192,2,0)*AA25))))))</f>
        <v>0</v>
      </c>
      <c r="AJ25" s="83" t="b">
        <f t="shared" si="6"/>
        <v>0</v>
      </c>
      <c r="AK25" s="83" t="b">
        <f t="shared" si="7"/>
        <v>0</v>
      </c>
      <c r="AL25" s="34"/>
      <c r="AM25" s="26"/>
      <c r="AN25" s="29"/>
      <c r="AO25" s="585"/>
      <c r="AP25" s="704"/>
      <c r="AQ25" s="704"/>
      <c r="AR25" s="77">
        <f t="shared" si="8"/>
        <v>0</v>
      </c>
      <c r="AS25" s="29"/>
      <c r="AT25" s="42"/>
      <c r="AU25" s="29"/>
      <c r="AV25" s="29"/>
      <c r="AW25" s="29"/>
      <c r="AX25" s="29"/>
      <c r="AY25" s="29"/>
      <c r="AZ25" s="129"/>
      <c r="BA25" s="93">
        <f t="shared" si="9"/>
        <v>0</v>
      </c>
      <c r="BB25" s="41">
        <f>IF(AS25="CLIENT S+L",(AR25*3333.33+(VLOOKUP(AU25,'BASE DE DONNEE'!$I$220:$J$250,2,0)))-((AR25*3333.33+(VLOOKUP(AU25,'BASE DE DONNEE'!$I$220:$J$250,2,0)))*AT25),IF(AS25="CLIENT O","OFFERT",IF(AS25="CLIENT L",(VLOOKUP(AU25,'BASE DE DONNEE'!$I$220:$J$250,2,0))+(VLOOKUP(AR25,'BASE DE DONNEE'!$I$111:$P$192,2,0)),IF(AS25="CLIENT D",(AR25*3809.53+(VLOOKUP(AU25,'BASE DE DONNEE'!$I$220:$J$250,2,0))),IF(AS25="CLIENT S+D",(AR25*3809.53+(VLOOKUP(AU25,'BASE DE DONNEE'!$I$220:$J$250,2,0)))-(AR25*3809.53+(VLOOKUP(AU25,'BASE DE DONNEE'!$I$220:$J$250,2,0)))*AT25,IF(AS25="CLIENT S",VLOOKUP(AU25,'BASE DE DONNEE'!$I$220:$J$250,2,0))+VLOOKUP(AR25,'BASE DE DONNEE'!$I$111:$P$192,2,0)-((VLOOKUP(AU25,'BASE DE DONNEE'!$I$220:$J$250,2,0))+VLOOKUP(AR25,'BASE DE DONNEE'!$I$111:$P$164,2,0)*AT25))))))</f>
        <v>0</v>
      </c>
      <c r="BC25" s="41" t="b">
        <f t="shared" si="10"/>
        <v>0</v>
      </c>
      <c r="BD25" s="45" t="b">
        <f t="shared" si="11"/>
        <v>0</v>
      </c>
      <c r="BE25" s="34"/>
      <c r="BF25" s="26"/>
      <c r="BG25" s="29"/>
      <c r="BH25" s="585"/>
      <c r="BI25" s="704"/>
      <c r="BJ25" s="704"/>
      <c r="BK25" s="77">
        <f t="shared" si="12"/>
        <v>0</v>
      </c>
      <c r="BL25" s="29"/>
      <c r="BM25" s="42"/>
      <c r="BN25" s="29"/>
      <c r="BO25" s="29"/>
      <c r="BP25" s="29"/>
      <c r="BQ25" s="29"/>
      <c r="BR25" s="29"/>
      <c r="BS25" s="29"/>
      <c r="BT25" s="94">
        <f t="shared" si="13"/>
        <v>0</v>
      </c>
      <c r="BU25" s="83">
        <f>IF(BL25="CLIENT S+L",(BK25*3333.33+(VLOOKUP(BN25,'BASE DE DONNEE'!$I$220:$J$250,2,0)))-((BK25*3333.33+(VLOOKUP(BN25,'BASE DE DONNEE'!$I$220:$J$250,2,0)))*BM25),IF(BL25="CLIENT O","OFFERT",IF(BL25="CLIENT L",(VLOOKUP(BN25,'BASE DE DONNEE'!$I$220:$J$250,2,0))+(VLOOKUP(BK25,'BASE DE DONNEE'!$I$111:$P$192,2,0)),IF(BL25="CLIENT D",(BK25*3809.53+(VLOOKUP(BN25,'BASE DE DONNEE'!$I$220:$J$250,2,0))),IF(BL25="CLIENT S+D",(BK25*3809.53+(VLOOKUP(BN25,'BASE DE DONNEE'!$I$220:$J$250,2,0)))-((BK25*3809.53+(VLOOKUP(BN25,'BASE DE DONNEE'!$I$220:$J$250,2,0)))*BM25),IF(BL25="CLIENT S",VLOOKUP(BN25,'BASE DE DONNEE'!$I$220:$J$250,2,0))+VLOOKUP(BK25,'BASE DE DONNEE'!$I$111:$P$192,2,0)-((VLOOKUP(BN25,'BASE DE DONNEE'!$I$220:$J$250,2,0))+VLOOKUP(BK25,'BASE DE DONNEE'!$I$111:$P$192,2,0)*BM25))))))</f>
        <v>0</v>
      </c>
      <c r="BV25" s="83" t="b">
        <f t="shared" si="14"/>
        <v>0</v>
      </c>
      <c r="BW25" s="83" t="b">
        <f t="shared" si="15"/>
        <v>0</v>
      </c>
      <c r="BX25" s="34"/>
    </row>
    <row r="26" spans="1:76" x14ac:dyDescent="0.25">
      <c r="A26" s="26"/>
      <c r="B26" s="29"/>
      <c r="C26" s="585"/>
      <c r="D26" s="704"/>
      <c r="E26" s="704"/>
      <c r="F26" s="77">
        <f t="shared" si="0"/>
        <v>0</v>
      </c>
      <c r="G26" s="29"/>
      <c r="H26" s="42"/>
      <c r="I26" s="29"/>
      <c r="J26" s="29"/>
      <c r="K26" s="29"/>
      <c r="L26" s="29"/>
      <c r="M26" s="29"/>
      <c r="N26" s="130"/>
      <c r="O26" s="80">
        <f t="shared" si="1"/>
        <v>0</v>
      </c>
      <c r="P26" s="76" t="b">
        <f>IF(G26="CLIENT S+L",(F26*3333.33+(VLOOKUP(I26,'BASE DE DONNEE'!$I$220:$J$250,2,0)))-(F26*3333.33+(VLOOKUP(I26,'BASE DE DONNEE'!$I$220:$J$250,2,0)))*H26,IF(G26="CLIENT O","OFFERT",IF(G26="CLIENT L",(VLOOKUP(I26,'BASE DE DONNEE'!$I$220:$J$250,2,0))+(VLOOKUP(F26,'BASE DE DONNEE'!$I$111:$P$192,2,0)),IF(G26="CLIENT D",(F26*3809.53+(VLOOKUP(I26,'BASE DE DONNEE'!$I$220:$J$250,2,0))),IF(G26="CLIENT S+D",((F26*3809.53+(VLOOKUP(I26,'BASE DE DONNEE'!$I$220:$J$250,2,0)))-(F26*3809.53+(VLOOKUP(I26,'BASE DE DONNEE'!$I$220:$J$250,2,0)))*H26),IF(G26="CLIENT S",(VLOOKUP(I26,'BASE DE DONNEE'!$I$220:$J$250,2,0))+VLOOKUP(F26,'BASE DE DONNEE'!$I$111:$P$192,2,0)-((VLOOKUP(I26,'BASE DE DONNEE'!$I$220:$J$250,2,0))+VLOOKUP(F26,'BASE DE DONNEE'!$I$111:$P$164,2,0)*H26)))))))</f>
        <v>0</v>
      </c>
      <c r="Q26" s="76" t="b">
        <f t="shared" si="2"/>
        <v>0</v>
      </c>
      <c r="R26" s="83" t="b">
        <f t="shared" si="3"/>
        <v>0</v>
      </c>
      <c r="S26" s="34"/>
      <c r="T26" s="26"/>
      <c r="U26" s="29"/>
      <c r="V26" s="585"/>
      <c r="W26" s="704"/>
      <c r="X26" s="704"/>
      <c r="Y26" s="77">
        <f t="shared" si="4"/>
        <v>0</v>
      </c>
      <c r="Z26" s="29"/>
      <c r="AA26" s="42"/>
      <c r="AB26" s="29"/>
      <c r="AC26" s="29"/>
      <c r="AD26" s="29"/>
      <c r="AE26" s="29"/>
      <c r="AF26" s="29"/>
      <c r="AG26" s="130"/>
      <c r="AH26" s="92">
        <f t="shared" si="5"/>
        <v>0</v>
      </c>
      <c r="AI26" s="83">
        <f>IF(Z26="CLIENT S+L",(Y26*3333.33+(VLOOKUP(AB26,'BASE DE DONNEE'!$I$220:$J$250,2,0)))-(Y26*3333.33+(VLOOKUP(AB26,'BASE DE DONNEE'!$I$220:$J$250,2,0)))*AA26,IF(Z26="CLIENT O","OFFERT",IF(Z26="CLIENT L",(VLOOKUP(AB26,'BASE DE DONNEE'!$I$220:$J$250,2,0))+(VLOOKUP(Y26,'BASE DE DONNEE'!$I$111:$P$192,2,0)),IF(Z26="CLIENT D",(Y26*3809.53+(VLOOKUP(AB26,'BASE DE DONNEE'!$I$220:$J$250,2,0))),IF(Z26="CLIENT S+D",(Y26*3809.53+(VLOOKUP(AB26,'BASE DE DONNEE'!$I$220:$J$250,2,0)))-(Y26*3809.53+(VLOOKUP(AB26,'BASE DE DONNEE'!$I$220:$J$250,2,0)))*AA26,IF(Z26="CLIENT S",VLOOKUP(AB26,'BASE DE DONNEE'!$I$220:$J$250,2,0))+VLOOKUP(Y26,'BASE DE DONNEE'!$I$111:$P$192,2,0)-((VLOOKUP(AB26,'BASE DE DONNEE'!$I$220:$J$250,2,0))+VLOOKUP(Y26,'BASE DE DONNEE'!$I$111:$P$192,2,0)*AA26))))))</f>
        <v>0</v>
      </c>
      <c r="AJ26" s="83" t="b">
        <f t="shared" si="6"/>
        <v>0</v>
      </c>
      <c r="AK26" s="83" t="b">
        <f t="shared" si="7"/>
        <v>0</v>
      </c>
      <c r="AL26" s="34"/>
      <c r="AM26" s="26"/>
      <c r="AN26" s="29"/>
      <c r="AO26" s="585"/>
      <c r="AP26" s="704"/>
      <c r="AQ26" s="704"/>
      <c r="AR26" s="77">
        <f t="shared" si="8"/>
        <v>0</v>
      </c>
      <c r="AS26" s="29"/>
      <c r="AT26" s="42"/>
      <c r="AU26" s="29"/>
      <c r="AV26" s="29"/>
      <c r="AW26" s="29"/>
      <c r="AX26" s="29"/>
      <c r="AY26" s="29"/>
      <c r="AZ26" s="129"/>
      <c r="BA26" s="93">
        <f t="shared" si="9"/>
        <v>0</v>
      </c>
      <c r="BB26" s="41">
        <f>IF(AS26="CLIENT S+L",(AR26*3333.33+(VLOOKUP(AU26,'BASE DE DONNEE'!$I$220:$J$250,2,0)))-((AR26*3333.33+(VLOOKUP(AU26,'BASE DE DONNEE'!$I$220:$J$250,2,0)))*AT26),IF(AS26="CLIENT O","OFFERT",IF(AS26="CLIENT L",(VLOOKUP(AU26,'BASE DE DONNEE'!$I$220:$J$250,2,0))+(VLOOKUP(AR26,'BASE DE DONNEE'!$I$111:$P$192,2,0)),IF(AS26="CLIENT D",(AR26*3809.53+(VLOOKUP(AU26,'BASE DE DONNEE'!$I$220:$J$250,2,0))),IF(AS26="CLIENT S+D",(AR26*3809.53+(VLOOKUP(AU26,'BASE DE DONNEE'!$I$220:$J$250,2,0)))-(AR26*3809.53+(VLOOKUP(AU26,'BASE DE DONNEE'!$I$220:$J$250,2,0)))*AT26,IF(AS26="CLIENT S",VLOOKUP(AU26,'BASE DE DONNEE'!$I$220:$J$250,2,0))+VLOOKUP(AR26,'BASE DE DONNEE'!$I$111:$P$192,2,0)-((VLOOKUP(AU26,'BASE DE DONNEE'!$I$220:$J$250,2,0))+VLOOKUP(AR26,'BASE DE DONNEE'!$I$111:$P$164,2,0)*AT26))))))</f>
        <v>0</v>
      </c>
      <c r="BC26" s="41" t="b">
        <f t="shared" si="10"/>
        <v>0</v>
      </c>
      <c r="BD26" s="45" t="b">
        <f t="shared" si="11"/>
        <v>0</v>
      </c>
      <c r="BE26" s="34"/>
      <c r="BF26" s="26"/>
      <c r="BG26" s="29"/>
      <c r="BH26" s="585"/>
      <c r="BI26" s="704"/>
      <c r="BJ26" s="704"/>
      <c r="BK26" s="77">
        <f t="shared" si="12"/>
        <v>0</v>
      </c>
      <c r="BL26" s="29"/>
      <c r="BM26" s="42"/>
      <c r="BN26" s="29"/>
      <c r="BO26" s="29"/>
      <c r="BP26" s="29"/>
      <c r="BQ26" s="29"/>
      <c r="BR26" s="29"/>
      <c r="BS26" s="29"/>
      <c r="BT26" s="94">
        <f t="shared" si="13"/>
        <v>0</v>
      </c>
      <c r="BU26" s="83">
        <f>IF(BL26="CLIENT S+L",(BK26*3333.33+(VLOOKUP(BN26,'BASE DE DONNEE'!$I$220:$J$250,2,0)))-((BK26*3333.33+(VLOOKUP(BN26,'BASE DE DONNEE'!$I$220:$J$250,2,0)))*BM26),IF(BL26="CLIENT O","OFFERT",IF(BL26="CLIENT L",(VLOOKUP(BN26,'BASE DE DONNEE'!$I$220:$J$250,2,0))+(VLOOKUP(BK26,'BASE DE DONNEE'!$I$111:$P$192,2,0)),IF(BL26="CLIENT D",(BK26*3809.53+(VLOOKUP(BN26,'BASE DE DONNEE'!$I$220:$J$250,2,0))),IF(BL26="CLIENT S+D",(BK26*3809.53+(VLOOKUP(BN26,'BASE DE DONNEE'!$I$220:$J$250,2,0)))-((BK26*3809.53+(VLOOKUP(BN26,'BASE DE DONNEE'!$I$220:$J$250,2,0)))*BM26),IF(BL26="CLIENT S",VLOOKUP(BN26,'BASE DE DONNEE'!$I$220:$J$250,2,0))+VLOOKUP(BK26,'BASE DE DONNEE'!$I$111:$P$192,2,0)-((VLOOKUP(BN26,'BASE DE DONNEE'!$I$220:$J$250,2,0))+VLOOKUP(BK26,'BASE DE DONNEE'!$I$111:$P$192,2,0)*BM26))))))</f>
        <v>0</v>
      </c>
      <c r="BV26" s="83" t="b">
        <f t="shared" si="14"/>
        <v>0</v>
      </c>
      <c r="BW26" s="83" t="b">
        <f t="shared" si="15"/>
        <v>0</v>
      </c>
      <c r="BX26" s="34"/>
    </row>
    <row r="27" spans="1:76" x14ac:dyDescent="0.25">
      <c r="A27" s="26"/>
      <c r="B27" s="29"/>
      <c r="C27" s="585"/>
      <c r="D27" s="704"/>
      <c r="E27" s="704"/>
      <c r="F27" s="77">
        <f t="shared" si="0"/>
        <v>0</v>
      </c>
      <c r="G27" s="29"/>
      <c r="H27" s="42"/>
      <c r="I27" s="29"/>
      <c r="J27" s="29"/>
      <c r="K27" s="29"/>
      <c r="L27" s="29"/>
      <c r="M27" s="29"/>
      <c r="N27" s="130"/>
      <c r="O27" s="80">
        <f t="shared" si="1"/>
        <v>0</v>
      </c>
      <c r="P27" s="76" t="b">
        <f>IF(G27="CLIENT S+L",(F27*3333.33+(VLOOKUP(I27,'BASE DE DONNEE'!$I$220:$J$250,2,0)))-(F27*3333.33+(VLOOKUP(I27,'BASE DE DONNEE'!$I$220:$J$250,2,0)))*H27,IF(G27="CLIENT O","OFFERT",IF(G27="CLIENT L",(VLOOKUP(I27,'BASE DE DONNEE'!$I$220:$J$250,2,0))+(VLOOKUP(F27,'BASE DE DONNEE'!$I$111:$P$192,2,0)),IF(G27="CLIENT D",(F27*3809.53+(VLOOKUP(I27,'BASE DE DONNEE'!$I$220:$J$250,2,0))),IF(G27="CLIENT S+D",((F27*3809.53+(VLOOKUP(I27,'BASE DE DONNEE'!$I$220:$J$250,2,0)))-(F27*3809.53+(VLOOKUP(I27,'BASE DE DONNEE'!$I$220:$J$250,2,0)))*H27),IF(G27="CLIENT S",(VLOOKUP(I27,'BASE DE DONNEE'!$I$220:$J$250,2,0))+VLOOKUP(F27,'BASE DE DONNEE'!$I$111:$P$192,2,0)-((VLOOKUP(I27,'BASE DE DONNEE'!$I$220:$J$250,2,0))+VLOOKUP(F27,'BASE DE DONNEE'!$I$111:$P$164,2,0)*H27)))))))</f>
        <v>0</v>
      </c>
      <c r="Q27" s="76" t="b">
        <f t="shared" si="2"/>
        <v>0</v>
      </c>
      <c r="R27" s="83" t="b">
        <f t="shared" si="3"/>
        <v>0</v>
      </c>
      <c r="S27" s="34"/>
      <c r="T27" s="26"/>
      <c r="U27" s="29"/>
      <c r="V27" s="585"/>
      <c r="W27" s="704"/>
      <c r="X27" s="704"/>
      <c r="Y27" s="77">
        <f t="shared" si="4"/>
        <v>0</v>
      </c>
      <c r="Z27" s="29"/>
      <c r="AA27" s="42"/>
      <c r="AB27" s="29"/>
      <c r="AC27" s="29"/>
      <c r="AD27" s="29"/>
      <c r="AE27" s="29"/>
      <c r="AF27" s="29"/>
      <c r="AG27" s="130"/>
      <c r="AH27" s="92">
        <f t="shared" si="5"/>
        <v>0</v>
      </c>
      <c r="AI27" s="83">
        <f>IF(Z27="CLIENT S+L",(Y27*3333.33+(VLOOKUP(AB27,'BASE DE DONNEE'!$I$220:$J$250,2,0)))-(Y27*3333.33+(VLOOKUP(AB27,'BASE DE DONNEE'!$I$220:$J$250,2,0)))*AA27,IF(Z27="CLIENT O","OFFERT",IF(Z27="CLIENT L",(VLOOKUP(AB27,'BASE DE DONNEE'!$I$220:$J$250,2,0))+(VLOOKUP(Y27,'BASE DE DONNEE'!$I$111:$P$192,2,0)),IF(Z27="CLIENT D",(Y27*3809.53+(VLOOKUP(AB27,'BASE DE DONNEE'!$I$220:$J$250,2,0))),IF(Z27="CLIENT S+D",(Y27*3809.53+(VLOOKUP(AB27,'BASE DE DONNEE'!$I$220:$J$250,2,0)))-(Y27*3809.53+(VLOOKUP(AB27,'BASE DE DONNEE'!$I$220:$J$250,2,0)))*AA27,IF(Z27="CLIENT S",VLOOKUP(AB27,'BASE DE DONNEE'!$I$220:$J$250,2,0))+VLOOKUP(Y27,'BASE DE DONNEE'!$I$111:$P$192,2,0)-((VLOOKUP(AB27,'BASE DE DONNEE'!$I$220:$J$250,2,0))+VLOOKUP(Y27,'BASE DE DONNEE'!$I$111:$P$192,2,0)*AA27))))))</f>
        <v>0</v>
      </c>
      <c r="AJ27" s="83" t="b">
        <f t="shared" si="6"/>
        <v>0</v>
      </c>
      <c r="AK27" s="83" t="b">
        <f t="shared" si="7"/>
        <v>0</v>
      </c>
      <c r="AL27" s="34"/>
      <c r="AM27" s="26"/>
      <c r="AN27" s="29"/>
      <c r="AO27" s="585"/>
      <c r="AP27" s="704"/>
      <c r="AQ27" s="704"/>
      <c r="AR27" s="77">
        <f t="shared" si="8"/>
        <v>0</v>
      </c>
      <c r="AS27" s="29"/>
      <c r="AT27" s="42"/>
      <c r="AU27" s="29"/>
      <c r="AV27" s="29"/>
      <c r="AW27" s="29"/>
      <c r="AX27" s="29"/>
      <c r="AY27" s="29"/>
      <c r="AZ27" s="129"/>
      <c r="BA27" s="93">
        <f t="shared" si="9"/>
        <v>0</v>
      </c>
      <c r="BB27" s="41">
        <f>IF(AS27="CLIENT S+L",(AR27*3333.33+(VLOOKUP(AU27,'BASE DE DONNEE'!$I$220:$J$250,2,0)))-((AR27*3333.33+(VLOOKUP(AU27,'BASE DE DONNEE'!$I$220:$J$250,2,0)))*AT27),IF(AS27="CLIENT O","OFFERT",IF(AS27="CLIENT L",(VLOOKUP(AU27,'BASE DE DONNEE'!$I$220:$J$250,2,0))+(VLOOKUP(AR27,'BASE DE DONNEE'!$I$111:$P$192,2,0)),IF(AS27="CLIENT D",(AR27*3809.53+(VLOOKUP(AU27,'BASE DE DONNEE'!$I$220:$J$250,2,0))),IF(AS27="CLIENT S+D",(AR27*3809.53+(VLOOKUP(AU27,'BASE DE DONNEE'!$I$220:$J$250,2,0)))-(AR27*3809.53+(VLOOKUP(AU27,'BASE DE DONNEE'!$I$220:$J$250,2,0)))*AT27,IF(AS27="CLIENT S",VLOOKUP(AU27,'BASE DE DONNEE'!$I$220:$J$250,2,0))+VLOOKUP(AR27,'BASE DE DONNEE'!$I$111:$P$192,2,0)-((VLOOKUP(AU27,'BASE DE DONNEE'!$I$220:$J$250,2,0))+VLOOKUP(AR27,'BASE DE DONNEE'!$I$111:$P$164,2,0)*AT27))))))</f>
        <v>0</v>
      </c>
      <c r="BC27" s="41" t="b">
        <f t="shared" si="10"/>
        <v>0</v>
      </c>
      <c r="BD27" s="45" t="b">
        <f t="shared" si="11"/>
        <v>0</v>
      </c>
      <c r="BE27" s="34"/>
      <c r="BF27" s="26"/>
      <c r="BG27" s="29"/>
      <c r="BH27" s="585"/>
      <c r="BI27" s="704"/>
      <c r="BJ27" s="704"/>
      <c r="BK27" s="77">
        <f t="shared" si="12"/>
        <v>0</v>
      </c>
      <c r="BL27" s="29"/>
      <c r="BM27" s="42"/>
      <c r="BN27" s="29"/>
      <c r="BO27" s="29"/>
      <c r="BP27" s="29"/>
      <c r="BQ27" s="29"/>
      <c r="BR27" s="29"/>
      <c r="BS27" s="29"/>
      <c r="BT27" s="94">
        <f t="shared" si="13"/>
        <v>0</v>
      </c>
      <c r="BU27" s="83">
        <f>IF(BL27="CLIENT S+L",(BK27*3333.33+(VLOOKUP(BN27,'BASE DE DONNEE'!$I$220:$J$250,2,0)))-((BK27*3333.33+(VLOOKUP(BN27,'BASE DE DONNEE'!$I$220:$J$250,2,0)))*BM27),IF(BL27="CLIENT O","OFFERT",IF(BL27="CLIENT L",(VLOOKUP(BN27,'BASE DE DONNEE'!$I$220:$J$250,2,0))+(VLOOKUP(BK27,'BASE DE DONNEE'!$I$111:$P$192,2,0)),IF(BL27="CLIENT D",(BK27*3809.53+(VLOOKUP(BN27,'BASE DE DONNEE'!$I$220:$J$250,2,0))),IF(BL27="CLIENT S+D",(BK27*3809.53+(VLOOKUP(BN27,'BASE DE DONNEE'!$I$220:$J$250,2,0)))-((BK27*3809.53+(VLOOKUP(BN27,'BASE DE DONNEE'!$I$220:$J$250,2,0)))*BM27),IF(BL27="CLIENT S",VLOOKUP(BN27,'BASE DE DONNEE'!$I$220:$J$250,2,0))+VLOOKUP(BK27,'BASE DE DONNEE'!$I$111:$P$192,2,0)-((VLOOKUP(BN27,'BASE DE DONNEE'!$I$220:$J$250,2,0))+VLOOKUP(BK27,'BASE DE DONNEE'!$I$111:$P$192,2,0)*BM27))))))</f>
        <v>0</v>
      </c>
      <c r="BV27" s="83" t="b">
        <f t="shared" si="14"/>
        <v>0</v>
      </c>
      <c r="BW27" s="83" t="b">
        <f t="shared" si="15"/>
        <v>0</v>
      </c>
      <c r="BX27" s="34"/>
    </row>
    <row r="28" spans="1:76" x14ac:dyDescent="0.25">
      <c r="A28" s="26"/>
      <c r="B28" s="29"/>
      <c r="C28" s="585"/>
      <c r="D28" s="704"/>
      <c r="E28" s="704"/>
      <c r="F28" s="77">
        <f t="shared" si="0"/>
        <v>0</v>
      </c>
      <c r="G28" s="29"/>
      <c r="H28" s="42"/>
      <c r="I28" s="29"/>
      <c r="J28" s="29"/>
      <c r="K28" s="29"/>
      <c r="L28" s="29"/>
      <c r="M28" s="29"/>
      <c r="N28" s="130"/>
      <c r="O28" s="80">
        <f t="shared" si="1"/>
        <v>0</v>
      </c>
      <c r="P28" s="76" t="b">
        <f>IF(G28="CLIENT S+L",(F28*3333.33+(VLOOKUP(I28,'BASE DE DONNEE'!$I$220:$J$250,2,0)))-(F28*3333.33+(VLOOKUP(I28,'BASE DE DONNEE'!$I$220:$J$250,2,0)))*H28,IF(G28="CLIENT O","OFFERT",IF(G28="CLIENT L",(VLOOKUP(I28,'BASE DE DONNEE'!$I$220:$J$250,2,0))+(VLOOKUP(F28,'BASE DE DONNEE'!$I$111:$P$192,2,0)),IF(G28="CLIENT D",(F28*3809.53+(VLOOKUP(I28,'BASE DE DONNEE'!$I$220:$J$250,2,0))),IF(G28="CLIENT S+D",((F28*3809.53+(VLOOKUP(I28,'BASE DE DONNEE'!$I$220:$J$250,2,0)))-(F28*3809.53+(VLOOKUP(I28,'BASE DE DONNEE'!$I$220:$J$250,2,0)))*H28),IF(G28="CLIENT S",(VLOOKUP(I28,'BASE DE DONNEE'!$I$220:$J$250,2,0))+VLOOKUP(F28,'BASE DE DONNEE'!$I$111:$P$192,2,0)-((VLOOKUP(I28,'BASE DE DONNEE'!$I$220:$J$250,2,0))+VLOOKUP(F28,'BASE DE DONNEE'!$I$111:$P$164,2,0)*H28)))))))</f>
        <v>0</v>
      </c>
      <c r="Q28" s="76" t="b">
        <f t="shared" si="2"/>
        <v>0</v>
      </c>
      <c r="R28" s="83" t="b">
        <f t="shared" si="3"/>
        <v>0</v>
      </c>
      <c r="S28" s="34"/>
      <c r="T28" s="26"/>
      <c r="U28" s="29"/>
      <c r="V28" s="585"/>
      <c r="W28" s="704"/>
      <c r="X28" s="704"/>
      <c r="Y28" s="77">
        <f t="shared" si="4"/>
        <v>0</v>
      </c>
      <c r="Z28" s="29"/>
      <c r="AA28" s="42"/>
      <c r="AB28" s="29"/>
      <c r="AC28" s="29"/>
      <c r="AD28" s="29"/>
      <c r="AE28" s="29"/>
      <c r="AF28" s="29"/>
      <c r="AG28" s="130"/>
      <c r="AH28" s="92">
        <f t="shared" si="5"/>
        <v>0</v>
      </c>
      <c r="AI28" s="83">
        <f>IF(Z28="CLIENT S+L",(Y28*3333.33+(VLOOKUP(AB28,'BASE DE DONNEE'!$I$220:$J$250,2,0)))-(Y28*3333.33+(VLOOKUP(AB28,'BASE DE DONNEE'!$I$220:$J$250,2,0)))*AA28,IF(Z28="CLIENT O","OFFERT",IF(Z28="CLIENT L",(VLOOKUP(AB28,'BASE DE DONNEE'!$I$220:$J$250,2,0))+(VLOOKUP(Y28,'BASE DE DONNEE'!$I$111:$P$192,2,0)),IF(Z28="CLIENT D",(Y28*3809.53+(VLOOKUP(AB28,'BASE DE DONNEE'!$I$220:$J$250,2,0))),IF(Z28="CLIENT S+D",(Y28*3809.53+(VLOOKUP(AB28,'BASE DE DONNEE'!$I$220:$J$250,2,0)))-(Y28*3809.53+(VLOOKUP(AB28,'BASE DE DONNEE'!$I$220:$J$250,2,0)))*AA28,IF(Z28="CLIENT S",VLOOKUP(AB28,'BASE DE DONNEE'!$I$220:$J$250,2,0))+VLOOKUP(Y28,'BASE DE DONNEE'!$I$111:$P$192,2,0)-((VLOOKUP(AB28,'BASE DE DONNEE'!$I$220:$J$250,2,0))+VLOOKUP(Y28,'BASE DE DONNEE'!$I$111:$P$192,2,0)*AA28))))))</f>
        <v>0</v>
      </c>
      <c r="AJ28" s="83" t="b">
        <f t="shared" si="6"/>
        <v>0</v>
      </c>
      <c r="AK28" s="83" t="b">
        <f t="shared" si="7"/>
        <v>0</v>
      </c>
      <c r="AL28" s="34"/>
      <c r="AM28" s="26"/>
      <c r="AN28" s="29"/>
      <c r="AO28" s="585"/>
      <c r="AP28" s="704"/>
      <c r="AQ28" s="704"/>
      <c r="AR28" s="77">
        <f t="shared" si="8"/>
        <v>0</v>
      </c>
      <c r="AS28" s="29"/>
      <c r="AT28" s="42"/>
      <c r="AU28" s="29"/>
      <c r="AV28" s="29"/>
      <c r="AW28" s="29"/>
      <c r="AX28" s="29"/>
      <c r="AY28" s="29"/>
      <c r="AZ28" s="129"/>
      <c r="BA28" s="93">
        <f t="shared" si="9"/>
        <v>0</v>
      </c>
      <c r="BB28" s="41">
        <f>IF(AS28="CLIENT S+L",(AR28*3333.33+(VLOOKUP(AU28,'BASE DE DONNEE'!$I$220:$J$250,2,0)))-((AR28*3333.33+(VLOOKUP(AU28,'BASE DE DONNEE'!$I$220:$J$250,2,0)))*AT28),IF(AS28="CLIENT O","OFFERT",IF(AS28="CLIENT L",(VLOOKUP(AU28,'BASE DE DONNEE'!$I$220:$J$250,2,0))+(VLOOKUP(AR28,'BASE DE DONNEE'!$I$111:$P$192,2,0)),IF(AS28="CLIENT D",(AR28*3809.53+(VLOOKUP(AU28,'BASE DE DONNEE'!$I$220:$J$250,2,0))),IF(AS28="CLIENT S+D",(AR28*3809.53+(VLOOKUP(AU28,'BASE DE DONNEE'!$I$220:$J$250,2,0)))-(AR28*3809.53+(VLOOKUP(AU28,'BASE DE DONNEE'!$I$220:$J$250,2,0)))*AT28,IF(AS28="CLIENT S",VLOOKUP(AU28,'BASE DE DONNEE'!$I$220:$J$250,2,0))+VLOOKUP(AR28,'BASE DE DONNEE'!$I$111:$P$192,2,0)-((VLOOKUP(AU28,'BASE DE DONNEE'!$I$220:$J$250,2,0))+VLOOKUP(AR28,'BASE DE DONNEE'!$I$111:$P$164,2,0)*AT28))))))</f>
        <v>0</v>
      </c>
      <c r="BC28" s="41" t="b">
        <f t="shared" si="10"/>
        <v>0</v>
      </c>
      <c r="BD28" s="45" t="b">
        <f t="shared" si="11"/>
        <v>0</v>
      </c>
      <c r="BE28" s="34"/>
      <c r="BF28" s="26"/>
      <c r="BG28" s="29"/>
      <c r="BH28" s="585"/>
      <c r="BI28" s="704"/>
      <c r="BJ28" s="704"/>
      <c r="BK28" s="77">
        <f t="shared" si="12"/>
        <v>0</v>
      </c>
      <c r="BL28" s="29"/>
      <c r="BM28" s="42"/>
      <c r="BN28" s="29"/>
      <c r="BO28" s="29"/>
      <c r="BP28" s="29"/>
      <c r="BQ28" s="29"/>
      <c r="BR28" s="29"/>
      <c r="BS28" s="29"/>
      <c r="BT28" s="94">
        <f t="shared" si="13"/>
        <v>0</v>
      </c>
      <c r="BU28" s="83">
        <f>IF(BL28="CLIENT S+L",(BK28*3333.33+(VLOOKUP(BN28,'BASE DE DONNEE'!$I$220:$J$250,2,0)))-((BK28*3333.33+(VLOOKUP(BN28,'BASE DE DONNEE'!$I$220:$J$250,2,0)))*BM28),IF(BL28="CLIENT O","OFFERT",IF(BL28="CLIENT L",(VLOOKUP(BN28,'BASE DE DONNEE'!$I$220:$J$250,2,0))+(VLOOKUP(BK28,'BASE DE DONNEE'!$I$111:$P$192,2,0)),IF(BL28="CLIENT D",(BK28*3809.53+(VLOOKUP(BN28,'BASE DE DONNEE'!$I$220:$J$250,2,0))),IF(BL28="CLIENT S+D",(BK28*3809.53+(VLOOKUP(BN28,'BASE DE DONNEE'!$I$220:$J$250,2,0)))-((BK28*3809.53+(VLOOKUP(BN28,'BASE DE DONNEE'!$I$220:$J$250,2,0)))*BM28),IF(BL28="CLIENT S",VLOOKUP(BN28,'BASE DE DONNEE'!$I$220:$J$250,2,0))+VLOOKUP(BK28,'BASE DE DONNEE'!$I$111:$P$192,2,0)-((VLOOKUP(BN28,'BASE DE DONNEE'!$I$220:$J$250,2,0))+VLOOKUP(BK28,'BASE DE DONNEE'!$I$111:$P$192,2,0)*BM28))))))</f>
        <v>0</v>
      </c>
      <c r="BV28" s="83" t="b">
        <f t="shared" si="14"/>
        <v>0</v>
      </c>
      <c r="BW28" s="83" t="b">
        <f t="shared" si="15"/>
        <v>0</v>
      </c>
      <c r="BX28" s="34"/>
    </row>
    <row r="29" spans="1:76" x14ac:dyDescent="0.25">
      <c r="A29" s="26"/>
      <c r="B29" s="29"/>
      <c r="C29" s="585"/>
      <c r="D29" s="704"/>
      <c r="E29" s="704"/>
      <c r="F29" s="77">
        <f t="shared" si="0"/>
        <v>0</v>
      </c>
      <c r="G29" s="29"/>
      <c r="H29" s="42"/>
      <c r="I29" s="29"/>
      <c r="J29" s="29"/>
      <c r="K29" s="29"/>
      <c r="L29" s="29"/>
      <c r="M29" s="29"/>
      <c r="N29" s="130"/>
      <c r="O29" s="80">
        <f t="shared" si="1"/>
        <v>0</v>
      </c>
      <c r="P29" s="76" t="b">
        <f>IF(G29="CLIENT S+L",(F29*3333.33+(VLOOKUP(I29,'BASE DE DONNEE'!$I$220:$J$250,2,0)))-(F29*3333.33+(VLOOKUP(I29,'BASE DE DONNEE'!$I$220:$J$250,2,0)))*H29,IF(G29="CLIENT O","OFFERT",IF(G29="CLIENT L",(VLOOKUP(I29,'BASE DE DONNEE'!$I$220:$J$250,2,0))+(VLOOKUP(F29,'BASE DE DONNEE'!$I$111:$P$192,2,0)),IF(G29="CLIENT D",(F29*3809.53+(VLOOKUP(I29,'BASE DE DONNEE'!$I$220:$J$250,2,0))),IF(G29="CLIENT S+D",((F29*3809.53+(VLOOKUP(I29,'BASE DE DONNEE'!$I$220:$J$250,2,0)))-(F29*3809.53+(VLOOKUP(I29,'BASE DE DONNEE'!$I$220:$J$250,2,0)))*H29),IF(G29="CLIENT S",(VLOOKUP(I29,'BASE DE DONNEE'!$I$220:$J$250,2,0))+VLOOKUP(F29,'BASE DE DONNEE'!$I$111:$P$192,2,0)-((VLOOKUP(I29,'BASE DE DONNEE'!$I$220:$J$250,2,0))+VLOOKUP(F29,'BASE DE DONNEE'!$I$111:$P$164,2,0)*H29)))))))</f>
        <v>0</v>
      </c>
      <c r="Q29" s="76" t="b">
        <f t="shared" si="2"/>
        <v>0</v>
      </c>
      <c r="R29" s="83" t="b">
        <f t="shared" si="3"/>
        <v>0</v>
      </c>
      <c r="S29" s="34"/>
      <c r="T29" s="26"/>
      <c r="U29" s="29"/>
      <c r="V29" s="585"/>
      <c r="W29" s="704"/>
      <c r="X29" s="704"/>
      <c r="Y29" s="77">
        <f t="shared" si="4"/>
        <v>0</v>
      </c>
      <c r="Z29" s="29"/>
      <c r="AA29" s="42"/>
      <c r="AB29" s="29"/>
      <c r="AC29" s="29"/>
      <c r="AD29" s="29"/>
      <c r="AE29" s="29"/>
      <c r="AF29" s="29"/>
      <c r="AG29" s="130"/>
      <c r="AH29" s="92">
        <f t="shared" si="5"/>
        <v>0</v>
      </c>
      <c r="AI29" s="83">
        <f>IF(Z29="CLIENT S+L",(Y29*3333.33+(VLOOKUP(AB29,'BASE DE DONNEE'!$I$220:$J$250,2,0)))-(Y29*3333.33+(VLOOKUP(AB29,'BASE DE DONNEE'!$I$220:$J$250,2,0)))*AA29,IF(Z29="CLIENT O","OFFERT",IF(Z29="CLIENT L",(VLOOKUP(AB29,'BASE DE DONNEE'!$I$220:$J$250,2,0))+(VLOOKUP(Y29,'BASE DE DONNEE'!$I$111:$P$192,2,0)),IF(Z29="CLIENT D",(Y29*3809.53+(VLOOKUP(AB29,'BASE DE DONNEE'!$I$220:$J$250,2,0))),IF(Z29="CLIENT S+D",(Y29*3809.53+(VLOOKUP(AB29,'BASE DE DONNEE'!$I$220:$J$250,2,0)))-(Y29*3809.53+(VLOOKUP(AB29,'BASE DE DONNEE'!$I$220:$J$250,2,0)))*AA29,IF(Z29="CLIENT S",VLOOKUP(AB29,'BASE DE DONNEE'!$I$220:$J$250,2,0))+VLOOKUP(Y29,'BASE DE DONNEE'!$I$111:$P$192,2,0)-((VLOOKUP(AB29,'BASE DE DONNEE'!$I$220:$J$250,2,0))+VLOOKUP(Y29,'BASE DE DONNEE'!$I$111:$P$192,2,0)*AA29))))))</f>
        <v>0</v>
      </c>
      <c r="AJ29" s="83" t="b">
        <f t="shared" si="6"/>
        <v>0</v>
      </c>
      <c r="AK29" s="83" t="b">
        <f t="shared" si="7"/>
        <v>0</v>
      </c>
      <c r="AL29" s="34"/>
      <c r="AM29" s="26"/>
      <c r="AN29" s="29"/>
      <c r="AO29" s="585"/>
      <c r="AP29" s="704"/>
      <c r="AQ29" s="704"/>
      <c r="AR29" s="77">
        <f t="shared" si="8"/>
        <v>0</v>
      </c>
      <c r="AS29" s="29"/>
      <c r="AT29" s="42"/>
      <c r="AU29" s="29"/>
      <c r="AV29" s="29"/>
      <c r="AW29" s="29"/>
      <c r="AX29" s="29"/>
      <c r="AY29" s="29"/>
      <c r="AZ29" s="129"/>
      <c r="BA29" s="93">
        <f t="shared" si="9"/>
        <v>0</v>
      </c>
      <c r="BB29" s="41">
        <f>IF(AS29="CLIENT S+L",(AR29*3333.33+(VLOOKUP(AU29,'BASE DE DONNEE'!$I$220:$J$250,2,0)))-((AR29*3333.33+(VLOOKUP(AU29,'BASE DE DONNEE'!$I$220:$J$250,2,0)))*AT29),IF(AS29="CLIENT O","OFFERT",IF(AS29="CLIENT L",(VLOOKUP(AU29,'BASE DE DONNEE'!$I$220:$J$250,2,0))+(VLOOKUP(AR29,'BASE DE DONNEE'!$I$111:$P$192,2,0)),IF(AS29="CLIENT D",(AR29*3809.53+(VLOOKUP(AU29,'BASE DE DONNEE'!$I$220:$J$250,2,0))),IF(AS29="CLIENT S+D",(AR29*3809.53+(VLOOKUP(AU29,'BASE DE DONNEE'!$I$220:$J$250,2,0)))-(AR29*3809.53+(VLOOKUP(AU29,'BASE DE DONNEE'!$I$220:$J$250,2,0)))*AT29,IF(AS29="CLIENT S",VLOOKUP(AU29,'BASE DE DONNEE'!$I$220:$J$250,2,0))+VLOOKUP(AR29,'BASE DE DONNEE'!$I$111:$P$192,2,0)-((VLOOKUP(AU29,'BASE DE DONNEE'!$I$220:$J$250,2,0))+VLOOKUP(AR29,'BASE DE DONNEE'!$I$111:$P$164,2,0)*AT29))))))</f>
        <v>0</v>
      </c>
      <c r="BC29" s="41" t="b">
        <f t="shared" si="10"/>
        <v>0</v>
      </c>
      <c r="BD29" s="45" t="b">
        <f t="shared" si="11"/>
        <v>0</v>
      </c>
      <c r="BE29" s="34"/>
      <c r="BF29" s="26"/>
      <c r="BG29" s="29"/>
      <c r="BH29" s="585"/>
      <c r="BI29" s="704"/>
      <c r="BJ29" s="704"/>
      <c r="BK29" s="77">
        <f t="shared" si="12"/>
        <v>0</v>
      </c>
      <c r="BL29" s="29"/>
      <c r="BM29" s="42"/>
      <c r="BN29" s="29"/>
      <c r="BO29" s="29"/>
      <c r="BP29" s="29"/>
      <c r="BQ29" s="29"/>
      <c r="BR29" s="29"/>
      <c r="BS29" s="29"/>
      <c r="BT29" s="94">
        <f t="shared" si="13"/>
        <v>0</v>
      </c>
      <c r="BU29" s="83">
        <f>IF(BL29="CLIENT S+L",(BK29*3333.33+(VLOOKUP(BN29,'BASE DE DONNEE'!$I$220:$J$250,2,0)))-((BK29*3333.33+(VLOOKUP(BN29,'BASE DE DONNEE'!$I$220:$J$250,2,0)))*BM29),IF(BL29="CLIENT O","OFFERT",IF(BL29="CLIENT L",(VLOOKUP(BN29,'BASE DE DONNEE'!$I$220:$J$250,2,0))+(VLOOKUP(BK29,'BASE DE DONNEE'!$I$111:$P$192,2,0)),IF(BL29="CLIENT D",(BK29*3809.53+(VLOOKUP(BN29,'BASE DE DONNEE'!$I$220:$J$250,2,0))),IF(BL29="CLIENT S+D",(BK29*3809.53+(VLOOKUP(BN29,'BASE DE DONNEE'!$I$220:$J$250,2,0)))-((BK29*3809.53+(VLOOKUP(BN29,'BASE DE DONNEE'!$I$220:$J$250,2,0)))*BM29),IF(BL29="CLIENT S",VLOOKUP(BN29,'BASE DE DONNEE'!$I$220:$J$250,2,0))+VLOOKUP(BK29,'BASE DE DONNEE'!$I$111:$P$192,2,0)-((VLOOKUP(BN29,'BASE DE DONNEE'!$I$220:$J$250,2,0))+VLOOKUP(BK29,'BASE DE DONNEE'!$I$111:$P$192,2,0)*BM29))))))</f>
        <v>0</v>
      </c>
      <c r="BV29" s="83" t="b">
        <f t="shared" si="14"/>
        <v>0</v>
      </c>
      <c r="BW29" s="83" t="b">
        <f t="shared" si="15"/>
        <v>0</v>
      </c>
      <c r="BX29" s="34"/>
    </row>
    <row r="30" spans="1:76" x14ac:dyDescent="0.25">
      <c r="A30" s="26"/>
      <c r="B30" s="29"/>
      <c r="C30" s="585"/>
      <c r="D30" s="704"/>
      <c r="E30" s="704"/>
      <c r="F30" s="77">
        <f t="shared" si="0"/>
        <v>0</v>
      </c>
      <c r="G30" s="29"/>
      <c r="H30" s="42"/>
      <c r="I30" s="29"/>
      <c r="J30" s="29"/>
      <c r="K30" s="29"/>
      <c r="L30" s="29"/>
      <c r="M30" s="29"/>
      <c r="N30" s="130"/>
      <c r="O30" s="80">
        <f t="shared" si="1"/>
        <v>0</v>
      </c>
      <c r="P30" s="76" t="b">
        <f>IF(G30="CLIENT S+L",(F30*3333.33+(VLOOKUP(I30,'BASE DE DONNEE'!$I$220:$J$250,2,0)))-(F30*3333.33+(VLOOKUP(I30,'BASE DE DONNEE'!$I$220:$J$250,2,0)))*H30,IF(G30="CLIENT O","OFFERT",IF(G30="CLIENT L",(VLOOKUP(I30,'BASE DE DONNEE'!$I$220:$J$250,2,0))+(VLOOKUP(F30,'BASE DE DONNEE'!$I$111:$P$192,2,0)),IF(G30="CLIENT D",(F30*3809.53+(VLOOKUP(I30,'BASE DE DONNEE'!$I$220:$J$250,2,0))),IF(G30="CLIENT S+D",((F30*3809.53+(VLOOKUP(I30,'BASE DE DONNEE'!$I$220:$J$250,2,0)))-(F30*3809.53+(VLOOKUP(I30,'BASE DE DONNEE'!$I$220:$J$250,2,0)))*H30),IF(G30="CLIENT S",(VLOOKUP(I30,'BASE DE DONNEE'!$I$220:$J$250,2,0))+VLOOKUP(F30,'BASE DE DONNEE'!$I$111:$P$192,2,0)-((VLOOKUP(I30,'BASE DE DONNEE'!$I$220:$J$250,2,0))+VLOOKUP(F30,'BASE DE DONNEE'!$I$111:$P$164,2,0)*H30)))))))</f>
        <v>0</v>
      </c>
      <c r="Q30" s="76" t="b">
        <f t="shared" si="2"/>
        <v>0</v>
      </c>
      <c r="R30" s="83" t="b">
        <f t="shared" si="3"/>
        <v>0</v>
      </c>
      <c r="S30" s="34"/>
      <c r="T30" s="26"/>
      <c r="U30" s="29"/>
      <c r="V30" s="585"/>
      <c r="W30" s="704"/>
      <c r="X30" s="704"/>
      <c r="Y30" s="77">
        <f t="shared" si="4"/>
        <v>0</v>
      </c>
      <c r="Z30" s="29"/>
      <c r="AA30" s="42"/>
      <c r="AB30" s="29"/>
      <c r="AC30" s="29"/>
      <c r="AD30" s="29"/>
      <c r="AE30" s="29"/>
      <c r="AF30" s="29"/>
      <c r="AG30" s="130"/>
      <c r="AH30" s="92">
        <f t="shared" si="5"/>
        <v>0</v>
      </c>
      <c r="AI30" s="83">
        <f>IF(Z30="CLIENT S+L",(Y30*3333.33+(VLOOKUP(AB30,'BASE DE DONNEE'!$I$220:$J$250,2,0)))-(Y30*3333.33+(VLOOKUP(AB30,'BASE DE DONNEE'!$I$220:$J$250,2,0)))*AA30,IF(Z30="CLIENT O","OFFERT",IF(Z30="CLIENT L",(VLOOKUP(AB30,'BASE DE DONNEE'!$I$220:$J$250,2,0))+(VLOOKUP(Y30,'BASE DE DONNEE'!$I$111:$P$192,2,0)),IF(Z30="CLIENT D",(Y30*3809.53+(VLOOKUP(AB30,'BASE DE DONNEE'!$I$220:$J$250,2,0))),IF(Z30="CLIENT S+D",(Y30*3809.53+(VLOOKUP(AB30,'BASE DE DONNEE'!$I$220:$J$250,2,0)))-(Y30*3809.53+(VLOOKUP(AB30,'BASE DE DONNEE'!$I$220:$J$250,2,0)))*AA30,IF(Z30="CLIENT S",VLOOKUP(AB30,'BASE DE DONNEE'!$I$220:$J$250,2,0))+VLOOKUP(Y30,'BASE DE DONNEE'!$I$111:$P$192,2,0)-((VLOOKUP(AB30,'BASE DE DONNEE'!$I$220:$J$250,2,0))+VLOOKUP(Y30,'BASE DE DONNEE'!$I$111:$P$192,2,0)*AA30))))))</f>
        <v>0</v>
      </c>
      <c r="AJ30" s="83" t="b">
        <f t="shared" si="6"/>
        <v>0</v>
      </c>
      <c r="AK30" s="83" t="b">
        <f t="shared" si="7"/>
        <v>0</v>
      </c>
      <c r="AL30" s="34"/>
      <c r="AM30" s="26"/>
      <c r="AN30" s="29"/>
      <c r="AO30" s="585"/>
      <c r="AP30" s="704"/>
      <c r="AQ30" s="704"/>
      <c r="AR30" s="77">
        <f t="shared" si="8"/>
        <v>0</v>
      </c>
      <c r="AS30" s="29"/>
      <c r="AT30" s="42"/>
      <c r="AU30" s="29"/>
      <c r="AV30" s="29"/>
      <c r="AW30" s="29"/>
      <c r="AX30" s="29"/>
      <c r="AY30" s="29"/>
      <c r="AZ30" s="129"/>
      <c r="BA30" s="93">
        <f t="shared" si="9"/>
        <v>0</v>
      </c>
      <c r="BB30" s="41">
        <f>IF(AS30="CLIENT S+L",(AR30*3333.33+(VLOOKUP(AU30,'BASE DE DONNEE'!$I$220:$J$250,2,0)))-((AR30*3333.33+(VLOOKUP(AU30,'BASE DE DONNEE'!$I$220:$J$250,2,0)))*AT30),IF(AS30="CLIENT O","OFFERT",IF(AS30="CLIENT L",(VLOOKUP(AU30,'BASE DE DONNEE'!$I$220:$J$250,2,0))+(VLOOKUP(AR30,'BASE DE DONNEE'!$I$111:$P$192,2,0)),IF(AS30="CLIENT D",(AR30*3809.53+(VLOOKUP(AU30,'BASE DE DONNEE'!$I$220:$J$250,2,0))),IF(AS30="CLIENT S+D",(AR30*3809.53+(VLOOKUP(AU30,'BASE DE DONNEE'!$I$220:$J$250,2,0)))-(AR30*3809.53+(VLOOKUP(AU30,'BASE DE DONNEE'!$I$220:$J$250,2,0)))*AT30,IF(AS30="CLIENT S",VLOOKUP(AU30,'BASE DE DONNEE'!$I$220:$J$250,2,0))+VLOOKUP(AR30,'BASE DE DONNEE'!$I$111:$P$192,2,0)-((VLOOKUP(AU30,'BASE DE DONNEE'!$I$220:$J$250,2,0))+VLOOKUP(AR30,'BASE DE DONNEE'!$I$111:$P$164,2,0)*AT30))))))</f>
        <v>0</v>
      </c>
      <c r="BC30" s="41" t="b">
        <f t="shared" si="10"/>
        <v>0</v>
      </c>
      <c r="BD30" s="45" t="b">
        <f t="shared" si="11"/>
        <v>0</v>
      </c>
      <c r="BE30" s="34"/>
      <c r="BF30" s="26"/>
      <c r="BG30" s="29"/>
      <c r="BH30" s="585"/>
      <c r="BI30" s="704"/>
      <c r="BJ30" s="704"/>
      <c r="BK30" s="77">
        <f t="shared" si="12"/>
        <v>0</v>
      </c>
      <c r="BL30" s="29"/>
      <c r="BM30" s="42"/>
      <c r="BN30" s="29"/>
      <c r="BO30" s="29"/>
      <c r="BP30" s="29"/>
      <c r="BQ30" s="29"/>
      <c r="BR30" s="29"/>
      <c r="BS30" s="29"/>
      <c r="BT30" s="94">
        <f t="shared" si="13"/>
        <v>0</v>
      </c>
      <c r="BU30" s="83">
        <f>IF(BL30="CLIENT S+L",(BK30*3333.33+(VLOOKUP(BN30,'BASE DE DONNEE'!$I$220:$J$250,2,0)))-((BK30*3333.33+(VLOOKUP(BN30,'BASE DE DONNEE'!$I$220:$J$250,2,0)))*BM30),IF(BL30="CLIENT O","OFFERT",IF(BL30="CLIENT L",(VLOOKUP(BN30,'BASE DE DONNEE'!$I$220:$J$250,2,0))+(VLOOKUP(BK30,'BASE DE DONNEE'!$I$111:$P$192,2,0)),IF(BL30="CLIENT D",(BK30*3809.53+(VLOOKUP(BN30,'BASE DE DONNEE'!$I$220:$J$250,2,0))),IF(BL30="CLIENT S+D",(BK30*3809.53+(VLOOKUP(BN30,'BASE DE DONNEE'!$I$220:$J$250,2,0)))-((BK30*3809.53+(VLOOKUP(BN30,'BASE DE DONNEE'!$I$220:$J$250,2,0)))*BM30),IF(BL30="CLIENT S",VLOOKUP(BN30,'BASE DE DONNEE'!$I$220:$J$250,2,0))+VLOOKUP(BK30,'BASE DE DONNEE'!$I$111:$P$192,2,0)-((VLOOKUP(BN30,'BASE DE DONNEE'!$I$220:$J$250,2,0))+VLOOKUP(BK30,'BASE DE DONNEE'!$I$111:$P$192,2,0)*BM30))))))</f>
        <v>0</v>
      </c>
      <c r="BV30" s="83" t="b">
        <f t="shared" si="14"/>
        <v>0</v>
      </c>
      <c r="BW30" s="83" t="b">
        <f t="shared" si="15"/>
        <v>0</v>
      </c>
      <c r="BX30" s="34"/>
    </row>
    <row r="31" spans="1:76" x14ac:dyDescent="0.25">
      <c r="A31" s="26"/>
      <c r="B31" s="29"/>
      <c r="C31" s="585"/>
      <c r="D31" s="704"/>
      <c r="E31" s="704"/>
      <c r="F31" s="77">
        <f t="shared" si="0"/>
        <v>0</v>
      </c>
      <c r="G31" s="29"/>
      <c r="H31" s="42"/>
      <c r="I31" s="29"/>
      <c r="J31" s="29"/>
      <c r="K31" s="29"/>
      <c r="L31" s="29"/>
      <c r="M31" s="29"/>
      <c r="N31" s="130"/>
      <c r="O31" s="80">
        <f t="shared" si="1"/>
        <v>0</v>
      </c>
      <c r="P31" s="76" t="b">
        <f>IF(G31="CLIENT S+L",(F31*3333.33+(VLOOKUP(I31,'BASE DE DONNEE'!$I$220:$J$250,2,0)))-(F31*3333.33+(VLOOKUP(I31,'BASE DE DONNEE'!$I$220:$J$250,2,0)))*H31,IF(G31="CLIENT O","OFFERT",IF(G31="CLIENT L",(VLOOKUP(I31,'BASE DE DONNEE'!$I$220:$J$250,2,0))+(VLOOKUP(F31,'BASE DE DONNEE'!$I$111:$P$192,2,0)),IF(G31="CLIENT D",(F31*3809.53+(VLOOKUP(I31,'BASE DE DONNEE'!$I$220:$J$250,2,0))),IF(G31="CLIENT S+D",((F31*3809.53+(VLOOKUP(I31,'BASE DE DONNEE'!$I$220:$J$250,2,0)))-(F31*3809.53+(VLOOKUP(I31,'BASE DE DONNEE'!$I$220:$J$250,2,0)))*H31),IF(G31="CLIENT S",(VLOOKUP(I31,'BASE DE DONNEE'!$I$220:$J$250,2,0))+VLOOKUP(F31,'BASE DE DONNEE'!$I$111:$P$192,2,0)-((VLOOKUP(I31,'BASE DE DONNEE'!$I$220:$J$250,2,0))+VLOOKUP(F31,'BASE DE DONNEE'!$I$111:$P$164,2,0)*H31)))))))</f>
        <v>0</v>
      </c>
      <c r="Q31" s="76" t="b">
        <f t="shared" si="2"/>
        <v>0</v>
      </c>
      <c r="R31" s="83" t="b">
        <f t="shared" si="3"/>
        <v>0</v>
      </c>
      <c r="S31" s="34"/>
      <c r="T31" s="26"/>
      <c r="U31" s="29"/>
      <c r="V31" s="585"/>
      <c r="W31" s="704"/>
      <c r="X31" s="704"/>
      <c r="Y31" s="77">
        <f t="shared" si="4"/>
        <v>0</v>
      </c>
      <c r="Z31" s="29"/>
      <c r="AA31" s="42"/>
      <c r="AB31" s="29"/>
      <c r="AC31" s="29"/>
      <c r="AD31" s="29"/>
      <c r="AE31" s="29"/>
      <c r="AF31" s="29"/>
      <c r="AG31" s="130"/>
      <c r="AH31" s="92">
        <f t="shared" si="5"/>
        <v>0</v>
      </c>
      <c r="AI31" s="83">
        <f>IF(Z31="CLIENT S+L",(Y31*3333.33+(VLOOKUP(AB31,'BASE DE DONNEE'!$I$220:$J$250,2,0)))-(Y31*3333.33+(VLOOKUP(AB31,'BASE DE DONNEE'!$I$220:$J$250,2,0)))*AA31,IF(Z31="CLIENT O","OFFERT",IF(Z31="CLIENT L",(VLOOKUP(AB31,'BASE DE DONNEE'!$I$220:$J$250,2,0))+(VLOOKUP(Y31,'BASE DE DONNEE'!$I$111:$P$192,2,0)),IF(Z31="CLIENT D",(Y31*3809.53+(VLOOKUP(AB31,'BASE DE DONNEE'!$I$220:$J$250,2,0))),IF(Z31="CLIENT S+D",(Y31*3809.53+(VLOOKUP(AB31,'BASE DE DONNEE'!$I$220:$J$250,2,0)))-(Y31*3809.53+(VLOOKUP(AB31,'BASE DE DONNEE'!$I$220:$J$250,2,0)))*AA31,IF(Z31="CLIENT S",VLOOKUP(AB31,'BASE DE DONNEE'!$I$220:$J$250,2,0))+VLOOKUP(Y31,'BASE DE DONNEE'!$I$111:$P$192,2,0)-((VLOOKUP(AB31,'BASE DE DONNEE'!$I$220:$J$250,2,0))+VLOOKUP(Y31,'BASE DE DONNEE'!$I$111:$P$192,2,0)*AA31))))))</f>
        <v>0</v>
      </c>
      <c r="AJ31" s="83" t="b">
        <f t="shared" si="6"/>
        <v>0</v>
      </c>
      <c r="AK31" s="83" t="b">
        <f t="shared" si="7"/>
        <v>0</v>
      </c>
      <c r="AL31" s="34"/>
      <c r="AM31" s="26"/>
      <c r="AN31" s="29"/>
      <c r="AO31" s="585"/>
      <c r="AP31" s="704"/>
      <c r="AQ31" s="704"/>
      <c r="AR31" s="77">
        <f t="shared" si="8"/>
        <v>0</v>
      </c>
      <c r="AS31" s="29"/>
      <c r="AT31" s="42"/>
      <c r="AU31" s="29"/>
      <c r="AV31" s="29"/>
      <c r="AW31" s="29"/>
      <c r="AX31" s="29"/>
      <c r="AY31" s="29"/>
      <c r="AZ31" s="129"/>
      <c r="BA31" s="93">
        <f t="shared" si="9"/>
        <v>0</v>
      </c>
      <c r="BB31" s="41">
        <f>IF(AS31="CLIENT S+L",(AR31*3333.33+(VLOOKUP(AU31,'BASE DE DONNEE'!$I$220:$J$250,2,0)))-((AR31*3333.33+(VLOOKUP(AU31,'BASE DE DONNEE'!$I$220:$J$250,2,0)))*AT31),IF(AS31="CLIENT O","OFFERT",IF(AS31="CLIENT L",(VLOOKUP(AU31,'BASE DE DONNEE'!$I$220:$J$250,2,0))+(VLOOKUP(AR31,'BASE DE DONNEE'!$I$111:$P$192,2,0)),IF(AS31="CLIENT D",(AR31*3809.53+(VLOOKUP(AU31,'BASE DE DONNEE'!$I$220:$J$250,2,0))),IF(AS31="CLIENT S+D",(AR31*3809.53+(VLOOKUP(AU31,'BASE DE DONNEE'!$I$220:$J$250,2,0)))-(AR31*3809.53+(VLOOKUP(AU31,'BASE DE DONNEE'!$I$220:$J$250,2,0)))*AT31,IF(AS31="CLIENT S",VLOOKUP(AU31,'BASE DE DONNEE'!$I$220:$J$250,2,0))+VLOOKUP(AR31,'BASE DE DONNEE'!$I$111:$P$192,2,0)-((VLOOKUP(AU31,'BASE DE DONNEE'!$I$220:$J$250,2,0))+VLOOKUP(AR31,'BASE DE DONNEE'!$I$111:$P$164,2,0)*AT31))))))</f>
        <v>0</v>
      </c>
      <c r="BC31" s="41" t="b">
        <f t="shared" si="10"/>
        <v>0</v>
      </c>
      <c r="BD31" s="45" t="b">
        <f t="shared" si="11"/>
        <v>0</v>
      </c>
      <c r="BE31" s="34"/>
      <c r="BF31" s="26"/>
      <c r="BG31" s="29"/>
      <c r="BH31" s="585"/>
      <c r="BI31" s="704"/>
      <c r="BJ31" s="704"/>
      <c r="BK31" s="77">
        <f t="shared" si="12"/>
        <v>0</v>
      </c>
      <c r="BL31" s="29"/>
      <c r="BM31" s="42"/>
      <c r="BN31" s="29"/>
      <c r="BO31" s="29"/>
      <c r="BP31" s="29"/>
      <c r="BQ31" s="29"/>
      <c r="BR31" s="29"/>
      <c r="BS31" s="29"/>
      <c r="BT31" s="94">
        <f t="shared" si="13"/>
        <v>0</v>
      </c>
      <c r="BU31" s="83">
        <f>IF(BL31="CLIENT S+L",(BK31*3333.33+(VLOOKUP(BN31,'BASE DE DONNEE'!$I$220:$J$250,2,0)))-((BK31*3333.33+(VLOOKUP(BN31,'BASE DE DONNEE'!$I$220:$J$250,2,0)))*BM31),IF(BL31="CLIENT O","OFFERT",IF(BL31="CLIENT L",(VLOOKUP(BN31,'BASE DE DONNEE'!$I$220:$J$250,2,0))+(VLOOKUP(BK31,'BASE DE DONNEE'!$I$111:$P$192,2,0)),IF(BL31="CLIENT D",(BK31*3809.53+(VLOOKUP(BN31,'BASE DE DONNEE'!$I$220:$J$250,2,0))),IF(BL31="CLIENT S+D",(BK31*3809.53+(VLOOKUP(BN31,'BASE DE DONNEE'!$I$220:$J$250,2,0)))-((BK31*3809.53+(VLOOKUP(BN31,'BASE DE DONNEE'!$I$220:$J$250,2,0)))*BM31),IF(BL31="CLIENT S",VLOOKUP(BN31,'BASE DE DONNEE'!$I$220:$J$250,2,0))+VLOOKUP(BK31,'BASE DE DONNEE'!$I$111:$P$192,2,0)-((VLOOKUP(BN31,'BASE DE DONNEE'!$I$220:$J$250,2,0))+VLOOKUP(BK31,'BASE DE DONNEE'!$I$111:$P$192,2,0)*BM31))))))</f>
        <v>0</v>
      </c>
      <c r="BV31" s="83" t="b">
        <f t="shared" si="14"/>
        <v>0</v>
      </c>
      <c r="BW31" s="83" t="b">
        <f t="shared" si="15"/>
        <v>0</v>
      </c>
      <c r="BX31" s="34"/>
    </row>
    <row r="32" spans="1:76" ht="15.75" thickBot="1" x14ac:dyDescent="0.3">
      <c r="A32" s="27"/>
      <c r="B32" s="30"/>
      <c r="C32" s="585"/>
      <c r="D32" s="704"/>
      <c r="E32" s="704"/>
      <c r="F32" s="78">
        <f t="shared" si="0"/>
        <v>0</v>
      </c>
      <c r="G32" s="30"/>
      <c r="H32" s="43"/>
      <c r="I32" s="30"/>
      <c r="J32" s="30"/>
      <c r="K32" s="30"/>
      <c r="L32" s="30"/>
      <c r="M32" s="30"/>
      <c r="N32" s="228"/>
      <c r="O32" s="81">
        <f t="shared" si="1"/>
        <v>0</v>
      </c>
      <c r="P32" s="76" t="b">
        <f>IF(G32="CLIENT S+L",(F32*3333.33+(VLOOKUP(I32,'BASE DE DONNEE'!$I$220:$J$250,2,0)))-(F32*3333.33+(VLOOKUP(I32,'BASE DE DONNEE'!$I$220:$J$250,2,0)))*H32,IF(G32="CLIENT O","OFFERT",IF(G32="CLIENT L",(VLOOKUP(I32,'BASE DE DONNEE'!$I$220:$J$250,2,0))+(VLOOKUP(F32,'BASE DE DONNEE'!$I$111:$P$192,2,0)),IF(G32="CLIENT D",(F32*3809.53+(VLOOKUP(I32,'BASE DE DONNEE'!$I$220:$J$250,2,0))),IF(G32="CLIENT S+D",((F32*3809.53+(VLOOKUP(I32,'BASE DE DONNEE'!$I$220:$J$250,2,0)))-(F32*3809.53+(VLOOKUP(I32,'BASE DE DONNEE'!$I$220:$J$250,2,0)))*H32),IF(G32="CLIENT S",(VLOOKUP(I32,'BASE DE DONNEE'!$I$220:$J$250,2,0))+VLOOKUP(F32,'BASE DE DONNEE'!$I$111:$P$192,2,0)-((VLOOKUP(I32,'BASE DE DONNEE'!$I$220:$J$250,2,0))+VLOOKUP(F32,'BASE DE DONNEE'!$I$111:$P$164,2,0)*H32)))))))</f>
        <v>0</v>
      </c>
      <c r="Q32" s="76" t="b">
        <f t="shared" si="2"/>
        <v>0</v>
      </c>
      <c r="R32" s="83" t="b">
        <f t="shared" si="3"/>
        <v>0</v>
      </c>
      <c r="S32" s="35"/>
      <c r="T32" s="27"/>
      <c r="U32" s="30"/>
      <c r="V32" s="585"/>
      <c r="W32" s="704"/>
      <c r="X32" s="704"/>
      <c r="Y32" s="77">
        <f t="shared" si="4"/>
        <v>0</v>
      </c>
      <c r="Z32" s="30"/>
      <c r="AA32" s="43"/>
      <c r="AB32" s="30"/>
      <c r="AC32" s="30"/>
      <c r="AD32" s="30"/>
      <c r="AE32" s="30"/>
      <c r="AF32" s="30"/>
      <c r="AG32" s="130"/>
      <c r="AH32" s="92">
        <f t="shared" si="5"/>
        <v>0</v>
      </c>
      <c r="AI32" s="83">
        <f>IF(Z32="CLIENT S+L",(Y32*3333.33+(VLOOKUP(AB32,'BASE DE DONNEE'!$I$220:$J$250,2,0)))-(Y32*3333.33+(VLOOKUP(AB32,'BASE DE DONNEE'!$I$220:$J$250,2,0)))*AA32,IF(Z32="CLIENT O","OFFERT",IF(Z32="CLIENT L",(VLOOKUP(AB32,'BASE DE DONNEE'!$I$220:$J$250,2,0))+(VLOOKUP(Y32,'BASE DE DONNEE'!$I$111:$P$192,2,0)),IF(Z32="CLIENT D",(Y32*3809.53+(VLOOKUP(AB32,'BASE DE DONNEE'!$I$220:$J$250,2,0))),IF(Z32="CLIENT S+D",(Y32*3809.53+(VLOOKUP(AB32,'BASE DE DONNEE'!$I$220:$J$250,2,0)))-(Y32*3809.53+(VLOOKUP(AB32,'BASE DE DONNEE'!$I$220:$J$250,2,0)))*AA32,IF(Z32="CLIENT S",VLOOKUP(AB32,'BASE DE DONNEE'!$I$220:$J$250,2,0))+VLOOKUP(Y32,'BASE DE DONNEE'!$I$111:$P$192,2,0)-((VLOOKUP(AB32,'BASE DE DONNEE'!$I$220:$J$250,2,0))+VLOOKUP(Y32,'BASE DE DONNEE'!$I$111:$P$192,2,0)*AA32))))))</f>
        <v>0</v>
      </c>
      <c r="AJ32" s="83" t="b">
        <f t="shared" si="6"/>
        <v>0</v>
      </c>
      <c r="AK32" s="83" t="b">
        <f t="shared" si="7"/>
        <v>0</v>
      </c>
      <c r="AL32" s="35"/>
      <c r="AM32" s="27"/>
      <c r="AN32" s="30"/>
      <c r="AO32" s="585"/>
      <c r="AP32" s="704"/>
      <c r="AQ32" s="704"/>
      <c r="AR32" s="77">
        <f t="shared" si="8"/>
        <v>0</v>
      </c>
      <c r="AS32" s="30"/>
      <c r="AT32" s="43"/>
      <c r="AU32" s="30"/>
      <c r="AV32" s="30"/>
      <c r="AW32" s="30"/>
      <c r="AX32" s="30"/>
      <c r="AY32" s="30"/>
      <c r="AZ32" s="129"/>
      <c r="BA32" s="93">
        <f t="shared" si="9"/>
        <v>0</v>
      </c>
      <c r="BB32" s="41">
        <f>IF(AS32="CLIENT S+L",(AR32*3333.33+(VLOOKUP(AU32,'BASE DE DONNEE'!$I$220:$J$250,2,0)))-((AR32*3333.33+(VLOOKUP(AU32,'BASE DE DONNEE'!$I$220:$J$250,2,0)))*AT32),IF(AS32="CLIENT O","OFFERT",IF(AS32="CLIENT L",(VLOOKUP(AU32,'BASE DE DONNEE'!$I$220:$J$250,2,0))+(VLOOKUP(AR32,'BASE DE DONNEE'!$I$111:$P$192,2,0)),IF(AS32="CLIENT D",(AR32*3809.53+(VLOOKUP(AU32,'BASE DE DONNEE'!$I$220:$J$250,2,0))),IF(AS32="CLIENT S+D",(AR32*3809.53+(VLOOKUP(AU32,'BASE DE DONNEE'!$I$220:$J$250,2,0)))-(AR32*3809.53+(VLOOKUP(AU32,'BASE DE DONNEE'!$I$220:$J$250,2,0)))*AT32,IF(AS32="CLIENT S",VLOOKUP(AU32,'BASE DE DONNEE'!$I$220:$J$250,2,0))+VLOOKUP(AR32,'BASE DE DONNEE'!$I$111:$P$192,2,0)-((VLOOKUP(AU32,'BASE DE DONNEE'!$I$220:$J$250,2,0))+VLOOKUP(AR32,'BASE DE DONNEE'!$I$111:$P$164,2,0)*AT32))))))</f>
        <v>0</v>
      </c>
      <c r="BC32" s="41" t="b">
        <f t="shared" si="10"/>
        <v>0</v>
      </c>
      <c r="BD32" s="45" t="b">
        <f t="shared" si="11"/>
        <v>0</v>
      </c>
      <c r="BE32" s="35"/>
      <c r="BF32" s="27"/>
      <c r="BG32" s="30"/>
      <c r="BH32" s="585"/>
      <c r="BI32" s="704"/>
      <c r="BJ32" s="704"/>
      <c r="BK32" s="77">
        <f t="shared" si="12"/>
        <v>0</v>
      </c>
      <c r="BL32" s="30"/>
      <c r="BM32" s="43"/>
      <c r="BN32" s="30"/>
      <c r="BO32" s="30"/>
      <c r="BP32" s="30"/>
      <c r="BQ32" s="30"/>
      <c r="BR32" s="30"/>
      <c r="BS32" s="30"/>
      <c r="BT32" s="94">
        <f t="shared" si="13"/>
        <v>0</v>
      </c>
      <c r="BU32" s="83">
        <f>IF(BL32="CLIENT S+L",(BK32*3333.33+(VLOOKUP(BN32,'BASE DE DONNEE'!$I$220:$J$250,2,0)))-((BK32*3333.33+(VLOOKUP(BN32,'BASE DE DONNEE'!$I$220:$J$250,2,0)))*BM32),IF(BL32="CLIENT O","OFFERT",IF(BL32="CLIENT L",(VLOOKUP(BN32,'BASE DE DONNEE'!$I$220:$J$250,2,0))+(VLOOKUP(BK32,'BASE DE DONNEE'!$I$111:$P$192,2,0)),IF(BL32="CLIENT D",(BK32*3809.53+(VLOOKUP(BN32,'BASE DE DONNEE'!$I$220:$J$250,2,0))),IF(BL32="CLIENT S+D",(BK32*3809.53+(VLOOKUP(BN32,'BASE DE DONNEE'!$I$220:$J$250,2,0)))-((BK32*3809.53+(VLOOKUP(BN32,'BASE DE DONNEE'!$I$220:$J$250,2,0)))*BM32),IF(BL32="CLIENT S",VLOOKUP(BN32,'BASE DE DONNEE'!$I$220:$J$250,2,0))+VLOOKUP(BK32,'BASE DE DONNEE'!$I$111:$P$192,2,0)-((VLOOKUP(BN32,'BASE DE DONNEE'!$I$220:$J$250,2,0))+VLOOKUP(BK32,'BASE DE DONNEE'!$I$111:$P$192,2,0)*BM32))))))</f>
        <v>0</v>
      </c>
      <c r="BV32" s="83" t="b">
        <f t="shared" si="14"/>
        <v>0</v>
      </c>
      <c r="BW32" s="83" t="b">
        <f t="shared" si="15"/>
        <v>0</v>
      </c>
      <c r="BX32" s="35"/>
    </row>
    <row r="33" spans="1:76" ht="16.5" thickTop="1" thickBot="1" x14ac:dyDescent="0.3">
      <c r="A33" s="906" t="s">
        <v>131</v>
      </c>
      <c r="B33" s="907"/>
      <c r="C33" s="907"/>
      <c r="D33" s="907"/>
      <c r="E33" s="907"/>
      <c r="F33" s="907"/>
      <c r="G33" s="907"/>
      <c r="H33" s="908"/>
      <c r="I33" s="46">
        <f t="shared" ref="I33:O33" si="16">SUM(I6:I32)+SUM(AB6:AB36)+SUM(AU6:AU36)+SUM(BN6:BN36)</f>
        <v>0</v>
      </c>
      <c r="J33" s="46">
        <f t="shared" si="16"/>
        <v>0</v>
      </c>
      <c r="K33" s="46">
        <f t="shared" si="16"/>
        <v>0</v>
      </c>
      <c r="L33" s="46">
        <f t="shared" si="16"/>
        <v>0</v>
      </c>
      <c r="M33" s="46">
        <f t="shared" si="16"/>
        <v>0</v>
      </c>
      <c r="N33" s="48">
        <f t="shared" si="16"/>
        <v>0</v>
      </c>
      <c r="O33" s="96">
        <f t="shared" si="16"/>
        <v>0</v>
      </c>
      <c r="P33" s="909"/>
      <c r="Q33" s="910"/>
      <c r="R33" s="910"/>
      <c r="S33" s="911"/>
      <c r="T33" s="27"/>
      <c r="U33" s="30"/>
      <c r="V33" s="585"/>
      <c r="W33" s="704"/>
      <c r="X33" s="704"/>
      <c r="Y33" s="77">
        <f t="shared" si="4"/>
        <v>0</v>
      </c>
      <c r="Z33" s="30"/>
      <c r="AA33" s="43"/>
      <c r="AB33" s="30"/>
      <c r="AC33" s="30"/>
      <c r="AD33" s="30"/>
      <c r="AE33" s="30"/>
      <c r="AF33" s="30"/>
      <c r="AG33" s="134"/>
      <c r="AH33" s="92">
        <f t="shared" si="5"/>
        <v>0</v>
      </c>
      <c r="AI33" s="83">
        <f>IF(Z33="CLIENT S+L",(Y33*3333.33+(VLOOKUP(AB33,'BASE DE DONNEE'!$I$220:$J$250,2,0)))-(Y33*3333.33+(VLOOKUP(AB33,'BASE DE DONNEE'!$I$220:$J$250,2,0)))*AA33,IF(Z33="CLIENT O","OFFERT",IF(Z33="CLIENT L",(VLOOKUP(AB33,'BASE DE DONNEE'!$I$220:$J$250,2,0))+(VLOOKUP(Y33,'BASE DE DONNEE'!$I$111:$P$192,2,0)),IF(Z33="CLIENT D",(Y33*3809.53+(VLOOKUP(AB33,'BASE DE DONNEE'!$I$220:$J$250,2,0))),IF(Z33="CLIENT S+D",(Y33*3809.53+(VLOOKUP(AB33,'BASE DE DONNEE'!$I$220:$J$250,2,0)))-(Y33*3809.53+(VLOOKUP(AB33,'BASE DE DONNEE'!$I$220:$J$250,2,0)))*AA33,IF(Z33="CLIENT S",VLOOKUP(AB33,'BASE DE DONNEE'!$I$220:$J$250,2,0))+VLOOKUP(Y33,'BASE DE DONNEE'!$I$111:$P$192,2,0)-((VLOOKUP(AB33,'BASE DE DONNEE'!$I$220:$J$250,2,0))+VLOOKUP(Y33,'BASE DE DONNEE'!$I$111:$P$192,2,0)*AA33))))))</f>
        <v>0</v>
      </c>
      <c r="AJ33" s="83" t="b">
        <f t="shared" si="6"/>
        <v>0</v>
      </c>
      <c r="AK33" s="83" t="b">
        <f t="shared" si="7"/>
        <v>0</v>
      </c>
      <c r="AL33" s="35"/>
      <c r="AM33" s="27"/>
      <c r="AN33" s="30"/>
      <c r="AO33" s="585"/>
      <c r="AP33" s="704"/>
      <c r="AQ33" s="704"/>
      <c r="AR33" s="77">
        <f t="shared" si="8"/>
        <v>0</v>
      </c>
      <c r="AS33" s="30"/>
      <c r="AT33" s="43"/>
      <c r="AU33" s="30"/>
      <c r="AV33" s="30"/>
      <c r="AW33" s="30"/>
      <c r="AX33" s="30"/>
      <c r="AY33" s="30"/>
      <c r="AZ33" s="129"/>
      <c r="BA33" s="93">
        <f t="shared" si="9"/>
        <v>0</v>
      </c>
      <c r="BB33" s="41">
        <f>IF(AS33="CLIENT S+L",(AR33*3333.33+(VLOOKUP(AU33,'BASE DE DONNEE'!$I$220:$J$250,2,0)))-((AR33*3333.33+(VLOOKUP(AU33,'BASE DE DONNEE'!$I$220:$J$250,2,0)))*AT33),IF(AS33="CLIENT O","OFFERT",IF(AS33="CLIENT L",(VLOOKUP(AU33,'BASE DE DONNEE'!$I$220:$J$250,2,0))+(VLOOKUP(AR33,'BASE DE DONNEE'!$I$111:$P$192,2,0)),IF(AS33="CLIENT D",(AR33*3809.53+(VLOOKUP(AU33,'BASE DE DONNEE'!$I$220:$J$250,2,0))),IF(AS33="CLIENT S+D",(AR33*3809.53+(VLOOKUP(AU33,'BASE DE DONNEE'!$I$220:$J$250,2,0)))-(AR33*3809.53+(VLOOKUP(AU33,'BASE DE DONNEE'!$I$220:$J$250,2,0)))*AT33,IF(AS33="CLIENT S",VLOOKUP(AU33,'BASE DE DONNEE'!$I$220:$J$250,2,0))+VLOOKUP(AR33,'BASE DE DONNEE'!$I$111:$P$192,2,0)-((VLOOKUP(AU33,'BASE DE DONNEE'!$I$220:$J$250,2,0))+VLOOKUP(AR33,'BASE DE DONNEE'!$I$111:$P$164,2,0)*AT33))))))</f>
        <v>0</v>
      </c>
      <c r="BC33" s="41" t="b">
        <f t="shared" si="10"/>
        <v>0</v>
      </c>
      <c r="BD33" s="45" t="b">
        <f t="shared" si="11"/>
        <v>0</v>
      </c>
      <c r="BE33" s="35"/>
      <c r="BF33" s="27"/>
      <c r="BG33" s="30"/>
      <c r="BH33" s="585"/>
      <c r="BI33" s="704"/>
      <c r="BJ33" s="704"/>
      <c r="BK33" s="77">
        <f t="shared" si="12"/>
        <v>0</v>
      </c>
      <c r="BL33" s="30"/>
      <c r="BM33" s="43"/>
      <c r="BN33" s="30"/>
      <c r="BO33" s="30"/>
      <c r="BP33" s="30"/>
      <c r="BQ33" s="30"/>
      <c r="BR33" s="30"/>
      <c r="BS33" s="30"/>
      <c r="BT33" s="94">
        <f t="shared" si="13"/>
        <v>0</v>
      </c>
      <c r="BU33" s="83">
        <f>IF(BL33="CLIENT S+L",(BK33*3333.33+(VLOOKUP(BN33,'BASE DE DONNEE'!$I$220:$J$250,2,0)))-((BK33*3333.33+(VLOOKUP(BN33,'BASE DE DONNEE'!$I$220:$J$250,2,0)))*BM33),IF(BL33="CLIENT O","OFFERT",IF(BL33="CLIENT L",(VLOOKUP(BN33,'BASE DE DONNEE'!$I$220:$J$250,2,0))+(VLOOKUP(BK33,'BASE DE DONNEE'!$I$111:$P$192,2,0)),IF(BL33="CLIENT D",(BK33*3809.53+(VLOOKUP(BN33,'BASE DE DONNEE'!$I$220:$J$250,2,0))),IF(BL33="CLIENT S+D",(BK33*3809.53+(VLOOKUP(BN33,'BASE DE DONNEE'!$I$220:$J$250,2,0)))-((BK33*3809.53+(VLOOKUP(BN33,'BASE DE DONNEE'!$I$220:$J$250,2,0)))*BM33),IF(BL33="CLIENT S",VLOOKUP(BN33,'BASE DE DONNEE'!$I$220:$J$250,2,0))+VLOOKUP(BK33,'BASE DE DONNEE'!$I$111:$P$192,2,0)-((VLOOKUP(BN33,'BASE DE DONNEE'!$I$220:$J$250,2,0))+VLOOKUP(BK33,'BASE DE DONNEE'!$I$111:$P$192,2,0)*BM33))))))</f>
        <v>0</v>
      </c>
      <c r="BV33" s="83" t="b">
        <f t="shared" si="14"/>
        <v>0</v>
      </c>
      <c r="BW33" s="83" t="b">
        <f t="shared" si="15"/>
        <v>0</v>
      </c>
      <c r="BX33" s="35"/>
    </row>
    <row r="34" spans="1:76" ht="15.75" thickBot="1" x14ac:dyDescent="0.3">
      <c r="A34" s="854" t="s">
        <v>38</v>
      </c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6"/>
      <c r="O34" s="559">
        <f>SUM(P6:P32)+SUM(AI6:AI36)+SUM(BB6:BB36)+SUM(BU6:BU36)</f>
        <v>0</v>
      </c>
      <c r="P34" s="560"/>
      <c r="Q34" s="560"/>
      <c r="R34" s="560"/>
      <c r="S34" s="562"/>
      <c r="T34" s="27"/>
      <c r="U34" s="30"/>
      <c r="V34" s="585"/>
      <c r="W34" s="704"/>
      <c r="X34" s="704"/>
      <c r="Y34" s="77">
        <f t="shared" si="4"/>
        <v>0</v>
      </c>
      <c r="Z34" s="30"/>
      <c r="AA34" s="43"/>
      <c r="AB34" s="30"/>
      <c r="AC34" s="30"/>
      <c r="AD34" s="30"/>
      <c r="AE34" s="30"/>
      <c r="AF34" s="30"/>
      <c r="AG34" s="130"/>
      <c r="AH34" s="92">
        <f t="shared" si="5"/>
        <v>0</v>
      </c>
      <c r="AI34" s="83">
        <f>IF(Z34="CLIENT S+L",(Y34*3333.33+(VLOOKUP(AB34,'BASE DE DONNEE'!$I$220:$J$250,2,0)))-(Y34*3333.33+(VLOOKUP(AB34,'BASE DE DONNEE'!$I$220:$J$250,2,0)))*AA34,IF(Z34="CLIENT O","OFFERT",IF(Z34="CLIENT L",(VLOOKUP(AB34,'BASE DE DONNEE'!$I$220:$J$250,2,0))+(VLOOKUP(Y34,'BASE DE DONNEE'!$I$111:$P$192,2,0)),IF(Z34="CLIENT D",(Y34*3809.53+(VLOOKUP(AB34,'BASE DE DONNEE'!$I$220:$J$250,2,0))),IF(Z34="CLIENT S+D",(Y34*3809.53+(VLOOKUP(AB34,'BASE DE DONNEE'!$I$220:$J$250,2,0)))-(Y34*3809.53+(VLOOKUP(AB34,'BASE DE DONNEE'!$I$220:$J$250,2,0)))*AA34,IF(Z34="CLIENT S",VLOOKUP(AB34,'BASE DE DONNEE'!$I$220:$J$250,2,0))+VLOOKUP(Y34,'BASE DE DONNEE'!$I$111:$P$192,2,0)-((VLOOKUP(AB34,'BASE DE DONNEE'!$I$220:$J$250,2,0))+VLOOKUP(Y34,'BASE DE DONNEE'!$I$111:$P$192,2,0)*AA34))))))</f>
        <v>0</v>
      </c>
      <c r="AJ34" s="83" t="b">
        <f t="shared" si="6"/>
        <v>0</v>
      </c>
      <c r="AK34" s="83" t="b">
        <f t="shared" si="7"/>
        <v>0</v>
      </c>
      <c r="AL34" s="35"/>
      <c r="AM34" s="27"/>
      <c r="AN34" s="30"/>
      <c r="AO34" s="585"/>
      <c r="AP34" s="704"/>
      <c r="AQ34" s="704"/>
      <c r="AR34" s="77">
        <f t="shared" si="8"/>
        <v>0</v>
      </c>
      <c r="AS34" s="30"/>
      <c r="AT34" s="43"/>
      <c r="AU34" s="30"/>
      <c r="AV34" s="30"/>
      <c r="AW34" s="30"/>
      <c r="AX34" s="30"/>
      <c r="AY34" s="30"/>
      <c r="AZ34" s="129"/>
      <c r="BA34" s="93">
        <f t="shared" si="9"/>
        <v>0</v>
      </c>
      <c r="BB34" s="41">
        <f>IF(AS34="CLIENT S+L",(AR34*3333.33+(VLOOKUP(AU34,'BASE DE DONNEE'!$I$220:$J$250,2,0)))-((AR34*3333.33+(VLOOKUP(AU34,'BASE DE DONNEE'!$I$220:$J$250,2,0)))*AT34),IF(AS34="CLIENT O","OFFERT",IF(AS34="CLIENT L",(VLOOKUP(AU34,'BASE DE DONNEE'!$I$220:$J$250,2,0))+(VLOOKUP(AR34,'BASE DE DONNEE'!$I$111:$P$192,2,0)),IF(AS34="CLIENT D",(AR34*3809.53+(VLOOKUP(AU34,'BASE DE DONNEE'!$I$220:$J$250,2,0))),IF(AS34="CLIENT S+D",(AR34*3809.53+(VLOOKUP(AU34,'BASE DE DONNEE'!$I$220:$J$250,2,0)))-(AR34*3809.53+(VLOOKUP(AU34,'BASE DE DONNEE'!$I$220:$J$250,2,0)))*AT34,IF(AS34="CLIENT S",VLOOKUP(AU34,'BASE DE DONNEE'!$I$220:$J$250,2,0))+VLOOKUP(AR34,'BASE DE DONNEE'!$I$111:$P$192,2,0)-((VLOOKUP(AU34,'BASE DE DONNEE'!$I$220:$J$250,2,0))+VLOOKUP(AR34,'BASE DE DONNEE'!$I$111:$P$164,2,0)*AT34))))))</f>
        <v>0</v>
      </c>
      <c r="BC34" s="41" t="b">
        <f t="shared" si="10"/>
        <v>0</v>
      </c>
      <c r="BD34" s="45" t="b">
        <f t="shared" si="11"/>
        <v>0</v>
      </c>
      <c r="BE34" s="35"/>
      <c r="BF34" s="27"/>
      <c r="BG34" s="30"/>
      <c r="BH34" s="585"/>
      <c r="BI34" s="704"/>
      <c r="BJ34" s="704"/>
      <c r="BK34" s="77">
        <f t="shared" si="12"/>
        <v>0</v>
      </c>
      <c r="BL34" s="30"/>
      <c r="BM34" s="43"/>
      <c r="BN34" s="30"/>
      <c r="BO34" s="30"/>
      <c r="BP34" s="30"/>
      <c r="BQ34" s="30"/>
      <c r="BR34" s="30"/>
      <c r="BS34" s="30"/>
      <c r="BT34" s="94">
        <f t="shared" si="13"/>
        <v>0</v>
      </c>
      <c r="BU34" s="83">
        <f>IF(BL34="CLIENT S+L",(BK34*3333.33+(VLOOKUP(BN34,'BASE DE DONNEE'!$I$220:$J$250,2,0)))-((BK34*3333.33+(VLOOKUP(BN34,'BASE DE DONNEE'!$I$220:$J$250,2,0)))*BM34),IF(BL34="CLIENT O","OFFERT",IF(BL34="CLIENT L",(VLOOKUP(BN34,'BASE DE DONNEE'!$I$220:$J$250,2,0))+(VLOOKUP(BK34,'BASE DE DONNEE'!$I$111:$P$192,2,0)),IF(BL34="CLIENT D",(BK34*3809.53+(VLOOKUP(BN34,'BASE DE DONNEE'!$I$220:$J$250,2,0))),IF(BL34="CLIENT S+D",(BK34*3809.53+(VLOOKUP(BN34,'BASE DE DONNEE'!$I$220:$J$250,2,0)))-((BK34*3809.53+(VLOOKUP(BN34,'BASE DE DONNEE'!$I$220:$J$250,2,0)))*BM34),IF(BL34="CLIENT S",VLOOKUP(BN34,'BASE DE DONNEE'!$I$220:$J$250,2,0))+VLOOKUP(BK34,'BASE DE DONNEE'!$I$111:$P$192,2,0)-((VLOOKUP(BN34,'BASE DE DONNEE'!$I$220:$J$250,2,0))+VLOOKUP(BK34,'BASE DE DONNEE'!$I$111:$P$192,2,0)*BM34))))))</f>
        <v>0</v>
      </c>
      <c r="BV34" s="83" t="b">
        <f t="shared" si="14"/>
        <v>0</v>
      </c>
      <c r="BW34" s="83" t="b">
        <f t="shared" si="15"/>
        <v>0</v>
      </c>
      <c r="BX34" s="35"/>
    </row>
    <row r="35" spans="1:76" ht="15.75" thickBot="1" x14ac:dyDescent="0.3">
      <c r="A35" s="912" t="s">
        <v>39</v>
      </c>
      <c r="B35" s="913"/>
      <c r="C35" s="913"/>
      <c r="D35" s="913"/>
      <c r="E35" s="913"/>
      <c r="F35" s="913"/>
      <c r="G35" s="913"/>
      <c r="H35" s="913"/>
      <c r="I35" s="913"/>
      <c r="J35" s="913"/>
      <c r="K35" s="913"/>
      <c r="L35" s="913"/>
      <c r="M35" s="913"/>
      <c r="N35" s="914"/>
      <c r="O35" s="914"/>
      <c r="P35" s="559">
        <f>SUM(Q6:Q32)+SUM(AJ6:AJ36)+SUM(BC6:BC36)+SUM(BV6:BV36)</f>
        <v>0</v>
      </c>
      <c r="Q35" s="560"/>
      <c r="R35" s="560"/>
      <c r="S35" s="562"/>
      <c r="T35" s="27"/>
      <c r="U35" s="30"/>
      <c r="V35" s="585"/>
      <c r="W35" s="704"/>
      <c r="X35" s="704"/>
      <c r="Y35" s="77">
        <f t="shared" si="4"/>
        <v>0</v>
      </c>
      <c r="Z35" s="30"/>
      <c r="AA35" s="43"/>
      <c r="AB35" s="30"/>
      <c r="AC35" s="30"/>
      <c r="AD35" s="30"/>
      <c r="AE35" s="30"/>
      <c r="AF35" s="30"/>
      <c r="AG35" s="134"/>
      <c r="AH35" s="92">
        <f t="shared" si="5"/>
        <v>0</v>
      </c>
      <c r="AI35" s="83">
        <f>IF(Z35="CLIENT S+L",(Y35*3333.33+(VLOOKUP(AB35,'BASE DE DONNEE'!$I$220:$J$250,2,0)))-(Y35*3333.33+(VLOOKUP(AB35,'BASE DE DONNEE'!$I$220:$J$250,2,0)))*AA35,IF(Z35="CLIENT O","OFFERT",IF(Z35="CLIENT L",(VLOOKUP(AB35,'BASE DE DONNEE'!$I$220:$J$250,2,0))+(VLOOKUP(Y35,'BASE DE DONNEE'!$I$111:$P$192,2,0)),IF(Z35="CLIENT D",(Y35*3809.53+(VLOOKUP(AB35,'BASE DE DONNEE'!$I$220:$J$250,2,0))),IF(Z35="CLIENT S+D",(Y35*3809.53+(VLOOKUP(AB35,'BASE DE DONNEE'!$I$220:$J$250,2,0)))-(Y35*3809.53+(VLOOKUP(AB35,'BASE DE DONNEE'!$I$220:$J$250,2,0)))*AA35,IF(Z35="CLIENT S",VLOOKUP(AB35,'BASE DE DONNEE'!$I$220:$J$250,2,0))+VLOOKUP(Y35,'BASE DE DONNEE'!$I$111:$P$192,2,0)-((VLOOKUP(AB35,'BASE DE DONNEE'!$I$220:$J$250,2,0))+VLOOKUP(Y35,'BASE DE DONNEE'!$I$111:$P$192,2,0)*AA35))))))</f>
        <v>0</v>
      </c>
      <c r="AJ35" s="83" t="b">
        <f t="shared" si="6"/>
        <v>0</v>
      </c>
      <c r="AK35" s="83" t="b">
        <f t="shared" si="7"/>
        <v>0</v>
      </c>
      <c r="AL35" s="35"/>
      <c r="AM35" s="27"/>
      <c r="AN35" s="30"/>
      <c r="AO35" s="585"/>
      <c r="AP35" s="704"/>
      <c r="AQ35" s="704"/>
      <c r="AR35" s="77">
        <f t="shared" si="8"/>
        <v>0</v>
      </c>
      <c r="AS35" s="30"/>
      <c r="AT35" s="43"/>
      <c r="AU35" s="30"/>
      <c r="AV35" s="30"/>
      <c r="AW35" s="30"/>
      <c r="AX35" s="30"/>
      <c r="AY35" s="30"/>
      <c r="AZ35" s="129"/>
      <c r="BA35" s="93">
        <f t="shared" si="9"/>
        <v>0</v>
      </c>
      <c r="BB35" s="41">
        <f>IF(AS35="CLIENT S+L",(AR35*3333.33+(VLOOKUP(AU35,'BASE DE DONNEE'!$I$220:$J$250,2,0)))-((AR35*3333.33+(VLOOKUP(AU35,'BASE DE DONNEE'!$I$220:$J$250,2,0)))*AT35),IF(AS35="CLIENT O","OFFERT",IF(AS35="CLIENT L",(VLOOKUP(AU35,'BASE DE DONNEE'!$I$220:$J$250,2,0))+(VLOOKUP(AR35,'BASE DE DONNEE'!$I$111:$P$192,2,0)),IF(AS35="CLIENT D",(AR35*3809.53+(VLOOKUP(AU35,'BASE DE DONNEE'!$I$220:$J$250,2,0))),IF(AS35="CLIENT S+D",(AR35*3809.53+(VLOOKUP(AU35,'BASE DE DONNEE'!$I$220:$J$250,2,0)))-(AR35*3809.53+(VLOOKUP(AU35,'BASE DE DONNEE'!$I$220:$J$250,2,0)))*AT35,IF(AS35="CLIENT S",VLOOKUP(AU35,'BASE DE DONNEE'!$I$220:$J$250,2,0))+VLOOKUP(AR35,'BASE DE DONNEE'!$I$111:$P$192,2,0)-((VLOOKUP(AU35,'BASE DE DONNEE'!$I$220:$J$250,2,0))+VLOOKUP(AR35,'BASE DE DONNEE'!$I$111:$P$164,2,0)*AT35))))))</f>
        <v>0</v>
      </c>
      <c r="BC35" s="41" t="b">
        <f t="shared" si="10"/>
        <v>0</v>
      </c>
      <c r="BD35" s="45" t="b">
        <f t="shared" si="11"/>
        <v>0</v>
      </c>
      <c r="BE35" s="35"/>
      <c r="BF35" s="27"/>
      <c r="BG35" s="30"/>
      <c r="BH35" s="585"/>
      <c r="BI35" s="704"/>
      <c r="BJ35" s="704"/>
      <c r="BK35" s="77">
        <f t="shared" si="12"/>
        <v>0</v>
      </c>
      <c r="BL35" s="30"/>
      <c r="BM35" s="43"/>
      <c r="BN35" s="30"/>
      <c r="BO35" s="30"/>
      <c r="BP35" s="30"/>
      <c r="BQ35" s="30"/>
      <c r="BR35" s="30"/>
      <c r="BS35" s="30"/>
      <c r="BT35" s="94">
        <f t="shared" si="13"/>
        <v>0</v>
      </c>
      <c r="BU35" s="83">
        <f>IF(BL35="CLIENT S+L",(BK35*3333.33+(VLOOKUP(BN35,'BASE DE DONNEE'!$I$220:$J$250,2,0)))-((BK35*3333.33+(VLOOKUP(BN35,'BASE DE DONNEE'!$I$220:$J$250,2,0)))*BM35),IF(BL35="CLIENT O","OFFERT",IF(BL35="CLIENT L",(VLOOKUP(BN35,'BASE DE DONNEE'!$I$220:$J$250,2,0))+(VLOOKUP(BK35,'BASE DE DONNEE'!$I$111:$P$192,2,0)),IF(BL35="CLIENT D",(BK35*3809.53+(VLOOKUP(BN35,'BASE DE DONNEE'!$I$220:$J$250,2,0))),IF(BL35="CLIENT S+D",(BK35*3809.53+(VLOOKUP(BN35,'BASE DE DONNEE'!$I$220:$J$250,2,0)))-((BK35*3809.53+(VLOOKUP(BN35,'BASE DE DONNEE'!$I$220:$J$250,2,0)))*BM35),IF(BL35="CLIENT S",VLOOKUP(BN35,'BASE DE DONNEE'!$I$220:$J$250,2,0))+VLOOKUP(BK35,'BASE DE DONNEE'!$I$111:$P$192,2,0)-((VLOOKUP(BN35,'BASE DE DONNEE'!$I$220:$J$250,2,0))+VLOOKUP(BK35,'BASE DE DONNEE'!$I$111:$P$192,2,0)*BM35))))))</f>
        <v>0</v>
      </c>
      <c r="BV35" s="83" t="b">
        <f t="shared" si="14"/>
        <v>0</v>
      </c>
      <c r="BW35" s="83" t="b">
        <f t="shared" si="15"/>
        <v>0</v>
      </c>
      <c r="BX35" s="35"/>
    </row>
    <row r="36" spans="1:76" ht="15.75" thickBot="1" x14ac:dyDescent="0.3">
      <c r="A36" s="848" t="s">
        <v>40</v>
      </c>
      <c r="B36" s="849"/>
      <c r="C36" s="849"/>
      <c r="D36" s="849"/>
      <c r="E36" s="849"/>
      <c r="F36" s="849"/>
      <c r="G36" s="849"/>
      <c r="H36" s="849"/>
      <c r="I36" s="849"/>
      <c r="J36" s="849"/>
      <c r="K36" s="849"/>
      <c r="L36" s="849"/>
      <c r="M36" s="849"/>
      <c r="N36" s="849"/>
      <c r="O36" s="849"/>
      <c r="P36" s="850"/>
      <c r="Q36" s="851">
        <f>SUM(R6:R32)+SUM(AK6:AK36)+SUM(BD6:BD36)+SUM(BW6:BW36)</f>
        <v>0</v>
      </c>
      <c r="R36" s="852"/>
      <c r="S36" s="853"/>
      <c r="T36" s="59"/>
      <c r="U36" s="60"/>
      <c r="V36" s="699"/>
      <c r="W36" s="701"/>
      <c r="X36" s="701"/>
      <c r="Y36" s="82">
        <f t="shared" si="4"/>
        <v>0</v>
      </c>
      <c r="Z36" s="60"/>
      <c r="AA36" s="61"/>
      <c r="AB36" s="60"/>
      <c r="AC36" s="60"/>
      <c r="AD36" s="60"/>
      <c r="AE36" s="60"/>
      <c r="AF36" s="60"/>
      <c r="AG36" s="135"/>
      <c r="AH36" s="97">
        <f t="shared" si="5"/>
        <v>0</v>
      </c>
      <c r="AI36" s="98">
        <f>IF(Z36="CLIENT S+L",(Y36*3333.33+(VLOOKUP(AB36,'BASE DE DONNEE'!$I$220:$J$250,2,0)))-(Y36*3333.33+(VLOOKUP(AB36,'BASE DE DONNEE'!$I$220:$J$250,2,0)))*AA36,IF(Z36="CLIENT O","OFFERT",IF(Z36="CLIENT L",(VLOOKUP(AB36,'BASE DE DONNEE'!$I$220:$J$250,2,0))+(VLOOKUP(Y36,'BASE DE DONNEE'!$I$111:$P$192,2,0)),IF(Z36="CLIENT D",(Y36*3809.53+(VLOOKUP(AB36,'BASE DE DONNEE'!$I$220:$J$250,2,0))),IF(Z36="CLIENT S+D",(Y36*3809.53+(VLOOKUP(AB36,'BASE DE DONNEE'!$I$220:$J$250,2,0)))-(Y36*3809.53+(VLOOKUP(AB36,'BASE DE DONNEE'!$I$220:$J$250,2,0)))*AA36,IF(Z36="CLIENT S",VLOOKUP(AB36,'BASE DE DONNEE'!$I$220:$J$250,2,0))+VLOOKUP(Y36,'BASE DE DONNEE'!$I$111:$P$192,2,0)-((VLOOKUP(AB36,'BASE DE DONNEE'!$I$220:$J$250,2,0))+VLOOKUP(Y36,'BASE DE DONNEE'!$I$111:$P$192,2,0)*AA36))))))</f>
        <v>0</v>
      </c>
      <c r="AJ36" s="98" t="b">
        <f t="shared" si="6"/>
        <v>0</v>
      </c>
      <c r="AK36" s="98" t="b">
        <f t="shared" si="7"/>
        <v>0</v>
      </c>
      <c r="AL36" s="62"/>
      <c r="AM36" s="59"/>
      <c r="AN36" s="60"/>
      <c r="AO36" s="699"/>
      <c r="AP36" s="701"/>
      <c r="AQ36" s="701"/>
      <c r="AR36" s="82">
        <f t="shared" si="8"/>
        <v>0</v>
      </c>
      <c r="AS36" s="60"/>
      <c r="AT36" s="61"/>
      <c r="AU36" s="60"/>
      <c r="AV36" s="60"/>
      <c r="AW36" s="60"/>
      <c r="AX36" s="60"/>
      <c r="AY36" s="60"/>
      <c r="AZ36" s="136"/>
      <c r="BA36" s="99">
        <f t="shared" si="9"/>
        <v>0</v>
      </c>
      <c r="BB36" s="49">
        <f>IF(AS36="CLIENT S+L",(AR36*3333.33+(VLOOKUP(AU36,'BASE DE DONNEE'!$I$220:$J$250,2,0)))-((AR36*3333.33+(VLOOKUP(AU36,'BASE DE DONNEE'!$I$220:$J$250,2,0)))*AT36),IF(AS36="CLIENT O","OFFERT",IF(AS36="CLIENT L",(VLOOKUP(AU36,'BASE DE DONNEE'!$I$220:$J$250,2,0))+(VLOOKUP(AR36,'BASE DE DONNEE'!$I$111:$P$192,2,0)),IF(AS36="CLIENT D",(AR36*3809.53+(VLOOKUP(AU36,'BASE DE DONNEE'!$I$220:$J$250,2,0))),IF(AS36="CLIENT S+D",(AR36*3809.53+(VLOOKUP(AU36,'BASE DE DONNEE'!$I$220:$J$250,2,0)))-(AR36*3809.53+(VLOOKUP(AU36,'BASE DE DONNEE'!$I$220:$J$250,2,0)))*AT36,IF(AS36="CLIENT S",VLOOKUP(AU36,'BASE DE DONNEE'!$I$220:$J$250,2,0))+VLOOKUP(AR36,'BASE DE DONNEE'!$I$111:$P$192,2,0)-((VLOOKUP(AU36,'BASE DE DONNEE'!$I$220:$J$250,2,0))+VLOOKUP(AR36,'BASE DE DONNEE'!$I$111:$P$164,2,0)*AT36))))))</f>
        <v>0</v>
      </c>
      <c r="BC36" s="49" t="b">
        <f t="shared" si="10"/>
        <v>0</v>
      </c>
      <c r="BD36" s="100" t="b">
        <f t="shared" si="11"/>
        <v>0</v>
      </c>
      <c r="BE36" s="62"/>
      <c r="BF36" s="59"/>
      <c r="BG36" s="60"/>
      <c r="BH36" s="699"/>
      <c r="BI36" s="701"/>
      <c r="BJ36" s="701"/>
      <c r="BK36" s="82">
        <f t="shared" si="12"/>
        <v>0</v>
      </c>
      <c r="BL36" s="60"/>
      <c r="BM36" s="61"/>
      <c r="BN36" s="60"/>
      <c r="BO36" s="60"/>
      <c r="BP36" s="60"/>
      <c r="BQ36" s="60"/>
      <c r="BR36" s="60"/>
      <c r="BS36" s="60"/>
      <c r="BT36" s="101">
        <f t="shared" si="13"/>
        <v>0</v>
      </c>
      <c r="BU36" s="98">
        <f>IF(BL36="CLIENT S+L",(BK36*3333.33+(VLOOKUP(BN36,'BASE DE DONNEE'!$I$220:$J$250,2,0)))-((BK36*3333.33+(VLOOKUP(BN36,'BASE DE DONNEE'!$I$220:$J$250,2,0)))*BM36),IF(BL36="CLIENT O","OFFERT",IF(BL36="CLIENT L",(VLOOKUP(BN36,'BASE DE DONNEE'!$I$220:$J$250,2,0))+(VLOOKUP(BK36,'BASE DE DONNEE'!$I$111:$P$192,2,0)),IF(BL36="CLIENT D",(BK36*3809.53+(VLOOKUP(BN36,'BASE DE DONNEE'!$I$220:$J$250,2,0))),IF(BL36="CLIENT S+D",(BK36*3809.53+(VLOOKUP(BN36,'BASE DE DONNEE'!$I$220:$J$250,2,0)))-((BK36*3809.53+(VLOOKUP(BN36,'BASE DE DONNEE'!$I$220:$J$250,2,0)))*BM36),IF(BL36="CLIENT S",VLOOKUP(BN36,'BASE DE DONNEE'!$I$220:$J$250,2,0))+VLOOKUP(BK36,'BASE DE DONNEE'!$I$111:$P$192,2,0)-((VLOOKUP(BN36,'BASE DE DONNEE'!$I$220:$J$250,2,0))+VLOOKUP(BK36,'BASE DE DONNEE'!$I$111:$P$192,2,0)*BM36))))))</f>
        <v>0</v>
      </c>
      <c r="BV36" s="98" t="b">
        <f t="shared" si="14"/>
        <v>0</v>
      </c>
      <c r="BW36" s="98" t="b">
        <f t="shared" si="15"/>
        <v>0</v>
      </c>
      <c r="BX36" s="62"/>
    </row>
    <row r="37" spans="1:76" ht="16.5" customHeight="1" thickTop="1" x14ac:dyDescent="0.25">
      <c r="A37" s="576" t="s">
        <v>133</v>
      </c>
      <c r="B37" s="577"/>
      <c r="C37" s="577"/>
      <c r="D37" s="577"/>
      <c r="E37" s="577"/>
      <c r="F37" s="577"/>
      <c r="G37" s="577"/>
      <c r="H37" s="577"/>
      <c r="I37" s="577"/>
      <c r="J37" s="577"/>
      <c r="K37" s="577"/>
      <c r="L37" s="577"/>
      <c r="M37" s="577"/>
      <c r="N37" s="577"/>
      <c r="O37" s="577"/>
      <c r="P37" s="577"/>
      <c r="Q37" s="577"/>
      <c r="R37" s="577"/>
      <c r="S37" s="578"/>
      <c r="T37" s="528" t="s">
        <v>133</v>
      </c>
      <c r="U37" s="529"/>
      <c r="V37" s="529"/>
      <c r="W37" s="529"/>
      <c r="X37" s="529"/>
      <c r="Y37" s="529"/>
      <c r="Z37" s="529"/>
      <c r="AA37" s="529"/>
      <c r="AB37" s="529"/>
      <c r="AC37" s="529"/>
      <c r="AD37" s="529"/>
      <c r="AE37" s="529"/>
      <c r="AF37" s="529"/>
      <c r="AG37" s="529"/>
      <c r="AH37" s="529"/>
      <c r="AI37" s="529"/>
      <c r="AJ37" s="529"/>
      <c r="AK37" s="529"/>
      <c r="AL37" s="530"/>
      <c r="AM37" s="528" t="s">
        <v>133</v>
      </c>
      <c r="AN37" s="529"/>
      <c r="AO37" s="529"/>
      <c r="AP37" s="529"/>
      <c r="AQ37" s="529"/>
      <c r="AR37" s="529"/>
      <c r="AS37" s="529"/>
      <c r="AT37" s="529"/>
      <c r="AU37" s="529"/>
      <c r="AV37" s="529"/>
      <c r="AW37" s="529"/>
      <c r="AX37" s="529"/>
      <c r="AY37" s="529"/>
      <c r="AZ37" s="529"/>
      <c r="BA37" s="529"/>
      <c r="BB37" s="529"/>
      <c r="BC37" s="529"/>
      <c r="BD37" s="529"/>
      <c r="BE37" s="530"/>
    </row>
    <row r="38" spans="1:76" ht="16.5" customHeight="1" thickBot="1" x14ac:dyDescent="0.3">
      <c r="A38" s="531"/>
      <c r="B38" s="532"/>
      <c r="C38" s="532"/>
      <c r="D38" s="532"/>
      <c r="E38" s="532"/>
      <c r="F38" s="532"/>
      <c r="G38" s="532"/>
      <c r="H38" s="532"/>
      <c r="I38" s="532"/>
      <c r="J38" s="532"/>
      <c r="K38" s="532"/>
      <c r="L38" s="532"/>
      <c r="M38" s="532"/>
      <c r="N38" s="532"/>
      <c r="O38" s="532"/>
      <c r="P38" s="532"/>
      <c r="Q38" s="532"/>
      <c r="R38" s="532"/>
      <c r="S38" s="533"/>
      <c r="T38" s="531"/>
      <c r="U38" s="532"/>
      <c r="V38" s="532"/>
      <c r="W38" s="532"/>
      <c r="X38" s="532"/>
      <c r="Y38" s="532"/>
      <c r="Z38" s="532"/>
      <c r="AA38" s="532"/>
      <c r="AB38" s="532"/>
      <c r="AC38" s="532"/>
      <c r="AD38" s="532"/>
      <c r="AE38" s="532"/>
      <c r="AF38" s="532"/>
      <c r="AG38" s="532"/>
      <c r="AH38" s="532"/>
      <c r="AI38" s="532"/>
      <c r="AJ38" s="532"/>
      <c r="AK38" s="532"/>
      <c r="AL38" s="533"/>
      <c r="AM38" s="531"/>
      <c r="AN38" s="532"/>
      <c r="AO38" s="532"/>
      <c r="AP38" s="532"/>
      <c r="AQ38" s="532"/>
      <c r="AR38" s="532"/>
      <c r="AS38" s="532"/>
      <c r="AT38" s="532"/>
      <c r="AU38" s="532"/>
      <c r="AV38" s="532"/>
      <c r="AW38" s="532"/>
      <c r="AX38" s="532"/>
      <c r="AY38" s="532"/>
      <c r="AZ38" s="532"/>
      <c r="BA38" s="532"/>
      <c r="BB38" s="532"/>
      <c r="BC38" s="532"/>
      <c r="BD38" s="532"/>
      <c r="BE38" s="533"/>
    </row>
    <row r="39" spans="1:76" ht="15.75" customHeight="1" thickBot="1" x14ac:dyDescent="0.3">
      <c r="A39" s="580" t="s">
        <v>0</v>
      </c>
      <c r="B39" s="547" t="s">
        <v>146</v>
      </c>
      <c r="C39" s="548"/>
      <c r="D39" s="875"/>
      <c r="E39" s="570" t="s">
        <v>34</v>
      </c>
      <c r="F39" s="618"/>
      <c r="G39" s="580" t="s">
        <v>132</v>
      </c>
      <c r="H39" s="857" t="s">
        <v>35</v>
      </c>
      <c r="I39" s="580" t="s">
        <v>3</v>
      </c>
      <c r="J39" s="580"/>
      <c r="K39" s="580"/>
      <c r="L39" s="580"/>
      <c r="M39" s="580"/>
      <c r="N39" s="858" t="s">
        <v>77</v>
      </c>
      <c r="O39" s="623"/>
      <c r="P39" s="582" t="s">
        <v>92</v>
      </c>
      <c r="Q39" s="583" t="s">
        <v>134</v>
      </c>
      <c r="R39" s="580" t="s">
        <v>63</v>
      </c>
      <c r="S39" s="569" t="s">
        <v>107</v>
      </c>
      <c r="T39" s="580" t="s">
        <v>0</v>
      </c>
      <c r="U39" s="547" t="s">
        <v>146</v>
      </c>
      <c r="V39" s="548"/>
      <c r="W39" s="548"/>
      <c r="X39" s="570" t="s">
        <v>34</v>
      </c>
      <c r="Y39" s="618"/>
      <c r="Z39" s="580" t="s">
        <v>132</v>
      </c>
      <c r="AA39" s="857" t="s">
        <v>35</v>
      </c>
      <c r="AB39" s="580" t="s">
        <v>3</v>
      </c>
      <c r="AC39" s="580"/>
      <c r="AD39" s="580"/>
      <c r="AE39" s="580"/>
      <c r="AF39" s="580"/>
      <c r="AG39" s="858" t="s">
        <v>77</v>
      </c>
      <c r="AH39" s="623"/>
      <c r="AI39" s="582" t="s">
        <v>92</v>
      </c>
      <c r="AJ39" s="583" t="s">
        <v>134</v>
      </c>
      <c r="AK39" s="580" t="s">
        <v>63</v>
      </c>
      <c r="AL39" s="569" t="s">
        <v>107</v>
      </c>
      <c r="AM39" s="580" t="s">
        <v>0</v>
      </c>
      <c r="AN39" s="547" t="s">
        <v>146</v>
      </c>
      <c r="AO39" s="548"/>
      <c r="AP39" s="548"/>
      <c r="AQ39" s="547" t="s">
        <v>34</v>
      </c>
      <c r="AR39" s="618"/>
      <c r="AS39" s="580" t="s">
        <v>132</v>
      </c>
      <c r="AT39" s="857" t="s">
        <v>35</v>
      </c>
      <c r="AU39" s="580" t="s">
        <v>3</v>
      </c>
      <c r="AV39" s="580"/>
      <c r="AW39" s="580"/>
      <c r="AX39" s="580"/>
      <c r="AY39" s="580"/>
      <c r="AZ39" s="858" t="s">
        <v>77</v>
      </c>
      <c r="BA39" s="623"/>
      <c r="BB39" s="582" t="s">
        <v>92</v>
      </c>
      <c r="BC39" s="583" t="s">
        <v>108</v>
      </c>
      <c r="BD39" s="580" t="s">
        <v>63</v>
      </c>
      <c r="BE39" s="569" t="s">
        <v>120</v>
      </c>
    </row>
    <row r="40" spans="1:76" ht="15.75" customHeight="1" thickBot="1" x14ac:dyDescent="0.3">
      <c r="A40" s="580"/>
      <c r="B40" s="549"/>
      <c r="C40" s="550"/>
      <c r="D40" s="876"/>
      <c r="E40" s="571"/>
      <c r="F40" s="620"/>
      <c r="G40" s="580"/>
      <c r="H40" s="857"/>
      <c r="I40" s="580"/>
      <c r="J40" s="580"/>
      <c r="K40" s="580"/>
      <c r="L40" s="580"/>
      <c r="M40" s="580"/>
      <c r="N40" s="859"/>
      <c r="O40" s="624"/>
      <c r="P40" s="582"/>
      <c r="Q40" s="583"/>
      <c r="R40" s="580"/>
      <c r="S40" s="569"/>
      <c r="T40" s="580"/>
      <c r="U40" s="549"/>
      <c r="V40" s="550"/>
      <c r="W40" s="550"/>
      <c r="X40" s="571"/>
      <c r="Y40" s="620"/>
      <c r="Z40" s="580"/>
      <c r="AA40" s="857"/>
      <c r="AB40" s="580"/>
      <c r="AC40" s="580"/>
      <c r="AD40" s="580"/>
      <c r="AE40" s="580"/>
      <c r="AF40" s="580"/>
      <c r="AG40" s="859"/>
      <c r="AH40" s="624"/>
      <c r="AI40" s="582"/>
      <c r="AJ40" s="583"/>
      <c r="AK40" s="580"/>
      <c r="AL40" s="569"/>
      <c r="AM40" s="580"/>
      <c r="AN40" s="549"/>
      <c r="AO40" s="550"/>
      <c r="AP40" s="550"/>
      <c r="AQ40" s="549"/>
      <c r="AR40" s="620"/>
      <c r="AS40" s="580"/>
      <c r="AT40" s="857"/>
      <c r="AU40" s="580"/>
      <c r="AV40" s="580"/>
      <c r="AW40" s="580"/>
      <c r="AX40" s="580"/>
      <c r="AY40" s="580"/>
      <c r="AZ40" s="859"/>
      <c r="BA40" s="624"/>
      <c r="BB40" s="582"/>
      <c r="BC40" s="583"/>
      <c r="BD40" s="580"/>
      <c r="BE40" s="569"/>
    </row>
    <row r="41" spans="1:76" ht="15.75" customHeight="1" thickBot="1" x14ac:dyDescent="0.3">
      <c r="A41" s="580"/>
      <c r="B41" s="584"/>
      <c r="C41" s="621"/>
      <c r="D41" s="877"/>
      <c r="E41" s="572"/>
      <c r="F41" s="622"/>
      <c r="G41" s="580"/>
      <c r="H41" s="857"/>
      <c r="I41" s="122"/>
      <c r="J41" s="122"/>
      <c r="K41" s="122"/>
      <c r="L41" s="122"/>
      <c r="M41" s="122"/>
      <c r="N41" s="860"/>
      <c r="O41" s="625"/>
      <c r="P41" s="582"/>
      <c r="Q41" s="583"/>
      <c r="R41" s="580"/>
      <c r="S41" s="569"/>
      <c r="T41" s="580"/>
      <c r="U41" s="584"/>
      <c r="V41" s="621"/>
      <c r="W41" s="621"/>
      <c r="X41" s="572"/>
      <c r="Y41" s="622"/>
      <c r="Z41" s="580"/>
      <c r="AA41" s="857"/>
      <c r="AB41" s="122"/>
      <c r="AC41" s="122"/>
      <c r="AD41" s="122"/>
      <c r="AE41" s="122"/>
      <c r="AF41" s="122"/>
      <c r="AG41" s="860"/>
      <c r="AH41" s="625"/>
      <c r="AI41" s="582"/>
      <c r="AJ41" s="583"/>
      <c r="AK41" s="580"/>
      <c r="AL41" s="569"/>
      <c r="AM41" s="580"/>
      <c r="AN41" s="549"/>
      <c r="AO41" s="550"/>
      <c r="AP41" s="550"/>
      <c r="AQ41" s="584"/>
      <c r="AR41" s="622"/>
      <c r="AS41" s="580"/>
      <c r="AT41" s="857"/>
      <c r="AU41" s="122"/>
      <c r="AV41" s="122"/>
      <c r="AW41" s="122"/>
      <c r="AX41" s="122"/>
      <c r="AY41" s="122"/>
      <c r="AZ41" s="860"/>
      <c r="BA41" s="625"/>
      <c r="BB41" s="582"/>
      <c r="BC41" s="583"/>
      <c r="BD41" s="554"/>
      <c r="BE41" s="569"/>
    </row>
    <row r="42" spans="1:76" x14ac:dyDescent="0.25">
      <c r="A42" s="25"/>
      <c r="B42" s="705"/>
      <c r="C42" s="878"/>
      <c r="D42" s="706"/>
      <c r="E42" s="705"/>
      <c r="F42" s="706"/>
      <c r="H42" s="31"/>
      <c r="I42" s="28"/>
      <c r="J42" s="28"/>
      <c r="K42" s="28"/>
      <c r="L42" s="28"/>
      <c r="M42" s="28"/>
      <c r="N42" s="37"/>
      <c r="O42" s="138">
        <f>((I42*$I$41)/100)+(($J$41*J42)/100)+((K42*$K$41)/100)+($L$41*L42)+($M$41*M42)</f>
        <v>0</v>
      </c>
      <c r="P42" s="139"/>
      <c r="Q42" s="139"/>
      <c r="R42" s="131"/>
      <c r="S42" s="33"/>
      <c r="T42" s="25"/>
      <c r="U42" s="705"/>
      <c r="V42" s="878"/>
      <c r="W42" s="878"/>
      <c r="X42" s="705"/>
      <c r="Y42" s="706"/>
      <c r="Z42" s="28"/>
      <c r="AA42" s="31"/>
      <c r="AB42" s="28"/>
      <c r="AC42" s="28"/>
      <c r="AD42" s="28"/>
      <c r="AE42" s="28"/>
      <c r="AF42" s="28"/>
      <c r="AG42" s="140"/>
      <c r="AH42" s="141">
        <f>(($AB$41*AB42)/100)+(($AC$41*AC42)/100)+(($AD$41*AD42)/100)+($AE$41*AE42)+($AF$41*AF42)</f>
        <v>0</v>
      </c>
      <c r="AI42" s="142"/>
      <c r="AJ42" s="128"/>
      <c r="AK42" s="128"/>
      <c r="AL42" s="33"/>
      <c r="AM42" s="25"/>
      <c r="AN42" s="705"/>
      <c r="AO42" s="878"/>
      <c r="AP42" s="878"/>
      <c r="AQ42" s="705"/>
      <c r="AR42" s="706"/>
      <c r="AS42" s="28"/>
      <c r="AT42" s="28"/>
      <c r="AU42" s="28"/>
      <c r="AV42" s="28"/>
      <c r="AW42" s="28"/>
      <c r="AX42" s="28"/>
      <c r="AY42" s="28"/>
      <c r="AZ42" s="140"/>
      <c r="BA42" s="141">
        <f>(($AU$41*AU42)/100)+(($AV$41*AV42)/100)+(($AW$41*AW42)/100)+($AX$41*AX42)+($AY$41*AY42)</f>
        <v>0</v>
      </c>
      <c r="BB42" s="142"/>
      <c r="BC42" s="128"/>
      <c r="BD42" s="127"/>
      <c r="BE42" s="33"/>
    </row>
    <row r="43" spans="1:76" x14ac:dyDescent="0.25">
      <c r="A43" s="26"/>
      <c r="B43" s="585"/>
      <c r="C43" s="704"/>
      <c r="D43" s="586"/>
      <c r="E43" s="688"/>
      <c r="F43" s="688"/>
      <c r="G43" s="29"/>
      <c r="H43" s="32"/>
      <c r="I43" s="29"/>
      <c r="J43" s="29"/>
      <c r="K43" s="29"/>
      <c r="L43" s="29"/>
      <c r="M43" s="29"/>
      <c r="N43" s="38"/>
      <c r="O43" s="143">
        <f t="shared" ref="O43:O68" si="17">((I43*$I$5)/100)+(($J$5*J43)/100)+((K43*$K$5)/100)+($L$5*L43)+($M$5*M43)</f>
        <v>0</v>
      </c>
      <c r="P43" s="139"/>
      <c r="Q43" s="139"/>
      <c r="R43" s="131"/>
      <c r="S43" s="34"/>
      <c r="T43" s="26"/>
      <c r="U43" s="585"/>
      <c r="V43" s="704"/>
      <c r="W43" s="704"/>
      <c r="X43" s="585"/>
      <c r="Y43" s="586"/>
      <c r="Z43" s="29"/>
      <c r="AA43" s="42"/>
      <c r="AB43" s="29"/>
      <c r="AC43" s="29"/>
      <c r="AD43" s="29"/>
      <c r="AE43" s="29"/>
      <c r="AF43" s="29"/>
      <c r="AG43" s="144"/>
      <c r="AH43" s="145">
        <f t="shared" ref="AH43:AH72" si="18">(($AB$41*AB43)/100)+(($AC$41*AC43)/100)+(($AD$41*AD43)/100)+($AE$41*AE43)+($AF$41*AF43)</f>
        <v>0</v>
      </c>
      <c r="AI43" s="142"/>
      <c r="AJ43" s="131"/>
      <c r="AK43" s="131"/>
      <c r="AL43" s="34"/>
      <c r="AM43" s="26"/>
      <c r="AN43" s="585"/>
      <c r="AO43" s="704"/>
      <c r="AP43" s="704"/>
      <c r="AQ43" s="585"/>
      <c r="AR43" s="586"/>
      <c r="AS43" s="29"/>
      <c r="AT43" s="29"/>
      <c r="AU43" s="29"/>
      <c r="AV43" s="29"/>
      <c r="AW43" s="29"/>
      <c r="AX43" s="29"/>
      <c r="AY43" s="29"/>
      <c r="AZ43" s="144"/>
      <c r="BA43" s="145">
        <f t="shared" ref="BA43:BA72" si="19">(($AU$41*AU43)/100)+(($AV$41*AV43)/100)+(($AW$41*AW43)/100)+($AX$41*AX43)+($AY$41*AY43)</f>
        <v>0</v>
      </c>
      <c r="BB43" s="142"/>
      <c r="BC43" s="131"/>
      <c r="BD43" s="131"/>
      <c r="BE43" s="34"/>
    </row>
    <row r="44" spans="1:76" x14ac:dyDescent="0.25">
      <c r="A44" s="26"/>
      <c r="B44" s="585"/>
      <c r="C44" s="704"/>
      <c r="D44" s="586"/>
      <c r="E44" s="688"/>
      <c r="F44" s="688"/>
      <c r="G44" s="29"/>
      <c r="H44" s="29"/>
      <c r="I44" s="29"/>
      <c r="J44" s="29"/>
      <c r="K44" s="29"/>
      <c r="L44" s="29"/>
      <c r="M44" s="29"/>
      <c r="N44" s="38"/>
      <c r="O44" s="143">
        <f t="shared" si="17"/>
        <v>0</v>
      </c>
      <c r="P44" s="139"/>
      <c r="Q44" s="139"/>
      <c r="R44" s="131"/>
      <c r="S44" s="34"/>
      <c r="T44" s="26"/>
      <c r="U44" s="585"/>
      <c r="V44" s="704"/>
      <c r="W44" s="704"/>
      <c r="X44" s="585"/>
      <c r="Y44" s="586"/>
      <c r="Z44" s="29"/>
      <c r="AA44" s="42"/>
      <c r="AB44" s="29"/>
      <c r="AC44" s="29"/>
      <c r="AD44" s="29"/>
      <c r="AE44" s="29"/>
      <c r="AF44" s="29"/>
      <c r="AG44" s="144"/>
      <c r="AH44" s="145">
        <f t="shared" si="18"/>
        <v>0</v>
      </c>
      <c r="AI44" s="142"/>
      <c r="AJ44" s="131"/>
      <c r="AK44" s="131"/>
      <c r="AL44" s="34"/>
      <c r="AM44" s="26"/>
      <c r="AN44" s="585"/>
      <c r="AO44" s="704"/>
      <c r="AP44" s="704"/>
      <c r="AQ44" s="585"/>
      <c r="AR44" s="586"/>
      <c r="AS44" s="29"/>
      <c r="AT44" s="29"/>
      <c r="AU44" s="29"/>
      <c r="AV44" s="29"/>
      <c r="AW44" s="29"/>
      <c r="AX44" s="29"/>
      <c r="AY44" s="29"/>
      <c r="AZ44" s="144"/>
      <c r="BA44" s="145">
        <f t="shared" si="19"/>
        <v>0</v>
      </c>
      <c r="BB44" s="142"/>
      <c r="BC44" s="131"/>
      <c r="BD44" s="131"/>
      <c r="BE44" s="34"/>
    </row>
    <row r="45" spans="1:76" x14ac:dyDescent="0.25">
      <c r="A45" s="26"/>
      <c r="B45" s="585"/>
      <c r="C45" s="704"/>
      <c r="D45" s="586"/>
      <c r="E45" s="688"/>
      <c r="F45" s="688"/>
      <c r="G45" s="29"/>
      <c r="H45" s="29"/>
      <c r="I45" s="29"/>
      <c r="J45" s="29"/>
      <c r="K45" s="29"/>
      <c r="L45" s="29"/>
      <c r="M45" s="29"/>
      <c r="N45" s="38"/>
      <c r="O45" s="143">
        <f t="shared" si="17"/>
        <v>0</v>
      </c>
      <c r="P45" s="139"/>
      <c r="Q45" s="139"/>
      <c r="R45" s="131"/>
      <c r="S45" s="34"/>
      <c r="T45" s="26"/>
      <c r="U45" s="585"/>
      <c r="V45" s="704"/>
      <c r="W45" s="704"/>
      <c r="X45" s="585"/>
      <c r="Y45" s="586"/>
      <c r="Z45" s="29"/>
      <c r="AA45" s="42"/>
      <c r="AB45" s="29"/>
      <c r="AC45" s="29"/>
      <c r="AD45" s="29"/>
      <c r="AE45" s="29"/>
      <c r="AF45" s="29"/>
      <c r="AG45" s="144"/>
      <c r="AH45" s="145">
        <f t="shared" si="18"/>
        <v>0</v>
      </c>
      <c r="AI45" s="142"/>
      <c r="AJ45" s="131"/>
      <c r="AK45" s="131"/>
      <c r="AL45" s="34"/>
      <c r="AM45" s="26"/>
      <c r="AN45" s="585"/>
      <c r="AO45" s="704"/>
      <c r="AP45" s="704"/>
      <c r="AQ45" s="585"/>
      <c r="AR45" s="586"/>
      <c r="AS45" s="29"/>
      <c r="AT45" s="29"/>
      <c r="AU45" s="29"/>
      <c r="AV45" s="29"/>
      <c r="AW45" s="29"/>
      <c r="AX45" s="29"/>
      <c r="AY45" s="29"/>
      <c r="AZ45" s="144"/>
      <c r="BA45" s="145">
        <f t="shared" si="19"/>
        <v>0</v>
      </c>
      <c r="BB45" s="142"/>
      <c r="BC45" s="131"/>
      <c r="BD45" s="131"/>
      <c r="BE45" s="34"/>
    </row>
    <row r="46" spans="1:76" x14ac:dyDescent="0.25">
      <c r="A46" s="26"/>
      <c r="B46" s="585"/>
      <c r="C46" s="704"/>
      <c r="D46" s="586"/>
      <c r="E46" s="688"/>
      <c r="F46" s="688"/>
      <c r="G46" s="29"/>
      <c r="H46" s="29"/>
      <c r="I46" s="29"/>
      <c r="J46" s="29"/>
      <c r="K46" s="29"/>
      <c r="L46" s="29"/>
      <c r="M46" s="29"/>
      <c r="N46" s="38"/>
      <c r="O46" s="143">
        <f t="shared" si="17"/>
        <v>0</v>
      </c>
      <c r="P46" s="139"/>
      <c r="Q46" s="139"/>
      <c r="R46" s="131"/>
      <c r="S46" s="34"/>
      <c r="T46" s="26"/>
      <c r="U46" s="585"/>
      <c r="V46" s="704"/>
      <c r="W46" s="704"/>
      <c r="X46" s="585"/>
      <c r="Y46" s="586"/>
      <c r="Z46" s="29"/>
      <c r="AA46" s="42"/>
      <c r="AB46" s="29"/>
      <c r="AC46" s="29"/>
      <c r="AD46" s="29"/>
      <c r="AE46" s="29"/>
      <c r="AF46" s="29"/>
      <c r="AG46" s="144"/>
      <c r="AH46" s="145">
        <f t="shared" si="18"/>
        <v>0</v>
      </c>
      <c r="AI46" s="142"/>
      <c r="AJ46" s="131"/>
      <c r="AK46" s="131"/>
      <c r="AL46" s="34"/>
      <c r="AM46" s="26"/>
      <c r="AN46" s="585"/>
      <c r="AO46" s="704"/>
      <c r="AP46" s="704"/>
      <c r="AQ46" s="585"/>
      <c r="AR46" s="586"/>
      <c r="AS46" s="29"/>
      <c r="AT46" s="29"/>
      <c r="AU46" s="29"/>
      <c r="AV46" s="29"/>
      <c r="AW46" s="29"/>
      <c r="AX46" s="29"/>
      <c r="AY46" s="29"/>
      <c r="AZ46" s="144"/>
      <c r="BA46" s="145">
        <f t="shared" si="19"/>
        <v>0</v>
      </c>
      <c r="BB46" s="142"/>
      <c r="BC46" s="131"/>
      <c r="BD46" s="131"/>
      <c r="BE46" s="34"/>
    </row>
    <row r="47" spans="1:76" x14ac:dyDescent="0.25">
      <c r="A47" s="26"/>
      <c r="B47" s="585"/>
      <c r="C47" s="704"/>
      <c r="D47" s="586"/>
      <c r="E47" s="688"/>
      <c r="F47" s="688"/>
      <c r="G47" s="29"/>
      <c r="H47" s="29"/>
      <c r="I47" s="29"/>
      <c r="J47" s="29"/>
      <c r="K47" s="29"/>
      <c r="L47" s="29"/>
      <c r="M47" s="29"/>
      <c r="N47" s="38"/>
      <c r="O47" s="143">
        <f t="shared" si="17"/>
        <v>0</v>
      </c>
      <c r="P47" s="139"/>
      <c r="Q47" s="139"/>
      <c r="R47" s="131"/>
      <c r="S47" s="34"/>
      <c r="T47" s="26"/>
      <c r="U47" s="585"/>
      <c r="V47" s="704"/>
      <c r="W47" s="704"/>
      <c r="X47" s="585"/>
      <c r="Y47" s="586"/>
      <c r="Z47" s="29"/>
      <c r="AA47" s="42"/>
      <c r="AB47" s="29"/>
      <c r="AC47" s="29"/>
      <c r="AD47" s="29"/>
      <c r="AE47" s="29"/>
      <c r="AF47" s="29"/>
      <c r="AG47" s="144"/>
      <c r="AH47" s="145">
        <f t="shared" si="18"/>
        <v>0</v>
      </c>
      <c r="AI47" s="142"/>
      <c r="AJ47" s="131"/>
      <c r="AK47" s="131"/>
      <c r="AL47" s="34"/>
      <c r="AM47" s="26"/>
      <c r="AN47" s="585"/>
      <c r="AO47" s="704"/>
      <c r="AP47" s="704"/>
      <c r="AQ47" s="585"/>
      <c r="AR47" s="586"/>
      <c r="AS47" s="29"/>
      <c r="AT47" s="29"/>
      <c r="AU47" s="29"/>
      <c r="AV47" s="29"/>
      <c r="AW47" s="29"/>
      <c r="AX47" s="29"/>
      <c r="AY47" s="29"/>
      <c r="AZ47" s="144"/>
      <c r="BA47" s="145">
        <f t="shared" si="19"/>
        <v>0</v>
      </c>
      <c r="BB47" s="142"/>
      <c r="BC47" s="131"/>
      <c r="BD47" s="131"/>
      <c r="BE47" s="34"/>
    </row>
    <row r="48" spans="1:76" x14ac:dyDescent="0.25">
      <c r="A48" s="26"/>
      <c r="B48" s="585"/>
      <c r="C48" s="704"/>
      <c r="D48" s="586"/>
      <c r="E48" s="688"/>
      <c r="F48" s="688"/>
      <c r="G48" s="29"/>
      <c r="H48" s="29"/>
      <c r="I48" s="29"/>
      <c r="J48" s="29"/>
      <c r="K48" s="29"/>
      <c r="L48" s="29"/>
      <c r="M48" s="29"/>
      <c r="N48" s="38"/>
      <c r="O48" s="143">
        <f t="shared" si="17"/>
        <v>0</v>
      </c>
      <c r="P48" s="139"/>
      <c r="Q48" s="139"/>
      <c r="R48" s="131"/>
      <c r="S48" s="34"/>
      <c r="T48" s="26"/>
      <c r="U48" s="585"/>
      <c r="V48" s="704"/>
      <c r="W48" s="704"/>
      <c r="X48" s="585"/>
      <c r="Y48" s="586"/>
      <c r="Z48" s="29"/>
      <c r="AA48" s="42"/>
      <c r="AB48" s="29"/>
      <c r="AC48" s="29"/>
      <c r="AD48" s="29"/>
      <c r="AE48" s="29"/>
      <c r="AF48" s="29"/>
      <c r="AG48" s="144"/>
      <c r="AH48" s="145">
        <f t="shared" si="18"/>
        <v>0</v>
      </c>
      <c r="AI48" s="142"/>
      <c r="AJ48" s="131"/>
      <c r="AK48" s="131"/>
      <c r="AL48" s="34"/>
      <c r="AM48" s="26"/>
      <c r="AN48" s="585"/>
      <c r="AO48" s="704"/>
      <c r="AP48" s="704"/>
      <c r="AQ48" s="585"/>
      <c r="AR48" s="586"/>
      <c r="AS48" s="29"/>
      <c r="AT48" s="29"/>
      <c r="AU48" s="29"/>
      <c r="AV48" s="29"/>
      <c r="AW48" s="29"/>
      <c r="AX48" s="29"/>
      <c r="AY48" s="29"/>
      <c r="AZ48" s="144"/>
      <c r="BA48" s="145">
        <f t="shared" si="19"/>
        <v>0</v>
      </c>
      <c r="BB48" s="142"/>
      <c r="BC48" s="131"/>
      <c r="BD48" s="131"/>
      <c r="BE48" s="34"/>
    </row>
    <row r="49" spans="1:57" x14ac:dyDescent="0.25">
      <c r="A49" s="26"/>
      <c r="B49" s="585"/>
      <c r="C49" s="704"/>
      <c r="D49" s="586"/>
      <c r="E49" s="688"/>
      <c r="F49" s="688"/>
      <c r="G49" s="29"/>
      <c r="H49" s="29"/>
      <c r="I49" s="29"/>
      <c r="J49" s="29"/>
      <c r="K49" s="29"/>
      <c r="L49" s="29"/>
      <c r="M49" s="29"/>
      <c r="N49" s="38"/>
      <c r="O49" s="143">
        <f t="shared" si="17"/>
        <v>0</v>
      </c>
      <c r="P49" s="139"/>
      <c r="Q49" s="139"/>
      <c r="R49" s="131"/>
      <c r="S49" s="34"/>
      <c r="T49" s="26"/>
      <c r="U49" s="585"/>
      <c r="V49" s="704"/>
      <c r="W49" s="704"/>
      <c r="X49" s="585"/>
      <c r="Y49" s="586"/>
      <c r="Z49" s="29"/>
      <c r="AA49" s="42"/>
      <c r="AB49" s="29"/>
      <c r="AC49" s="29"/>
      <c r="AD49" s="29"/>
      <c r="AE49" s="29"/>
      <c r="AF49" s="29"/>
      <c r="AG49" s="144"/>
      <c r="AH49" s="145">
        <f t="shared" si="18"/>
        <v>0</v>
      </c>
      <c r="AI49" s="142"/>
      <c r="AJ49" s="131"/>
      <c r="AK49" s="131"/>
      <c r="AL49" s="34"/>
      <c r="AM49" s="26"/>
      <c r="AN49" s="585"/>
      <c r="AO49" s="704"/>
      <c r="AP49" s="704"/>
      <c r="AQ49" s="585"/>
      <c r="AR49" s="586"/>
      <c r="AS49" s="29"/>
      <c r="AT49" s="29"/>
      <c r="AU49" s="29"/>
      <c r="AV49" s="29"/>
      <c r="AW49" s="29"/>
      <c r="AX49" s="29"/>
      <c r="AY49" s="29"/>
      <c r="AZ49" s="144"/>
      <c r="BA49" s="145">
        <f t="shared" si="19"/>
        <v>0</v>
      </c>
      <c r="BB49" s="142"/>
      <c r="BC49" s="131"/>
      <c r="BD49" s="131"/>
      <c r="BE49" s="34"/>
    </row>
    <row r="50" spans="1:57" x14ac:dyDescent="0.25">
      <c r="A50" s="26"/>
      <c r="B50" s="585"/>
      <c r="C50" s="704"/>
      <c r="D50" s="586"/>
      <c r="E50" s="688"/>
      <c r="F50" s="688"/>
      <c r="G50" s="29"/>
      <c r="H50" s="29"/>
      <c r="I50" s="29"/>
      <c r="J50" s="29"/>
      <c r="K50" s="29"/>
      <c r="L50" s="29"/>
      <c r="M50" s="29"/>
      <c r="N50" s="38"/>
      <c r="O50" s="143">
        <f t="shared" si="17"/>
        <v>0</v>
      </c>
      <c r="P50" s="139"/>
      <c r="Q50" s="139"/>
      <c r="R50" s="131"/>
      <c r="S50" s="34"/>
      <c r="T50" s="26"/>
      <c r="U50" s="585"/>
      <c r="V50" s="704"/>
      <c r="W50" s="704"/>
      <c r="X50" s="585"/>
      <c r="Y50" s="586"/>
      <c r="Z50" s="29"/>
      <c r="AA50" s="42"/>
      <c r="AB50" s="29"/>
      <c r="AC50" s="29"/>
      <c r="AD50" s="29"/>
      <c r="AE50" s="29"/>
      <c r="AF50" s="29"/>
      <c r="AG50" s="144"/>
      <c r="AH50" s="145">
        <f t="shared" si="18"/>
        <v>0</v>
      </c>
      <c r="AI50" s="142"/>
      <c r="AJ50" s="131"/>
      <c r="AK50" s="131"/>
      <c r="AL50" s="34"/>
      <c r="AM50" s="26"/>
      <c r="AN50" s="585"/>
      <c r="AO50" s="704"/>
      <c r="AP50" s="704"/>
      <c r="AQ50" s="585"/>
      <c r="AR50" s="586"/>
      <c r="AS50" s="29"/>
      <c r="AT50" s="29"/>
      <c r="AU50" s="29"/>
      <c r="AV50" s="29"/>
      <c r="AW50" s="29"/>
      <c r="AX50" s="29"/>
      <c r="AY50" s="29"/>
      <c r="AZ50" s="144"/>
      <c r="BA50" s="145">
        <f t="shared" si="19"/>
        <v>0</v>
      </c>
      <c r="BB50" s="142"/>
      <c r="BC50" s="131"/>
      <c r="BD50" s="131"/>
      <c r="BE50" s="34"/>
    </row>
    <row r="51" spans="1:57" x14ac:dyDescent="0.25">
      <c r="A51" s="26"/>
      <c r="B51" s="585"/>
      <c r="C51" s="704"/>
      <c r="D51" s="586"/>
      <c r="E51" s="688"/>
      <c r="F51" s="688"/>
      <c r="G51" s="29"/>
      <c r="H51" s="29"/>
      <c r="I51" s="29"/>
      <c r="J51" s="29"/>
      <c r="K51" s="29"/>
      <c r="L51" s="29"/>
      <c r="M51" s="29"/>
      <c r="N51" s="38"/>
      <c r="O51" s="143">
        <f t="shared" si="17"/>
        <v>0</v>
      </c>
      <c r="P51" s="139"/>
      <c r="Q51" s="139"/>
      <c r="R51" s="131"/>
      <c r="S51" s="34"/>
      <c r="T51" s="26"/>
      <c r="U51" s="585"/>
      <c r="V51" s="704"/>
      <c r="W51" s="704"/>
      <c r="X51" s="585"/>
      <c r="Y51" s="586"/>
      <c r="Z51" s="29"/>
      <c r="AA51" s="42"/>
      <c r="AB51" s="29"/>
      <c r="AC51" s="29"/>
      <c r="AD51" s="29"/>
      <c r="AE51" s="29"/>
      <c r="AF51" s="29"/>
      <c r="AG51" s="144"/>
      <c r="AH51" s="145">
        <f t="shared" si="18"/>
        <v>0</v>
      </c>
      <c r="AI51" s="142"/>
      <c r="AJ51" s="131"/>
      <c r="AK51" s="131"/>
      <c r="AL51" s="34"/>
      <c r="AM51" s="26"/>
      <c r="AN51" s="585"/>
      <c r="AO51" s="704"/>
      <c r="AP51" s="704"/>
      <c r="AQ51" s="585"/>
      <c r="AR51" s="586"/>
      <c r="AS51" s="29"/>
      <c r="AT51" s="29"/>
      <c r="AU51" s="29"/>
      <c r="AV51" s="29"/>
      <c r="AW51" s="29"/>
      <c r="AX51" s="29"/>
      <c r="AY51" s="29"/>
      <c r="AZ51" s="144"/>
      <c r="BA51" s="145">
        <f t="shared" si="19"/>
        <v>0</v>
      </c>
      <c r="BB51" s="142"/>
      <c r="BC51" s="131"/>
      <c r="BD51" s="131"/>
      <c r="BE51" s="34"/>
    </row>
    <row r="52" spans="1:57" x14ac:dyDescent="0.25">
      <c r="A52" s="26"/>
      <c r="B52" s="585"/>
      <c r="C52" s="704"/>
      <c r="D52" s="586"/>
      <c r="E52" s="688"/>
      <c r="F52" s="688"/>
      <c r="G52" s="29"/>
      <c r="H52" s="29"/>
      <c r="I52" s="29"/>
      <c r="J52" s="29"/>
      <c r="K52" s="29"/>
      <c r="L52" s="29"/>
      <c r="M52" s="29"/>
      <c r="N52" s="38"/>
      <c r="O52" s="143">
        <f t="shared" si="17"/>
        <v>0</v>
      </c>
      <c r="P52" s="139"/>
      <c r="Q52" s="139"/>
      <c r="R52" s="131"/>
      <c r="S52" s="34"/>
      <c r="T52" s="26"/>
      <c r="U52" s="585"/>
      <c r="V52" s="704"/>
      <c r="W52" s="704"/>
      <c r="X52" s="585"/>
      <c r="Y52" s="586"/>
      <c r="Z52" s="29"/>
      <c r="AA52" s="42"/>
      <c r="AB52" s="29"/>
      <c r="AC52" s="29"/>
      <c r="AD52" s="29"/>
      <c r="AE52" s="29"/>
      <c r="AF52" s="29"/>
      <c r="AG52" s="144"/>
      <c r="AH52" s="145">
        <f t="shared" si="18"/>
        <v>0</v>
      </c>
      <c r="AI52" s="142"/>
      <c r="AJ52" s="131"/>
      <c r="AK52" s="131"/>
      <c r="AL52" s="34"/>
      <c r="AM52" s="26"/>
      <c r="AN52" s="585"/>
      <c r="AO52" s="704"/>
      <c r="AP52" s="704"/>
      <c r="AQ52" s="585"/>
      <c r="AR52" s="586"/>
      <c r="AS52" s="29"/>
      <c r="AT52" s="29"/>
      <c r="AU52" s="29"/>
      <c r="AV52" s="29"/>
      <c r="AW52" s="29"/>
      <c r="AX52" s="29"/>
      <c r="AY52" s="29"/>
      <c r="AZ52" s="144"/>
      <c r="BA52" s="145">
        <f t="shared" si="19"/>
        <v>0</v>
      </c>
      <c r="BB52" s="142"/>
      <c r="BC52" s="131"/>
      <c r="BD52" s="131"/>
      <c r="BE52" s="34"/>
    </row>
    <row r="53" spans="1:57" x14ac:dyDescent="0.25">
      <c r="A53" s="26"/>
      <c r="B53" s="585"/>
      <c r="C53" s="704"/>
      <c r="D53" s="586"/>
      <c r="E53" s="688"/>
      <c r="F53" s="688"/>
      <c r="G53" s="29"/>
      <c r="H53" s="29"/>
      <c r="I53" s="29"/>
      <c r="J53" s="29"/>
      <c r="K53" s="29"/>
      <c r="L53" s="29"/>
      <c r="M53" s="29"/>
      <c r="N53" s="38"/>
      <c r="O53" s="143">
        <f t="shared" si="17"/>
        <v>0</v>
      </c>
      <c r="P53" s="139"/>
      <c r="Q53" s="139"/>
      <c r="R53" s="131"/>
      <c r="S53" s="34"/>
      <c r="T53" s="26"/>
      <c r="U53" s="585"/>
      <c r="V53" s="704"/>
      <c r="W53" s="704"/>
      <c r="X53" s="585"/>
      <c r="Y53" s="586"/>
      <c r="Z53" s="29"/>
      <c r="AA53" s="42"/>
      <c r="AB53" s="29"/>
      <c r="AC53" s="29"/>
      <c r="AD53" s="29"/>
      <c r="AE53" s="29"/>
      <c r="AF53" s="29"/>
      <c r="AG53" s="144"/>
      <c r="AH53" s="145">
        <f t="shared" si="18"/>
        <v>0</v>
      </c>
      <c r="AI53" s="142"/>
      <c r="AJ53" s="131"/>
      <c r="AK53" s="131"/>
      <c r="AL53" s="34"/>
      <c r="AM53" s="26"/>
      <c r="AN53" s="585"/>
      <c r="AO53" s="704"/>
      <c r="AP53" s="704"/>
      <c r="AQ53" s="585"/>
      <c r="AR53" s="586"/>
      <c r="AS53" s="29"/>
      <c r="AT53" s="29"/>
      <c r="AU53" s="29"/>
      <c r="AV53" s="29"/>
      <c r="AW53" s="29"/>
      <c r="AX53" s="29"/>
      <c r="AY53" s="29"/>
      <c r="AZ53" s="144"/>
      <c r="BA53" s="145">
        <f t="shared" si="19"/>
        <v>0</v>
      </c>
      <c r="BB53" s="142"/>
      <c r="BC53" s="131"/>
      <c r="BD53" s="131"/>
      <c r="BE53" s="34"/>
    </row>
    <row r="54" spans="1:57" x14ac:dyDescent="0.25">
      <c r="A54" s="26"/>
      <c r="B54" s="585"/>
      <c r="C54" s="704"/>
      <c r="D54" s="586"/>
      <c r="E54" s="688"/>
      <c r="F54" s="688"/>
      <c r="G54" s="29"/>
      <c r="H54" s="29"/>
      <c r="I54" s="29"/>
      <c r="J54" s="29"/>
      <c r="K54" s="29"/>
      <c r="L54" s="29"/>
      <c r="M54" s="29"/>
      <c r="N54" s="38"/>
      <c r="O54" s="143">
        <f t="shared" si="17"/>
        <v>0</v>
      </c>
      <c r="P54" s="139"/>
      <c r="Q54" s="139"/>
      <c r="R54" s="131"/>
      <c r="S54" s="34"/>
      <c r="T54" s="26"/>
      <c r="U54" s="585"/>
      <c r="V54" s="704"/>
      <c r="W54" s="704"/>
      <c r="X54" s="585"/>
      <c r="Y54" s="586"/>
      <c r="Z54" s="29"/>
      <c r="AA54" s="42"/>
      <c r="AB54" s="29"/>
      <c r="AC54" s="29"/>
      <c r="AD54" s="29"/>
      <c r="AE54" s="29"/>
      <c r="AF54" s="29"/>
      <c r="AG54" s="144"/>
      <c r="AH54" s="145">
        <f t="shared" si="18"/>
        <v>0</v>
      </c>
      <c r="AI54" s="142"/>
      <c r="AJ54" s="131"/>
      <c r="AK54" s="131"/>
      <c r="AL54" s="34"/>
      <c r="AM54" s="26"/>
      <c r="AN54" s="585"/>
      <c r="AO54" s="704"/>
      <c r="AP54" s="704"/>
      <c r="AQ54" s="585"/>
      <c r="AR54" s="586"/>
      <c r="AS54" s="29"/>
      <c r="AT54" s="29"/>
      <c r="AU54" s="29"/>
      <c r="AV54" s="29"/>
      <c r="AW54" s="29"/>
      <c r="AX54" s="29"/>
      <c r="AY54" s="29"/>
      <c r="AZ54" s="144"/>
      <c r="BA54" s="145">
        <f t="shared" si="19"/>
        <v>0</v>
      </c>
      <c r="BB54" s="142"/>
      <c r="BC54" s="131"/>
      <c r="BD54" s="131"/>
      <c r="BE54" s="34"/>
    </row>
    <row r="55" spans="1:57" x14ac:dyDescent="0.25">
      <c r="A55" s="26"/>
      <c r="B55" s="585"/>
      <c r="C55" s="704"/>
      <c r="D55" s="586"/>
      <c r="E55" s="688"/>
      <c r="F55" s="688"/>
      <c r="G55" s="29"/>
      <c r="H55" s="29"/>
      <c r="I55" s="29"/>
      <c r="J55" s="29"/>
      <c r="K55" s="29"/>
      <c r="L55" s="29"/>
      <c r="M55" s="29"/>
      <c r="N55" s="38"/>
      <c r="O55" s="143">
        <f t="shared" si="17"/>
        <v>0</v>
      </c>
      <c r="P55" s="139"/>
      <c r="Q55" s="139"/>
      <c r="R55" s="131"/>
      <c r="S55" s="34"/>
      <c r="T55" s="26"/>
      <c r="U55" s="585"/>
      <c r="V55" s="704"/>
      <c r="W55" s="704"/>
      <c r="X55" s="585"/>
      <c r="Y55" s="586"/>
      <c r="Z55" s="29"/>
      <c r="AA55" s="42"/>
      <c r="AB55" s="29"/>
      <c r="AC55" s="29"/>
      <c r="AD55" s="29"/>
      <c r="AE55" s="29"/>
      <c r="AF55" s="29"/>
      <c r="AG55" s="144"/>
      <c r="AH55" s="145">
        <f t="shared" si="18"/>
        <v>0</v>
      </c>
      <c r="AI55" s="142"/>
      <c r="AJ55" s="131"/>
      <c r="AK55" s="131"/>
      <c r="AL55" s="34"/>
      <c r="AM55" s="26"/>
      <c r="AN55" s="585"/>
      <c r="AO55" s="704"/>
      <c r="AP55" s="704"/>
      <c r="AQ55" s="585"/>
      <c r="AR55" s="586"/>
      <c r="AS55" s="29"/>
      <c r="AT55" s="29"/>
      <c r="AU55" s="29"/>
      <c r="AV55" s="29"/>
      <c r="AW55" s="29"/>
      <c r="AX55" s="29"/>
      <c r="AY55" s="29"/>
      <c r="AZ55" s="144"/>
      <c r="BA55" s="145">
        <f t="shared" si="19"/>
        <v>0</v>
      </c>
      <c r="BB55" s="142"/>
      <c r="BC55" s="131"/>
      <c r="BD55" s="131"/>
      <c r="BE55" s="34"/>
    </row>
    <row r="56" spans="1:57" x14ac:dyDescent="0.25">
      <c r="A56" s="26"/>
      <c r="B56" s="585"/>
      <c r="C56" s="704"/>
      <c r="D56" s="586"/>
      <c r="E56" s="688"/>
      <c r="F56" s="688"/>
      <c r="G56" s="29"/>
      <c r="H56" s="29"/>
      <c r="I56" s="29"/>
      <c r="J56" s="29"/>
      <c r="K56" s="29"/>
      <c r="L56" s="29"/>
      <c r="M56" s="29"/>
      <c r="N56" s="38"/>
      <c r="O56" s="143">
        <f t="shared" si="17"/>
        <v>0</v>
      </c>
      <c r="P56" s="139"/>
      <c r="Q56" s="139"/>
      <c r="R56" s="131"/>
      <c r="S56" s="34"/>
      <c r="T56" s="26"/>
      <c r="U56" s="585"/>
      <c r="V56" s="704"/>
      <c r="W56" s="704"/>
      <c r="X56" s="585"/>
      <c r="Y56" s="586"/>
      <c r="Z56" s="29"/>
      <c r="AA56" s="42"/>
      <c r="AB56" s="29"/>
      <c r="AC56" s="29"/>
      <c r="AD56" s="29"/>
      <c r="AE56" s="29"/>
      <c r="AF56" s="29"/>
      <c r="AG56" s="144"/>
      <c r="AH56" s="145">
        <f t="shared" si="18"/>
        <v>0</v>
      </c>
      <c r="AI56" s="142"/>
      <c r="AJ56" s="131"/>
      <c r="AK56" s="131"/>
      <c r="AL56" s="34"/>
      <c r="AM56" s="26"/>
      <c r="AN56" s="585"/>
      <c r="AO56" s="704"/>
      <c r="AP56" s="704"/>
      <c r="AQ56" s="585"/>
      <c r="AR56" s="586"/>
      <c r="AS56" s="29"/>
      <c r="AT56" s="29"/>
      <c r="AU56" s="29"/>
      <c r="AV56" s="29"/>
      <c r="AW56" s="29"/>
      <c r="AX56" s="29"/>
      <c r="AY56" s="29"/>
      <c r="AZ56" s="144"/>
      <c r="BA56" s="145">
        <f t="shared" si="19"/>
        <v>0</v>
      </c>
      <c r="BB56" s="142"/>
      <c r="BC56" s="131"/>
      <c r="BD56" s="131"/>
      <c r="BE56" s="34"/>
    </row>
    <row r="57" spans="1:57" x14ac:dyDescent="0.25">
      <c r="A57" s="26"/>
      <c r="B57" s="585"/>
      <c r="C57" s="704"/>
      <c r="D57" s="586"/>
      <c r="E57" s="688"/>
      <c r="F57" s="688"/>
      <c r="G57" s="29"/>
      <c r="H57" s="29"/>
      <c r="I57" s="29"/>
      <c r="J57" s="29"/>
      <c r="K57" s="29"/>
      <c r="L57" s="29"/>
      <c r="M57" s="29"/>
      <c r="N57" s="38"/>
      <c r="O57" s="143">
        <f t="shared" si="17"/>
        <v>0</v>
      </c>
      <c r="P57" s="139"/>
      <c r="Q57" s="139"/>
      <c r="R57" s="131"/>
      <c r="S57" s="34"/>
      <c r="T57" s="26"/>
      <c r="U57" s="585"/>
      <c r="V57" s="704"/>
      <c r="W57" s="704"/>
      <c r="X57" s="585"/>
      <c r="Y57" s="586"/>
      <c r="Z57" s="29"/>
      <c r="AA57" s="42"/>
      <c r="AB57" s="29"/>
      <c r="AC57" s="29"/>
      <c r="AD57" s="29"/>
      <c r="AE57" s="29"/>
      <c r="AF57" s="29"/>
      <c r="AG57" s="144"/>
      <c r="AH57" s="145">
        <f t="shared" si="18"/>
        <v>0</v>
      </c>
      <c r="AI57" s="142"/>
      <c r="AJ57" s="131"/>
      <c r="AK57" s="131"/>
      <c r="AL57" s="34"/>
      <c r="AM57" s="26"/>
      <c r="AN57" s="585"/>
      <c r="AO57" s="704"/>
      <c r="AP57" s="704"/>
      <c r="AQ57" s="585"/>
      <c r="AR57" s="586"/>
      <c r="AS57" s="29"/>
      <c r="AT57" s="29"/>
      <c r="AU57" s="29"/>
      <c r="AV57" s="29"/>
      <c r="AW57" s="29"/>
      <c r="AX57" s="29"/>
      <c r="AY57" s="29"/>
      <c r="AZ57" s="144"/>
      <c r="BA57" s="145">
        <f t="shared" si="19"/>
        <v>0</v>
      </c>
      <c r="BB57" s="142"/>
      <c r="BC57" s="131"/>
      <c r="BD57" s="131"/>
      <c r="BE57" s="34"/>
    </row>
    <row r="58" spans="1:57" x14ac:dyDescent="0.25">
      <c r="A58" s="26"/>
      <c r="B58" s="585"/>
      <c r="C58" s="704"/>
      <c r="D58" s="586"/>
      <c r="E58" s="688"/>
      <c r="F58" s="688"/>
      <c r="G58" s="29"/>
      <c r="H58" s="29"/>
      <c r="I58" s="29"/>
      <c r="J58" s="29"/>
      <c r="K58" s="29"/>
      <c r="L58" s="29"/>
      <c r="M58" s="29"/>
      <c r="N58" s="38"/>
      <c r="O58" s="143">
        <f t="shared" si="17"/>
        <v>0</v>
      </c>
      <c r="P58" s="139"/>
      <c r="Q58" s="139"/>
      <c r="R58" s="131"/>
      <c r="S58" s="34"/>
      <c r="T58" s="26"/>
      <c r="U58" s="585"/>
      <c r="V58" s="704"/>
      <c r="W58" s="704"/>
      <c r="X58" s="585"/>
      <c r="Y58" s="586"/>
      <c r="Z58" s="29"/>
      <c r="AA58" s="42"/>
      <c r="AB58" s="29"/>
      <c r="AC58" s="29"/>
      <c r="AD58" s="29"/>
      <c r="AE58" s="29"/>
      <c r="AF58" s="29"/>
      <c r="AG58" s="144"/>
      <c r="AH58" s="145">
        <f t="shared" si="18"/>
        <v>0</v>
      </c>
      <c r="AI58" s="142"/>
      <c r="AJ58" s="131"/>
      <c r="AK58" s="131"/>
      <c r="AL58" s="34"/>
      <c r="AM58" s="26"/>
      <c r="AN58" s="585"/>
      <c r="AO58" s="704"/>
      <c r="AP58" s="704"/>
      <c r="AQ58" s="585"/>
      <c r="AR58" s="586"/>
      <c r="AS58" s="29"/>
      <c r="AT58" s="29"/>
      <c r="AU58" s="29"/>
      <c r="AV58" s="29"/>
      <c r="AW58" s="29"/>
      <c r="AX58" s="29"/>
      <c r="AY58" s="29"/>
      <c r="AZ58" s="144"/>
      <c r="BA58" s="145">
        <f t="shared" si="19"/>
        <v>0</v>
      </c>
      <c r="BB58" s="142"/>
      <c r="BC58" s="131"/>
      <c r="BD58" s="131"/>
      <c r="BE58" s="34"/>
    </row>
    <row r="59" spans="1:57" x14ac:dyDescent="0.25">
      <c r="A59" s="26"/>
      <c r="B59" s="585"/>
      <c r="C59" s="704"/>
      <c r="D59" s="586"/>
      <c r="E59" s="688"/>
      <c r="F59" s="688"/>
      <c r="G59" s="29"/>
      <c r="H59" s="29"/>
      <c r="I59" s="29"/>
      <c r="J59" s="29"/>
      <c r="K59" s="29"/>
      <c r="L59" s="29"/>
      <c r="M59" s="29"/>
      <c r="N59" s="38"/>
      <c r="O59" s="143">
        <f t="shared" si="17"/>
        <v>0</v>
      </c>
      <c r="P59" s="139"/>
      <c r="Q59" s="139"/>
      <c r="R59" s="131"/>
      <c r="S59" s="34"/>
      <c r="T59" s="26"/>
      <c r="U59" s="585"/>
      <c r="V59" s="704"/>
      <c r="W59" s="704"/>
      <c r="X59" s="585"/>
      <c r="Y59" s="586"/>
      <c r="Z59" s="29"/>
      <c r="AA59" s="42"/>
      <c r="AB59" s="29"/>
      <c r="AC59" s="29"/>
      <c r="AD59" s="29"/>
      <c r="AE59" s="29"/>
      <c r="AF59" s="29"/>
      <c r="AG59" s="144"/>
      <c r="AH59" s="145">
        <f t="shared" si="18"/>
        <v>0</v>
      </c>
      <c r="AI59" s="142"/>
      <c r="AJ59" s="131"/>
      <c r="AK59" s="131"/>
      <c r="AL59" s="34"/>
      <c r="AM59" s="26"/>
      <c r="AN59" s="585"/>
      <c r="AO59" s="704"/>
      <c r="AP59" s="704"/>
      <c r="AQ59" s="585"/>
      <c r="AR59" s="586"/>
      <c r="AS59" s="29"/>
      <c r="AT59" s="29"/>
      <c r="AU59" s="29"/>
      <c r="AV59" s="29"/>
      <c r="AW59" s="29"/>
      <c r="AX59" s="29"/>
      <c r="AY59" s="29"/>
      <c r="AZ59" s="144"/>
      <c r="BA59" s="145">
        <f t="shared" si="19"/>
        <v>0</v>
      </c>
      <c r="BB59" s="142"/>
      <c r="BC59" s="131"/>
      <c r="BD59" s="131"/>
      <c r="BE59" s="34"/>
    </row>
    <row r="60" spans="1:57" x14ac:dyDescent="0.25">
      <c r="A60" s="26"/>
      <c r="B60" s="585"/>
      <c r="C60" s="704"/>
      <c r="D60" s="586"/>
      <c r="E60" s="688"/>
      <c r="F60" s="688"/>
      <c r="G60" s="29"/>
      <c r="H60" s="29"/>
      <c r="I60" s="29"/>
      <c r="J60" s="29"/>
      <c r="K60" s="29"/>
      <c r="L60" s="29"/>
      <c r="M60" s="29"/>
      <c r="N60" s="38"/>
      <c r="O60" s="143">
        <f t="shared" si="17"/>
        <v>0</v>
      </c>
      <c r="P60" s="139"/>
      <c r="Q60" s="139"/>
      <c r="R60" s="131"/>
      <c r="S60" s="34"/>
      <c r="T60" s="26"/>
      <c r="U60" s="585"/>
      <c r="V60" s="704"/>
      <c r="W60" s="704"/>
      <c r="X60" s="585"/>
      <c r="Y60" s="586"/>
      <c r="Z60" s="29"/>
      <c r="AA60" s="42"/>
      <c r="AB60" s="29"/>
      <c r="AC60" s="29"/>
      <c r="AD60" s="29"/>
      <c r="AE60" s="29"/>
      <c r="AF60" s="29"/>
      <c r="AG60" s="144"/>
      <c r="AH60" s="145">
        <f t="shared" si="18"/>
        <v>0</v>
      </c>
      <c r="AI60" s="142"/>
      <c r="AJ60" s="131"/>
      <c r="AK60" s="131"/>
      <c r="AL60" s="34"/>
      <c r="AM60" s="26"/>
      <c r="AN60" s="585"/>
      <c r="AO60" s="704"/>
      <c r="AP60" s="704"/>
      <c r="AQ60" s="585"/>
      <c r="AR60" s="586"/>
      <c r="AS60" s="29"/>
      <c r="AT60" s="29"/>
      <c r="AU60" s="29"/>
      <c r="AV60" s="29"/>
      <c r="AW60" s="29"/>
      <c r="AX60" s="29"/>
      <c r="AY60" s="29"/>
      <c r="AZ60" s="144"/>
      <c r="BA60" s="145">
        <f t="shared" si="19"/>
        <v>0</v>
      </c>
      <c r="BB60" s="142"/>
      <c r="BC60" s="131"/>
      <c r="BD60" s="131"/>
      <c r="BE60" s="34"/>
    </row>
    <row r="61" spans="1:57" x14ac:dyDescent="0.25">
      <c r="A61" s="26"/>
      <c r="B61" s="585"/>
      <c r="C61" s="704"/>
      <c r="D61" s="586"/>
      <c r="E61" s="688"/>
      <c r="F61" s="688"/>
      <c r="G61" s="29"/>
      <c r="H61" s="29"/>
      <c r="I61" s="29"/>
      <c r="J61" s="29"/>
      <c r="K61" s="29"/>
      <c r="L61" s="29"/>
      <c r="M61" s="29"/>
      <c r="N61" s="38"/>
      <c r="O61" s="143">
        <f t="shared" si="17"/>
        <v>0</v>
      </c>
      <c r="P61" s="139"/>
      <c r="Q61" s="139"/>
      <c r="R61" s="131"/>
      <c r="S61" s="34"/>
      <c r="T61" s="26"/>
      <c r="U61" s="585"/>
      <c r="V61" s="704"/>
      <c r="W61" s="704"/>
      <c r="X61" s="585"/>
      <c r="Y61" s="586"/>
      <c r="Z61" s="29"/>
      <c r="AA61" s="42"/>
      <c r="AB61" s="29"/>
      <c r="AC61" s="29"/>
      <c r="AD61" s="29"/>
      <c r="AE61" s="29"/>
      <c r="AF61" s="29"/>
      <c r="AG61" s="144"/>
      <c r="AH61" s="145">
        <f t="shared" si="18"/>
        <v>0</v>
      </c>
      <c r="AI61" s="142"/>
      <c r="AJ61" s="131"/>
      <c r="AK61" s="131"/>
      <c r="AL61" s="34"/>
      <c r="AM61" s="26"/>
      <c r="AN61" s="585"/>
      <c r="AO61" s="704"/>
      <c r="AP61" s="704"/>
      <c r="AQ61" s="585"/>
      <c r="AR61" s="586"/>
      <c r="AS61" s="29"/>
      <c r="AT61" s="29"/>
      <c r="AU61" s="29"/>
      <c r="AV61" s="29"/>
      <c r="AW61" s="29"/>
      <c r="AX61" s="29"/>
      <c r="AY61" s="29"/>
      <c r="AZ61" s="144"/>
      <c r="BA61" s="145">
        <f t="shared" si="19"/>
        <v>0</v>
      </c>
      <c r="BB61" s="142"/>
      <c r="BC61" s="131"/>
      <c r="BD61" s="131"/>
      <c r="BE61" s="34"/>
    </row>
    <row r="62" spans="1:57" x14ac:dyDescent="0.25">
      <c r="A62" s="26"/>
      <c r="B62" s="585"/>
      <c r="C62" s="704"/>
      <c r="D62" s="586"/>
      <c r="E62" s="688"/>
      <c r="F62" s="688"/>
      <c r="G62" s="29"/>
      <c r="H62" s="29"/>
      <c r="I62" s="29"/>
      <c r="J62" s="29"/>
      <c r="K62" s="29"/>
      <c r="L62" s="29"/>
      <c r="M62" s="29"/>
      <c r="N62" s="38"/>
      <c r="O62" s="143">
        <f t="shared" si="17"/>
        <v>0</v>
      </c>
      <c r="P62" s="139"/>
      <c r="Q62" s="139"/>
      <c r="R62" s="131"/>
      <c r="S62" s="34"/>
      <c r="T62" s="26"/>
      <c r="U62" s="585"/>
      <c r="V62" s="704"/>
      <c r="W62" s="704"/>
      <c r="X62" s="585"/>
      <c r="Y62" s="586"/>
      <c r="Z62" s="29"/>
      <c r="AA62" s="42"/>
      <c r="AB62" s="29"/>
      <c r="AC62" s="29"/>
      <c r="AD62" s="29"/>
      <c r="AE62" s="29"/>
      <c r="AF62" s="29"/>
      <c r="AG62" s="144"/>
      <c r="AH62" s="145">
        <f t="shared" si="18"/>
        <v>0</v>
      </c>
      <c r="AI62" s="142"/>
      <c r="AJ62" s="131"/>
      <c r="AK62" s="131"/>
      <c r="AL62" s="34"/>
      <c r="AM62" s="26"/>
      <c r="AN62" s="585"/>
      <c r="AO62" s="704"/>
      <c r="AP62" s="704"/>
      <c r="AQ62" s="585"/>
      <c r="AR62" s="586"/>
      <c r="AS62" s="29"/>
      <c r="AT62" s="29"/>
      <c r="AU62" s="29"/>
      <c r="AV62" s="29"/>
      <c r="AW62" s="29"/>
      <c r="AX62" s="29"/>
      <c r="AY62" s="29"/>
      <c r="AZ62" s="144"/>
      <c r="BA62" s="145">
        <f t="shared" si="19"/>
        <v>0</v>
      </c>
      <c r="BB62" s="142"/>
      <c r="BC62" s="131"/>
      <c r="BD62" s="131"/>
      <c r="BE62" s="34"/>
    </row>
    <row r="63" spans="1:57" x14ac:dyDescent="0.25">
      <c r="A63" s="26"/>
      <c r="B63" s="585"/>
      <c r="C63" s="704"/>
      <c r="D63" s="586"/>
      <c r="E63" s="688"/>
      <c r="F63" s="688"/>
      <c r="G63" s="29"/>
      <c r="H63" s="29"/>
      <c r="I63" s="29"/>
      <c r="J63" s="29"/>
      <c r="K63" s="29"/>
      <c r="L63" s="29"/>
      <c r="M63" s="29"/>
      <c r="N63" s="38"/>
      <c r="O63" s="143">
        <f t="shared" si="17"/>
        <v>0</v>
      </c>
      <c r="P63" s="139"/>
      <c r="Q63" s="139"/>
      <c r="R63" s="131"/>
      <c r="S63" s="34"/>
      <c r="T63" s="26"/>
      <c r="U63" s="585"/>
      <c r="V63" s="704"/>
      <c r="W63" s="704"/>
      <c r="X63" s="585"/>
      <c r="Y63" s="586"/>
      <c r="Z63" s="29"/>
      <c r="AA63" s="42"/>
      <c r="AB63" s="29"/>
      <c r="AC63" s="29"/>
      <c r="AD63" s="29"/>
      <c r="AE63" s="29"/>
      <c r="AF63" s="29"/>
      <c r="AG63" s="144"/>
      <c r="AH63" s="145">
        <f t="shared" si="18"/>
        <v>0</v>
      </c>
      <c r="AI63" s="142"/>
      <c r="AJ63" s="131"/>
      <c r="AK63" s="131"/>
      <c r="AL63" s="34"/>
      <c r="AM63" s="26"/>
      <c r="AN63" s="585"/>
      <c r="AO63" s="704"/>
      <c r="AP63" s="704"/>
      <c r="AQ63" s="585"/>
      <c r="AR63" s="586"/>
      <c r="AS63" s="29"/>
      <c r="AT63" s="29"/>
      <c r="AU63" s="29"/>
      <c r="AV63" s="29"/>
      <c r="AW63" s="29"/>
      <c r="AX63" s="29"/>
      <c r="AY63" s="29"/>
      <c r="AZ63" s="144"/>
      <c r="BA63" s="145">
        <f t="shared" si="19"/>
        <v>0</v>
      </c>
      <c r="BB63" s="142"/>
      <c r="BC63" s="131"/>
      <c r="BD63" s="131"/>
      <c r="BE63" s="34"/>
    </row>
    <row r="64" spans="1:57" x14ac:dyDescent="0.25">
      <c r="A64" s="26"/>
      <c r="B64" s="585"/>
      <c r="C64" s="704"/>
      <c r="D64" s="586"/>
      <c r="E64" s="688"/>
      <c r="F64" s="688"/>
      <c r="G64" s="29"/>
      <c r="H64" s="29"/>
      <c r="I64" s="29"/>
      <c r="J64" s="29"/>
      <c r="K64" s="29"/>
      <c r="L64" s="29"/>
      <c r="M64" s="29"/>
      <c r="N64" s="38"/>
      <c r="O64" s="143">
        <f t="shared" si="17"/>
        <v>0</v>
      </c>
      <c r="P64" s="139"/>
      <c r="Q64" s="139"/>
      <c r="R64" s="131"/>
      <c r="S64" s="34"/>
      <c r="T64" s="26"/>
      <c r="U64" s="585"/>
      <c r="V64" s="704"/>
      <c r="W64" s="704"/>
      <c r="X64" s="585"/>
      <c r="Y64" s="586"/>
      <c r="Z64" s="29"/>
      <c r="AA64" s="42"/>
      <c r="AB64" s="29"/>
      <c r="AC64" s="29"/>
      <c r="AD64" s="29"/>
      <c r="AE64" s="29"/>
      <c r="AF64" s="29"/>
      <c r="AG64" s="144"/>
      <c r="AH64" s="145">
        <f t="shared" si="18"/>
        <v>0</v>
      </c>
      <c r="AI64" s="142"/>
      <c r="AJ64" s="131"/>
      <c r="AK64" s="131"/>
      <c r="AL64" s="34"/>
      <c r="AM64" s="26"/>
      <c r="AN64" s="585"/>
      <c r="AO64" s="704"/>
      <c r="AP64" s="704"/>
      <c r="AQ64" s="585"/>
      <c r="AR64" s="586"/>
      <c r="AS64" s="29"/>
      <c r="AT64" s="29"/>
      <c r="AU64" s="29"/>
      <c r="AV64" s="29"/>
      <c r="AW64" s="29"/>
      <c r="AX64" s="29"/>
      <c r="AY64" s="29"/>
      <c r="AZ64" s="144"/>
      <c r="BA64" s="145">
        <f t="shared" si="19"/>
        <v>0</v>
      </c>
      <c r="BB64" s="142"/>
      <c r="BC64" s="131"/>
      <c r="BD64" s="131"/>
      <c r="BE64" s="34"/>
    </row>
    <row r="65" spans="1:76" x14ac:dyDescent="0.25">
      <c r="A65" s="26"/>
      <c r="B65" s="585"/>
      <c r="C65" s="704"/>
      <c r="D65" s="586"/>
      <c r="E65" s="688"/>
      <c r="F65" s="688"/>
      <c r="G65" s="29"/>
      <c r="H65" s="29"/>
      <c r="I65" s="29"/>
      <c r="J65" s="29"/>
      <c r="K65" s="29"/>
      <c r="L65" s="29"/>
      <c r="M65" s="29"/>
      <c r="N65" s="38"/>
      <c r="O65" s="143">
        <f t="shared" si="17"/>
        <v>0</v>
      </c>
      <c r="P65" s="139"/>
      <c r="Q65" s="139"/>
      <c r="R65" s="131"/>
      <c r="S65" s="34"/>
      <c r="T65" s="26"/>
      <c r="U65" s="585"/>
      <c r="V65" s="704"/>
      <c r="W65" s="704"/>
      <c r="X65" s="585"/>
      <c r="Y65" s="586"/>
      <c r="Z65" s="29"/>
      <c r="AA65" s="42"/>
      <c r="AB65" s="29"/>
      <c r="AC65" s="29"/>
      <c r="AD65" s="29"/>
      <c r="AE65" s="29"/>
      <c r="AF65" s="29"/>
      <c r="AG65" s="144"/>
      <c r="AH65" s="145">
        <f t="shared" si="18"/>
        <v>0</v>
      </c>
      <c r="AI65" s="142"/>
      <c r="AJ65" s="131"/>
      <c r="AK65" s="131"/>
      <c r="AL65" s="34"/>
      <c r="AM65" s="26"/>
      <c r="AN65" s="585"/>
      <c r="AO65" s="704"/>
      <c r="AP65" s="704"/>
      <c r="AQ65" s="585"/>
      <c r="AR65" s="586"/>
      <c r="AS65" s="29"/>
      <c r="AT65" s="29"/>
      <c r="AU65" s="29"/>
      <c r="AV65" s="29"/>
      <c r="AW65" s="29"/>
      <c r="AX65" s="29"/>
      <c r="AY65" s="29"/>
      <c r="AZ65" s="144"/>
      <c r="BA65" s="145">
        <f t="shared" si="19"/>
        <v>0</v>
      </c>
      <c r="BB65" s="142"/>
      <c r="BC65" s="131"/>
      <c r="BD65" s="131"/>
      <c r="BE65" s="34"/>
    </row>
    <row r="66" spans="1:76" x14ac:dyDescent="0.25">
      <c r="A66" s="26"/>
      <c r="B66" s="585"/>
      <c r="C66" s="704"/>
      <c r="D66" s="586"/>
      <c r="E66" s="688"/>
      <c r="F66" s="688"/>
      <c r="G66" s="29"/>
      <c r="H66" s="29"/>
      <c r="I66" s="29"/>
      <c r="J66" s="29"/>
      <c r="K66" s="29"/>
      <c r="L66" s="29"/>
      <c r="M66" s="29"/>
      <c r="N66" s="38"/>
      <c r="O66" s="143">
        <f t="shared" si="17"/>
        <v>0</v>
      </c>
      <c r="P66" s="139"/>
      <c r="Q66" s="139"/>
      <c r="R66" s="131"/>
      <c r="S66" s="34"/>
      <c r="T66" s="26"/>
      <c r="U66" s="585"/>
      <c r="V66" s="704"/>
      <c r="W66" s="704"/>
      <c r="X66" s="585"/>
      <c r="Y66" s="586"/>
      <c r="Z66" s="29"/>
      <c r="AA66" s="42"/>
      <c r="AB66" s="29"/>
      <c r="AC66" s="29"/>
      <c r="AD66" s="29"/>
      <c r="AE66" s="29"/>
      <c r="AF66" s="29"/>
      <c r="AG66" s="144"/>
      <c r="AH66" s="145">
        <f t="shared" si="18"/>
        <v>0</v>
      </c>
      <c r="AI66" s="142"/>
      <c r="AJ66" s="131"/>
      <c r="AK66" s="131"/>
      <c r="AL66" s="34"/>
      <c r="AM66" s="26"/>
      <c r="AN66" s="585"/>
      <c r="AO66" s="704"/>
      <c r="AP66" s="704"/>
      <c r="AQ66" s="585"/>
      <c r="AR66" s="586"/>
      <c r="AS66" s="29"/>
      <c r="AT66" s="29"/>
      <c r="AU66" s="29"/>
      <c r="AV66" s="29"/>
      <c r="AW66" s="29"/>
      <c r="AX66" s="29"/>
      <c r="AY66" s="29"/>
      <c r="AZ66" s="144"/>
      <c r="BA66" s="145">
        <f t="shared" si="19"/>
        <v>0</v>
      </c>
      <c r="BB66" s="142"/>
      <c r="BC66" s="131"/>
      <c r="BD66" s="131"/>
      <c r="BE66" s="34"/>
    </row>
    <row r="67" spans="1:76" x14ac:dyDescent="0.25">
      <c r="A67" s="26"/>
      <c r="B67" s="585"/>
      <c r="C67" s="704"/>
      <c r="D67" s="586"/>
      <c r="E67" s="688"/>
      <c r="F67" s="688"/>
      <c r="G67" s="29"/>
      <c r="H67" s="29"/>
      <c r="I67" s="29"/>
      <c r="J67" s="29"/>
      <c r="K67" s="29"/>
      <c r="L67" s="29"/>
      <c r="M67" s="29"/>
      <c r="N67" s="38"/>
      <c r="O67" s="143">
        <f t="shared" si="17"/>
        <v>0</v>
      </c>
      <c r="P67" s="139"/>
      <c r="Q67" s="139"/>
      <c r="R67" s="131"/>
      <c r="S67" s="34"/>
      <c r="T67" s="26"/>
      <c r="U67" s="585"/>
      <c r="V67" s="704"/>
      <c r="W67" s="704"/>
      <c r="X67" s="585"/>
      <c r="Y67" s="586"/>
      <c r="Z67" s="29"/>
      <c r="AA67" s="42"/>
      <c r="AB67" s="29"/>
      <c r="AC67" s="29"/>
      <c r="AD67" s="29"/>
      <c r="AE67" s="29"/>
      <c r="AF67" s="29"/>
      <c r="AG67" s="144"/>
      <c r="AH67" s="145">
        <f t="shared" si="18"/>
        <v>0</v>
      </c>
      <c r="AI67" s="142"/>
      <c r="AJ67" s="131"/>
      <c r="AK67" s="131"/>
      <c r="AL67" s="34"/>
      <c r="AM67" s="26"/>
      <c r="AN67" s="585"/>
      <c r="AO67" s="704"/>
      <c r="AP67" s="704"/>
      <c r="AQ67" s="585"/>
      <c r="AR67" s="586"/>
      <c r="AS67" s="29"/>
      <c r="AT67" s="29"/>
      <c r="AU67" s="29"/>
      <c r="AV67" s="29"/>
      <c r="AW67" s="29"/>
      <c r="AX67" s="29"/>
      <c r="AY67" s="29"/>
      <c r="AZ67" s="144"/>
      <c r="BA67" s="145">
        <f t="shared" si="19"/>
        <v>0</v>
      </c>
      <c r="BB67" s="142"/>
      <c r="BC67" s="131"/>
      <c r="BD67" s="131"/>
      <c r="BE67" s="34"/>
    </row>
    <row r="68" spans="1:76" ht="15.75" thickBot="1" x14ac:dyDescent="0.3">
      <c r="A68" s="27"/>
      <c r="B68" s="879"/>
      <c r="C68" s="880"/>
      <c r="D68" s="881"/>
      <c r="E68" s="879"/>
      <c r="F68" s="881"/>
      <c r="G68" s="30"/>
      <c r="H68" s="30"/>
      <c r="I68" s="30"/>
      <c r="J68" s="30"/>
      <c r="K68" s="30"/>
      <c r="L68" s="30"/>
      <c r="M68" s="30"/>
      <c r="N68" s="39"/>
      <c r="O68" s="146">
        <f t="shared" si="17"/>
        <v>0</v>
      </c>
      <c r="P68" s="139"/>
      <c r="Q68" s="139"/>
      <c r="R68" s="131"/>
      <c r="S68" s="35"/>
      <c r="T68" s="27"/>
      <c r="U68" s="585"/>
      <c r="V68" s="704"/>
      <c r="W68" s="704"/>
      <c r="X68" s="585"/>
      <c r="Y68" s="586"/>
      <c r="Z68" s="30"/>
      <c r="AA68" s="30"/>
      <c r="AB68" s="30"/>
      <c r="AC68" s="30"/>
      <c r="AD68" s="30"/>
      <c r="AE68" s="30"/>
      <c r="AF68" s="30"/>
      <c r="AG68" s="147"/>
      <c r="AH68" s="145">
        <f t="shared" si="18"/>
        <v>0</v>
      </c>
      <c r="AI68" s="142"/>
      <c r="AJ68" s="131"/>
      <c r="AK68" s="131"/>
      <c r="AL68" s="35"/>
      <c r="AM68" s="27"/>
      <c r="AN68" s="585"/>
      <c r="AO68" s="704"/>
      <c r="AP68" s="704"/>
      <c r="AQ68" s="585"/>
      <c r="AR68" s="586"/>
      <c r="AS68" s="30"/>
      <c r="AT68" s="30"/>
      <c r="AU68" s="30"/>
      <c r="AV68" s="30"/>
      <c r="AW68" s="30"/>
      <c r="AX68" s="30"/>
      <c r="AY68" s="30"/>
      <c r="AZ68" s="144"/>
      <c r="BA68" s="145">
        <f t="shared" si="19"/>
        <v>0</v>
      </c>
      <c r="BB68" s="142"/>
      <c r="BC68" s="131"/>
      <c r="BD68" s="131"/>
      <c r="BE68" s="35"/>
    </row>
    <row r="69" spans="1:76" ht="16.5" thickTop="1" thickBot="1" x14ac:dyDescent="0.3">
      <c r="A69" s="563" t="s">
        <v>131</v>
      </c>
      <c r="B69" s="564"/>
      <c r="C69" s="564"/>
      <c r="D69" s="564"/>
      <c r="E69" s="564"/>
      <c r="F69" s="564"/>
      <c r="G69" s="564"/>
      <c r="H69" s="565"/>
      <c r="I69" s="46">
        <f>SUM(I42:I68)+SUM(AB42:AB73)+SUM(AT42:AT73)</f>
        <v>0</v>
      </c>
      <c r="J69" s="46">
        <f>SUM(J42:J68)+SUM(AC42:AC73)+SUM(AU42:AU73)</f>
        <v>0</v>
      </c>
      <c r="K69" s="46">
        <f>SUM(K42:K68)+SUM(AC42:AC73)+SUM(AU42:AU73)</f>
        <v>0</v>
      </c>
      <c r="L69" s="46">
        <f>SUM(L42:L68)+SUM(AD42:AD73)+SUM(AV42:AV73)</f>
        <v>0</v>
      </c>
      <c r="M69" s="46">
        <f>SUM(M42:M68)+SUM(AE42:AE73)+SUM(AW42:AW73)</f>
        <v>0</v>
      </c>
      <c r="N69" s="48">
        <f>SUM(O42:O68)</f>
        <v>0</v>
      </c>
      <c r="O69" s="566"/>
      <c r="P69" s="566"/>
      <c r="Q69" s="566"/>
      <c r="R69" s="566"/>
      <c r="S69" s="568"/>
      <c r="T69" s="27"/>
      <c r="U69" s="585"/>
      <c r="V69" s="704"/>
      <c r="W69" s="704"/>
      <c r="X69" s="585"/>
      <c r="Y69" s="586"/>
      <c r="Z69" s="30"/>
      <c r="AA69" s="30"/>
      <c r="AB69" s="30"/>
      <c r="AC69" s="30"/>
      <c r="AD69" s="30"/>
      <c r="AE69" s="30"/>
      <c r="AF69" s="30"/>
      <c r="AG69" s="147"/>
      <c r="AH69" s="145">
        <f t="shared" si="18"/>
        <v>0</v>
      </c>
      <c r="AI69" s="142"/>
      <c r="AJ69" s="131"/>
      <c r="AK69" s="131"/>
      <c r="AL69" s="35"/>
      <c r="AM69" s="27"/>
      <c r="AN69" s="585"/>
      <c r="AO69" s="704"/>
      <c r="AP69" s="704"/>
      <c r="AQ69" s="585"/>
      <c r="AR69" s="586"/>
      <c r="AS69" s="30"/>
      <c r="AT69" s="30"/>
      <c r="AU69" s="30"/>
      <c r="AV69" s="30"/>
      <c r="AW69" s="30"/>
      <c r="AX69" s="30"/>
      <c r="AY69" s="30"/>
      <c r="AZ69" s="144"/>
      <c r="BA69" s="145">
        <f t="shared" si="19"/>
        <v>0</v>
      </c>
      <c r="BB69" s="142"/>
      <c r="BC69" s="131"/>
      <c r="BD69" s="131"/>
      <c r="BE69" s="35"/>
    </row>
    <row r="70" spans="1:76" ht="15.75" thickBot="1" x14ac:dyDescent="0.3">
      <c r="A70" s="573" t="s">
        <v>38</v>
      </c>
      <c r="B70" s="574"/>
      <c r="C70" s="574"/>
      <c r="D70" s="574"/>
      <c r="E70" s="574"/>
      <c r="F70" s="574"/>
      <c r="G70" s="574"/>
      <c r="H70" s="574"/>
      <c r="I70" s="574"/>
      <c r="J70" s="574"/>
      <c r="K70" s="574"/>
      <c r="L70" s="574"/>
      <c r="M70" s="574"/>
      <c r="N70" s="575"/>
      <c r="O70" s="579">
        <f>SUM(P42:P68)+SUM(AI42:AI73)+SUM(AX42:AX73)</f>
        <v>0</v>
      </c>
      <c r="P70" s="560"/>
      <c r="Q70" s="560"/>
      <c r="R70" s="560"/>
      <c r="S70" s="562"/>
      <c r="T70" s="27"/>
      <c r="U70" s="585"/>
      <c r="V70" s="704"/>
      <c r="W70" s="704"/>
      <c r="X70" s="585"/>
      <c r="Y70" s="586"/>
      <c r="Z70" s="30"/>
      <c r="AA70" s="30"/>
      <c r="AB70" s="30"/>
      <c r="AC70" s="30"/>
      <c r="AD70" s="30"/>
      <c r="AE70" s="30"/>
      <c r="AF70" s="30"/>
      <c r="AG70" s="147"/>
      <c r="AH70" s="145">
        <f t="shared" si="18"/>
        <v>0</v>
      </c>
      <c r="AI70" s="142"/>
      <c r="AJ70" s="131"/>
      <c r="AK70" s="148"/>
      <c r="AL70" s="35"/>
      <c r="AM70" s="27"/>
      <c r="AN70" s="585"/>
      <c r="AO70" s="704"/>
      <c r="AP70" s="704"/>
      <c r="AQ70" s="585"/>
      <c r="AR70" s="586"/>
      <c r="AS70" s="30"/>
      <c r="AT70" s="30"/>
      <c r="AU70" s="30"/>
      <c r="AV70" s="30"/>
      <c r="AW70" s="30"/>
      <c r="AX70" s="30"/>
      <c r="AY70" s="30"/>
      <c r="AZ70" s="144"/>
      <c r="BA70" s="145">
        <f t="shared" si="19"/>
        <v>0</v>
      </c>
      <c r="BB70" s="142"/>
      <c r="BC70" s="131"/>
      <c r="BD70" s="131"/>
      <c r="BE70" s="35"/>
    </row>
    <row r="71" spans="1:76" ht="15.75" thickBot="1" x14ac:dyDescent="0.3">
      <c r="A71" s="555" t="s">
        <v>39</v>
      </c>
      <c r="B71" s="556"/>
      <c r="C71" s="556"/>
      <c r="D71" s="556"/>
      <c r="E71" s="556"/>
      <c r="F71" s="556"/>
      <c r="G71" s="556"/>
      <c r="H71" s="556"/>
      <c r="I71" s="556"/>
      <c r="J71" s="556"/>
      <c r="K71" s="556"/>
      <c r="L71" s="556"/>
      <c r="M71" s="556"/>
      <c r="N71" s="557"/>
      <c r="O71" s="558"/>
      <c r="P71" s="559">
        <f>SUM(Q42:Q68)+SUM(AJ42:AJ73)+SUM(BC42:BC73)</f>
        <v>0</v>
      </c>
      <c r="Q71" s="560"/>
      <c r="R71" s="560"/>
      <c r="S71" s="562"/>
      <c r="T71" s="27"/>
      <c r="U71" s="585"/>
      <c r="V71" s="704"/>
      <c r="W71" s="704"/>
      <c r="X71" s="585"/>
      <c r="Y71" s="586"/>
      <c r="Z71" s="30"/>
      <c r="AA71" s="30"/>
      <c r="AB71" s="30"/>
      <c r="AC71" s="30"/>
      <c r="AD71" s="30"/>
      <c r="AE71" s="30"/>
      <c r="AF71" s="30"/>
      <c r="AG71" s="147"/>
      <c r="AH71" s="145">
        <f t="shared" si="18"/>
        <v>0</v>
      </c>
      <c r="AI71" s="142"/>
      <c r="AJ71" s="142"/>
      <c r="AK71" s="131"/>
      <c r="AL71" s="35"/>
      <c r="AM71" s="27"/>
      <c r="AN71" s="585"/>
      <c r="AO71" s="704"/>
      <c r="AP71" s="704"/>
      <c r="AQ71" s="585"/>
      <c r="AR71" s="586"/>
      <c r="AS71" s="30"/>
      <c r="AT71" s="30"/>
      <c r="AU71" s="30"/>
      <c r="AV71" s="30"/>
      <c r="AW71" s="30"/>
      <c r="AX71" s="30"/>
      <c r="AY71" s="30"/>
      <c r="AZ71" s="144"/>
      <c r="BA71" s="145">
        <f t="shared" si="19"/>
        <v>0</v>
      </c>
      <c r="BB71" s="142"/>
      <c r="BC71" s="131"/>
      <c r="BD71" s="131"/>
      <c r="BE71" s="35"/>
    </row>
    <row r="72" spans="1:76" ht="15.75" thickBot="1" x14ac:dyDescent="0.3">
      <c r="A72" s="540" t="s">
        <v>56</v>
      </c>
      <c r="B72" s="540"/>
      <c r="C72" s="540"/>
      <c r="D72" s="540"/>
      <c r="E72" s="540"/>
      <c r="F72" s="540"/>
      <c r="G72" s="540"/>
      <c r="H72" s="540"/>
      <c r="I72" s="540"/>
      <c r="J72" s="540"/>
      <c r="K72" s="540"/>
      <c r="L72" s="540"/>
      <c r="M72" s="540"/>
      <c r="N72" s="540"/>
      <c r="O72" s="540"/>
      <c r="P72" s="540"/>
      <c r="Q72" s="541"/>
      <c r="R72" s="542">
        <f>SUM(R42:R68)+SUM(AK42:AK72)+SUM(BD42:BD72)</f>
        <v>0</v>
      </c>
      <c r="S72" s="543"/>
      <c r="T72" s="59"/>
      <c r="U72" s="699"/>
      <c r="V72" s="701"/>
      <c r="W72" s="701"/>
      <c r="X72" s="699"/>
      <c r="Y72" s="700"/>
      <c r="Z72" s="60"/>
      <c r="AA72" s="60"/>
      <c r="AB72" s="60"/>
      <c r="AC72" s="60"/>
      <c r="AD72" s="60"/>
      <c r="AE72" s="60"/>
      <c r="AF72" s="60"/>
      <c r="AG72" s="149"/>
      <c r="AH72" s="150">
        <f t="shared" si="18"/>
        <v>0</v>
      </c>
      <c r="AI72" s="137"/>
      <c r="AJ72" s="137"/>
      <c r="AK72" s="137"/>
      <c r="AL72" s="62"/>
      <c r="AM72" s="59"/>
      <c r="AN72" s="699"/>
      <c r="AO72" s="701"/>
      <c r="AP72" s="701"/>
      <c r="AQ72" s="699"/>
      <c r="AR72" s="700"/>
      <c r="AS72" s="60"/>
      <c r="AT72" s="60"/>
      <c r="AU72" s="60"/>
      <c r="AV72" s="60"/>
      <c r="AW72" s="60"/>
      <c r="AX72" s="60"/>
      <c r="AY72" s="60"/>
      <c r="AZ72" s="149"/>
      <c r="BA72" s="150">
        <f t="shared" si="19"/>
        <v>0</v>
      </c>
      <c r="BB72" s="137"/>
      <c r="BC72" s="137"/>
      <c r="BD72" s="137"/>
      <c r="BE72" s="62"/>
    </row>
    <row r="73" spans="1:76" ht="15.75" customHeight="1" thickBot="1" x14ac:dyDescent="0.3">
      <c r="A73" s="528" t="s">
        <v>31</v>
      </c>
      <c r="B73" s="529"/>
      <c r="C73" s="529"/>
      <c r="D73" s="529"/>
      <c r="E73" s="529"/>
      <c r="F73" s="529"/>
      <c r="G73" s="529"/>
      <c r="H73" s="529"/>
      <c r="I73" s="529"/>
      <c r="J73" s="529"/>
      <c r="K73" s="529"/>
      <c r="L73" s="529"/>
      <c r="M73" s="529"/>
      <c r="N73" s="529"/>
      <c r="O73" s="529"/>
      <c r="P73" s="529"/>
      <c r="Q73" s="529"/>
      <c r="R73" s="529"/>
      <c r="S73" s="530"/>
      <c r="T73" s="528" t="s">
        <v>31</v>
      </c>
      <c r="U73" s="529"/>
      <c r="V73" s="529"/>
      <c r="W73" s="529"/>
      <c r="X73" s="529"/>
      <c r="Y73" s="529"/>
      <c r="Z73" s="529"/>
      <c r="AA73" s="529"/>
      <c r="AB73" s="529"/>
      <c r="AC73" s="529"/>
      <c r="AD73" s="529"/>
      <c r="AE73" s="529"/>
      <c r="AF73" s="529"/>
      <c r="AG73" s="529"/>
      <c r="AH73" s="529"/>
      <c r="AI73" s="529"/>
      <c r="AJ73" s="529"/>
      <c r="AK73" s="529"/>
      <c r="AL73" s="530"/>
      <c r="AM73" s="847" t="s">
        <v>31</v>
      </c>
      <c r="AN73" s="847"/>
      <c r="AO73" s="847"/>
      <c r="AP73" s="847"/>
      <c r="AQ73" s="847"/>
      <c r="AR73" s="847"/>
      <c r="AS73" s="847"/>
      <c r="AT73" s="847"/>
      <c r="AU73" s="847"/>
      <c r="AV73" s="847"/>
      <c r="AW73" s="847"/>
      <c r="AX73" s="847"/>
      <c r="AY73" s="847"/>
      <c r="AZ73" s="847"/>
      <c r="BA73" s="847"/>
      <c r="BB73" s="847"/>
      <c r="BC73" s="847"/>
      <c r="BD73" s="847"/>
      <c r="BE73" s="847"/>
      <c r="BF73" s="847" t="s">
        <v>31</v>
      </c>
      <c r="BG73" s="847"/>
      <c r="BH73" s="847"/>
      <c r="BI73" s="847"/>
      <c r="BJ73" s="847"/>
      <c r="BK73" s="847"/>
      <c r="BL73" s="847"/>
      <c r="BM73" s="847"/>
      <c r="BN73" s="847"/>
      <c r="BO73" s="847"/>
      <c r="BP73" s="847"/>
      <c r="BQ73" s="847"/>
      <c r="BR73" s="847"/>
      <c r="BS73" s="847"/>
      <c r="BT73" s="847"/>
      <c r="BU73" s="847"/>
      <c r="BV73" s="847"/>
      <c r="BW73" s="847"/>
      <c r="BX73" s="847"/>
    </row>
    <row r="74" spans="1:76" ht="15.75" customHeight="1" thickBot="1" x14ac:dyDescent="0.3">
      <c r="A74" s="531"/>
      <c r="B74" s="532"/>
      <c r="C74" s="532"/>
      <c r="D74" s="532"/>
      <c r="E74" s="532"/>
      <c r="F74" s="532"/>
      <c r="G74" s="532"/>
      <c r="H74" s="532"/>
      <c r="I74" s="532"/>
      <c r="J74" s="532"/>
      <c r="K74" s="532"/>
      <c r="L74" s="532"/>
      <c r="M74" s="532"/>
      <c r="N74" s="532"/>
      <c r="O74" s="532"/>
      <c r="P74" s="532"/>
      <c r="Q74" s="532"/>
      <c r="R74" s="532"/>
      <c r="S74" s="533"/>
      <c r="T74" s="531"/>
      <c r="U74" s="532"/>
      <c r="V74" s="532"/>
      <c r="W74" s="532"/>
      <c r="X74" s="532"/>
      <c r="Y74" s="532"/>
      <c r="Z74" s="532"/>
      <c r="AA74" s="532"/>
      <c r="AB74" s="532"/>
      <c r="AC74" s="532"/>
      <c r="AD74" s="532"/>
      <c r="AE74" s="532"/>
      <c r="AF74" s="532"/>
      <c r="AG74" s="532"/>
      <c r="AH74" s="532"/>
      <c r="AI74" s="532"/>
      <c r="AJ74" s="532"/>
      <c r="AK74" s="532"/>
      <c r="AL74" s="533"/>
      <c r="AM74" s="847"/>
      <c r="AN74" s="847"/>
      <c r="AO74" s="847"/>
      <c r="AP74" s="847"/>
      <c r="AQ74" s="847"/>
      <c r="AR74" s="847"/>
      <c r="AS74" s="847"/>
      <c r="AT74" s="847"/>
      <c r="AU74" s="847"/>
      <c r="AV74" s="847"/>
      <c r="AW74" s="847"/>
      <c r="AX74" s="847"/>
      <c r="AY74" s="847"/>
      <c r="AZ74" s="847"/>
      <c r="BA74" s="847"/>
      <c r="BB74" s="847"/>
      <c r="BC74" s="847"/>
      <c r="BD74" s="847"/>
      <c r="BE74" s="847"/>
      <c r="BF74" s="847"/>
      <c r="BG74" s="847"/>
      <c r="BH74" s="847"/>
      <c r="BI74" s="847"/>
      <c r="BJ74" s="847"/>
      <c r="BK74" s="847"/>
      <c r="BL74" s="847"/>
      <c r="BM74" s="847"/>
      <c r="BN74" s="847"/>
      <c r="BO74" s="847"/>
      <c r="BP74" s="847"/>
      <c r="BQ74" s="847"/>
      <c r="BR74" s="847"/>
      <c r="BS74" s="847"/>
      <c r="BT74" s="847"/>
      <c r="BU74" s="847"/>
      <c r="BV74" s="847"/>
      <c r="BW74" s="847"/>
      <c r="BX74" s="847"/>
    </row>
    <row r="75" spans="1:76" ht="15.75" customHeight="1" thickBot="1" x14ac:dyDescent="0.3">
      <c r="A75" s="843" t="s">
        <v>89</v>
      </c>
      <c r="B75" s="843" t="s">
        <v>3</v>
      </c>
      <c r="C75" s="526" t="s">
        <v>41</v>
      </c>
      <c r="D75" s="844"/>
      <c r="E75" s="844"/>
      <c r="F75" s="633" t="s">
        <v>46</v>
      </c>
      <c r="G75" s="633"/>
      <c r="H75" s="502" t="s">
        <v>91</v>
      </c>
      <c r="I75" s="502"/>
      <c r="J75" s="839" t="s">
        <v>92</v>
      </c>
      <c r="K75" s="839"/>
      <c r="L75" s="840"/>
      <c r="M75" s="649" t="s">
        <v>43</v>
      </c>
      <c r="N75" s="721" t="s">
        <v>90</v>
      </c>
      <c r="O75" s="722"/>
      <c r="P75" s="524" t="s">
        <v>25</v>
      </c>
      <c r="Q75" s="524" t="s">
        <v>45</v>
      </c>
      <c r="R75" s="524" t="s">
        <v>26</v>
      </c>
      <c r="S75" s="846" t="s">
        <v>47</v>
      </c>
      <c r="T75" s="843" t="s">
        <v>89</v>
      </c>
      <c r="U75" s="843" t="s">
        <v>3</v>
      </c>
      <c r="V75" s="526" t="s">
        <v>41</v>
      </c>
      <c r="W75" s="844"/>
      <c r="X75" s="844"/>
      <c r="Y75" s="633" t="s">
        <v>46</v>
      </c>
      <c r="Z75" s="633"/>
      <c r="AA75" s="502" t="s">
        <v>91</v>
      </c>
      <c r="AB75" s="502"/>
      <c r="AC75" s="839" t="s">
        <v>92</v>
      </c>
      <c r="AD75" s="839"/>
      <c r="AE75" s="840"/>
      <c r="AF75" s="649" t="s">
        <v>43</v>
      </c>
      <c r="AG75" s="715" t="s">
        <v>90</v>
      </c>
      <c r="AH75" s="716"/>
      <c r="AI75" s="524" t="s">
        <v>25</v>
      </c>
      <c r="AJ75" s="524" t="s">
        <v>45</v>
      </c>
      <c r="AK75" s="524" t="s">
        <v>26</v>
      </c>
      <c r="AL75" s="501" t="s">
        <v>47</v>
      </c>
      <c r="AM75" s="843" t="s">
        <v>89</v>
      </c>
      <c r="AN75" s="843" t="s">
        <v>3</v>
      </c>
      <c r="AO75" s="526" t="s">
        <v>41</v>
      </c>
      <c r="AP75" s="844"/>
      <c r="AQ75" s="844"/>
      <c r="AR75" s="633" t="s">
        <v>46</v>
      </c>
      <c r="AS75" s="633"/>
      <c r="AT75" s="502" t="s">
        <v>91</v>
      </c>
      <c r="AU75" s="502"/>
      <c r="AV75" s="839" t="s">
        <v>92</v>
      </c>
      <c r="AW75" s="839"/>
      <c r="AX75" s="840"/>
      <c r="AY75" s="649" t="s">
        <v>43</v>
      </c>
      <c r="AZ75" s="715" t="s">
        <v>90</v>
      </c>
      <c r="BA75" s="716"/>
      <c r="BB75" s="524" t="s">
        <v>25</v>
      </c>
      <c r="BC75" s="524" t="s">
        <v>45</v>
      </c>
      <c r="BD75" s="524" t="s">
        <v>26</v>
      </c>
      <c r="BE75" s="501" t="s">
        <v>47</v>
      </c>
      <c r="BF75" s="843" t="s">
        <v>89</v>
      </c>
      <c r="BG75" s="843" t="s">
        <v>3</v>
      </c>
      <c r="BH75" s="526" t="s">
        <v>41</v>
      </c>
      <c r="BI75" s="844"/>
      <c r="BJ75" s="844"/>
      <c r="BK75" s="633" t="s">
        <v>46</v>
      </c>
      <c r="BL75" s="633"/>
      <c r="BM75" s="502" t="s">
        <v>91</v>
      </c>
      <c r="BN75" s="502"/>
      <c r="BO75" s="839" t="s">
        <v>92</v>
      </c>
      <c r="BP75" s="839"/>
      <c r="BQ75" s="840"/>
      <c r="BR75" s="649" t="s">
        <v>43</v>
      </c>
      <c r="BS75" s="715" t="s">
        <v>90</v>
      </c>
      <c r="BT75" s="716"/>
      <c r="BU75" s="524" t="s">
        <v>25</v>
      </c>
      <c r="BV75" s="524" t="s">
        <v>45</v>
      </c>
      <c r="BW75" s="524" t="s">
        <v>26</v>
      </c>
      <c r="BX75" s="501" t="s">
        <v>47</v>
      </c>
    </row>
    <row r="76" spans="1:76" ht="16.5" customHeight="1" thickBot="1" x14ac:dyDescent="0.3">
      <c r="A76" s="843"/>
      <c r="B76" s="843"/>
      <c r="C76" s="527"/>
      <c r="D76" s="845"/>
      <c r="E76" s="845"/>
      <c r="F76" s="635"/>
      <c r="G76" s="635"/>
      <c r="H76" s="503"/>
      <c r="I76" s="503"/>
      <c r="J76" s="841"/>
      <c r="K76" s="841"/>
      <c r="L76" s="842"/>
      <c r="M76" s="651"/>
      <c r="N76" s="723"/>
      <c r="O76" s="724"/>
      <c r="P76" s="524"/>
      <c r="Q76" s="524"/>
      <c r="R76" s="524"/>
      <c r="S76" s="846"/>
      <c r="T76" s="843"/>
      <c r="U76" s="843"/>
      <c r="V76" s="527"/>
      <c r="W76" s="845"/>
      <c r="X76" s="845"/>
      <c r="Y76" s="635"/>
      <c r="Z76" s="635"/>
      <c r="AA76" s="503"/>
      <c r="AB76" s="503"/>
      <c r="AC76" s="841"/>
      <c r="AD76" s="841"/>
      <c r="AE76" s="842"/>
      <c r="AF76" s="651"/>
      <c r="AG76" s="717"/>
      <c r="AH76" s="718"/>
      <c r="AI76" s="524"/>
      <c r="AJ76" s="524"/>
      <c r="AK76" s="524"/>
      <c r="AL76" s="501"/>
      <c r="AM76" s="843"/>
      <c r="AN76" s="843"/>
      <c r="AO76" s="527"/>
      <c r="AP76" s="845"/>
      <c r="AQ76" s="845"/>
      <c r="AR76" s="635"/>
      <c r="AS76" s="635"/>
      <c r="AT76" s="503"/>
      <c r="AU76" s="503"/>
      <c r="AV76" s="841"/>
      <c r="AW76" s="841"/>
      <c r="AX76" s="842"/>
      <c r="AY76" s="651"/>
      <c r="AZ76" s="717"/>
      <c r="BA76" s="718"/>
      <c r="BB76" s="524"/>
      <c r="BC76" s="524"/>
      <c r="BD76" s="524"/>
      <c r="BE76" s="501"/>
      <c r="BF76" s="843"/>
      <c r="BG76" s="843"/>
      <c r="BH76" s="527"/>
      <c r="BI76" s="845"/>
      <c r="BJ76" s="845"/>
      <c r="BK76" s="635"/>
      <c r="BL76" s="635"/>
      <c r="BM76" s="503"/>
      <c r="BN76" s="503"/>
      <c r="BO76" s="841"/>
      <c r="BP76" s="841"/>
      <c r="BQ76" s="842"/>
      <c r="BR76" s="651"/>
      <c r="BS76" s="717"/>
      <c r="BT76" s="718"/>
      <c r="BU76" s="524"/>
      <c r="BV76" s="524"/>
      <c r="BW76" s="524"/>
      <c r="BX76" s="501"/>
    </row>
    <row r="77" spans="1:76" ht="16.5" customHeight="1" x14ac:dyDescent="0.25">
      <c r="A77" s="24"/>
      <c r="B77" s="23"/>
      <c r="C77" s="836" t="e">
        <f>VLOOKUP(B77,'BASE DE DONNEE'!$A$4:$H$148,2,0)</f>
        <v>#N/A</v>
      </c>
      <c r="D77" s="836"/>
      <c r="E77" s="836"/>
      <c r="F77" s="833"/>
      <c r="G77" s="833"/>
      <c r="H77" s="834"/>
      <c r="I77" s="834"/>
      <c r="J77" s="835"/>
      <c r="K77" s="835"/>
      <c r="L77" s="835"/>
      <c r="M77" s="103" t="e">
        <f>VLOOKUP(B77,'BASE DE DONNEE'!$A$4:$H$148,3,0)</f>
        <v>#N/A</v>
      </c>
      <c r="N77" s="719" t="e">
        <f>(J77*M77)/100</f>
        <v>#N/A</v>
      </c>
      <c r="O77" s="720"/>
      <c r="P77" s="51" t="e">
        <f>VLOOKUP(B77,'BASE DE DONNEE'!$A$4:$H$148,6,0)*N77/100</f>
        <v>#N/A</v>
      </c>
      <c r="Q77" s="51" t="e">
        <f>VLOOKUP(B77,'BASE DE DONNEE'!$A$4:$H$148,7,0)*N77/100</f>
        <v>#N/A</v>
      </c>
      <c r="R77" s="51" t="e">
        <f>VLOOKUP(B77,'BASE DE DONNEE'!$A$4:$H$148,8,0)*N77/100</f>
        <v>#N/A</v>
      </c>
      <c r="S77" s="52" t="e">
        <f t="shared" ref="S77:S100" si="20">N77+P77+Q77+R77</f>
        <v>#N/A</v>
      </c>
      <c r="T77" s="22"/>
      <c r="U77" s="23"/>
      <c r="V77" s="836" t="e">
        <f>VLOOKUP(U77,'BASE DE DONNEE'!$A$4:$H$148,2,0)</f>
        <v>#N/A</v>
      </c>
      <c r="W77" s="836"/>
      <c r="X77" s="836"/>
      <c r="Y77" s="833"/>
      <c r="Z77" s="833"/>
      <c r="AA77" s="834"/>
      <c r="AB77" s="834"/>
      <c r="AC77" s="835"/>
      <c r="AD77" s="835"/>
      <c r="AE77" s="835"/>
      <c r="AF77" s="50" t="e">
        <f>VLOOKUP(U77,'BASE DE DONNEE'!$A$4:$H$148,3,0)</f>
        <v>#N/A</v>
      </c>
      <c r="AG77" s="837" t="e">
        <f>(AC77*AF77)/100</f>
        <v>#N/A</v>
      </c>
      <c r="AH77" s="838"/>
      <c r="AI77" s="51" t="e">
        <f>VLOOKUP(U77,'BASE DE DONNEE'!$A$4:$H$148,6,0)*AG77/100</f>
        <v>#N/A</v>
      </c>
      <c r="AJ77" s="51" t="e">
        <f>VLOOKUP(U77,'BASE DE DONNEE'!$A$4:$H$148,7,0)*AG77/100</f>
        <v>#N/A</v>
      </c>
      <c r="AK77" s="51" t="e">
        <f>VLOOKUP(U77,'BASE DE DONNEE'!$A$4:$H$148,8,0)*AG77/100</f>
        <v>#N/A</v>
      </c>
      <c r="AL77" s="52" t="e">
        <f>AG77+AI77+AJ77+AK77</f>
        <v>#N/A</v>
      </c>
      <c r="AM77" s="22"/>
      <c r="AN77" s="23"/>
      <c r="AO77" s="836" t="e">
        <f>VLOOKUP(AN77,'BASE DE DONNEE'!$A$4:$H$148,2,0)</f>
        <v>#N/A</v>
      </c>
      <c r="AP77" s="836"/>
      <c r="AQ77" s="836"/>
      <c r="AR77" s="833"/>
      <c r="AS77" s="833"/>
      <c r="AT77" s="834"/>
      <c r="AU77" s="834"/>
      <c r="AV77" s="835"/>
      <c r="AW77" s="835"/>
      <c r="AX77" s="835"/>
      <c r="AY77" s="50" t="e">
        <f>VLOOKUP(AN77,'BASE DE DONNEE'!$A$4:$H$148,3,0)</f>
        <v>#N/A</v>
      </c>
      <c r="AZ77" s="719" t="e">
        <f>(AV77*AY77)/100</f>
        <v>#N/A</v>
      </c>
      <c r="BA77" s="720"/>
      <c r="BB77" s="51" t="e">
        <f>VLOOKUP(AN77,'BASE DE DONNEE'!$A$4:$H$148,6,0)*AZ77/100</f>
        <v>#N/A</v>
      </c>
      <c r="BC77" s="51" t="e">
        <f>VLOOKUP(AN77,'BASE DE DONNEE'!$A$4:$H$148,7,0)*AZ77/100</f>
        <v>#N/A</v>
      </c>
      <c r="BD77" s="51" t="e">
        <f>VLOOKUP(AN77,'BASE DE DONNEE'!$A$4:$H$148,8,0)*AZ77/100</f>
        <v>#N/A</v>
      </c>
      <c r="BE77" s="52" t="e">
        <f>AZ77+BB77+BC77+BD77</f>
        <v>#N/A</v>
      </c>
      <c r="BF77" s="22"/>
      <c r="BG77" s="23"/>
      <c r="BH77" s="836" t="e">
        <f>VLOOKUP(BG77,'BASE DE DONNEE'!$A$4:$H$148,2,0)</f>
        <v>#N/A</v>
      </c>
      <c r="BI77" s="836"/>
      <c r="BJ77" s="836"/>
      <c r="BK77" s="833"/>
      <c r="BL77" s="833"/>
      <c r="BM77" s="834"/>
      <c r="BN77" s="834"/>
      <c r="BO77" s="835"/>
      <c r="BP77" s="835"/>
      <c r="BQ77" s="835"/>
      <c r="BR77" s="50" t="e">
        <f>VLOOKUP(BG77,'BASE DE DONNEE'!$A$4:$H$148,3,0)</f>
        <v>#N/A</v>
      </c>
      <c r="BS77" s="719" t="e">
        <f>(BO77*BR77)/100</f>
        <v>#N/A</v>
      </c>
      <c r="BT77" s="720"/>
      <c r="BU77" s="51" t="e">
        <f>VLOOKUP(BG77,'BASE DE DONNEE'!$A$4:$H$148,6,0)*BS77/100</f>
        <v>#N/A</v>
      </c>
      <c r="BV77" s="51" t="e">
        <f>VLOOKUP(BG77,'BASE DE DONNEE'!$A$4:$H$148,7,0)*BS77/100</f>
        <v>#N/A</v>
      </c>
      <c r="BW77" s="51" t="e">
        <f>VLOOKUP(BG77,'BASE DE DONNEE'!$A$4:$H$148,8,0)*BS77/100</f>
        <v>#N/A</v>
      </c>
      <c r="BX77" s="52" t="e">
        <f>BS77+BU77+BV77+BW77</f>
        <v>#N/A</v>
      </c>
    </row>
    <row r="78" spans="1:76" ht="16.5" customHeight="1" x14ac:dyDescent="0.25">
      <c r="A78" s="22"/>
      <c r="B78" s="23"/>
      <c r="C78" s="782" t="e">
        <f>VLOOKUP(B78,'BASE DE DONNEE'!$A$4:$H$148,2,0)</f>
        <v>#N/A</v>
      </c>
      <c r="D78" s="782"/>
      <c r="E78" s="782"/>
      <c r="F78" s="783"/>
      <c r="G78" s="783"/>
      <c r="H78" s="784"/>
      <c r="I78" s="784"/>
      <c r="J78" s="785"/>
      <c r="K78" s="785"/>
      <c r="L78" s="785"/>
      <c r="M78" s="50" t="e">
        <f>VLOOKUP(B78,'BASE DE DONNEE'!$A$4:$H$148,3,0)</f>
        <v>#N/A</v>
      </c>
      <c r="N78" s="713" t="e">
        <f t="shared" ref="N78:N100" si="21">(J78*M78)/100</f>
        <v>#N/A</v>
      </c>
      <c r="O78" s="714"/>
      <c r="P78" s="51" t="e">
        <f>VLOOKUP(B78,'BASE DE DONNEE'!$A$4:$H$148,6,0)*N78/100</f>
        <v>#N/A</v>
      </c>
      <c r="Q78" s="51" t="e">
        <f>VLOOKUP(B78,'BASE DE DONNEE'!$A$4:$H$148,7,0)*N78/100</f>
        <v>#N/A</v>
      </c>
      <c r="R78" s="51" t="e">
        <f>VLOOKUP(B78,'BASE DE DONNEE'!$A$4:$H$148,8,0)*N78/100</f>
        <v>#N/A</v>
      </c>
      <c r="S78" s="52" t="e">
        <f t="shared" si="20"/>
        <v>#N/A</v>
      </c>
      <c r="T78" s="22"/>
      <c r="U78" s="151"/>
      <c r="V78" s="782" t="e">
        <f>VLOOKUP(U78,'BASE DE DONNEE'!$A$4:$H$148,2,0)</f>
        <v>#N/A</v>
      </c>
      <c r="W78" s="782"/>
      <c r="X78" s="782"/>
      <c r="Y78" s="783"/>
      <c r="Z78" s="783"/>
      <c r="AA78" s="784"/>
      <c r="AB78" s="784"/>
      <c r="AC78" s="785"/>
      <c r="AD78" s="785"/>
      <c r="AE78" s="785"/>
      <c r="AF78" s="50" t="e">
        <f>VLOOKUP(U78,'BASE DE DONNEE'!$A$4:$H$148,3,0)</f>
        <v>#N/A</v>
      </c>
      <c r="AG78" s="713" t="e">
        <f t="shared" ref="AG78:AG105" si="22">(AC78*AF78)/100</f>
        <v>#N/A</v>
      </c>
      <c r="AH78" s="714"/>
      <c r="AI78" s="51" t="e">
        <f>VLOOKUP(U78,'BASE DE DONNEE'!$A$4:$H$148,6,0)*AH78/100</f>
        <v>#N/A</v>
      </c>
      <c r="AJ78" s="51" t="e">
        <f>VLOOKUP(U78,'BASE DE DONNEE'!$A$4:$H$148,7,0)*AH78/100</f>
        <v>#N/A</v>
      </c>
      <c r="AK78" s="51" t="e">
        <f>VLOOKUP(U78,'BASE DE DONNEE'!$A$4:$H$148,8,0)*AH78/100</f>
        <v>#N/A</v>
      </c>
      <c r="AL78" s="52" t="e">
        <f t="shared" ref="AL78:AL105" si="23">AH78+AI78+AJ78+AK78</f>
        <v>#N/A</v>
      </c>
      <c r="AM78" s="22"/>
      <c r="AN78" s="151"/>
      <c r="AO78" s="782" t="e">
        <f>VLOOKUP(AN78,'BASE DE DONNEE'!$A$4:$H$148,2,0)</f>
        <v>#N/A</v>
      </c>
      <c r="AP78" s="782"/>
      <c r="AQ78" s="782"/>
      <c r="AR78" s="783"/>
      <c r="AS78" s="783"/>
      <c r="AT78" s="784"/>
      <c r="AU78" s="784"/>
      <c r="AV78" s="785"/>
      <c r="AW78" s="785"/>
      <c r="AX78" s="785"/>
      <c r="AY78" s="50" t="e">
        <f>VLOOKUP(AN78,'BASE DE DONNEE'!$A$4:$H$148,3,0)</f>
        <v>#N/A</v>
      </c>
      <c r="AZ78" s="713" t="e">
        <f>(AV78*AY78)/100</f>
        <v>#N/A</v>
      </c>
      <c r="BA78" s="714"/>
      <c r="BB78" s="51" t="e">
        <f>VLOOKUP(AN78,'BASE DE DONNEE'!$A$4:$H$148,6,0)*AZ78/100</f>
        <v>#N/A</v>
      </c>
      <c r="BC78" s="51" t="e">
        <f>VLOOKUP(AN78,'BASE DE DONNEE'!$A$4:$H$148,7,0)*AZ78/100</f>
        <v>#N/A</v>
      </c>
      <c r="BD78" s="51" t="e">
        <f>VLOOKUP(AN78,'BASE DE DONNEE'!$A$4:$H$148,8,0)*AZ78/100</f>
        <v>#N/A</v>
      </c>
      <c r="BE78" s="52" t="e">
        <f>AZ78+BB78+BC78+BD78</f>
        <v>#N/A</v>
      </c>
      <c r="BF78" s="22"/>
      <c r="BG78" s="151"/>
      <c r="BH78" s="782" t="e">
        <f>VLOOKUP(BG78,'BASE DE DONNEE'!$A$4:$H$148,2,0)</f>
        <v>#N/A</v>
      </c>
      <c r="BI78" s="782"/>
      <c r="BJ78" s="782"/>
      <c r="BK78" s="783"/>
      <c r="BL78" s="783"/>
      <c r="BM78" s="784"/>
      <c r="BN78" s="784"/>
      <c r="BO78" s="785"/>
      <c r="BP78" s="785"/>
      <c r="BQ78" s="785"/>
      <c r="BR78" s="50" t="e">
        <f>VLOOKUP(BG78,'BASE DE DONNEE'!$A$4:$H$148,3,0)</f>
        <v>#N/A</v>
      </c>
      <c r="BS78" s="713" t="e">
        <f>(BO78*BR78)/100</f>
        <v>#N/A</v>
      </c>
      <c r="BT78" s="714"/>
      <c r="BU78" s="51" t="e">
        <f>VLOOKUP(BG78,'BASE DE DONNEE'!$A$4:$H$148,6,0)*BS78/100</f>
        <v>#N/A</v>
      </c>
      <c r="BV78" s="51" t="e">
        <f>VLOOKUP(BG78,'BASE DE DONNEE'!$A$4:$H$148,7,0)*BS78/100</f>
        <v>#N/A</v>
      </c>
      <c r="BW78" s="51" t="e">
        <f>VLOOKUP(BG78,'BASE DE DONNEE'!$A$4:$H$148,8,0)*BS78/100</f>
        <v>#N/A</v>
      </c>
      <c r="BX78" s="52" t="e">
        <f>BS78+BU78+BV78+BW78</f>
        <v>#N/A</v>
      </c>
    </row>
    <row r="79" spans="1:76" ht="16.5" customHeight="1" x14ac:dyDescent="0.25">
      <c r="A79" s="22"/>
      <c r="B79" s="23"/>
      <c r="C79" s="782" t="e">
        <f>VLOOKUP(B79,'BASE DE DONNEE'!$A$4:$H$148,2,0)</f>
        <v>#N/A</v>
      </c>
      <c r="D79" s="782"/>
      <c r="E79" s="782"/>
      <c r="F79" s="783"/>
      <c r="G79" s="783"/>
      <c r="H79" s="831"/>
      <c r="I79" s="831"/>
      <c r="J79" s="785"/>
      <c r="K79" s="785"/>
      <c r="L79" s="785"/>
      <c r="M79" s="50" t="e">
        <f>VLOOKUP(B79,'BASE DE DONNEE'!$A$4:$H$148,3,0)</f>
        <v>#N/A</v>
      </c>
      <c r="N79" s="713" t="e">
        <f t="shared" si="21"/>
        <v>#N/A</v>
      </c>
      <c r="O79" s="714"/>
      <c r="P79" s="51" t="e">
        <f>VLOOKUP(B79,'BASE DE DONNEE'!$A$4:$H$148,6,0)*N79/100</f>
        <v>#N/A</v>
      </c>
      <c r="Q79" s="51" t="e">
        <f>VLOOKUP(B79,'BASE DE DONNEE'!$A$4:$H$148,7,0)*N79/100</f>
        <v>#N/A</v>
      </c>
      <c r="R79" s="51" t="e">
        <f>VLOOKUP(B79,'BASE DE DONNEE'!$A$4:$H$148,8,0)*N79/100</f>
        <v>#N/A</v>
      </c>
      <c r="S79" s="52" t="e">
        <f t="shared" si="20"/>
        <v>#N/A</v>
      </c>
      <c r="T79" s="22"/>
      <c r="U79" s="152"/>
      <c r="V79" s="782" t="e">
        <f>VLOOKUP(U79,'BASE DE DONNEE'!$A$4:$H$148,2,0)</f>
        <v>#N/A</v>
      </c>
      <c r="W79" s="782"/>
      <c r="X79" s="782"/>
      <c r="Y79" s="783"/>
      <c r="Z79" s="783"/>
      <c r="AA79" s="784"/>
      <c r="AB79" s="784"/>
      <c r="AC79" s="785"/>
      <c r="AD79" s="785"/>
      <c r="AE79" s="785"/>
      <c r="AF79" s="50" t="e">
        <f>VLOOKUP(U79,'BASE DE DONNEE'!$A$4:$H$148,3,0)</f>
        <v>#N/A</v>
      </c>
      <c r="AG79" s="713" t="e">
        <f t="shared" si="22"/>
        <v>#N/A</v>
      </c>
      <c r="AH79" s="714"/>
      <c r="AI79" s="51" t="e">
        <f>VLOOKUP(U79,'BASE DE DONNEE'!$A$4:$H$148,6,0)*AH79/100</f>
        <v>#N/A</v>
      </c>
      <c r="AJ79" s="51" t="e">
        <f>VLOOKUP(U79,'BASE DE DONNEE'!$A$4:$H$148,7,0)*AH79/100</f>
        <v>#N/A</v>
      </c>
      <c r="AK79" s="51" t="e">
        <f>VLOOKUP(U79,'BASE DE DONNEE'!$A$4:$H$148,8,0)*AH79/100</f>
        <v>#N/A</v>
      </c>
      <c r="AL79" s="52" t="e">
        <f t="shared" si="23"/>
        <v>#N/A</v>
      </c>
      <c r="AM79" s="22"/>
      <c r="AN79" s="152"/>
      <c r="AO79" s="782" t="e">
        <f>VLOOKUP(AN79,'BASE DE DONNEE'!$A$4:$H$148,2,0)</f>
        <v>#N/A</v>
      </c>
      <c r="AP79" s="782"/>
      <c r="AQ79" s="782"/>
      <c r="AR79" s="783"/>
      <c r="AS79" s="783"/>
      <c r="AT79" s="784"/>
      <c r="AU79" s="784"/>
      <c r="AV79" s="785"/>
      <c r="AW79" s="785"/>
      <c r="AX79" s="785"/>
      <c r="AY79" s="50" t="e">
        <f>VLOOKUP(AN79,'BASE DE DONNEE'!$A$4:$H$148,3,0)</f>
        <v>#N/A</v>
      </c>
      <c r="AZ79" s="713" t="e">
        <f t="shared" ref="AZ79:AZ105" si="24">(AV79*AY79)/100</f>
        <v>#N/A</v>
      </c>
      <c r="BA79" s="714"/>
      <c r="BB79" s="51" t="e">
        <f>VLOOKUP(AN79,'BASE DE DONNEE'!$A$4:$H$148,6,0)*BA79/100</f>
        <v>#N/A</v>
      </c>
      <c r="BC79" s="51" t="e">
        <f>VLOOKUP(AN79,'BASE DE DONNEE'!$A$4:$H$148,7,0)*BA79/100</f>
        <v>#N/A</v>
      </c>
      <c r="BD79" s="51" t="e">
        <f>VLOOKUP(AN79,'BASE DE DONNEE'!$A$4:$H$148,8,0)*BA79/100</f>
        <v>#N/A</v>
      </c>
      <c r="BE79" s="52" t="e">
        <f t="shared" ref="BE79:BE106" si="25">BA79+BB79+BC79+BD79</f>
        <v>#N/A</v>
      </c>
      <c r="BF79" s="22"/>
      <c r="BG79" s="152"/>
      <c r="BH79" s="782" t="e">
        <f>VLOOKUP(BG79,'BASE DE DONNEE'!$A$4:$H$148,2,0)</f>
        <v>#N/A</v>
      </c>
      <c r="BI79" s="782"/>
      <c r="BJ79" s="782"/>
      <c r="BK79" s="783"/>
      <c r="BL79" s="783"/>
      <c r="BM79" s="784"/>
      <c r="BN79" s="784"/>
      <c r="BO79" s="785"/>
      <c r="BP79" s="785"/>
      <c r="BQ79" s="785"/>
      <c r="BR79" s="50" t="e">
        <f>VLOOKUP(BG79,'BASE DE DONNEE'!$A$4:$H$148,3,0)</f>
        <v>#N/A</v>
      </c>
      <c r="BS79" s="713" t="e">
        <f t="shared" ref="BS79:BS106" si="26">(BO79*BR79)/100</f>
        <v>#N/A</v>
      </c>
      <c r="BT79" s="714"/>
      <c r="BU79" s="51" t="e">
        <f>VLOOKUP(BG79,'BASE DE DONNEE'!$A$4:$H$148,6,0)*BT79/100</f>
        <v>#N/A</v>
      </c>
      <c r="BV79" s="51" t="e">
        <f>VLOOKUP(BG79,'BASE DE DONNEE'!$A$4:$H$148,7,0)*BT79/100</f>
        <v>#N/A</v>
      </c>
      <c r="BW79" s="51" t="e">
        <f>VLOOKUP(BG79,'BASE DE DONNEE'!$A$4:$H$148,8,0)*BT79/100</f>
        <v>#N/A</v>
      </c>
      <c r="BX79" s="52" t="e">
        <f t="shared" ref="BX79:BX106" si="27">BT79+BU79+BV79+BW79</f>
        <v>#N/A</v>
      </c>
    </row>
    <row r="80" spans="1:76" ht="16.5" customHeight="1" x14ac:dyDescent="0.25">
      <c r="A80" s="22"/>
      <c r="B80" s="23"/>
      <c r="C80" s="782" t="e">
        <f>VLOOKUP(B80,'BASE DE DONNEE'!$A$4:$H$148,2,0)</f>
        <v>#N/A</v>
      </c>
      <c r="D80" s="782"/>
      <c r="E80" s="782"/>
      <c r="F80" s="783"/>
      <c r="G80" s="783"/>
      <c r="H80" s="784"/>
      <c r="I80" s="784"/>
      <c r="J80" s="785"/>
      <c r="K80" s="785"/>
      <c r="L80" s="785"/>
      <c r="M80" s="50" t="e">
        <f>VLOOKUP(B80,'BASE DE DONNEE'!$A$4:$H$148,3,0)</f>
        <v>#N/A</v>
      </c>
      <c r="N80" s="713" t="e">
        <f t="shared" si="21"/>
        <v>#N/A</v>
      </c>
      <c r="O80" s="714"/>
      <c r="P80" s="51" t="e">
        <f>VLOOKUP(B80,'BASE DE DONNEE'!$A$4:$H$148,6,0)*N80/100</f>
        <v>#N/A</v>
      </c>
      <c r="Q80" s="51" t="e">
        <f>VLOOKUP(B80,'BASE DE DONNEE'!$A$4:$H$148,7,0)*N80/100</f>
        <v>#N/A</v>
      </c>
      <c r="R80" s="51" t="e">
        <f>VLOOKUP(B80,'BASE DE DONNEE'!$A$4:$H$148,8,0)*N80/100</f>
        <v>#N/A</v>
      </c>
      <c r="S80" s="52" t="e">
        <f t="shared" si="20"/>
        <v>#N/A</v>
      </c>
      <c r="T80" s="22"/>
      <c r="U80" s="152"/>
      <c r="V80" s="782" t="e">
        <f>VLOOKUP(U80,'BASE DE DONNEE'!$A$4:$H$148,2,0)</f>
        <v>#N/A</v>
      </c>
      <c r="W80" s="782"/>
      <c r="X80" s="782"/>
      <c r="Y80" s="783"/>
      <c r="Z80" s="783"/>
      <c r="AA80" s="784"/>
      <c r="AB80" s="784"/>
      <c r="AC80" s="785"/>
      <c r="AD80" s="785"/>
      <c r="AE80" s="785"/>
      <c r="AF80" s="50" t="e">
        <f>VLOOKUP(U80,'BASE DE DONNEE'!$A$4:$H$148,3,0)</f>
        <v>#N/A</v>
      </c>
      <c r="AG80" s="713" t="e">
        <f t="shared" si="22"/>
        <v>#N/A</v>
      </c>
      <c r="AH80" s="714"/>
      <c r="AI80" s="51" t="e">
        <f>VLOOKUP(U80,'BASE DE DONNEE'!$A$4:$H$148,6,0)*AH80/100</f>
        <v>#N/A</v>
      </c>
      <c r="AJ80" s="51" t="e">
        <f>VLOOKUP(U80,'BASE DE DONNEE'!$A$4:$H$148,7,0)*AH80/100</f>
        <v>#N/A</v>
      </c>
      <c r="AK80" s="51" t="e">
        <f>VLOOKUP(U80,'BASE DE DONNEE'!$A$4:$H$148,8,0)*AH80/100</f>
        <v>#N/A</v>
      </c>
      <c r="AL80" s="52" t="e">
        <f t="shared" si="23"/>
        <v>#N/A</v>
      </c>
      <c r="AM80" s="22"/>
      <c r="AN80" s="152"/>
      <c r="AO80" s="782" t="e">
        <f>VLOOKUP(AN80,'BASE DE DONNEE'!$A$4:$H$148,2,0)</f>
        <v>#N/A</v>
      </c>
      <c r="AP80" s="782"/>
      <c r="AQ80" s="782"/>
      <c r="AR80" s="783"/>
      <c r="AS80" s="783"/>
      <c r="AT80" s="784"/>
      <c r="AU80" s="784"/>
      <c r="AV80" s="785"/>
      <c r="AW80" s="785"/>
      <c r="AX80" s="785"/>
      <c r="AY80" s="50" t="e">
        <f>VLOOKUP(AN80,'BASE DE DONNEE'!$A$4:$H$148,3,0)</f>
        <v>#N/A</v>
      </c>
      <c r="AZ80" s="713" t="e">
        <f t="shared" si="24"/>
        <v>#N/A</v>
      </c>
      <c r="BA80" s="714"/>
      <c r="BB80" s="51" t="e">
        <f>VLOOKUP(AN80,'BASE DE DONNEE'!$A$4:$H$148,6,0)*BA80/100</f>
        <v>#N/A</v>
      </c>
      <c r="BC80" s="51" t="e">
        <f>VLOOKUP(AN80,'BASE DE DONNEE'!$A$4:$H$148,7,0)*BA80/100</f>
        <v>#N/A</v>
      </c>
      <c r="BD80" s="51" t="e">
        <f>VLOOKUP(AN80,'BASE DE DONNEE'!$A$4:$H$148,8,0)*BA80/100</f>
        <v>#N/A</v>
      </c>
      <c r="BE80" s="52" t="e">
        <f t="shared" si="25"/>
        <v>#N/A</v>
      </c>
      <c r="BF80" s="22"/>
      <c r="BG80" s="152"/>
      <c r="BH80" s="782" t="e">
        <f>VLOOKUP(BG80,'BASE DE DONNEE'!$A$4:$H$148,2,0)</f>
        <v>#N/A</v>
      </c>
      <c r="BI80" s="782"/>
      <c r="BJ80" s="782"/>
      <c r="BK80" s="783"/>
      <c r="BL80" s="783"/>
      <c r="BM80" s="784"/>
      <c r="BN80" s="784"/>
      <c r="BO80" s="785"/>
      <c r="BP80" s="785"/>
      <c r="BQ80" s="785"/>
      <c r="BR80" s="50" t="e">
        <f>VLOOKUP(BG80,'BASE DE DONNEE'!$A$4:$H$148,3,0)</f>
        <v>#N/A</v>
      </c>
      <c r="BS80" s="713" t="e">
        <f t="shared" si="26"/>
        <v>#N/A</v>
      </c>
      <c r="BT80" s="714"/>
      <c r="BU80" s="51" t="e">
        <f>VLOOKUP(BG80,'BASE DE DONNEE'!$A$4:$H$148,6,0)*BT80/100</f>
        <v>#N/A</v>
      </c>
      <c r="BV80" s="51" t="e">
        <f>VLOOKUP(BG80,'BASE DE DONNEE'!$A$4:$H$148,7,0)*BT80/100</f>
        <v>#N/A</v>
      </c>
      <c r="BW80" s="51" t="e">
        <f>VLOOKUP(BG80,'BASE DE DONNEE'!$A$4:$H$148,8,0)*BT80/100</f>
        <v>#N/A</v>
      </c>
      <c r="BX80" s="52" t="e">
        <f t="shared" si="27"/>
        <v>#N/A</v>
      </c>
    </row>
    <row r="81" spans="1:76" ht="16.5" customHeight="1" x14ac:dyDescent="0.25">
      <c r="A81" s="22"/>
      <c r="B81" s="23"/>
      <c r="C81" s="782" t="e">
        <f>VLOOKUP(B81,'BASE DE DONNEE'!$A$4:$H$148,2,0)</f>
        <v>#N/A</v>
      </c>
      <c r="D81" s="782"/>
      <c r="E81" s="782"/>
      <c r="F81" s="783"/>
      <c r="G81" s="783"/>
      <c r="H81" s="784"/>
      <c r="I81" s="784"/>
      <c r="J81" s="785"/>
      <c r="K81" s="785"/>
      <c r="L81" s="785"/>
      <c r="M81" s="50" t="e">
        <f>VLOOKUP(B81,'BASE DE DONNEE'!$A$4:$H$148,3,0)</f>
        <v>#N/A</v>
      </c>
      <c r="N81" s="713" t="e">
        <f t="shared" si="21"/>
        <v>#N/A</v>
      </c>
      <c r="O81" s="714"/>
      <c r="P81" s="51" t="e">
        <f>VLOOKUP(B81,'BASE DE DONNEE'!$A$4:$H$148,6,0)*N81/100</f>
        <v>#N/A</v>
      </c>
      <c r="Q81" s="51" t="e">
        <f>VLOOKUP(B81,'BASE DE DONNEE'!$A$4:$H$148,7,0)*N81/100</f>
        <v>#N/A</v>
      </c>
      <c r="R81" s="51" t="e">
        <f>VLOOKUP(B81,'BASE DE DONNEE'!$A$4:$H$148,8,0)*N81/100</f>
        <v>#N/A</v>
      </c>
      <c r="S81" s="52" t="e">
        <f t="shared" si="20"/>
        <v>#N/A</v>
      </c>
      <c r="T81" s="22"/>
      <c r="U81" s="152"/>
      <c r="V81" s="782" t="e">
        <f>VLOOKUP(U81,'BASE DE DONNEE'!$A$4:$H$148,2,0)</f>
        <v>#N/A</v>
      </c>
      <c r="W81" s="782"/>
      <c r="X81" s="782"/>
      <c r="Y81" s="783"/>
      <c r="Z81" s="783"/>
      <c r="AA81" s="784"/>
      <c r="AB81" s="784"/>
      <c r="AC81" s="785"/>
      <c r="AD81" s="785"/>
      <c r="AE81" s="785"/>
      <c r="AF81" s="50" t="e">
        <f>VLOOKUP(U81,'BASE DE DONNEE'!$A$4:$H$148,3,0)</f>
        <v>#N/A</v>
      </c>
      <c r="AG81" s="713" t="e">
        <f t="shared" si="22"/>
        <v>#N/A</v>
      </c>
      <c r="AH81" s="714"/>
      <c r="AI81" s="51" t="e">
        <f>VLOOKUP(U81,'BASE DE DONNEE'!$A$4:$H$148,6,0)*AH81/100</f>
        <v>#N/A</v>
      </c>
      <c r="AJ81" s="51" t="e">
        <f>VLOOKUP(U81,'BASE DE DONNEE'!$A$4:$H$148,7,0)*AH81/100</f>
        <v>#N/A</v>
      </c>
      <c r="AK81" s="51" t="e">
        <f>VLOOKUP(U81,'BASE DE DONNEE'!$A$4:$H$148,8,0)*AH81/100</f>
        <v>#N/A</v>
      </c>
      <c r="AL81" s="52" t="e">
        <f t="shared" si="23"/>
        <v>#N/A</v>
      </c>
      <c r="AM81" s="22"/>
      <c r="AN81" s="152"/>
      <c r="AO81" s="782" t="e">
        <f>VLOOKUP(AN81,'BASE DE DONNEE'!$A$4:$H$148,2,0)</f>
        <v>#N/A</v>
      </c>
      <c r="AP81" s="782"/>
      <c r="AQ81" s="782"/>
      <c r="AR81" s="783"/>
      <c r="AS81" s="783"/>
      <c r="AT81" s="784"/>
      <c r="AU81" s="784"/>
      <c r="AV81" s="785"/>
      <c r="AW81" s="785"/>
      <c r="AX81" s="785"/>
      <c r="AY81" s="50" t="e">
        <f>VLOOKUP(AN81,'BASE DE DONNEE'!$A$4:$H$148,3,0)</f>
        <v>#N/A</v>
      </c>
      <c r="AZ81" s="713" t="e">
        <f t="shared" si="24"/>
        <v>#N/A</v>
      </c>
      <c r="BA81" s="714"/>
      <c r="BB81" s="51" t="e">
        <f>VLOOKUP(AN81,'BASE DE DONNEE'!$A$4:$H$148,6,0)*BA81/100</f>
        <v>#N/A</v>
      </c>
      <c r="BC81" s="51" t="e">
        <f>VLOOKUP(AN81,'BASE DE DONNEE'!$A$4:$H$148,7,0)*BA81/100</f>
        <v>#N/A</v>
      </c>
      <c r="BD81" s="51" t="e">
        <f>VLOOKUP(AN81,'BASE DE DONNEE'!$A$4:$H$148,8,0)*BA81/100</f>
        <v>#N/A</v>
      </c>
      <c r="BE81" s="52" t="e">
        <f t="shared" si="25"/>
        <v>#N/A</v>
      </c>
      <c r="BF81" s="22"/>
      <c r="BG81" s="152"/>
      <c r="BH81" s="782" t="e">
        <f>VLOOKUP(BG81,'BASE DE DONNEE'!$A$4:$H$148,2,0)</f>
        <v>#N/A</v>
      </c>
      <c r="BI81" s="782"/>
      <c r="BJ81" s="782"/>
      <c r="BK81" s="783"/>
      <c r="BL81" s="783"/>
      <c r="BM81" s="784"/>
      <c r="BN81" s="784"/>
      <c r="BO81" s="785"/>
      <c r="BP81" s="785"/>
      <c r="BQ81" s="785"/>
      <c r="BR81" s="50" t="e">
        <f>VLOOKUP(BG81,'BASE DE DONNEE'!$A$4:$H$148,3,0)</f>
        <v>#N/A</v>
      </c>
      <c r="BS81" s="713" t="e">
        <f t="shared" si="26"/>
        <v>#N/A</v>
      </c>
      <c r="BT81" s="714"/>
      <c r="BU81" s="51" t="e">
        <f>VLOOKUP(BG81,'BASE DE DONNEE'!$A$4:$H$148,6,0)*BT81/100</f>
        <v>#N/A</v>
      </c>
      <c r="BV81" s="51" t="e">
        <f>VLOOKUP(BG81,'BASE DE DONNEE'!$A$4:$H$148,7,0)*BT81/100</f>
        <v>#N/A</v>
      </c>
      <c r="BW81" s="51" t="e">
        <f>VLOOKUP(BG81,'BASE DE DONNEE'!$A$4:$H$148,8,0)*BT81/100</f>
        <v>#N/A</v>
      </c>
      <c r="BX81" s="52" t="e">
        <f t="shared" si="27"/>
        <v>#N/A</v>
      </c>
    </row>
    <row r="82" spans="1:76" ht="16.5" customHeight="1" x14ac:dyDescent="0.25">
      <c r="A82" s="22"/>
      <c r="B82" s="23"/>
      <c r="C82" s="782" t="e">
        <f>VLOOKUP(B82,'BASE DE DONNEE'!$A$4:$H$148,2,0)</f>
        <v>#N/A</v>
      </c>
      <c r="D82" s="782"/>
      <c r="E82" s="782"/>
      <c r="F82" s="783"/>
      <c r="G82" s="783"/>
      <c r="H82" s="831"/>
      <c r="I82" s="831"/>
      <c r="J82" s="785"/>
      <c r="K82" s="785"/>
      <c r="L82" s="785"/>
      <c r="M82" s="50" t="e">
        <f>VLOOKUP(B82,'BASE DE DONNEE'!$A$4:$H$148,3,0)</f>
        <v>#N/A</v>
      </c>
      <c r="N82" s="713" t="e">
        <f t="shared" si="21"/>
        <v>#N/A</v>
      </c>
      <c r="O82" s="714"/>
      <c r="P82" s="51" t="e">
        <f>VLOOKUP(B82,'BASE DE DONNEE'!$A$4:$H$148,6,0)*N82/100</f>
        <v>#N/A</v>
      </c>
      <c r="Q82" s="51" t="e">
        <f>VLOOKUP(B82,'BASE DE DONNEE'!$A$4:$H$148,7,0)*N82/100</f>
        <v>#N/A</v>
      </c>
      <c r="R82" s="51" t="e">
        <f>VLOOKUP(B82,'BASE DE DONNEE'!$A$4:$H$148,8,0)*N82/100</f>
        <v>#N/A</v>
      </c>
      <c r="S82" s="52" t="e">
        <f t="shared" si="20"/>
        <v>#N/A</v>
      </c>
      <c r="T82" s="22"/>
      <c r="U82" s="152"/>
      <c r="V82" s="782" t="e">
        <f>VLOOKUP(U82,'BASE DE DONNEE'!$A$4:$H$148,2,0)</f>
        <v>#N/A</v>
      </c>
      <c r="W82" s="782"/>
      <c r="X82" s="782"/>
      <c r="Y82" s="783"/>
      <c r="Z82" s="783"/>
      <c r="AA82" s="784"/>
      <c r="AB82" s="784"/>
      <c r="AC82" s="785"/>
      <c r="AD82" s="785"/>
      <c r="AE82" s="785"/>
      <c r="AF82" s="50" t="e">
        <f>VLOOKUP(U82,'BASE DE DONNEE'!$A$4:$H$148,3,0)</f>
        <v>#N/A</v>
      </c>
      <c r="AG82" s="713" t="e">
        <f t="shared" si="22"/>
        <v>#N/A</v>
      </c>
      <c r="AH82" s="714"/>
      <c r="AI82" s="51" t="e">
        <f>VLOOKUP(U82,'BASE DE DONNEE'!$A$4:$H$148,6,0)*AH82/100</f>
        <v>#N/A</v>
      </c>
      <c r="AJ82" s="51" t="e">
        <f>VLOOKUP(U82,'BASE DE DONNEE'!$A$4:$H$148,7,0)*AH82/100</f>
        <v>#N/A</v>
      </c>
      <c r="AK82" s="51" t="e">
        <f>VLOOKUP(U82,'BASE DE DONNEE'!$A$4:$H$148,8,0)*AH82/100</f>
        <v>#N/A</v>
      </c>
      <c r="AL82" s="52" t="e">
        <f t="shared" si="23"/>
        <v>#N/A</v>
      </c>
      <c r="AM82" s="22"/>
      <c r="AN82" s="152"/>
      <c r="AO82" s="782" t="e">
        <f>VLOOKUP(AN82,'BASE DE DONNEE'!$A$4:$H$148,2,0)</f>
        <v>#N/A</v>
      </c>
      <c r="AP82" s="782"/>
      <c r="AQ82" s="782"/>
      <c r="AR82" s="783"/>
      <c r="AS82" s="783"/>
      <c r="AT82" s="784"/>
      <c r="AU82" s="784"/>
      <c r="AV82" s="785"/>
      <c r="AW82" s="785"/>
      <c r="AX82" s="785"/>
      <c r="AY82" s="50" t="e">
        <f>VLOOKUP(AN82,'BASE DE DONNEE'!$A$4:$H$148,3,0)</f>
        <v>#N/A</v>
      </c>
      <c r="AZ82" s="713" t="e">
        <f t="shared" si="24"/>
        <v>#N/A</v>
      </c>
      <c r="BA82" s="714"/>
      <c r="BB82" s="51" t="e">
        <f>VLOOKUP(AN82,'BASE DE DONNEE'!$A$4:$H$148,6,0)*BA82/100</f>
        <v>#N/A</v>
      </c>
      <c r="BC82" s="51" t="e">
        <f>VLOOKUP(AN82,'BASE DE DONNEE'!$A$4:$H$148,7,0)*BA82/100</f>
        <v>#N/A</v>
      </c>
      <c r="BD82" s="51" t="e">
        <f>VLOOKUP(AN82,'BASE DE DONNEE'!$A$4:$H$148,8,0)*BA82/100</f>
        <v>#N/A</v>
      </c>
      <c r="BE82" s="52" t="e">
        <f t="shared" si="25"/>
        <v>#N/A</v>
      </c>
      <c r="BF82" s="22"/>
      <c r="BG82" s="152"/>
      <c r="BH82" s="782" t="e">
        <f>VLOOKUP(BG82,'BASE DE DONNEE'!$A$4:$H$148,2,0)</f>
        <v>#N/A</v>
      </c>
      <c r="BI82" s="782"/>
      <c r="BJ82" s="782"/>
      <c r="BK82" s="783"/>
      <c r="BL82" s="783"/>
      <c r="BM82" s="784"/>
      <c r="BN82" s="784"/>
      <c r="BO82" s="785"/>
      <c r="BP82" s="785"/>
      <c r="BQ82" s="785"/>
      <c r="BR82" s="50" t="e">
        <f>VLOOKUP(BG82,'BASE DE DONNEE'!$A$4:$H$148,3,0)</f>
        <v>#N/A</v>
      </c>
      <c r="BS82" s="713" t="e">
        <f t="shared" si="26"/>
        <v>#N/A</v>
      </c>
      <c r="BT82" s="714"/>
      <c r="BU82" s="51" t="e">
        <f>VLOOKUP(BG82,'BASE DE DONNEE'!$A$4:$H$148,6,0)*BT82/100</f>
        <v>#N/A</v>
      </c>
      <c r="BV82" s="51" t="e">
        <f>VLOOKUP(BG82,'BASE DE DONNEE'!$A$4:$H$148,7,0)*BT82/100</f>
        <v>#N/A</v>
      </c>
      <c r="BW82" s="51" t="e">
        <f>VLOOKUP(BG82,'BASE DE DONNEE'!$A$4:$H$148,8,0)*BT82/100</f>
        <v>#N/A</v>
      </c>
      <c r="BX82" s="52" t="e">
        <f t="shared" si="27"/>
        <v>#N/A</v>
      </c>
    </row>
    <row r="83" spans="1:76" ht="16.5" customHeight="1" x14ac:dyDescent="0.25">
      <c r="A83" s="22"/>
      <c r="B83" s="23"/>
      <c r="C83" s="782" t="e">
        <f>VLOOKUP(B83,'BASE DE DONNEE'!$A$4:$H$148,2,0)</f>
        <v>#N/A</v>
      </c>
      <c r="D83" s="782"/>
      <c r="E83" s="782"/>
      <c r="F83" s="783"/>
      <c r="G83" s="783"/>
      <c r="H83" s="784"/>
      <c r="I83" s="784"/>
      <c r="J83" s="785"/>
      <c r="K83" s="785"/>
      <c r="L83" s="785"/>
      <c r="M83" s="50" t="e">
        <f>VLOOKUP(B83,'BASE DE DONNEE'!$A$4:$H$148,3,0)</f>
        <v>#N/A</v>
      </c>
      <c r="N83" s="713" t="e">
        <f t="shared" si="21"/>
        <v>#N/A</v>
      </c>
      <c r="O83" s="714"/>
      <c r="P83" s="51" t="e">
        <f>VLOOKUP(B83,'BASE DE DONNEE'!$A$4:$H$148,6,0)*N83/100</f>
        <v>#N/A</v>
      </c>
      <c r="Q83" s="51" t="e">
        <f>VLOOKUP(B83,'BASE DE DONNEE'!$A$4:$H$148,7,0)*N83/100</f>
        <v>#N/A</v>
      </c>
      <c r="R83" s="51" t="e">
        <f>VLOOKUP(B83,'BASE DE DONNEE'!$A$4:$H$148,8,0)*N83/100</f>
        <v>#N/A</v>
      </c>
      <c r="S83" s="52" t="e">
        <f t="shared" si="20"/>
        <v>#N/A</v>
      </c>
      <c r="T83" s="22"/>
      <c r="U83" s="153"/>
      <c r="V83" s="782" t="e">
        <f>VLOOKUP(U83,'BASE DE DONNEE'!$A$4:$H$148,2,0)</f>
        <v>#N/A</v>
      </c>
      <c r="W83" s="782"/>
      <c r="X83" s="782"/>
      <c r="Y83" s="783"/>
      <c r="Z83" s="783"/>
      <c r="AA83" s="784"/>
      <c r="AB83" s="784"/>
      <c r="AC83" s="785"/>
      <c r="AD83" s="785"/>
      <c r="AE83" s="785"/>
      <c r="AF83" s="50" t="e">
        <f>VLOOKUP(U83,'BASE DE DONNEE'!$A$4:$H$148,3,0)</f>
        <v>#N/A</v>
      </c>
      <c r="AG83" s="713" t="e">
        <f t="shared" si="22"/>
        <v>#N/A</v>
      </c>
      <c r="AH83" s="714"/>
      <c r="AI83" s="51" t="e">
        <f>VLOOKUP(U83,'BASE DE DONNEE'!$A$4:$H$148,6,0)*AH83/100</f>
        <v>#N/A</v>
      </c>
      <c r="AJ83" s="51" t="e">
        <f>VLOOKUP(U83,'BASE DE DONNEE'!$A$4:$H$148,7,0)*AH83/100</f>
        <v>#N/A</v>
      </c>
      <c r="AK83" s="51" t="e">
        <f>VLOOKUP(U83,'BASE DE DONNEE'!$A$4:$H$148,8,0)*AH83/100</f>
        <v>#N/A</v>
      </c>
      <c r="AL83" s="52" t="e">
        <f t="shared" si="23"/>
        <v>#N/A</v>
      </c>
      <c r="AM83" s="22"/>
      <c r="AN83" s="153"/>
      <c r="AO83" s="782" t="e">
        <f>VLOOKUP(AN83,'BASE DE DONNEE'!$A$4:$H$148,2,0)</f>
        <v>#N/A</v>
      </c>
      <c r="AP83" s="782"/>
      <c r="AQ83" s="782"/>
      <c r="AR83" s="783"/>
      <c r="AS83" s="783"/>
      <c r="AT83" s="784"/>
      <c r="AU83" s="784"/>
      <c r="AV83" s="785"/>
      <c r="AW83" s="785"/>
      <c r="AX83" s="785"/>
      <c r="AY83" s="50" t="e">
        <f>VLOOKUP(AN83,'BASE DE DONNEE'!$A$4:$H$148,3,0)</f>
        <v>#N/A</v>
      </c>
      <c r="AZ83" s="713" t="e">
        <f t="shared" si="24"/>
        <v>#N/A</v>
      </c>
      <c r="BA83" s="714"/>
      <c r="BB83" s="51" t="e">
        <f>VLOOKUP(AN83,'BASE DE DONNEE'!$A$4:$H$148,6,0)*BA83/100</f>
        <v>#N/A</v>
      </c>
      <c r="BC83" s="51" t="e">
        <f>VLOOKUP(AN83,'BASE DE DONNEE'!$A$4:$H$148,7,0)*BA83/100</f>
        <v>#N/A</v>
      </c>
      <c r="BD83" s="51" t="e">
        <f>VLOOKUP(AN83,'BASE DE DONNEE'!$A$4:$H$148,8,0)*BA83/100</f>
        <v>#N/A</v>
      </c>
      <c r="BE83" s="52" t="e">
        <f t="shared" si="25"/>
        <v>#N/A</v>
      </c>
      <c r="BF83" s="22"/>
      <c r="BG83" s="153"/>
      <c r="BH83" s="782" t="e">
        <f>VLOOKUP(BG83,'BASE DE DONNEE'!$A$4:$H$148,2,0)</f>
        <v>#N/A</v>
      </c>
      <c r="BI83" s="782"/>
      <c r="BJ83" s="782"/>
      <c r="BK83" s="783"/>
      <c r="BL83" s="783"/>
      <c r="BM83" s="784"/>
      <c r="BN83" s="784"/>
      <c r="BO83" s="785"/>
      <c r="BP83" s="785"/>
      <c r="BQ83" s="785"/>
      <c r="BR83" s="50" t="e">
        <f>VLOOKUP(BG83,'BASE DE DONNEE'!$A$4:$H$148,3,0)</f>
        <v>#N/A</v>
      </c>
      <c r="BS83" s="713" t="e">
        <f t="shared" si="26"/>
        <v>#N/A</v>
      </c>
      <c r="BT83" s="714"/>
      <c r="BU83" s="51" t="e">
        <f>VLOOKUP(BG83,'BASE DE DONNEE'!$A$4:$H$148,6,0)*BT83/100</f>
        <v>#N/A</v>
      </c>
      <c r="BV83" s="51" t="e">
        <f>VLOOKUP(BG83,'BASE DE DONNEE'!$A$4:$H$148,7,0)*BT83/100</f>
        <v>#N/A</v>
      </c>
      <c r="BW83" s="51" t="e">
        <f>VLOOKUP(BG83,'BASE DE DONNEE'!$A$4:$H$148,8,0)*BT83/100</f>
        <v>#N/A</v>
      </c>
      <c r="BX83" s="52" t="e">
        <f t="shared" si="27"/>
        <v>#N/A</v>
      </c>
    </row>
    <row r="84" spans="1:76" ht="16.5" customHeight="1" x14ac:dyDescent="0.25">
      <c r="A84" s="22"/>
      <c r="B84" s="23"/>
      <c r="C84" s="782" t="e">
        <f>VLOOKUP(B84,'BASE DE DONNEE'!$A$4:$H$148,2,0)</f>
        <v>#N/A</v>
      </c>
      <c r="D84" s="782"/>
      <c r="E84" s="782"/>
      <c r="F84" s="783"/>
      <c r="G84" s="783"/>
      <c r="H84" s="784"/>
      <c r="I84" s="784"/>
      <c r="J84" s="785"/>
      <c r="K84" s="785"/>
      <c r="L84" s="785"/>
      <c r="M84" s="50" t="e">
        <f>VLOOKUP(B84,'BASE DE DONNEE'!$A$4:$H$148,3,0)</f>
        <v>#N/A</v>
      </c>
      <c r="N84" s="713" t="e">
        <f t="shared" si="21"/>
        <v>#N/A</v>
      </c>
      <c r="O84" s="714"/>
      <c r="P84" s="51" t="e">
        <f>VLOOKUP(B84,'BASE DE DONNEE'!$A$4:$H$148,6,0)*N84/100</f>
        <v>#N/A</v>
      </c>
      <c r="Q84" s="51" t="e">
        <f>VLOOKUP(B84,'BASE DE DONNEE'!$A$4:$H$148,7,0)*N84/100</f>
        <v>#N/A</v>
      </c>
      <c r="R84" s="51" t="e">
        <f>VLOOKUP(B84,'BASE DE DONNEE'!$A$4:$H$148,8,0)*N84/100</f>
        <v>#N/A</v>
      </c>
      <c r="S84" s="52" t="e">
        <f t="shared" si="20"/>
        <v>#N/A</v>
      </c>
      <c r="T84" s="22"/>
      <c r="U84" s="153"/>
      <c r="V84" s="782" t="e">
        <f>VLOOKUP(U84,'BASE DE DONNEE'!$A$4:$H$148,2,0)</f>
        <v>#N/A</v>
      </c>
      <c r="W84" s="782"/>
      <c r="X84" s="782"/>
      <c r="Y84" s="783"/>
      <c r="Z84" s="783"/>
      <c r="AA84" s="784"/>
      <c r="AB84" s="784"/>
      <c r="AC84" s="785"/>
      <c r="AD84" s="785"/>
      <c r="AE84" s="785"/>
      <c r="AF84" s="50" t="e">
        <f>VLOOKUP(U84,'BASE DE DONNEE'!$A$4:$H$148,3,0)</f>
        <v>#N/A</v>
      </c>
      <c r="AG84" s="713" t="e">
        <f t="shared" si="22"/>
        <v>#N/A</v>
      </c>
      <c r="AH84" s="714"/>
      <c r="AI84" s="51" t="e">
        <f>VLOOKUP(U84,'BASE DE DONNEE'!$A$4:$H$148,6,0)*AH84/100</f>
        <v>#N/A</v>
      </c>
      <c r="AJ84" s="51" t="e">
        <f>VLOOKUP(U84,'BASE DE DONNEE'!$A$4:$H$148,7,0)*AH84/100</f>
        <v>#N/A</v>
      </c>
      <c r="AK84" s="51" t="e">
        <f>VLOOKUP(U84,'BASE DE DONNEE'!$A$4:$H$148,8,0)*AH84/100</f>
        <v>#N/A</v>
      </c>
      <c r="AL84" s="52" t="e">
        <f t="shared" si="23"/>
        <v>#N/A</v>
      </c>
      <c r="AM84" s="22"/>
      <c r="AN84" s="153"/>
      <c r="AO84" s="782" t="e">
        <f>VLOOKUP(AN84,'BASE DE DONNEE'!$A$4:$H$148,2,0)</f>
        <v>#N/A</v>
      </c>
      <c r="AP84" s="782"/>
      <c r="AQ84" s="782"/>
      <c r="AR84" s="783"/>
      <c r="AS84" s="783"/>
      <c r="AT84" s="784"/>
      <c r="AU84" s="784"/>
      <c r="AV84" s="785"/>
      <c r="AW84" s="785"/>
      <c r="AX84" s="785"/>
      <c r="AY84" s="50" t="e">
        <f>VLOOKUP(AN84,'BASE DE DONNEE'!$A$4:$H$148,3,0)</f>
        <v>#N/A</v>
      </c>
      <c r="AZ84" s="713" t="e">
        <f t="shared" si="24"/>
        <v>#N/A</v>
      </c>
      <c r="BA84" s="714"/>
      <c r="BB84" s="51" t="e">
        <f>VLOOKUP(AN84,'BASE DE DONNEE'!$A$4:$H$148,6,0)*BA84/100</f>
        <v>#N/A</v>
      </c>
      <c r="BC84" s="51" t="e">
        <f>VLOOKUP(AN84,'BASE DE DONNEE'!$A$4:$H$148,7,0)*BA84/100</f>
        <v>#N/A</v>
      </c>
      <c r="BD84" s="51" t="e">
        <f>VLOOKUP(AN84,'BASE DE DONNEE'!$A$4:$H$148,8,0)*BA84/100</f>
        <v>#N/A</v>
      </c>
      <c r="BE84" s="52" t="e">
        <f t="shared" si="25"/>
        <v>#N/A</v>
      </c>
      <c r="BF84" s="22"/>
      <c r="BG84" s="153"/>
      <c r="BH84" s="782" t="e">
        <f>VLOOKUP(BG84,'BASE DE DONNEE'!$A$4:$H$148,2,0)</f>
        <v>#N/A</v>
      </c>
      <c r="BI84" s="782"/>
      <c r="BJ84" s="782"/>
      <c r="BK84" s="783"/>
      <c r="BL84" s="783"/>
      <c r="BM84" s="784"/>
      <c r="BN84" s="784"/>
      <c r="BO84" s="785"/>
      <c r="BP84" s="785"/>
      <c r="BQ84" s="785"/>
      <c r="BR84" s="50" t="e">
        <f>VLOOKUP(BG84,'BASE DE DONNEE'!$A$4:$H$148,3,0)</f>
        <v>#N/A</v>
      </c>
      <c r="BS84" s="713" t="e">
        <f t="shared" si="26"/>
        <v>#N/A</v>
      </c>
      <c r="BT84" s="714"/>
      <c r="BU84" s="51" t="e">
        <f>VLOOKUP(BG84,'BASE DE DONNEE'!$A$4:$H$148,6,0)*BT84/100</f>
        <v>#N/A</v>
      </c>
      <c r="BV84" s="51" t="e">
        <f>VLOOKUP(BG84,'BASE DE DONNEE'!$A$4:$H$148,7,0)*BT84/100</f>
        <v>#N/A</v>
      </c>
      <c r="BW84" s="51" t="e">
        <f>VLOOKUP(BG84,'BASE DE DONNEE'!$A$4:$H$148,8,0)*BT84/100</f>
        <v>#N/A</v>
      </c>
      <c r="BX84" s="52" t="e">
        <f t="shared" si="27"/>
        <v>#N/A</v>
      </c>
    </row>
    <row r="85" spans="1:76" ht="17.25" customHeight="1" x14ac:dyDescent="0.25">
      <c r="A85" s="22"/>
      <c r="B85" s="23"/>
      <c r="C85" s="782" t="e">
        <f>VLOOKUP(B85,'BASE DE DONNEE'!$A$4:$H$148,2,0)</f>
        <v>#N/A</v>
      </c>
      <c r="D85" s="782"/>
      <c r="E85" s="782"/>
      <c r="F85" s="783"/>
      <c r="G85" s="783"/>
      <c r="H85" s="861"/>
      <c r="I85" s="784"/>
      <c r="J85" s="785"/>
      <c r="K85" s="785"/>
      <c r="L85" s="785"/>
      <c r="M85" s="50" t="e">
        <f>VLOOKUP(B85,'BASE DE DONNEE'!$A$4:$H$148,3,0)</f>
        <v>#N/A</v>
      </c>
      <c r="N85" s="713" t="e">
        <f t="shared" si="21"/>
        <v>#N/A</v>
      </c>
      <c r="O85" s="714"/>
      <c r="P85" s="51" t="e">
        <f>VLOOKUP(B85,'BASE DE DONNEE'!$A$4:$H$148,6,0)*N85/100</f>
        <v>#N/A</v>
      </c>
      <c r="Q85" s="51" t="e">
        <f>VLOOKUP(B85,'BASE DE DONNEE'!$A$4:$H$148,7,0)*N85/100</f>
        <v>#N/A</v>
      </c>
      <c r="R85" s="51" t="e">
        <f>VLOOKUP(B85,'BASE DE DONNEE'!$A$4:$H$148,8,0)*N85/100</f>
        <v>#N/A</v>
      </c>
      <c r="S85" s="52" t="e">
        <f t="shared" si="20"/>
        <v>#N/A</v>
      </c>
      <c r="T85" s="22"/>
      <c r="U85" s="153"/>
      <c r="V85" s="782" t="e">
        <f>VLOOKUP(U85,'BASE DE DONNEE'!$A$4:$H$148,2,0)</f>
        <v>#N/A</v>
      </c>
      <c r="W85" s="782"/>
      <c r="X85" s="782"/>
      <c r="Y85" s="783"/>
      <c r="Z85" s="783"/>
      <c r="AA85" s="784"/>
      <c r="AB85" s="784"/>
      <c r="AC85" s="785"/>
      <c r="AD85" s="785"/>
      <c r="AE85" s="785"/>
      <c r="AF85" s="50" t="e">
        <f>VLOOKUP(U85,'BASE DE DONNEE'!$A$4:$H$148,3,0)</f>
        <v>#N/A</v>
      </c>
      <c r="AG85" s="713" t="e">
        <f t="shared" si="22"/>
        <v>#N/A</v>
      </c>
      <c r="AH85" s="714"/>
      <c r="AI85" s="51" t="e">
        <f>VLOOKUP(U85,'BASE DE DONNEE'!$A$4:$H$148,6,0)*AH85/100</f>
        <v>#N/A</v>
      </c>
      <c r="AJ85" s="51" t="e">
        <f>VLOOKUP(U85,'BASE DE DONNEE'!$A$4:$H$148,7,0)*AH85/100</f>
        <v>#N/A</v>
      </c>
      <c r="AK85" s="51" t="e">
        <f>VLOOKUP(U85,'BASE DE DONNEE'!$A$4:$H$148,8,0)*AH85/100</f>
        <v>#N/A</v>
      </c>
      <c r="AL85" s="52" t="e">
        <f t="shared" si="23"/>
        <v>#N/A</v>
      </c>
      <c r="AM85" s="22"/>
      <c r="AN85" s="153"/>
      <c r="AO85" s="782" t="e">
        <f>VLOOKUP(AN85,'BASE DE DONNEE'!$A$4:$H$148,2,0)</f>
        <v>#N/A</v>
      </c>
      <c r="AP85" s="782"/>
      <c r="AQ85" s="782"/>
      <c r="AR85" s="783"/>
      <c r="AS85" s="783"/>
      <c r="AT85" s="784"/>
      <c r="AU85" s="784"/>
      <c r="AV85" s="785"/>
      <c r="AW85" s="785"/>
      <c r="AX85" s="785"/>
      <c r="AY85" s="50" t="e">
        <f>VLOOKUP(AN85,'BASE DE DONNEE'!$A$4:$H$148,3,0)</f>
        <v>#N/A</v>
      </c>
      <c r="AZ85" s="713" t="e">
        <f t="shared" si="24"/>
        <v>#N/A</v>
      </c>
      <c r="BA85" s="714"/>
      <c r="BB85" s="51" t="e">
        <f>VLOOKUP(AN85,'BASE DE DONNEE'!$A$4:$H$148,6,0)*BA85/100</f>
        <v>#N/A</v>
      </c>
      <c r="BC85" s="51" t="e">
        <f>VLOOKUP(AN85,'BASE DE DONNEE'!$A$4:$H$148,7,0)*BA85/100</f>
        <v>#N/A</v>
      </c>
      <c r="BD85" s="51" t="e">
        <f>VLOOKUP(AN85,'BASE DE DONNEE'!$A$4:$H$148,8,0)*BA85/100</f>
        <v>#N/A</v>
      </c>
      <c r="BE85" s="52" t="e">
        <f t="shared" si="25"/>
        <v>#N/A</v>
      </c>
      <c r="BF85" s="22"/>
      <c r="BG85" s="153"/>
      <c r="BH85" s="782" t="e">
        <f>VLOOKUP(BG85,'BASE DE DONNEE'!$A$4:$H$148,2,0)</f>
        <v>#N/A</v>
      </c>
      <c r="BI85" s="782"/>
      <c r="BJ85" s="782"/>
      <c r="BK85" s="783"/>
      <c r="BL85" s="783"/>
      <c r="BM85" s="784"/>
      <c r="BN85" s="784"/>
      <c r="BO85" s="785"/>
      <c r="BP85" s="785"/>
      <c r="BQ85" s="785"/>
      <c r="BR85" s="50" t="e">
        <f>VLOOKUP(BG85,'BASE DE DONNEE'!$A$4:$H$148,3,0)</f>
        <v>#N/A</v>
      </c>
      <c r="BS85" s="713" t="e">
        <f t="shared" si="26"/>
        <v>#N/A</v>
      </c>
      <c r="BT85" s="714"/>
      <c r="BU85" s="51" t="e">
        <f>VLOOKUP(BG85,'BASE DE DONNEE'!$A$4:$H$148,6,0)*BT85/100</f>
        <v>#N/A</v>
      </c>
      <c r="BV85" s="51" t="e">
        <f>VLOOKUP(BG85,'BASE DE DONNEE'!$A$4:$H$148,7,0)*BT85/100</f>
        <v>#N/A</v>
      </c>
      <c r="BW85" s="51" t="e">
        <f>VLOOKUP(BG85,'BASE DE DONNEE'!$A$4:$H$148,8,0)*BT85/100</f>
        <v>#N/A</v>
      </c>
      <c r="BX85" s="52" t="e">
        <f t="shared" si="27"/>
        <v>#N/A</v>
      </c>
    </row>
    <row r="86" spans="1:76" ht="17.25" customHeight="1" x14ac:dyDescent="0.25">
      <c r="A86" s="22"/>
      <c r="B86" s="23"/>
      <c r="C86" s="782" t="e">
        <f>VLOOKUP(B86,'BASE DE DONNEE'!$A$4:$H$148,2,0)</f>
        <v>#N/A</v>
      </c>
      <c r="D86" s="782"/>
      <c r="E86" s="782"/>
      <c r="F86" s="783"/>
      <c r="G86" s="783"/>
      <c r="H86" s="831"/>
      <c r="I86" s="831"/>
      <c r="J86" s="785"/>
      <c r="K86" s="785"/>
      <c r="L86" s="785"/>
      <c r="M86" s="50" t="e">
        <f>VLOOKUP(B86,'BASE DE DONNEE'!$A$4:$H$148,3,0)</f>
        <v>#N/A</v>
      </c>
      <c r="N86" s="713" t="e">
        <f t="shared" si="21"/>
        <v>#N/A</v>
      </c>
      <c r="O86" s="714"/>
      <c r="P86" s="51" t="e">
        <f>VLOOKUP(B86,'BASE DE DONNEE'!$A$4:$H$148,6,0)*N86/100</f>
        <v>#N/A</v>
      </c>
      <c r="Q86" s="51" t="e">
        <f>VLOOKUP(B86,'BASE DE DONNEE'!$A$4:$H$148,7,0)*N86/100</f>
        <v>#N/A</v>
      </c>
      <c r="R86" s="51" t="e">
        <f>VLOOKUP(B86,'BASE DE DONNEE'!$A$4:$H$148,8,0)*N86/100</f>
        <v>#N/A</v>
      </c>
      <c r="S86" s="52" t="e">
        <f t="shared" si="20"/>
        <v>#N/A</v>
      </c>
      <c r="T86" s="22"/>
      <c r="U86" s="153"/>
      <c r="V86" s="782" t="e">
        <f>VLOOKUP(U86,'BASE DE DONNEE'!$A$4:$H$148,2,0)</f>
        <v>#N/A</v>
      </c>
      <c r="W86" s="782"/>
      <c r="X86" s="782"/>
      <c r="Y86" s="783"/>
      <c r="Z86" s="783"/>
      <c r="AA86" s="784"/>
      <c r="AB86" s="784"/>
      <c r="AC86" s="785"/>
      <c r="AD86" s="785"/>
      <c r="AE86" s="785"/>
      <c r="AF86" s="50" t="e">
        <f>VLOOKUP(U86,'BASE DE DONNEE'!$A$4:$H$148,3,0)</f>
        <v>#N/A</v>
      </c>
      <c r="AG86" s="713" t="e">
        <f t="shared" si="22"/>
        <v>#N/A</v>
      </c>
      <c r="AH86" s="714"/>
      <c r="AI86" s="51" t="e">
        <f>VLOOKUP(U86,'BASE DE DONNEE'!$A$4:$H$148,6,0)*AH86/100</f>
        <v>#N/A</v>
      </c>
      <c r="AJ86" s="51" t="e">
        <f>VLOOKUP(U86,'BASE DE DONNEE'!$A$4:$H$148,7,0)*AH86/100</f>
        <v>#N/A</v>
      </c>
      <c r="AK86" s="51" t="e">
        <f>VLOOKUP(U86,'BASE DE DONNEE'!$A$4:$H$148,8,0)*AH86/100</f>
        <v>#N/A</v>
      </c>
      <c r="AL86" s="52" t="e">
        <f t="shared" si="23"/>
        <v>#N/A</v>
      </c>
      <c r="AM86" s="22"/>
      <c r="AN86" s="153"/>
      <c r="AO86" s="782" t="e">
        <f>VLOOKUP(AN86,'BASE DE DONNEE'!$A$4:$H$148,2,0)</f>
        <v>#N/A</v>
      </c>
      <c r="AP86" s="782"/>
      <c r="AQ86" s="782"/>
      <c r="AR86" s="783"/>
      <c r="AS86" s="783"/>
      <c r="AT86" s="784"/>
      <c r="AU86" s="784"/>
      <c r="AV86" s="785"/>
      <c r="AW86" s="785"/>
      <c r="AX86" s="785"/>
      <c r="AY86" s="50" t="e">
        <f>VLOOKUP(AN86,'BASE DE DONNEE'!$A$4:$H$148,3,0)</f>
        <v>#N/A</v>
      </c>
      <c r="AZ86" s="713" t="e">
        <f t="shared" si="24"/>
        <v>#N/A</v>
      </c>
      <c r="BA86" s="714"/>
      <c r="BB86" s="51" t="e">
        <f>VLOOKUP(AN86,'BASE DE DONNEE'!$A$4:$H$148,6,0)*BA86/100</f>
        <v>#N/A</v>
      </c>
      <c r="BC86" s="51" t="e">
        <f>VLOOKUP(AN86,'BASE DE DONNEE'!$A$4:$H$148,7,0)*BA86/100</f>
        <v>#N/A</v>
      </c>
      <c r="BD86" s="51" t="e">
        <f>VLOOKUP(AN86,'BASE DE DONNEE'!$A$4:$H$148,8,0)*BA86/100</f>
        <v>#N/A</v>
      </c>
      <c r="BE86" s="52" t="e">
        <f t="shared" si="25"/>
        <v>#N/A</v>
      </c>
      <c r="BF86" s="22"/>
      <c r="BG86" s="153"/>
      <c r="BH86" s="782" t="e">
        <f>VLOOKUP(BG86,'BASE DE DONNEE'!$A$4:$H$148,2,0)</f>
        <v>#N/A</v>
      </c>
      <c r="BI86" s="782"/>
      <c r="BJ86" s="782"/>
      <c r="BK86" s="783"/>
      <c r="BL86" s="783"/>
      <c r="BM86" s="784"/>
      <c r="BN86" s="784"/>
      <c r="BO86" s="785"/>
      <c r="BP86" s="785"/>
      <c r="BQ86" s="785"/>
      <c r="BR86" s="50" t="e">
        <f>VLOOKUP(BG86,'BASE DE DONNEE'!$A$4:$H$148,3,0)</f>
        <v>#N/A</v>
      </c>
      <c r="BS86" s="713" t="e">
        <f t="shared" si="26"/>
        <v>#N/A</v>
      </c>
      <c r="BT86" s="714"/>
      <c r="BU86" s="51" t="e">
        <f>VLOOKUP(BG86,'BASE DE DONNEE'!$A$4:$H$148,6,0)*BT86/100</f>
        <v>#N/A</v>
      </c>
      <c r="BV86" s="51" t="e">
        <f>VLOOKUP(BG86,'BASE DE DONNEE'!$A$4:$H$148,7,0)*BT86/100</f>
        <v>#N/A</v>
      </c>
      <c r="BW86" s="51" t="e">
        <f>VLOOKUP(BG86,'BASE DE DONNEE'!$A$4:$H$148,8,0)*BT86/100</f>
        <v>#N/A</v>
      </c>
      <c r="BX86" s="52" t="e">
        <f t="shared" si="27"/>
        <v>#N/A</v>
      </c>
    </row>
    <row r="87" spans="1:76" ht="17.25" customHeight="1" x14ac:dyDescent="0.25">
      <c r="A87" s="22"/>
      <c r="B87" s="23"/>
      <c r="C87" s="782" t="e">
        <f>VLOOKUP(B87,'BASE DE DONNEE'!$A$4:$H$148,2,0)</f>
        <v>#N/A</v>
      </c>
      <c r="D87" s="782"/>
      <c r="E87" s="782"/>
      <c r="F87" s="783"/>
      <c r="G87" s="783"/>
      <c r="H87" s="831"/>
      <c r="I87" s="831"/>
      <c r="J87" s="785"/>
      <c r="K87" s="785"/>
      <c r="L87" s="785"/>
      <c r="M87" s="50" t="e">
        <f>VLOOKUP(B87,'BASE DE DONNEE'!$A$4:$H$148,3,0)</f>
        <v>#N/A</v>
      </c>
      <c r="N87" s="713" t="e">
        <f t="shared" si="21"/>
        <v>#N/A</v>
      </c>
      <c r="O87" s="714"/>
      <c r="P87" s="51" t="e">
        <f>VLOOKUP(B87,'BASE DE DONNEE'!$A$4:$H$148,6,0)*N87/100</f>
        <v>#N/A</v>
      </c>
      <c r="Q87" s="51" t="e">
        <f>VLOOKUP(B87,'BASE DE DONNEE'!$A$4:$H$148,7,0)*N87/100</f>
        <v>#N/A</v>
      </c>
      <c r="R87" s="51" t="e">
        <f>VLOOKUP(B87,'BASE DE DONNEE'!$A$4:$H$148,8,0)*N87/100</f>
        <v>#N/A</v>
      </c>
      <c r="S87" s="52" t="e">
        <f t="shared" si="20"/>
        <v>#N/A</v>
      </c>
      <c r="T87" s="22"/>
      <c r="U87" s="153"/>
      <c r="V87" s="782" t="e">
        <f>VLOOKUP(U87,'BASE DE DONNEE'!$A$4:$H$148,2,0)</f>
        <v>#N/A</v>
      </c>
      <c r="W87" s="782"/>
      <c r="X87" s="782"/>
      <c r="Y87" s="783"/>
      <c r="Z87" s="783"/>
      <c r="AA87" s="784"/>
      <c r="AB87" s="784"/>
      <c r="AC87" s="785"/>
      <c r="AD87" s="785"/>
      <c r="AE87" s="785"/>
      <c r="AF87" s="50" t="e">
        <f>VLOOKUP(U87,'BASE DE DONNEE'!$A$4:$H$148,3,0)</f>
        <v>#N/A</v>
      </c>
      <c r="AG87" s="713" t="e">
        <f t="shared" si="22"/>
        <v>#N/A</v>
      </c>
      <c r="AH87" s="714"/>
      <c r="AI87" s="51" t="e">
        <f>VLOOKUP(U87,'BASE DE DONNEE'!$A$4:$H$148,6,0)*AH87/100</f>
        <v>#N/A</v>
      </c>
      <c r="AJ87" s="51" t="e">
        <f>VLOOKUP(U87,'BASE DE DONNEE'!$A$4:$H$148,7,0)*AH87/100</f>
        <v>#N/A</v>
      </c>
      <c r="AK87" s="51" t="e">
        <f>VLOOKUP(U87,'BASE DE DONNEE'!$A$4:$H$148,8,0)*AH87/100</f>
        <v>#N/A</v>
      </c>
      <c r="AL87" s="52" t="e">
        <f t="shared" si="23"/>
        <v>#N/A</v>
      </c>
      <c r="AM87" s="22"/>
      <c r="AN87" s="153"/>
      <c r="AO87" s="782" t="e">
        <f>VLOOKUP(AN87,'BASE DE DONNEE'!$A$4:$H$148,2,0)</f>
        <v>#N/A</v>
      </c>
      <c r="AP87" s="782"/>
      <c r="AQ87" s="782"/>
      <c r="AR87" s="783"/>
      <c r="AS87" s="783"/>
      <c r="AT87" s="784"/>
      <c r="AU87" s="784"/>
      <c r="AV87" s="785"/>
      <c r="AW87" s="785"/>
      <c r="AX87" s="785"/>
      <c r="AY87" s="50" t="e">
        <f>VLOOKUP(AN87,'BASE DE DONNEE'!$A$4:$H$148,3,0)</f>
        <v>#N/A</v>
      </c>
      <c r="AZ87" s="713" t="e">
        <f t="shared" si="24"/>
        <v>#N/A</v>
      </c>
      <c r="BA87" s="714"/>
      <c r="BB87" s="51" t="e">
        <f>VLOOKUP(AN87,'BASE DE DONNEE'!$A$4:$H$148,6,0)*BA87/100</f>
        <v>#N/A</v>
      </c>
      <c r="BC87" s="51" t="e">
        <f>VLOOKUP(AN87,'BASE DE DONNEE'!$A$4:$H$148,7,0)*BA87/100</f>
        <v>#N/A</v>
      </c>
      <c r="BD87" s="51" t="e">
        <f>VLOOKUP(AN87,'BASE DE DONNEE'!$A$4:$H$148,8,0)*BA87/100</f>
        <v>#N/A</v>
      </c>
      <c r="BE87" s="52" t="e">
        <f t="shared" si="25"/>
        <v>#N/A</v>
      </c>
      <c r="BF87" s="22"/>
      <c r="BG87" s="153"/>
      <c r="BH87" s="782" t="e">
        <f>VLOOKUP(BG87,'BASE DE DONNEE'!$A$4:$H$148,2,0)</f>
        <v>#N/A</v>
      </c>
      <c r="BI87" s="782"/>
      <c r="BJ87" s="782"/>
      <c r="BK87" s="783"/>
      <c r="BL87" s="783"/>
      <c r="BM87" s="784"/>
      <c r="BN87" s="784"/>
      <c r="BO87" s="785"/>
      <c r="BP87" s="785"/>
      <c r="BQ87" s="785"/>
      <c r="BR87" s="50" t="e">
        <f>VLOOKUP(BG87,'BASE DE DONNEE'!$A$4:$H$148,3,0)</f>
        <v>#N/A</v>
      </c>
      <c r="BS87" s="713" t="e">
        <f t="shared" si="26"/>
        <v>#N/A</v>
      </c>
      <c r="BT87" s="714"/>
      <c r="BU87" s="51" t="e">
        <f>VLOOKUP(BG87,'BASE DE DONNEE'!$A$4:$H$148,6,0)*BT87/100</f>
        <v>#N/A</v>
      </c>
      <c r="BV87" s="51" t="e">
        <f>VLOOKUP(BG87,'BASE DE DONNEE'!$A$4:$H$148,7,0)*BT87/100</f>
        <v>#N/A</v>
      </c>
      <c r="BW87" s="51" t="e">
        <f>VLOOKUP(BG87,'BASE DE DONNEE'!$A$4:$H$148,8,0)*BT87/100</f>
        <v>#N/A</v>
      </c>
      <c r="BX87" s="52" t="e">
        <f t="shared" si="27"/>
        <v>#N/A</v>
      </c>
    </row>
    <row r="88" spans="1:76" ht="17.25" customHeight="1" x14ac:dyDescent="0.25">
      <c r="A88" s="22"/>
      <c r="B88" s="23"/>
      <c r="C88" s="782" t="e">
        <f>VLOOKUP(B88,'BASE DE DONNEE'!$A$4:$H$148,2,0)</f>
        <v>#N/A</v>
      </c>
      <c r="D88" s="782"/>
      <c r="E88" s="782"/>
      <c r="F88" s="783"/>
      <c r="G88" s="783"/>
      <c r="H88" s="831"/>
      <c r="I88" s="831"/>
      <c r="J88" s="785"/>
      <c r="K88" s="785"/>
      <c r="L88" s="785"/>
      <c r="M88" s="50" t="e">
        <f>VLOOKUP(B88,'BASE DE DONNEE'!$A$4:$H$148,3,0)</f>
        <v>#N/A</v>
      </c>
      <c r="N88" s="713" t="e">
        <f t="shared" si="21"/>
        <v>#N/A</v>
      </c>
      <c r="O88" s="714"/>
      <c r="P88" s="51" t="e">
        <f>VLOOKUP(B88,'BASE DE DONNEE'!$A$4:$H$148,6,0)*N88/100</f>
        <v>#N/A</v>
      </c>
      <c r="Q88" s="51" t="e">
        <f>VLOOKUP(B88,'BASE DE DONNEE'!$A$4:$H$148,7,0)*N88/100</f>
        <v>#N/A</v>
      </c>
      <c r="R88" s="51" t="e">
        <f>VLOOKUP(B88,'BASE DE DONNEE'!$A$4:$H$148,8,0)*N88/100</f>
        <v>#N/A</v>
      </c>
      <c r="S88" s="52" t="e">
        <f t="shared" si="20"/>
        <v>#N/A</v>
      </c>
      <c r="T88" s="22"/>
      <c r="U88" s="153"/>
      <c r="V88" s="782" t="e">
        <f>VLOOKUP(U88,'BASE DE DONNEE'!$A$4:$H$148,2,0)</f>
        <v>#N/A</v>
      </c>
      <c r="W88" s="782"/>
      <c r="X88" s="782"/>
      <c r="Y88" s="783"/>
      <c r="Z88" s="783"/>
      <c r="AA88" s="784"/>
      <c r="AB88" s="784"/>
      <c r="AC88" s="785"/>
      <c r="AD88" s="785"/>
      <c r="AE88" s="785"/>
      <c r="AF88" s="50" t="e">
        <f>VLOOKUP(U88,'BASE DE DONNEE'!$A$4:$H$148,3,0)</f>
        <v>#N/A</v>
      </c>
      <c r="AG88" s="713" t="e">
        <f t="shared" si="22"/>
        <v>#N/A</v>
      </c>
      <c r="AH88" s="714"/>
      <c r="AI88" s="51" t="e">
        <f>VLOOKUP(U88,'BASE DE DONNEE'!$A$4:$H$148,6,0)*AH88/100</f>
        <v>#N/A</v>
      </c>
      <c r="AJ88" s="51" t="e">
        <f>VLOOKUP(U88,'BASE DE DONNEE'!$A$4:$H$148,7,0)*AH88/100</f>
        <v>#N/A</v>
      </c>
      <c r="AK88" s="51" t="e">
        <f>VLOOKUP(U88,'BASE DE DONNEE'!$A$4:$H$148,8,0)*AH88/100</f>
        <v>#N/A</v>
      </c>
      <c r="AL88" s="52" t="e">
        <f t="shared" si="23"/>
        <v>#N/A</v>
      </c>
      <c r="AM88" s="22"/>
      <c r="AN88" s="153"/>
      <c r="AO88" s="782" t="e">
        <f>VLOOKUP(AN88,'BASE DE DONNEE'!$A$4:$H$148,2,0)</f>
        <v>#N/A</v>
      </c>
      <c r="AP88" s="782"/>
      <c r="AQ88" s="782"/>
      <c r="AR88" s="783"/>
      <c r="AS88" s="783"/>
      <c r="AT88" s="784"/>
      <c r="AU88" s="784"/>
      <c r="AV88" s="785"/>
      <c r="AW88" s="785"/>
      <c r="AX88" s="785"/>
      <c r="AY88" s="50" t="e">
        <f>VLOOKUP(AN88,'BASE DE DONNEE'!$A$4:$H$148,3,0)</f>
        <v>#N/A</v>
      </c>
      <c r="AZ88" s="713" t="e">
        <f t="shared" si="24"/>
        <v>#N/A</v>
      </c>
      <c r="BA88" s="714"/>
      <c r="BB88" s="51" t="e">
        <f>VLOOKUP(AN88,'BASE DE DONNEE'!$A$4:$H$148,6,0)*BA88/100</f>
        <v>#N/A</v>
      </c>
      <c r="BC88" s="51" t="e">
        <f>VLOOKUP(AN88,'BASE DE DONNEE'!$A$4:$H$148,7,0)*BA88/100</f>
        <v>#N/A</v>
      </c>
      <c r="BD88" s="51" t="e">
        <f>VLOOKUP(AN88,'BASE DE DONNEE'!$A$4:$H$148,8,0)*BA88/100</f>
        <v>#N/A</v>
      </c>
      <c r="BE88" s="52" t="e">
        <f t="shared" si="25"/>
        <v>#N/A</v>
      </c>
      <c r="BF88" s="22"/>
      <c r="BG88" s="153"/>
      <c r="BH88" s="782" t="e">
        <f>VLOOKUP(BG88,'BASE DE DONNEE'!$A$4:$H$148,2,0)</f>
        <v>#N/A</v>
      </c>
      <c r="BI88" s="782"/>
      <c r="BJ88" s="782"/>
      <c r="BK88" s="783"/>
      <c r="BL88" s="783"/>
      <c r="BM88" s="784"/>
      <c r="BN88" s="784"/>
      <c r="BO88" s="785"/>
      <c r="BP88" s="785"/>
      <c r="BQ88" s="785"/>
      <c r="BR88" s="50" t="e">
        <f>VLOOKUP(BG88,'BASE DE DONNEE'!$A$4:$H$148,3,0)</f>
        <v>#N/A</v>
      </c>
      <c r="BS88" s="713" t="e">
        <f t="shared" si="26"/>
        <v>#N/A</v>
      </c>
      <c r="BT88" s="714"/>
      <c r="BU88" s="51" t="e">
        <f>VLOOKUP(BG88,'BASE DE DONNEE'!$A$4:$H$148,6,0)*BT88/100</f>
        <v>#N/A</v>
      </c>
      <c r="BV88" s="51" t="e">
        <f>VLOOKUP(BG88,'BASE DE DONNEE'!$A$4:$H$148,7,0)*BT88/100</f>
        <v>#N/A</v>
      </c>
      <c r="BW88" s="51" t="e">
        <f>VLOOKUP(BG88,'BASE DE DONNEE'!$A$4:$H$148,8,0)*BT88/100</f>
        <v>#N/A</v>
      </c>
      <c r="BX88" s="52" t="e">
        <f t="shared" si="27"/>
        <v>#N/A</v>
      </c>
    </row>
    <row r="89" spans="1:76" ht="17.25" customHeight="1" x14ac:dyDescent="0.25">
      <c r="A89" s="22"/>
      <c r="B89" s="23"/>
      <c r="C89" s="782" t="e">
        <f>VLOOKUP(B89,'BASE DE DONNEE'!$A$4:$H$148,2,0)</f>
        <v>#N/A</v>
      </c>
      <c r="D89" s="782"/>
      <c r="E89" s="782"/>
      <c r="F89" s="783"/>
      <c r="G89" s="783"/>
      <c r="H89" s="831"/>
      <c r="I89" s="831"/>
      <c r="J89" s="785"/>
      <c r="K89" s="785"/>
      <c r="L89" s="785"/>
      <c r="M89" s="50" t="e">
        <f>VLOOKUP(B89,'BASE DE DONNEE'!$A$4:$H$148,3,0)</f>
        <v>#N/A</v>
      </c>
      <c r="N89" s="713" t="e">
        <f t="shared" si="21"/>
        <v>#N/A</v>
      </c>
      <c r="O89" s="714"/>
      <c r="P89" s="51" t="e">
        <f>VLOOKUP(B89,'BASE DE DONNEE'!$A$4:$H$148,6,0)*N89/100</f>
        <v>#N/A</v>
      </c>
      <c r="Q89" s="51" t="e">
        <f>VLOOKUP(B89,'BASE DE DONNEE'!$A$4:$H$148,7,0)*N89/100</f>
        <v>#N/A</v>
      </c>
      <c r="R89" s="51" t="e">
        <f>VLOOKUP(B89,'BASE DE DONNEE'!$A$4:$H$148,8,0)*N89/100</f>
        <v>#N/A</v>
      </c>
      <c r="S89" s="52" t="e">
        <f t="shared" si="20"/>
        <v>#N/A</v>
      </c>
      <c r="T89" s="22"/>
      <c r="U89" s="153"/>
      <c r="V89" s="782" t="e">
        <f>VLOOKUP(U89,'BASE DE DONNEE'!$A$4:$H$148,2,0)</f>
        <v>#N/A</v>
      </c>
      <c r="W89" s="782"/>
      <c r="X89" s="782"/>
      <c r="Y89" s="783"/>
      <c r="Z89" s="783"/>
      <c r="AA89" s="784"/>
      <c r="AB89" s="784"/>
      <c r="AC89" s="785"/>
      <c r="AD89" s="785"/>
      <c r="AE89" s="785"/>
      <c r="AF89" s="50" t="e">
        <f>VLOOKUP(U89,'BASE DE DONNEE'!$A$4:$H$148,3,0)</f>
        <v>#N/A</v>
      </c>
      <c r="AG89" s="713" t="e">
        <f t="shared" si="22"/>
        <v>#N/A</v>
      </c>
      <c r="AH89" s="714"/>
      <c r="AI89" s="51" t="e">
        <f>VLOOKUP(U89,'BASE DE DONNEE'!$A$4:$H$148,6,0)*AH89/100</f>
        <v>#N/A</v>
      </c>
      <c r="AJ89" s="51" t="e">
        <f>VLOOKUP(U89,'BASE DE DONNEE'!$A$4:$H$148,7,0)*AH89/100</f>
        <v>#N/A</v>
      </c>
      <c r="AK89" s="51" t="e">
        <f>VLOOKUP(U89,'BASE DE DONNEE'!$A$4:$H$148,8,0)*AH89/100</f>
        <v>#N/A</v>
      </c>
      <c r="AL89" s="52" t="e">
        <f t="shared" si="23"/>
        <v>#N/A</v>
      </c>
      <c r="AM89" s="22"/>
      <c r="AN89" s="153"/>
      <c r="AO89" s="782" t="e">
        <f>VLOOKUP(AN89,'BASE DE DONNEE'!$A$4:$H$148,2,0)</f>
        <v>#N/A</v>
      </c>
      <c r="AP89" s="782"/>
      <c r="AQ89" s="782"/>
      <c r="AR89" s="783"/>
      <c r="AS89" s="783"/>
      <c r="AT89" s="784"/>
      <c r="AU89" s="784"/>
      <c r="AV89" s="785"/>
      <c r="AW89" s="785"/>
      <c r="AX89" s="785"/>
      <c r="AY89" s="50" t="e">
        <f>VLOOKUP(AN89,'BASE DE DONNEE'!$A$4:$H$148,3,0)</f>
        <v>#N/A</v>
      </c>
      <c r="AZ89" s="713" t="e">
        <f t="shared" si="24"/>
        <v>#N/A</v>
      </c>
      <c r="BA89" s="714"/>
      <c r="BB89" s="51" t="e">
        <f>VLOOKUP(AN89,'BASE DE DONNEE'!$A$4:$H$148,6,0)*BA89/100</f>
        <v>#N/A</v>
      </c>
      <c r="BC89" s="51" t="e">
        <f>VLOOKUP(AN89,'BASE DE DONNEE'!$A$4:$H$148,7,0)*BA89/100</f>
        <v>#N/A</v>
      </c>
      <c r="BD89" s="51" t="e">
        <f>VLOOKUP(AN89,'BASE DE DONNEE'!$A$4:$H$148,8,0)*BA89/100</f>
        <v>#N/A</v>
      </c>
      <c r="BE89" s="52" t="e">
        <f t="shared" si="25"/>
        <v>#N/A</v>
      </c>
      <c r="BF89" s="22"/>
      <c r="BG89" s="153"/>
      <c r="BH89" s="782" t="e">
        <f>VLOOKUP(BG89,'BASE DE DONNEE'!$A$4:$H$148,2,0)</f>
        <v>#N/A</v>
      </c>
      <c r="BI89" s="782"/>
      <c r="BJ89" s="782"/>
      <c r="BK89" s="783"/>
      <c r="BL89" s="783"/>
      <c r="BM89" s="784"/>
      <c r="BN89" s="784"/>
      <c r="BO89" s="785"/>
      <c r="BP89" s="785"/>
      <c r="BQ89" s="785"/>
      <c r="BR89" s="50" t="e">
        <f>VLOOKUP(BG89,'BASE DE DONNEE'!$A$4:$H$148,3,0)</f>
        <v>#N/A</v>
      </c>
      <c r="BS89" s="713" t="e">
        <f t="shared" si="26"/>
        <v>#N/A</v>
      </c>
      <c r="BT89" s="714"/>
      <c r="BU89" s="51" t="e">
        <f>VLOOKUP(BG89,'BASE DE DONNEE'!$A$4:$H$148,6,0)*BT89/100</f>
        <v>#N/A</v>
      </c>
      <c r="BV89" s="51" t="e">
        <f>VLOOKUP(BG89,'BASE DE DONNEE'!$A$4:$H$148,7,0)*BT89/100</f>
        <v>#N/A</v>
      </c>
      <c r="BW89" s="51" t="e">
        <f>VLOOKUP(BG89,'BASE DE DONNEE'!$A$4:$H$148,8,0)*BT89/100</f>
        <v>#N/A</v>
      </c>
      <c r="BX89" s="52" t="e">
        <f t="shared" si="27"/>
        <v>#N/A</v>
      </c>
    </row>
    <row r="90" spans="1:76" x14ac:dyDescent="0.25">
      <c r="A90" s="22"/>
      <c r="B90" s="23"/>
      <c r="C90" s="782" t="e">
        <f>VLOOKUP(B90,'BASE DE DONNEE'!$A$4:$H$148,2,0)</f>
        <v>#N/A</v>
      </c>
      <c r="D90" s="782"/>
      <c r="E90" s="782"/>
      <c r="F90" s="783"/>
      <c r="G90" s="783"/>
      <c r="H90" s="831"/>
      <c r="I90" s="831"/>
      <c r="J90" s="785"/>
      <c r="K90" s="785"/>
      <c r="L90" s="785"/>
      <c r="M90" s="50" t="e">
        <f>VLOOKUP(B90,'BASE DE DONNEE'!$A$4:$H$148,3,0)</f>
        <v>#N/A</v>
      </c>
      <c r="N90" s="713" t="e">
        <f t="shared" si="21"/>
        <v>#N/A</v>
      </c>
      <c r="O90" s="714"/>
      <c r="P90" s="51" t="e">
        <f>VLOOKUP(B90,'BASE DE DONNEE'!$A$4:$H$148,6,0)*N90/100</f>
        <v>#N/A</v>
      </c>
      <c r="Q90" s="51" t="e">
        <f>VLOOKUP(B90,'BASE DE DONNEE'!$A$4:$H$148,7,0)*N90/100</f>
        <v>#N/A</v>
      </c>
      <c r="R90" s="51" t="e">
        <f>VLOOKUP(B90,'BASE DE DONNEE'!$A$4:$H$148,8,0)*N90/100</f>
        <v>#N/A</v>
      </c>
      <c r="S90" s="52" t="e">
        <f t="shared" si="20"/>
        <v>#N/A</v>
      </c>
      <c r="T90" s="22"/>
      <c r="U90" s="153"/>
      <c r="V90" s="782" t="e">
        <f>VLOOKUP(U90,'BASE DE DONNEE'!$A$4:$H$148,2,0)</f>
        <v>#N/A</v>
      </c>
      <c r="W90" s="782"/>
      <c r="X90" s="782"/>
      <c r="Y90" s="783"/>
      <c r="Z90" s="783"/>
      <c r="AA90" s="784"/>
      <c r="AB90" s="784"/>
      <c r="AC90" s="785"/>
      <c r="AD90" s="785"/>
      <c r="AE90" s="785"/>
      <c r="AF90" s="50" t="e">
        <f>VLOOKUP(U90,'BASE DE DONNEE'!$A$4:$H$148,3,0)</f>
        <v>#N/A</v>
      </c>
      <c r="AG90" s="713" t="e">
        <f t="shared" si="22"/>
        <v>#N/A</v>
      </c>
      <c r="AH90" s="714"/>
      <c r="AI90" s="51" t="e">
        <f>VLOOKUP(U90,'BASE DE DONNEE'!$A$4:$H$148,6,0)*AH90/100</f>
        <v>#N/A</v>
      </c>
      <c r="AJ90" s="51" t="e">
        <f>VLOOKUP(U90,'BASE DE DONNEE'!$A$4:$H$148,7,0)*AH90/100</f>
        <v>#N/A</v>
      </c>
      <c r="AK90" s="51" t="e">
        <f>VLOOKUP(U90,'BASE DE DONNEE'!$A$4:$H$148,8,0)*AH90/100</f>
        <v>#N/A</v>
      </c>
      <c r="AL90" s="52" t="e">
        <f t="shared" si="23"/>
        <v>#N/A</v>
      </c>
      <c r="AM90" s="22"/>
      <c r="AN90" s="153"/>
      <c r="AO90" s="782" t="e">
        <f>VLOOKUP(AN90,'BASE DE DONNEE'!$A$4:$H$148,2,0)</f>
        <v>#N/A</v>
      </c>
      <c r="AP90" s="782"/>
      <c r="AQ90" s="782"/>
      <c r="AR90" s="783"/>
      <c r="AS90" s="783"/>
      <c r="AT90" s="784"/>
      <c r="AU90" s="784"/>
      <c r="AV90" s="785"/>
      <c r="AW90" s="785"/>
      <c r="AX90" s="785"/>
      <c r="AY90" s="50" t="e">
        <f>VLOOKUP(AN90,'BASE DE DONNEE'!$A$4:$H$148,3,0)</f>
        <v>#N/A</v>
      </c>
      <c r="AZ90" s="713" t="e">
        <f t="shared" si="24"/>
        <v>#N/A</v>
      </c>
      <c r="BA90" s="714"/>
      <c r="BB90" s="51" t="e">
        <f>VLOOKUP(AN90,'BASE DE DONNEE'!$A$4:$H$148,6,0)*BA90/100</f>
        <v>#N/A</v>
      </c>
      <c r="BC90" s="51" t="e">
        <f>VLOOKUP(AN90,'BASE DE DONNEE'!$A$4:$H$148,7,0)*BA90/100</f>
        <v>#N/A</v>
      </c>
      <c r="BD90" s="51" t="e">
        <f>VLOOKUP(AN90,'BASE DE DONNEE'!$A$4:$H$148,8,0)*BA90/100</f>
        <v>#N/A</v>
      </c>
      <c r="BE90" s="52" t="e">
        <f t="shared" si="25"/>
        <v>#N/A</v>
      </c>
      <c r="BF90" s="22"/>
      <c r="BG90" s="153"/>
      <c r="BH90" s="782" t="e">
        <f>VLOOKUP(BG90,'BASE DE DONNEE'!$A$4:$H$148,2,0)</f>
        <v>#N/A</v>
      </c>
      <c r="BI90" s="782"/>
      <c r="BJ90" s="782"/>
      <c r="BK90" s="783"/>
      <c r="BL90" s="783"/>
      <c r="BM90" s="784"/>
      <c r="BN90" s="784"/>
      <c r="BO90" s="785"/>
      <c r="BP90" s="785"/>
      <c r="BQ90" s="785"/>
      <c r="BR90" s="50" t="e">
        <f>VLOOKUP(BG90,'BASE DE DONNEE'!$A$4:$H$148,3,0)</f>
        <v>#N/A</v>
      </c>
      <c r="BS90" s="713" t="e">
        <f t="shared" si="26"/>
        <v>#N/A</v>
      </c>
      <c r="BT90" s="714"/>
      <c r="BU90" s="51" t="e">
        <f>VLOOKUP(BG90,'BASE DE DONNEE'!$A$4:$H$148,6,0)*BT90/100</f>
        <v>#N/A</v>
      </c>
      <c r="BV90" s="51" t="e">
        <f>VLOOKUP(BG90,'BASE DE DONNEE'!$A$4:$H$148,7,0)*BT90/100</f>
        <v>#N/A</v>
      </c>
      <c r="BW90" s="51" t="e">
        <f>VLOOKUP(BG90,'BASE DE DONNEE'!$A$4:$H$148,8,0)*BT90/100</f>
        <v>#N/A</v>
      </c>
      <c r="BX90" s="52" t="e">
        <f t="shared" si="27"/>
        <v>#N/A</v>
      </c>
    </row>
    <row r="91" spans="1:76" x14ac:dyDescent="0.25">
      <c r="A91" s="22"/>
      <c r="B91" s="23"/>
      <c r="C91" s="782" t="e">
        <f>VLOOKUP(B91,'BASE DE DONNEE'!$A$4:$H$148,2,0)</f>
        <v>#N/A</v>
      </c>
      <c r="D91" s="782"/>
      <c r="E91" s="782"/>
      <c r="F91" s="783"/>
      <c r="G91" s="783"/>
      <c r="H91" s="831"/>
      <c r="I91" s="831"/>
      <c r="J91" s="785"/>
      <c r="K91" s="785"/>
      <c r="L91" s="785"/>
      <c r="M91" s="50" t="e">
        <f>VLOOKUP(B91,'BASE DE DONNEE'!$A$4:$H$148,3,0)</f>
        <v>#N/A</v>
      </c>
      <c r="N91" s="713" t="e">
        <f t="shared" si="21"/>
        <v>#N/A</v>
      </c>
      <c r="O91" s="714"/>
      <c r="P91" s="51" t="e">
        <f>VLOOKUP(B91,'BASE DE DONNEE'!$A$4:$H$148,6,0)*N91/100</f>
        <v>#N/A</v>
      </c>
      <c r="Q91" s="51" t="e">
        <f>VLOOKUP(B91,'BASE DE DONNEE'!$A$4:$H$148,7,0)*N91/100</f>
        <v>#N/A</v>
      </c>
      <c r="R91" s="51" t="e">
        <f>VLOOKUP(B91,'BASE DE DONNEE'!$A$4:$H$148,8,0)*N91/100</f>
        <v>#N/A</v>
      </c>
      <c r="S91" s="52" t="e">
        <f t="shared" si="20"/>
        <v>#N/A</v>
      </c>
      <c r="T91" s="22"/>
      <c r="U91" s="153"/>
      <c r="V91" s="782" t="e">
        <f>VLOOKUP(U91,'BASE DE DONNEE'!$A$4:$H$148,2,0)</f>
        <v>#N/A</v>
      </c>
      <c r="W91" s="782"/>
      <c r="X91" s="782"/>
      <c r="Y91" s="783"/>
      <c r="Z91" s="783"/>
      <c r="AA91" s="784"/>
      <c r="AB91" s="784"/>
      <c r="AC91" s="785"/>
      <c r="AD91" s="785"/>
      <c r="AE91" s="785"/>
      <c r="AF91" s="50" t="e">
        <f>VLOOKUP(U91,'BASE DE DONNEE'!$A$4:$H$148,3,0)</f>
        <v>#N/A</v>
      </c>
      <c r="AG91" s="713" t="e">
        <f t="shared" si="22"/>
        <v>#N/A</v>
      </c>
      <c r="AH91" s="714"/>
      <c r="AI91" s="51" t="e">
        <f>VLOOKUP(U91,'BASE DE DONNEE'!$A$4:$H$148,6,0)*AH91/100</f>
        <v>#N/A</v>
      </c>
      <c r="AJ91" s="51" t="e">
        <f>VLOOKUP(U91,'BASE DE DONNEE'!$A$4:$H$148,7,0)*AH91/100</f>
        <v>#N/A</v>
      </c>
      <c r="AK91" s="51" t="e">
        <f>VLOOKUP(U91,'BASE DE DONNEE'!$A$4:$H$148,8,0)*AH91/100</f>
        <v>#N/A</v>
      </c>
      <c r="AL91" s="52" t="e">
        <f t="shared" si="23"/>
        <v>#N/A</v>
      </c>
      <c r="AM91" s="22"/>
      <c r="AN91" s="153"/>
      <c r="AO91" s="782" t="e">
        <f>VLOOKUP(AN91,'BASE DE DONNEE'!$A$4:$H$148,2,0)</f>
        <v>#N/A</v>
      </c>
      <c r="AP91" s="782"/>
      <c r="AQ91" s="782"/>
      <c r="AR91" s="783"/>
      <c r="AS91" s="783"/>
      <c r="AT91" s="784"/>
      <c r="AU91" s="784"/>
      <c r="AV91" s="785"/>
      <c r="AW91" s="785"/>
      <c r="AX91" s="785"/>
      <c r="AY91" s="50" t="e">
        <f>VLOOKUP(AN91,'BASE DE DONNEE'!$A$4:$H$148,3,0)</f>
        <v>#N/A</v>
      </c>
      <c r="AZ91" s="713" t="e">
        <f t="shared" si="24"/>
        <v>#N/A</v>
      </c>
      <c r="BA91" s="714"/>
      <c r="BB91" s="51" t="e">
        <f>VLOOKUP(AN91,'BASE DE DONNEE'!$A$4:$H$148,6,0)*BA91/100</f>
        <v>#N/A</v>
      </c>
      <c r="BC91" s="51" t="e">
        <f>VLOOKUP(AN91,'BASE DE DONNEE'!$A$4:$H$148,7,0)*BA91/100</f>
        <v>#N/A</v>
      </c>
      <c r="BD91" s="51" t="e">
        <f>VLOOKUP(AN91,'BASE DE DONNEE'!$A$4:$H$148,8,0)*BA91/100</f>
        <v>#N/A</v>
      </c>
      <c r="BE91" s="52" t="e">
        <f t="shared" si="25"/>
        <v>#N/A</v>
      </c>
      <c r="BF91" s="22"/>
      <c r="BG91" s="153"/>
      <c r="BH91" s="782" t="e">
        <f>VLOOKUP(BG91,'BASE DE DONNEE'!$A$4:$H$148,2,0)</f>
        <v>#N/A</v>
      </c>
      <c r="BI91" s="782"/>
      <c r="BJ91" s="782"/>
      <c r="BK91" s="783"/>
      <c r="BL91" s="783"/>
      <c r="BM91" s="784"/>
      <c r="BN91" s="784"/>
      <c r="BO91" s="785"/>
      <c r="BP91" s="785"/>
      <c r="BQ91" s="785"/>
      <c r="BR91" s="50" t="e">
        <f>VLOOKUP(BG91,'BASE DE DONNEE'!$A$4:$H$148,3,0)</f>
        <v>#N/A</v>
      </c>
      <c r="BS91" s="713" t="e">
        <f t="shared" si="26"/>
        <v>#N/A</v>
      </c>
      <c r="BT91" s="714"/>
      <c r="BU91" s="51" t="e">
        <f>VLOOKUP(BG91,'BASE DE DONNEE'!$A$4:$H$148,6,0)*BT91/100</f>
        <v>#N/A</v>
      </c>
      <c r="BV91" s="51" t="e">
        <f>VLOOKUP(BG91,'BASE DE DONNEE'!$A$4:$H$148,7,0)*BT91/100</f>
        <v>#N/A</v>
      </c>
      <c r="BW91" s="51" t="e">
        <f>VLOOKUP(BG91,'BASE DE DONNEE'!$A$4:$H$148,8,0)*BT91/100</f>
        <v>#N/A</v>
      </c>
      <c r="BX91" s="52" t="e">
        <f t="shared" si="27"/>
        <v>#N/A</v>
      </c>
    </row>
    <row r="92" spans="1:76" x14ac:dyDescent="0.25">
      <c r="A92" s="22"/>
      <c r="B92" s="23"/>
      <c r="C92" s="782" t="e">
        <f>VLOOKUP(B92,'BASE DE DONNEE'!$A$4:$H$148,2,0)</f>
        <v>#N/A</v>
      </c>
      <c r="D92" s="782"/>
      <c r="E92" s="782"/>
      <c r="F92" s="783"/>
      <c r="G92" s="783"/>
      <c r="H92" s="784"/>
      <c r="I92" s="784"/>
      <c r="J92" s="785"/>
      <c r="K92" s="785"/>
      <c r="L92" s="785"/>
      <c r="M92" s="50" t="e">
        <f>VLOOKUP(B92,'BASE DE DONNEE'!$A$4:$H$148,3,0)</f>
        <v>#N/A</v>
      </c>
      <c r="N92" s="713" t="e">
        <f t="shared" si="21"/>
        <v>#N/A</v>
      </c>
      <c r="O92" s="714"/>
      <c r="P92" s="51" t="e">
        <f>VLOOKUP(B92,'BASE DE DONNEE'!$A$4:$H$148,6,0)*N92/100</f>
        <v>#N/A</v>
      </c>
      <c r="Q92" s="51" t="e">
        <f>VLOOKUP(B92,'BASE DE DONNEE'!$A$4:$H$148,7,0)*N92/100</f>
        <v>#N/A</v>
      </c>
      <c r="R92" s="51" t="e">
        <f>VLOOKUP(B92,'BASE DE DONNEE'!$A$4:$H$148,8,0)*N92/100</f>
        <v>#N/A</v>
      </c>
      <c r="S92" s="52" t="e">
        <f t="shared" si="20"/>
        <v>#N/A</v>
      </c>
      <c r="T92" s="22"/>
      <c r="U92" s="153"/>
      <c r="V92" s="782" t="e">
        <f>VLOOKUP(U92,'BASE DE DONNEE'!$A$4:$H$148,2,0)</f>
        <v>#N/A</v>
      </c>
      <c r="W92" s="782"/>
      <c r="X92" s="782"/>
      <c r="Y92" s="783"/>
      <c r="Z92" s="783"/>
      <c r="AA92" s="784"/>
      <c r="AB92" s="784"/>
      <c r="AC92" s="785"/>
      <c r="AD92" s="785"/>
      <c r="AE92" s="785"/>
      <c r="AF92" s="50" t="e">
        <f>VLOOKUP(U92,'BASE DE DONNEE'!$A$4:$H$148,3,0)</f>
        <v>#N/A</v>
      </c>
      <c r="AG92" s="713" t="e">
        <f t="shared" si="22"/>
        <v>#N/A</v>
      </c>
      <c r="AH92" s="714"/>
      <c r="AI92" s="51" t="e">
        <f>VLOOKUP(U92,'BASE DE DONNEE'!$A$4:$H$148,6,0)*AH92/100</f>
        <v>#N/A</v>
      </c>
      <c r="AJ92" s="51" t="e">
        <f>VLOOKUP(U92,'BASE DE DONNEE'!$A$4:$H$148,7,0)*AH92/100</f>
        <v>#N/A</v>
      </c>
      <c r="AK92" s="51" t="e">
        <f>VLOOKUP(U92,'BASE DE DONNEE'!$A$4:$H$148,8,0)*AH92/100</f>
        <v>#N/A</v>
      </c>
      <c r="AL92" s="52" t="e">
        <f t="shared" si="23"/>
        <v>#N/A</v>
      </c>
      <c r="AM92" s="22"/>
      <c r="AN92" s="153"/>
      <c r="AO92" s="782" t="e">
        <f>VLOOKUP(AN92,'BASE DE DONNEE'!$A$4:$H$148,2,0)</f>
        <v>#N/A</v>
      </c>
      <c r="AP92" s="782"/>
      <c r="AQ92" s="782"/>
      <c r="AR92" s="783"/>
      <c r="AS92" s="783"/>
      <c r="AT92" s="784"/>
      <c r="AU92" s="784"/>
      <c r="AV92" s="785"/>
      <c r="AW92" s="785"/>
      <c r="AX92" s="785"/>
      <c r="AY92" s="50" t="e">
        <f>VLOOKUP(AN92,'BASE DE DONNEE'!$A$4:$H$148,3,0)</f>
        <v>#N/A</v>
      </c>
      <c r="AZ92" s="713" t="e">
        <f t="shared" si="24"/>
        <v>#N/A</v>
      </c>
      <c r="BA92" s="714"/>
      <c r="BB92" s="51" t="e">
        <f>VLOOKUP(AN92,'BASE DE DONNEE'!$A$4:$H$148,6,0)*BA92/100</f>
        <v>#N/A</v>
      </c>
      <c r="BC92" s="51" t="e">
        <f>VLOOKUP(AN92,'BASE DE DONNEE'!$A$4:$H$148,7,0)*BA92/100</f>
        <v>#N/A</v>
      </c>
      <c r="BD92" s="51" t="e">
        <f>VLOOKUP(AN92,'BASE DE DONNEE'!$A$4:$H$148,8,0)*BA92/100</f>
        <v>#N/A</v>
      </c>
      <c r="BE92" s="52" t="e">
        <f t="shared" si="25"/>
        <v>#N/A</v>
      </c>
      <c r="BF92" s="22"/>
      <c r="BG92" s="153"/>
      <c r="BH92" s="782" t="e">
        <f>VLOOKUP(BG92,'BASE DE DONNEE'!$A$4:$H$148,2,0)</f>
        <v>#N/A</v>
      </c>
      <c r="BI92" s="782"/>
      <c r="BJ92" s="782"/>
      <c r="BK92" s="783"/>
      <c r="BL92" s="783"/>
      <c r="BM92" s="784"/>
      <c r="BN92" s="784"/>
      <c r="BO92" s="785"/>
      <c r="BP92" s="785"/>
      <c r="BQ92" s="785"/>
      <c r="BR92" s="50" t="e">
        <f>VLOOKUP(BG92,'BASE DE DONNEE'!$A$4:$H$148,3,0)</f>
        <v>#N/A</v>
      </c>
      <c r="BS92" s="713" t="e">
        <f t="shared" si="26"/>
        <v>#N/A</v>
      </c>
      <c r="BT92" s="714"/>
      <c r="BU92" s="51" t="e">
        <f>VLOOKUP(BG92,'BASE DE DONNEE'!$A$4:$H$148,6,0)*BT92/100</f>
        <v>#N/A</v>
      </c>
      <c r="BV92" s="51" t="e">
        <f>VLOOKUP(BG92,'BASE DE DONNEE'!$A$4:$H$148,7,0)*BT92/100</f>
        <v>#N/A</v>
      </c>
      <c r="BW92" s="51" t="e">
        <f>VLOOKUP(BG92,'BASE DE DONNEE'!$A$4:$H$148,8,0)*BT92/100</f>
        <v>#N/A</v>
      </c>
      <c r="BX92" s="52" t="e">
        <f t="shared" si="27"/>
        <v>#N/A</v>
      </c>
    </row>
    <row r="93" spans="1:76" x14ac:dyDescent="0.25">
      <c r="A93" s="22"/>
      <c r="B93" s="23"/>
      <c r="C93" s="782" t="e">
        <f>VLOOKUP(B93,'BASE DE DONNEE'!$A$4:$H$148,2,0)</f>
        <v>#N/A</v>
      </c>
      <c r="D93" s="782"/>
      <c r="E93" s="782"/>
      <c r="F93" s="783"/>
      <c r="G93" s="783"/>
      <c r="H93" s="784"/>
      <c r="I93" s="784"/>
      <c r="J93" s="785"/>
      <c r="K93" s="785"/>
      <c r="L93" s="785"/>
      <c r="M93" s="50" t="e">
        <f>VLOOKUP(B93,'BASE DE DONNEE'!$A$4:$H$148,3,0)</f>
        <v>#N/A</v>
      </c>
      <c r="N93" s="713" t="e">
        <f t="shared" si="21"/>
        <v>#N/A</v>
      </c>
      <c r="O93" s="714"/>
      <c r="P93" s="51" t="e">
        <f>VLOOKUP(B93,'BASE DE DONNEE'!$A$4:$H$148,6,0)*N93/100</f>
        <v>#N/A</v>
      </c>
      <c r="Q93" s="51" t="e">
        <f>VLOOKUP(B93,'BASE DE DONNEE'!$A$4:$H$148,7,0)*N93/100</f>
        <v>#N/A</v>
      </c>
      <c r="R93" s="51" t="e">
        <f>VLOOKUP(B93,'BASE DE DONNEE'!$A$4:$H$148,8,0)*N93/100</f>
        <v>#N/A</v>
      </c>
      <c r="S93" s="52" t="e">
        <f t="shared" si="20"/>
        <v>#N/A</v>
      </c>
      <c r="T93" s="22"/>
      <c r="U93" s="153"/>
      <c r="V93" s="782" t="e">
        <f>VLOOKUP(U93,'BASE DE DONNEE'!$A$4:$H$148,2,0)</f>
        <v>#N/A</v>
      </c>
      <c r="W93" s="782"/>
      <c r="X93" s="782"/>
      <c r="Y93" s="783"/>
      <c r="Z93" s="783"/>
      <c r="AA93" s="784"/>
      <c r="AB93" s="784"/>
      <c r="AC93" s="785"/>
      <c r="AD93" s="785"/>
      <c r="AE93" s="785"/>
      <c r="AF93" s="50" t="e">
        <f>VLOOKUP(U93,'BASE DE DONNEE'!$A$4:$H$148,3,0)</f>
        <v>#N/A</v>
      </c>
      <c r="AG93" s="713" t="e">
        <f t="shared" si="22"/>
        <v>#N/A</v>
      </c>
      <c r="AH93" s="714"/>
      <c r="AI93" s="51" t="e">
        <f>VLOOKUP(U93,'BASE DE DONNEE'!$A$4:$H$148,6,0)*AH93/100</f>
        <v>#N/A</v>
      </c>
      <c r="AJ93" s="51" t="e">
        <f>VLOOKUP(U93,'BASE DE DONNEE'!$A$4:$H$148,7,0)*AH93/100</f>
        <v>#N/A</v>
      </c>
      <c r="AK93" s="51" t="e">
        <f>VLOOKUP(U93,'BASE DE DONNEE'!$A$4:$H$148,8,0)*AH93/100</f>
        <v>#N/A</v>
      </c>
      <c r="AL93" s="52" t="e">
        <f t="shared" si="23"/>
        <v>#N/A</v>
      </c>
      <c r="AM93" s="22"/>
      <c r="AN93" s="153"/>
      <c r="AO93" s="782" t="e">
        <f>VLOOKUP(AN93,'BASE DE DONNEE'!$A$4:$H$148,2,0)</f>
        <v>#N/A</v>
      </c>
      <c r="AP93" s="782"/>
      <c r="AQ93" s="782"/>
      <c r="AR93" s="783"/>
      <c r="AS93" s="783"/>
      <c r="AT93" s="784"/>
      <c r="AU93" s="784"/>
      <c r="AV93" s="785"/>
      <c r="AW93" s="785"/>
      <c r="AX93" s="785"/>
      <c r="AY93" s="50" t="e">
        <f>VLOOKUP(AN93,'BASE DE DONNEE'!$A$4:$H$148,3,0)</f>
        <v>#N/A</v>
      </c>
      <c r="AZ93" s="713" t="e">
        <f t="shared" si="24"/>
        <v>#N/A</v>
      </c>
      <c r="BA93" s="714"/>
      <c r="BB93" s="51" t="e">
        <f>VLOOKUP(AN93,'BASE DE DONNEE'!$A$4:$H$148,6,0)*BA93/100</f>
        <v>#N/A</v>
      </c>
      <c r="BC93" s="51" t="e">
        <f>VLOOKUP(AN93,'BASE DE DONNEE'!$A$4:$H$148,7,0)*BA93/100</f>
        <v>#N/A</v>
      </c>
      <c r="BD93" s="51" t="e">
        <f>VLOOKUP(AN93,'BASE DE DONNEE'!$A$4:$H$148,8,0)*BA93/100</f>
        <v>#N/A</v>
      </c>
      <c r="BE93" s="52" t="e">
        <f t="shared" si="25"/>
        <v>#N/A</v>
      </c>
      <c r="BF93" s="22"/>
      <c r="BG93" s="153"/>
      <c r="BH93" s="782" t="e">
        <f>VLOOKUP(BG93,'BASE DE DONNEE'!$A$4:$H$148,2,0)</f>
        <v>#N/A</v>
      </c>
      <c r="BI93" s="782"/>
      <c r="BJ93" s="782"/>
      <c r="BK93" s="783"/>
      <c r="BL93" s="783"/>
      <c r="BM93" s="784"/>
      <c r="BN93" s="784"/>
      <c r="BO93" s="785"/>
      <c r="BP93" s="785"/>
      <c r="BQ93" s="785"/>
      <c r="BR93" s="50" t="e">
        <f>VLOOKUP(BG93,'BASE DE DONNEE'!$A$4:$H$148,3,0)</f>
        <v>#N/A</v>
      </c>
      <c r="BS93" s="713" t="e">
        <f t="shared" si="26"/>
        <v>#N/A</v>
      </c>
      <c r="BT93" s="714"/>
      <c r="BU93" s="51" t="e">
        <f>VLOOKUP(BG93,'BASE DE DONNEE'!$A$4:$H$148,6,0)*BT93/100</f>
        <v>#N/A</v>
      </c>
      <c r="BV93" s="51" t="e">
        <f>VLOOKUP(BG93,'BASE DE DONNEE'!$A$4:$H$148,7,0)*BT93/100</f>
        <v>#N/A</v>
      </c>
      <c r="BW93" s="51" t="e">
        <f>VLOOKUP(BG93,'BASE DE DONNEE'!$A$4:$H$148,8,0)*BT93/100</f>
        <v>#N/A</v>
      </c>
      <c r="BX93" s="52" t="e">
        <f t="shared" si="27"/>
        <v>#N/A</v>
      </c>
    </row>
    <row r="94" spans="1:76" x14ac:dyDescent="0.25">
      <c r="A94" s="22"/>
      <c r="B94" s="23"/>
      <c r="C94" s="782" t="e">
        <f>VLOOKUP(B94,'BASE DE DONNEE'!$A$4:$H$148,2,0)</f>
        <v>#N/A</v>
      </c>
      <c r="D94" s="782"/>
      <c r="E94" s="782"/>
      <c r="F94" s="783"/>
      <c r="G94" s="783"/>
      <c r="H94" s="784"/>
      <c r="I94" s="784"/>
      <c r="J94" s="785"/>
      <c r="K94" s="785"/>
      <c r="L94" s="785"/>
      <c r="M94" s="50" t="e">
        <f>VLOOKUP(B94,'BASE DE DONNEE'!$A$4:$H$148,3,0)</f>
        <v>#N/A</v>
      </c>
      <c r="N94" s="713" t="e">
        <f t="shared" si="21"/>
        <v>#N/A</v>
      </c>
      <c r="O94" s="714"/>
      <c r="P94" s="51" t="e">
        <f>VLOOKUP(B94,'BASE DE DONNEE'!$A$4:$H$148,6,0)*N94/100</f>
        <v>#N/A</v>
      </c>
      <c r="Q94" s="51" t="e">
        <f>VLOOKUP(B94,'BASE DE DONNEE'!$A$4:$H$148,7,0)*N94/100</f>
        <v>#N/A</v>
      </c>
      <c r="R94" s="51" t="e">
        <f>VLOOKUP(B94,'BASE DE DONNEE'!$A$4:$H$148,8,0)*N94/100</f>
        <v>#N/A</v>
      </c>
      <c r="S94" s="52" t="e">
        <f t="shared" si="20"/>
        <v>#N/A</v>
      </c>
      <c r="T94" s="22"/>
      <c r="U94" s="153"/>
      <c r="V94" s="782" t="e">
        <f>VLOOKUP(U94,'BASE DE DONNEE'!$A$4:$H$148,2,0)</f>
        <v>#N/A</v>
      </c>
      <c r="W94" s="782"/>
      <c r="X94" s="782"/>
      <c r="Y94" s="783"/>
      <c r="Z94" s="783"/>
      <c r="AA94" s="784"/>
      <c r="AB94" s="784"/>
      <c r="AC94" s="785"/>
      <c r="AD94" s="785"/>
      <c r="AE94" s="785"/>
      <c r="AF94" s="50" t="e">
        <f>VLOOKUP(U94,'BASE DE DONNEE'!$A$4:$H$148,3,0)</f>
        <v>#N/A</v>
      </c>
      <c r="AG94" s="713" t="e">
        <f t="shared" si="22"/>
        <v>#N/A</v>
      </c>
      <c r="AH94" s="714"/>
      <c r="AI94" s="51" t="e">
        <f>VLOOKUP(U94,'BASE DE DONNEE'!$A$4:$H$148,6,0)*AH94/100</f>
        <v>#N/A</v>
      </c>
      <c r="AJ94" s="51" t="e">
        <f>VLOOKUP(U94,'BASE DE DONNEE'!$A$4:$H$148,7,0)*AH94/100</f>
        <v>#N/A</v>
      </c>
      <c r="AK94" s="51" t="e">
        <f>VLOOKUP(U94,'BASE DE DONNEE'!$A$4:$H$148,8,0)*AH94/100</f>
        <v>#N/A</v>
      </c>
      <c r="AL94" s="52" t="e">
        <f t="shared" si="23"/>
        <v>#N/A</v>
      </c>
      <c r="AM94" s="22"/>
      <c r="AN94" s="153"/>
      <c r="AO94" s="782" t="e">
        <f>VLOOKUP(AN94,'BASE DE DONNEE'!$A$4:$H$148,2,0)</f>
        <v>#N/A</v>
      </c>
      <c r="AP94" s="782"/>
      <c r="AQ94" s="782"/>
      <c r="AR94" s="783"/>
      <c r="AS94" s="783"/>
      <c r="AT94" s="784"/>
      <c r="AU94" s="784"/>
      <c r="AV94" s="785"/>
      <c r="AW94" s="785"/>
      <c r="AX94" s="785"/>
      <c r="AY94" s="50" t="e">
        <f>VLOOKUP(AN94,'BASE DE DONNEE'!$A$4:$H$148,3,0)</f>
        <v>#N/A</v>
      </c>
      <c r="AZ94" s="713" t="e">
        <f t="shared" si="24"/>
        <v>#N/A</v>
      </c>
      <c r="BA94" s="714"/>
      <c r="BB94" s="51" t="e">
        <f>VLOOKUP(AN94,'BASE DE DONNEE'!$A$4:$H$148,6,0)*BA94/100</f>
        <v>#N/A</v>
      </c>
      <c r="BC94" s="51" t="e">
        <f>VLOOKUP(AN94,'BASE DE DONNEE'!$A$4:$H$148,7,0)*BA94/100</f>
        <v>#N/A</v>
      </c>
      <c r="BD94" s="51" t="e">
        <f>VLOOKUP(AN94,'BASE DE DONNEE'!$A$4:$H$148,8,0)*BA94/100</f>
        <v>#N/A</v>
      </c>
      <c r="BE94" s="52" t="e">
        <f t="shared" si="25"/>
        <v>#N/A</v>
      </c>
      <c r="BF94" s="22"/>
      <c r="BG94" s="153"/>
      <c r="BH94" s="782" t="e">
        <f>VLOOKUP(BG94,'BASE DE DONNEE'!$A$4:$H$148,2,0)</f>
        <v>#N/A</v>
      </c>
      <c r="BI94" s="782"/>
      <c r="BJ94" s="782"/>
      <c r="BK94" s="783"/>
      <c r="BL94" s="783"/>
      <c r="BM94" s="784"/>
      <c r="BN94" s="784"/>
      <c r="BO94" s="785"/>
      <c r="BP94" s="785"/>
      <c r="BQ94" s="785"/>
      <c r="BR94" s="50" t="e">
        <f>VLOOKUP(BG94,'BASE DE DONNEE'!$A$4:$H$148,3,0)</f>
        <v>#N/A</v>
      </c>
      <c r="BS94" s="713" t="e">
        <f t="shared" si="26"/>
        <v>#N/A</v>
      </c>
      <c r="BT94" s="714"/>
      <c r="BU94" s="51" t="e">
        <f>VLOOKUP(BG94,'BASE DE DONNEE'!$A$4:$H$148,6,0)*BT94/100</f>
        <v>#N/A</v>
      </c>
      <c r="BV94" s="51" t="e">
        <f>VLOOKUP(BG94,'BASE DE DONNEE'!$A$4:$H$148,7,0)*BT94/100</f>
        <v>#N/A</v>
      </c>
      <c r="BW94" s="51" t="e">
        <f>VLOOKUP(BG94,'BASE DE DONNEE'!$A$4:$H$148,8,0)*BT94/100</f>
        <v>#N/A</v>
      </c>
      <c r="BX94" s="52" t="e">
        <f t="shared" si="27"/>
        <v>#N/A</v>
      </c>
    </row>
    <row r="95" spans="1:76" x14ac:dyDescent="0.25">
      <c r="A95" s="22"/>
      <c r="B95" s="23"/>
      <c r="C95" s="782" t="e">
        <f>VLOOKUP(B95,'BASE DE DONNEE'!$A$4:$H$148,2,0)</f>
        <v>#N/A</v>
      </c>
      <c r="D95" s="782"/>
      <c r="E95" s="782"/>
      <c r="F95" s="67"/>
      <c r="G95" s="68"/>
      <c r="H95" s="69"/>
      <c r="I95" s="70"/>
      <c r="J95" s="71"/>
      <c r="K95" s="72"/>
      <c r="L95" s="73"/>
      <c r="M95" s="50" t="e">
        <f>VLOOKUP(B95,'BASE DE DONNEE'!$A$4:$H$148,3,0)</f>
        <v>#N/A</v>
      </c>
      <c r="N95" s="713" t="e">
        <f t="shared" si="21"/>
        <v>#N/A</v>
      </c>
      <c r="O95" s="714"/>
      <c r="P95" s="51" t="e">
        <f>VLOOKUP(B95,'BASE DE DONNEE'!$A$4:$H$148,6,0)*N95/100</f>
        <v>#N/A</v>
      </c>
      <c r="Q95" s="51" t="e">
        <f>VLOOKUP(B95,'BASE DE DONNEE'!$A$4:$H$148,7,0)*N95/100</f>
        <v>#N/A</v>
      </c>
      <c r="R95" s="51" t="e">
        <f>VLOOKUP(B95,'BASE DE DONNEE'!$A$4:$H$148,8,0)*N95/100</f>
        <v>#N/A</v>
      </c>
      <c r="S95" s="52" t="e">
        <f t="shared" si="20"/>
        <v>#N/A</v>
      </c>
      <c r="T95" s="22"/>
      <c r="U95" s="153"/>
      <c r="V95" s="782" t="e">
        <f>VLOOKUP(U95,'BASE DE DONNEE'!$A$4:$H$148,2,0)</f>
        <v>#N/A</v>
      </c>
      <c r="W95" s="782"/>
      <c r="X95" s="782"/>
      <c r="Y95" s="67"/>
      <c r="Z95" s="68"/>
      <c r="AA95" s="69"/>
      <c r="AB95" s="70"/>
      <c r="AC95" s="71"/>
      <c r="AD95" s="72"/>
      <c r="AE95" s="73"/>
      <c r="AF95" s="50" t="e">
        <f>VLOOKUP(U95,'BASE DE DONNEE'!$A$4:$H$148,3,0)</f>
        <v>#N/A</v>
      </c>
      <c r="AG95" s="713" t="e">
        <f t="shared" si="22"/>
        <v>#N/A</v>
      </c>
      <c r="AH95" s="714"/>
      <c r="AI95" s="51" t="e">
        <f>VLOOKUP(U95,'BASE DE DONNEE'!$A$4:$H$148,6,0)*AH95/100</f>
        <v>#N/A</v>
      </c>
      <c r="AJ95" s="51" t="e">
        <f>VLOOKUP(U95,'BASE DE DONNEE'!$A$4:$H$148,7,0)*AH95/100</f>
        <v>#N/A</v>
      </c>
      <c r="AK95" s="51" t="e">
        <f>VLOOKUP(U95,'BASE DE DONNEE'!$A$4:$H$148,8,0)*AH95/100</f>
        <v>#N/A</v>
      </c>
      <c r="AL95" s="52" t="e">
        <f t="shared" si="23"/>
        <v>#N/A</v>
      </c>
      <c r="AM95" s="22"/>
      <c r="AN95" s="153"/>
      <c r="AO95" s="782" t="e">
        <f>VLOOKUP(AN95,'BASE DE DONNEE'!$A$4:$H$148,2,0)</f>
        <v>#N/A</v>
      </c>
      <c r="AP95" s="782"/>
      <c r="AQ95" s="782"/>
      <c r="AR95" s="67"/>
      <c r="AS95" s="68"/>
      <c r="AT95" s="69"/>
      <c r="AU95" s="70"/>
      <c r="AV95" s="71"/>
      <c r="AW95" s="72"/>
      <c r="AX95" s="73"/>
      <c r="AY95" s="50" t="e">
        <f>VLOOKUP(AN95,'BASE DE DONNEE'!$A$4:$H$148,3,0)</f>
        <v>#N/A</v>
      </c>
      <c r="AZ95" s="713" t="e">
        <f t="shared" si="24"/>
        <v>#N/A</v>
      </c>
      <c r="BA95" s="714"/>
      <c r="BB95" s="51" t="e">
        <f>VLOOKUP(AN95,'BASE DE DONNEE'!$A$4:$H$148,6,0)*BA95/100</f>
        <v>#N/A</v>
      </c>
      <c r="BC95" s="51" t="e">
        <f>VLOOKUP(AN95,'BASE DE DONNEE'!$A$4:$H$148,7,0)*BA95/100</f>
        <v>#N/A</v>
      </c>
      <c r="BD95" s="51" t="e">
        <f>VLOOKUP(AN95,'BASE DE DONNEE'!$A$4:$H$148,8,0)*BA95/100</f>
        <v>#N/A</v>
      </c>
      <c r="BE95" s="52" t="e">
        <f t="shared" si="25"/>
        <v>#N/A</v>
      </c>
      <c r="BF95" s="22"/>
      <c r="BG95" s="153"/>
      <c r="BH95" s="782" t="e">
        <f>VLOOKUP(BG95,'BASE DE DONNEE'!$A$4:$H$148,2,0)</f>
        <v>#N/A</v>
      </c>
      <c r="BI95" s="782"/>
      <c r="BJ95" s="782"/>
      <c r="BK95" s="67"/>
      <c r="BL95" s="68"/>
      <c r="BM95" s="69"/>
      <c r="BN95" s="70"/>
      <c r="BO95" s="71"/>
      <c r="BP95" s="72"/>
      <c r="BQ95" s="73"/>
      <c r="BR95" s="50" t="e">
        <f>VLOOKUP(BG95,'BASE DE DONNEE'!$A$4:$H$148,3,0)</f>
        <v>#N/A</v>
      </c>
      <c r="BS95" s="713" t="e">
        <f t="shared" si="26"/>
        <v>#N/A</v>
      </c>
      <c r="BT95" s="714"/>
      <c r="BU95" s="51" t="e">
        <f>VLOOKUP(BG95,'BASE DE DONNEE'!$A$4:$H$148,6,0)*BT95/100</f>
        <v>#N/A</v>
      </c>
      <c r="BV95" s="51" t="e">
        <f>VLOOKUP(BG95,'BASE DE DONNEE'!$A$4:$H$148,7,0)*BT95/100</f>
        <v>#N/A</v>
      </c>
      <c r="BW95" s="51" t="e">
        <f>VLOOKUP(BG95,'BASE DE DONNEE'!$A$4:$H$148,8,0)*BT95/100</f>
        <v>#N/A</v>
      </c>
      <c r="BX95" s="52" t="e">
        <f t="shared" si="27"/>
        <v>#N/A</v>
      </c>
    </row>
    <row r="96" spans="1:76" x14ac:dyDescent="0.25">
      <c r="A96" s="22"/>
      <c r="B96" s="23"/>
      <c r="C96" s="827" t="e">
        <f>VLOOKUP(B96,'BASE DE DONNEE'!$A$4:$H$148,2,0)</f>
        <v>#N/A</v>
      </c>
      <c r="D96" s="828"/>
      <c r="E96" s="829"/>
      <c r="F96" s="685"/>
      <c r="G96" s="686"/>
      <c r="H96" s="683"/>
      <c r="I96" s="684"/>
      <c r="J96" s="680"/>
      <c r="K96" s="681"/>
      <c r="L96" s="682"/>
      <c r="M96" s="50" t="e">
        <f>VLOOKUP(B96,'BASE DE DONNEE'!$A$4:$H$148,3,0)</f>
        <v>#N/A</v>
      </c>
      <c r="N96" s="713" t="e">
        <f t="shared" si="21"/>
        <v>#N/A</v>
      </c>
      <c r="O96" s="714"/>
      <c r="P96" s="51" t="e">
        <f>VLOOKUP(B96,'BASE DE DONNEE'!$A$4:$H$148,6,0)*N96/100</f>
        <v>#N/A</v>
      </c>
      <c r="Q96" s="51" t="e">
        <f>VLOOKUP(B96,'BASE DE DONNEE'!$A$4:$H$148,7,0)*N96/100</f>
        <v>#N/A</v>
      </c>
      <c r="R96" s="51" t="e">
        <f>VLOOKUP(B96,'BASE DE DONNEE'!$A$4:$H$148,8,0)*N96/100</f>
        <v>#N/A</v>
      </c>
      <c r="S96" s="52" t="e">
        <f t="shared" si="20"/>
        <v>#N/A</v>
      </c>
      <c r="T96" s="22"/>
      <c r="U96" s="153"/>
      <c r="V96" s="827" t="e">
        <f>VLOOKUP(U96,'BASE DE DONNEE'!$A$4:$H$148,2,0)</f>
        <v>#N/A</v>
      </c>
      <c r="W96" s="828"/>
      <c r="X96" s="829"/>
      <c r="Y96" s="685"/>
      <c r="Z96" s="686"/>
      <c r="AA96" s="683"/>
      <c r="AB96" s="684"/>
      <c r="AC96" s="680"/>
      <c r="AD96" s="681"/>
      <c r="AE96" s="682"/>
      <c r="AF96" s="50" t="e">
        <f>VLOOKUP(U96,'BASE DE DONNEE'!$A$4:$H$148,3,0)</f>
        <v>#N/A</v>
      </c>
      <c r="AG96" s="713" t="e">
        <f t="shared" si="22"/>
        <v>#N/A</v>
      </c>
      <c r="AH96" s="714"/>
      <c r="AI96" s="51" t="e">
        <f>VLOOKUP(U96,'BASE DE DONNEE'!$A$4:$H$148,6,0)*AH96/100</f>
        <v>#N/A</v>
      </c>
      <c r="AJ96" s="51" t="e">
        <f>VLOOKUP(U96,'BASE DE DONNEE'!$A$4:$H$148,7,0)*AH96/100</f>
        <v>#N/A</v>
      </c>
      <c r="AK96" s="51" t="e">
        <f>VLOOKUP(U96,'BASE DE DONNEE'!$A$4:$H$148,8,0)*AH96/100</f>
        <v>#N/A</v>
      </c>
      <c r="AL96" s="52" t="e">
        <f t="shared" si="23"/>
        <v>#N/A</v>
      </c>
      <c r="AM96" s="22"/>
      <c r="AN96" s="153"/>
      <c r="AO96" s="782" t="e">
        <f>VLOOKUP(AN96,'BASE DE DONNEE'!$A$4:$H$148,2,0)</f>
        <v>#N/A</v>
      </c>
      <c r="AP96" s="782"/>
      <c r="AQ96" s="782"/>
      <c r="AR96" s="685"/>
      <c r="AS96" s="686"/>
      <c r="AT96" s="683"/>
      <c r="AU96" s="684"/>
      <c r="AV96" s="680"/>
      <c r="AW96" s="681"/>
      <c r="AX96" s="682"/>
      <c r="AY96" s="50" t="e">
        <f>VLOOKUP(AN96,'BASE DE DONNEE'!$A$4:$H$148,3,0)</f>
        <v>#N/A</v>
      </c>
      <c r="AZ96" s="713" t="e">
        <f t="shared" si="24"/>
        <v>#N/A</v>
      </c>
      <c r="BA96" s="714"/>
      <c r="BB96" s="51" t="e">
        <f>VLOOKUP(AN96,'BASE DE DONNEE'!$A$4:$H$148,6,0)*BA96/100</f>
        <v>#N/A</v>
      </c>
      <c r="BC96" s="51" t="e">
        <f>VLOOKUP(AN96,'BASE DE DONNEE'!$A$4:$H$148,7,0)*BA96/100</f>
        <v>#N/A</v>
      </c>
      <c r="BD96" s="51" t="e">
        <f>VLOOKUP(AN96,'BASE DE DONNEE'!$A$4:$H$148,8,0)*BA96/100</f>
        <v>#N/A</v>
      </c>
      <c r="BE96" s="52" t="e">
        <f t="shared" si="25"/>
        <v>#N/A</v>
      </c>
      <c r="BF96" s="22"/>
      <c r="BG96" s="153"/>
      <c r="BH96" s="782" t="e">
        <f>VLOOKUP(BG96,'BASE DE DONNEE'!$A$4:$H$148,2,0)</f>
        <v>#N/A</v>
      </c>
      <c r="BI96" s="782"/>
      <c r="BJ96" s="782"/>
      <c r="BK96" s="685"/>
      <c r="BL96" s="686"/>
      <c r="BM96" s="683"/>
      <c r="BN96" s="684"/>
      <c r="BO96" s="680"/>
      <c r="BP96" s="681"/>
      <c r="BQ96" s="682"/>
      <c r="BR96" s="50" t="e">
        <f>VLOOKUP(BG96,'BASE DE DONNEE'!$A$4:$H$148,3,0)</f>
        <v>#N/A</v>
      </c>
      <c r="BS96" s="713" t="e">
        <f t="shared" si="26"/>
        <v>#N/A</v>
      </c>
      <c r="BT96" s="714"/>
      <c r="BU96" s="51" t="e">
        <f>VLOOKUP(BG96,'BASE DE DONNEE'!$A$4:$H$148,6,0)*BT96/100</f>
        <v>#N/A</v>
      </c>
      <c r="BV96" s="51" t="e">
        <f>VLOOKUP(BG96,'BASE DE DONNEE'!$A$4:$H$148,7,0)*BT96/100</f>
        <v>#N/A</v>
      </c>
      <c r="BW96" s="51" t="e">
        <f>VLOOKUP(BG96,'BASE DE DONNEE'!$A$4:$H$148,8,0)*BT96/100</f>
        <v>#N/A</v>
      </c>
      <c r="BX96" s="52" t="e">
        <f t="shared" si="27"/>
        <v>#N/A</v>
      </c>
    </row>
    <row r="97" spans="1:76" x14ac:dyDescent="0.25">
      <c r="A97" s="22"/>
      <c r="B97" s="23"/>
      <c r="C97" s="782" t="e">
        <f>VLOOKUP(B97,'BASE DE DONNEE'!$A$4:$H$148,2,0)</f>
        <v>#N/A</v>
      </c>
      <c r="D97" s="782"/>
      <c r="E97" s="782"/>
      <c r="F97" s="783"/>
      <c r="G97" s="783"/>
      <c r="H97" s="784"/>
      <c r="I97" s="784"/>
      <c r="J97" s="785"/>
      <c r="K97" s="785"/>
      <c r="L97" s="785"/>
      <c r="M97" s="50" t="e">
        <f>VLOOKUP(B97,'BASE DE DONNEE'!$A$4:$H$148,3,0)</f>
        <v>#N/A</v>
      </c>
      <c r="N97" s="713" t="e">
        <f t="shared" si="21"/>
        <v>#N/A</v>
      </c>
      <c r="O97" s="714"/>
      <c r="P97" s="51" t="e">
        <f>VLOOKUP(B97,'BASE DE DONNEE'!$A$4:$H$148,6,0)*N97/100</f>
        <v>#N/A</v>
      </c>
      <c r="Q97" s="51" t="e">
        <f>VLOOKUP(B97,'BASE DE DONNEE'!$A$4:$H$148,7,0)*N97/100</f>
        <v>#N/A</v>
      </c>
      <c r="R97" s="51" t="e">
        <f>VLOOKUP(B97,'BASE DE DONNEE'!$A$4:$H$148,8,0)*N97/100</f>
        <v>#N/A</v>
      </c>
      <c r="S97" s="52" t="e">
        <f t="shared" si="20"/>
        <v>#N/A</v>
      </c>
      <c r="T97" s="22"/>
      <c r="U97" s="153"/>
      <c r="V97" s="782" t="e">
        <f>VLOOKUP(U97,'BASE DE DONNEE'!$A$4:$H$148,2,0)</f>
        <v>#N/A</v>
      </c>
      <c r="W97" s="782"/>
      <c r="X97" s="782"/>
      <c r="Y97" s="783"/>
      <c r="Z97" s="783"/>
      <c r="AA97" s="784"/>
      <c r="AB97" s="784"/>
      <c r="AC97" s="785"/>
      <c r="AD97" s="785"/>
      <c r="AE97" s="785"/>
      <c r="AF97" s="50" t="e">
        <f>VLOOKUP(U97,'BASE DE DONNEE'!$A$4:$H$148,3,0)</f>
        <v>#N/A</v>
      </c>
      <c r="AG97" s="713" t="e">
        <f t="shared" si="22"/>
        <v>#N/A</v>
      </c>
      <c r="AH97" s="714"/>
      <c r="AI97" s="51" t="e">
        <f>VLOOKUP(U97,'BASE DE DONNEE'!$A$4:$H$148,6,0)*AH97/100</f>
        <v>#N/A</v>
      </c>
      <c r="AJ97" s="51" t="e">
        <f>VLOOKUP(U97,'BASE DE DONNEE'!$A$4:$H$148,7,0)*AH97/100</f>
        <v>#N/A</v>
      </c>
      <c r="AK97" s="51" t="e">
        <f>VLOOKUP(U97,'BASE DE DONNEE'!$A$4:$H$148,8,0)*AH97/100</f>
        <v>#N/A</v>
      </c>
      <c r="AL97" s="52" t="e">
        <f t="shared" si="23"/>
        <v>#N/A</v>
      </c>
      <c r="AM97" s="22"/>
      <c r="AN97" s="153"/>
      <c r="AO97" s="782" t="e">
        <f>VLOOKUP(AN97,'BASE DE DONNEE'!$A$4:$H$148,2,0)</f>
        <v>#N/A</v>
      </c>
      <c r="AP97" s="782"/>
      <c r="AQ97" s="782"/>
      <c r="AR97" s="783"/>
      <c r="AS97" s="783"/>
      <c r="AT97" s="784"/>
      <c r="AU97" s="784"/>
      <c r="AV97" s="785"/>
      <c r="AW97" s="785"/>
      <c r="AX97" s="785"/>
      <c r="AY97" s="50" t="e">
        <f>VLOOKUP(AN97,'BASE DE DONNEE'!$A$4:$H$148,3,0)</f>
        <v>#N/A</v>
      </c>
      <c r="AZ97" s="713" t="e">
        <f t="shared" si="24"/>
        <v>#N/A</v>
      </c>
      <c r="BA97" s="714"/>
      <c r="BB97" s="51" t="e">
        <f>VLOOKUP(AN97,'BASE DE DONNEE'!$A$4:$H$148,6,0)*BA97/100</f>
        <v>#N/A</v>
      </c>
      <c r="BC97" s="51" t="e">
        <f>VLOOKUP(AN97,'BASE DE DONNEE'!$A$4:$H$148,7,0)*BA97/100</f>
        <v>#N/A</v>
      </c>
      <c r="BD97" s="51" t="e">
        <f>VLOOKUP(AN97,'BASE DE DONNEE'!$A$4:$H$148,8,0)*BA97/100</f>
        <v>#N/A</v>
      </c>
      <c r="BE97" s="52" t="e">
        <f t="shared" si="25"/>
        <v>#N/A</v>
      </c>
      <c r="BF97" s="22"/>
      <c r="BG97" s="153"/>
      <c r="BH97" s="782" t="e">
        <f>VLOOKUP(BG97,'BASE DE DONNEE'!$A$4:$H$148,2,0)</f>
        <v>#N/A</v>
      </c>
      <c r="BI97" s="782"/>
      <c r="BJ97" s="782"/>
      <c r="BK97" s="783"/>
      <c r="BL97" s="783"/>
      <c r="BM97" s="784"/>
      <c r="BN97" s="784"/>
      <c r="BO97" s="785"/>
      <c r="BP97" s="785"/>
      <c r="BQ97" s="785"/>
      <c r="BR97" s="50" t="e">
        <f>VLOOKUP(BG97,'BASE DE DONNEE'!$A$4:$H$148,3,0)</f>
        <v>#N/A</v>
      </c>
      <c r="BS97" s="713" t="e">
        <f t="shared" si="26"/>
        <v>#N/A</v>
      </c>
      <c r="BT97" s="714"/>
      <c r="BU97" s="51" t="e">
        <f>VLOOKUP(BG97,'BASE DE DONNEE'!$A$4:$H$148,6,0)*BT97/100</f>
        <v>#N/A</v>
      </c>
      <c r="BV97" s="51" t="e">
        <f>VLOOKUP(BG97,'BASE DE DONNEE'!$A$4:$H$148,7,0)*BT97/100</f>
        <v>#N/A</v>
      </c>
      <c r="BW97" s="51" t="e">
        <f>VLOOKUP(BG97,'BASE DE DONNEE'!$A$4:$H$148,8,0)*BT97/100</f>
        <v>#N/A</v>
      </c>
      <c r="BX97" s="52" t="e">
        <f t="shared" si="27"/>
        <v>#N/A</v>
      </c>
    </row>
    <row r="98" spans="1:76" x14ac:dyDescent="0.25">
      <c r="A98" s="22"/>
      <c r="B98" s="23"/>
      <c r="C98" s="827" t="e">
        <f>VLOOKUP(B98,'BASE DE DONNEE'!$A$4:$H$148,2,0)</f>
        <v>#N/A</v>
      </c>
      <c r="D98" s="828"/>
      <c r="E98" s="829"/>
      <c r="F98" s="685"/>
      <c r="G98" s="686"/>
      <c r="H98" s="832"/>
      <c r="I98" s="832"/>
      <c r="J98" s="785"/>
      <c r="K98" s="785"/>
      <c r="L98" s="785"/>
      <c r="M98" s="50" t="e">
        <f>VLOOKUP(B98,'BASE DE DONNEE'!$A$4:$H$148,3,0)</f>
        <v>#N/A</v>
      </c>
      <c r="N98" s="713" t="e">
        <f t="shared" si="21"/>
        <v>#N/A</v>
      </c>
      <c r="O98" s="714"/>
      <c r="P98" s="51" t="e">
        <f>VLOOKUP(B98,'BASE DE DONNEE'!$A$4:$H$148,6,0)*N98/100</f>
        <v>#N/A</v>
      </c>
      <c r="Q98" s="51" t="e">
        <f>VLOOKUP(B98,'BASE DE DONNEE'!$A$4:$H$148,7,0)*N98/100</f>
        <v>#N/A</v>
      </c>
      <c r="R98" s="51" t="e">
        <f>VLOOKUP(B98,'BASE DE DONNEE'!$A$4:$H$148,8,0)*N98/100</f>
        <v>#N/A</v>
      </c>
      <c r="S98" s="52" t="e">
        <f t="shared" si="20"/>
        <v>#N/A</v>
      </c>
      <c r="T98" s="22"/>
      <c r="U98" s="153"/>
      <c r="V98" s="782" t="e">
        <f>VLOOKUP(U98,'BASE DE DONNEE'!$A$4:$H$148,2,0)</f>
        <v>#N/A</v>
      </c>
      <c r="W98" s="782"/>
      <c r="X98" s="782"/>
      <c r="Y98" s="783"/>
      <c r="Z98" s="783"/>
      <c r="AA98" s="784"/>
      <c r="AB98" s="784"/>
      <c r="AC98" s="785"/>
      <c r="AD98" s="785"/>
      <c r="AE98" s="785"/>
      <c r="AF98" s="50" t="e">
        <f>VLOOKUP(U98,'BASE DE DONNEE'!$A$4:$H$148,3,0)</f>
        <v>#N/A</v>
      </c>
      <c r="AG98" s="713" t="e">
        <f t="shared" si="22"/>
        <v>#N/A</v>
      </c>
      <c r="AH98" s="714"/>
      <c r="AI98" s="51" t="e">
        <f>VLOOKUP(U98,'BASE DE DONNEE'!$A$4:$H$148,6,0)*AH98/100</f>
        <v>#N/A</v>
      </c>
      <c r="AJ98" s="51" t="e">
        <f>VLOOKUP(U98,'BASE DE DONNEE'!$A$4:$H$148,7,0)*AH98/100</f>
        <v>#N/A</v>
      </c>
      <c r="AK98" s="51" t="e">
        <f>VLOOKUP(U98,'BASE DE DONNEE'!$A$4:$H$148,8,0)*AH98/100</f>
        <v>#N/A</v>
      </c>
      <c r="AL98" s="52" t="e">
        <f t="shared" si="23"/>
        <v>#N/A</v>
      </c>
      <c r="AM98" s="22"/>
      <c r="AN98" s="153"/>
      <c r="AO98" s="782" t="e">
        <f>VLOOKUP(AN98,'BASE DE DONNEE'!$A$4:$H$148,2,0)</f>
        <v>#N/A</v>
      </c>
      <c r="AP98" s="782"/>
      <c r="AQ98" s="782"/>
      <c r="AR98" s="783"/>
      <c r="AS98" s="783"/>
      <c r="AT98" s="784"/>
      <c r="AU98" s="784"/>
      <c r="AV98" s="785"/>
      <c r="AW98" s="785"/>
      <c r="AX98" s="785"/>
      <c r="AY98" s="50" t="e">
        <f>VLOOKUP(AN98,'BASE DE DONNEE'!$A$4:$H$148,3,0)</f>
        <v>#N/A</v>
      </c>
      <c r="AZ98" s="713" t="e">
        <f t="shared" si="24"/>
        <v>#N/A</v>
      </c>
      <c r="BA98" s="714"/>
      <c r="BB98" s="51" t="e">
        <f>VLOOKUP(AN98,'BASE DE DONNEE'!$A$4:$H$148,6,0)*BA98/100</f>
        <v>#N/A</v>
      </c>
      <c r="BC98" s="51" t="e">
        <f>VLOOKUP(AN98,'BASE DE DONNEE'!$A$4:$H$148,7,0)*BA98/100</f>
        <v>#N/A</v>
      </c>
      <c r="BD98" s="51" t="e">
        <f>VLOOKUP(AN98,'BASE DE DONNEE'!$A$4:$H$148,8,0)*BA98/100</f>
        <v>#N/A</v>
      </c>
      <c r="BE98" s="52" t="e">
        <f t="shared" si="25"/>
        <v>#N/A</v>
      </c>
      <c r="BF98" s="22"/>
      <c r="BG98" s="153"/>
      <c r="BH98" s="782" t="e">
        <f>VLOOKUP(BG98,'BASE DE DONNEE'!$A$4:$H$148,2,0)</f>
        <v>#N/A</v>
      </c>
      <c r="BI98" s="782"/>
      <c r="BJ98" s="782"/>
      <c r="BK98" s="783"/>
      <c r="BL98" s="783"/>
      <c r="BM98" s="784"/>
      <c r="BN98" s="784"/>
      <c r="BO98" s="785"/>
      <c r="BP98" s="785"/>
      <c r="BQ98" s="785"/>
      <c r="BR98" s="50" t="e">
        <f>VLOOKUP(BG98,'BASE DE DONNEE'!$A$4:$H$148,3,0)</f>
        <v>#N/A</v>
      </c>
      <c r="BS98" s="713" t="e">
        <f t="shared" si="26"/>
        <v>#N/A</v>
      </c>
      <c r="BT98" s="714"/>
      <c r="BU98" s="51" t="e">
        <f>VLOOKUP(BG98,'BASE DE DONNEE'!$A$4:$H$148,6,0)*BT98/100</f>
        <v>#N/A</v>
      </c>
      <c r="BV98" s="51" t="e">
        <f>VLOOKUP(BG98,'BASE DE DONNEE'!$A$4:$H$148,7,0)*BT98/100</f>
        <v>#N/A</v>
      </c>
      <c r="BW98" s="51" t="e">
        <f>VLOOKUP(BG98,'BASE DE DONNEE'!$A$4:$H$148,8,0)*BT98/100</f>
        <v>#N/A</v>
      </c>
      <c r="BX98" s="52" t="e">
        <f t="shared" si="27"/>
        <v>#N/A</v>
      </c>
    </row>
    <row r="99" spans="1:76" x14ac:dyDescent="0.25">
      <c r="A99" s="22"/>
      <c r="B99" s="23"/>
      <c r="C99" s="782" t="e">
        <f>VLOOKUP(B99,'BASE DE DONNEE'!$A$4:$H$148,2,0)</f>
        <v>#N/A</v>
      </c>
      <c r="D99" s="782"/>
      <c r="E99" s="782"/>
      <c r="F99" s="783"/>
      <c r="G99" s="783"/>
      <c r="H99" s="784"/>
      <c r="I99" s="784"/>
      <c r="J99" s="785"/>
      <c r="K99" s="785"/>
      <c r="L99" s="785"/>
      <c r="M99" s="50" t="e">
        <f>VLOOKUP(B99,'BASE DE DONNEE'!$A$4:$H$148,3,0)</f>
        <v>#N/A</v>
      </c>
      <c r="N99" s="713" t="e">
        <f t="shared" si="21"/>
        <v>#N/A</v>
      </c>
      <c r="O99" s="714"/>
      <c r="P99" s="51" t="e">
        <f>VLOOKUP(B99,'BASE DE DONNEE'!$A$4:$H$148,6,0)*N99/100</f>
        <v>#N/A</v>
      </c>
      <c r="Q99" s="51" t="e">
        <f>VLOOKUP(B99,'BASE DE DONNEE'!$A$4:$H$148,7,0)*N99/100</f>
        <v>#N/A</v>
      </c>
      <c r="R99" s="51" t="e">
        <f>VLOOKUP(B99,'BASE DE DONNEE'!$A$4:$H$148,8,0)*N99/100</f>
        <v>#N/A</v>
      </c>
      <c r="S99" s="52" t="e">
        <f t="shared" si="20"/>
        <v>#N/A</v>
      </c>
      <c r="T99" s="22"/>
      <c r="U99" s="153"/>
      <c r="V99" s="782" t="e">
        <f>VLOOKUP(U99,'BASE DE DONNEE'!$A$4:$H$148,2,0)</f>
        <v>#N/A</v>
      </c>
      <c r="W99" s="782"/>
      <c r="X99" s="782"/>
      <c r="Y99" s="783"/>
      <c r="Z99" s="783"/>
      <c r="AA99" s="784"/>
      <c r="AB99" s="784"/>
      <c r="AC99" s="785"/>
      <c r="AD99" s="785"/>
      <c r="AE99" s="785"/>
      <c r="AF99" s="50" t="e">
        <f>VLOOKUP(U99,'BASE DE DONNEE'!$A$4:$H$148,3,0)</f>
        <v>#N/A</v>
      </c>
      <c r="AG99" s="713" t="e">
        <f t="shared" si="22"/>
        <v>#N/A</v>
      </c>
      <c r="AH99" s="714"/>
      <c r="AI99" s="51" t="e">
        <f>VLOOKUP(U99,'BASE DE DONNEE'!$A$4:$H$148,6,0)*AH99/100</f>
        <v>#N/A</v>
      </c>
      <c r="AJ99" s="51" t="e">
        <f>VLOOKUP(U99,'BASE DE DONNEE'!$A$4:$H$148,7,0)*AH99/100</f>
        <v>#N/A</v>
      </c>
      <c r="AK99" s="51" t="e">
        <f>VLOOKUP(U99,'BASE DE DONNEE'!$A$4:$H$148,8,0)*AH99/100</f>
        <v>#N/A</v>
      </c>
      <c r="AL99" s="52" t="e">
        <f t="shared" si="23"/>
        <v>#N/A</v>
      </c>
      <c r="AM99" s="22"/>
      <c r="AN99" s="153"/>
      <c r="AO99" s="782" t="e">
        <f>VLOOKUP(AN99,'BASE DE DONNEE'!$A$4:$H$148,2,0)</f>
        <v>#N/A</v>
      </c>
      <c r="AP99" s="782"/>
      <c r="AQ99" s="782"/>
      <c r="AR99" s="783"/>
      <c r="AS99" s="783"/>
      <c r="AT99" s="784"/>
      <c r="AU99" s="784"/>
      <c r="AV99" s="785"/>
      <c r="AW99" s="785"/>
      <c r="AX99" s="785"/>
      <c r="AY99" s="50" t="e">
        <f>VLOOKUP(AN99,'BASE DE DONNEE'!$A$4:$H$148,3,0)</f>
        <v>#N/A</v>
      </c>
      <c r="AZ99" s="713" t="e">
        <f t="shared" si="24"/>
        <v>#N/A</v>
      </c>
      <c r="BA99" s="714"/>
      <c r="BB99" s="51" t="e">
        <f>VLOOKUP(AN99,'BASE DE DONNEE'!$A$4:$H$148,6,0)*BA99/100</f>
        <v>#N/A</v>
      </c>
      <c r="BC99" s="51" t="e">
        <f>VLOOKUP(AN99,'BASE DE DONNEE'!$A$4:$H$148,7,0)*BA99/100</f>
        <v>#N/A</v>
      </c>
      <c r="BD99" s="51" t="e">
        <f>VLOOKUP(AN99,'BASE DE DONNEE'!$A$4:$H$148,8,0)*BA99/100</f>
        <v>#N/A</v>
      </c>
      <c r="BE99" s="52" t="e">
        <f t="shared" si="25"/>
        <v>#N/A</v>
      </c>
      <c r="BF99" s="22"/>
      <c r="BG99" s="153"/>
      <c r="BH99" s="782" t="e">
        <f>VLOOKUP(BG99,'BASE DE DONNEE'!$A$4:$H$148,2,0)</f>
        <v>#N/A</v>
      </c>
      <c r="BI99" s="782"/>
      <c r="BJ99" s="782"/>
      <c r="BK99" s="783"/>
      <c r="BL99" s="783"/>
      <c r="BM99" s="784"/>
      <c r="BN99" s="784"/>
      <c r="BO99" s="785"/>
      <c r="BP99" s="785"/>
      <c r="BQ99" s="785"/>
      <c r="BR99" s="50" t="e">
        <f>VLOOKUP(BG99,'BASE DE DONNEE'!$A$4:$H$148,3,0)</f>
        <v>#N/A</v>
      </c>
      <c r="BS99" s="713" t="e">
        <f t="shared" si="26"/>
        <v>#N/A</v>
      </c>
      <c r="BT99" s="714"/>
      <c r="BU99" s="51" t="e">
        <f>VLOOKUP(BG99,'BASE DE DONNEE'!$A$4:$H$148,6,0)*BT99/100</f>
        <v>#N/A</v>
      </c>
      <c r="BV99" s="51" t="e">
        <f>VLOOKUP(BG99,'BASE DE DONNEE'!$A$4:$H$148,7,0)*BT99/100</f>
        <v>#N/A</v>
      </c>
      <c r="BW99" s="51" t="e">
        <f>VLOOKUP(BG99,'BASE DE DONNEE'!$A$4:$H$148,8,0)*BT99/100</f>
        <v>#N/A</v>
      </c>
      <c r="BX99" s="52" t="e">
        <f t="shared" si="27"/>
        <v>#N/A</v>
      </c>
    </row>
    <row r="100" spans="1:76" ht="15.75" thickBot="1" x14ac:dyDescent="0.3">
      <c r="A100" s="22"/>
      <c r="B100" s="23"/>
      <c r="C100" s="864" t="e">
        <f>VLOOKUP(B100,'BASE DE DONNEE'!$A$4:$H$148,2,0)</f>
        <v>#N/A</v>
      </c>
      <c r="D100" s="864"/>
      <c r="E100" s="864"/>
      <c r="F100" s="865"/>
      <c r="G100" s="865"/>
      <c r="H100" s="866"/>
      <c r="I100" s="866"/>
      <c r="J100" s="867"/>
      <c r="K100" s="867"/>
      <c r="L100" s="867"/>
      <c r="M100" s="50" t="e">
        <f>VLOOKUP(B100,'BASE DE DONNEE'!$A$4:$H$148,3,0)</f>
        <v>#N/A</v>
      </c>
      <c r="N100" s="725" t="e">
        <f t="shared" si="21"/>
        <v>#N/A</v>
      </c>
      <c r="O100" s="726"/>
      <c r="P100" s="51" t="e">
        <f>VLOOKUP(B100,'BASE DE DONNEE'!$A$4:$H$148,6,0)*N100/100</f>
        <v>#N/A</v>
      </c>
      <c r="Q100" s="51" t="e">
        <f>VLOOKUP(B100,'BASE DE DONNEE'!$A$4:$H$148,7,0)*N100/100</f>
        <v>#N/A</v>
      </c>
      <c r="R100" s="51" t="e">
        <f>VLOOKUP(B100,'BASE DE DONNEE'!$A$4:$H$148,8,0)*N100/100</f>
        <v>#N/A</v>
      </c>
      <c r="S100" s="52" t="e">
        <f t="shared" si="20"/>
        <v>#N/A</v>
      </c>
      <c r="T100" s="22"/>
      <c r="U100" s="153"/>
      <c r="V100" s="782" t="e">
        <f>VLOOKUP(U100,'BASE DE DONNEE'!$A$4:$H$148,2,0)</f>
        <v>#N/A</v>
      </c>
      <c r="W100" s="782"/>
      <c r="X100" s="782"/>
      <c r="Y100" s="783"/>
      <c r="Z100" s="783"/>
      <c r="AA100" s="784"/>
      <c r="AB100" s="784"/>
      <c r="AC100" s="785"/>
      <c r="AD100" s="785"/>
      <c r="AE100" s="785"/>
      <c r="AF100" s="50" t="e">
        <f>VLOOKUP(U100,'BASE DE DONNEE'!$A$4:$H$148,3,0)</f>
        <v>#N/A</v>
      </c>
      <c r="AG100" s="713" t="e">
        <f t="shared" si="22"/>
        <v>#N/A</v>
      </c>
      <c r="AH100" s="714"/>
      <c r="AI100" s="51" t="e">
        <f>VLOOKUP(U100,'BASE DE DONNEE'!$A$4:$H$148,6,0)*AH100/100</f>
        <v>#N/A</v>
      </c>
      <c r="AJ100" s="51" t="e">
        <f>VLOOKUP(U100,'BASE DE DONNEE'!$A$4:$H$148,7,0)*AH100/100</f>
        <v>#N/A</v>
      </c>
      <c r="AK100" s="51" t="e">
        <f>VLOOKUP(U100,'BASE DE DONNEE'!$A$4:$H$148,8,0)*AH100/100</f>
        <v>#N/A</v>
      </c>
      <c r="AL100" s="52" t="e">
        <f t="shared" si="23"/>
        <v>#N/A</v>
      </c>
      <c r="AM100" s="22"/>
      <c r="AN100" s="153"/>
      <c r="AO100" s="782" t="e">
        <f>VLOOKUP(AN100,'BASE DE DONNEE'!$A$4:$H$148,2,0)</f>
        <v>#N/A</v>
      </c>
      <c r="AP100" s="782"/>
      <c r="AQ100" s="782"/>
      <c r="AR100" s="783"/>
      <c r="AS100" s="783"/>
      <c r="AT100" s="784"/>
      <c r="AU100" s="784"/>
      <c r="AV100" s="785"/>
      <c r="AW100" s="785"/>
      <c r="AX100" s="785"/>
      <c r="AY100" s="50" t="e">
        <f>VLOOKUP(AN100,'BASE DE DONNEE'!$A$4:$H$148,3,0)</f>
        <v>#N/A</v>
      </c>
      <c r="AZ100" s="713" t="e">
        <f t="shared" si="24"/>
        <v>#N/A</v>
      </c>
      <c r="BA100" s="714"/>
      <c r="BB100" s="51" t="e">
        <f>VLOOKUP(AN100,'BASE DE DONNEE'!$A$4:$H$148,6,0)*BA100/100</f>
        <v>#N/A</v>
      </c>
      <c r="BC100" s="51" t="e">
        <f>VLOOKUP(AN100,'BASE DE DONNEE'!$A$4:$H$148,7,0)*BA100/100</f>
        <v>#N/A</v>
      </c>
      <c r="BD100" s="51" t="e">
        <f>VLOOKUP(AN100,'BASE DE DONNEE'!$A$4:$H$148,8,0)*BA100/100</f>
        <v>#N/A</v>
      </c>
      <c r="BE100" s="52" t="e">
        <f t="shared" si="25"/>
        <v>#N/A</v>
      </c>
      <c r="BF100" s="22"/>
      <c r="BG100" s="153"/>
      <c r="BH100" s="782" t="e">
        <f>VLOOKUP(BG100,'BASE DE DONNEE'!$A$4:$H$148,2,0)</f>
        <v>#N/A</v>
      </c>
      <c r="BI100" s="782"/>
      <c r="BJ100" s="782"/>
      <c r="BK100" s="783"/>
      <c r="BL100" s="783"/>
      <c r="BM100" s="784"/>
      <c r="BN100" s="784"/>
      <c r="BO100" s="785"/>
      <c r="BP100" s="785"/>
      <c r="BQ100" s="785"/>
      <c r="BR100" s="50" t="e">
        <f>VLOOKUP(BG100,'BASE DE DONNEE'!$A$4:$H$148,3,0)</f>
        <v>#N/A</v>
      </c>
      <c r="BS100" s="713" t="e">
        <f t="shared" si="26"/>
        <v>#N/A</v>
      </c>
      <c r="BT100" s="714"/>
      <c r="BU100" s="51" t="e">
        <f>VLOOKUP(BG100,'BASE DE DONNEE'!$A$4:$H$148,6,0)*BT100/100</f>
        <v>#N/A</v>
      </c>
      <c r="BV100" s="51" t="e">
        <f>VLOOKUP(BG100,'BASE DE DONNEE'!$A$4:$H$148,7,0)*BT100/100</f>
        <v>#N/A</v>
      </c>
      <c r="BW100" s="51" t="e">
        <f>VLOOKUP(BG100,'BASE DE DONNEE'!$A$4:$H$148,8,0)*BT100/100</f>
        <v>#N/A</v>
      </c>
      <c r="BX100" s="52" t="e">
        <f t="shared" si="27"/>
        <v>#N/A</v>
      </c>
    </row>
    <row r="101" spans="1:76" ht="16.5" thickTop="1" thickBot="1" x14ac:dyDescent="0.3">
      <c r="A101" s="821" t="s">
        <v>61</v>
      </c>
      <c r="B101" s="822"/>
      <c r="C101" s="822"/>
      <c r="D101" s="822"/>
      <c r="E101" s="822"/>
      <c r="F101" s="822"/>
      <c r="G101" s="822"/>
      <c r="H101" s="822"/>
      <c r="I101" s="823"/>
      <c r="J101" s="824">
        <f>SUM(J77:L100)+SUM(AC77:AE107)+SUM(AV77:AX107)+SUM(BO77:BQ107)</f>
        <v>0</v>
      </c>
      <c r="K101" s="825"/>
      <c r="L101" s="825"/>
      <c r="M101" s="825"/>
      <c r="N101" s="825"/>
      <c r="O101" s="825"/>
      <c r="P101" s="825"/>
      <c r="Q101" s="825"/>
      <c r="R101" s="825"/>
      <c r="S101" s="826"/>
      <c r="T101" s="22"/>
      <c r="U101" s="153"/>
      <c r="V101" s="782" t="e">
        <f>VLOOKUP(U101,'BASE DE DONNEE'!$A$4:$H$148,2,0)</f>
        <v>#N/A</v>
      </c>
      <c r="W101" s="782"/>
      <c r="X101" s="782"/>
      <c r="Y101" s="783"/>
      <c r="Z101" s="783"/>
      <c r="AA101" s="784"/>
      <c r="AB101" s="784"/>
      <c r="AC101" s="785"/>
      <c r="AD101" s="785"/>
      <c r="AE101" s="785"/>
      <c r="AF101" s="50" t="e">
        <f>VLOOKUP(U101,'BASE DE DONNEE'!$A$4:$H$148,3,0)</f>
        <v>#N/A</v>
      </c>
      <c r="AG101" s="713" t="e">
        <f t="shared" si="22"/>
        <v>#N/A</v>
      </c>
      <c r="AH101" s="714"/>
      <c r="AI101" s="51" t="e">
        <f>VLOOKUP(U101,'BASE DE DONNEE'!$A$4:$H$148,6,0)*AH101/100</f>
        <v>#N/A</v>
      </c>
      <c r="AJ101" s="51" t="e">
        <f>VLOOKUP(U101,'BASE DE DONNEE'!$A$4:$H$148,7,0)*AH101/100</f>
        <v>#N/A</v>
      </c>
      <c r="AK101" s="51" t="e">
        <f>VLOOKUP(U101,'BASE DE DONNEE'!$A$4:$H$148,8,0)*AH101/100</f>
        <v>#N/A</v>
      </c>
      <c r="AL101" s="52" t="e">
        <f t="shared" si="23"/>
        <v>#N/A</v>
      </c>
      <c r="AM101" s="22"/>
      <c r="AN101" s="153"/>
      <c r="AO101" s="782" t="e">
        <f>VLOOKUP(AN101,'BASE DE DONNEE'!$A$4:$H$148,2,0)</f>
        <v>#N/A</v>
      </c>
      <c r="AP101" s="782"/>
      <c r="AQ101" s="782"/>
      <c r="AR101" s="783"/>
      <c r="AS101" s="783"/>
      <c r="AT101" s="784"/>
      <c r="AU101" s="784"/>
      <c r="AV101" s="785"/>
      <c r="AW101" s="785"/>
      <c r="AX101" s="785"/>
      <c r="AY101" s="50" t="e">
        <f>VLOOKUP(AN101,'BASE DE DONNEE'!$A$4:$H$148,3,0)</f>
        <v>#N/A</v>
      </c>
      <c r="AZ101" s="713" t="e">
        <f t="shared" si="24"/>
        <v>#N/A</v>
      </c>
      <c r="BA101" s="714"/>
      <c r="BB101" s="51" t="e">
        <f>VLOOKUP(AN101,'BASE DE DONNEE'!$A$4:$H$148,6,0)*BA101/100</f>
        <v>#N/A</v>
      </c>
      <c r="BC101" s="51" t="e">
        <f>VLOOKUP(AN101,'BASE DE DONNEE'!$A$4:$H$148,7,0)*BA101/100</f>
        <v>#N/A</v>
      </c>
      <c r="BD101" s="51" t="e">
        <f>VLOOKUP(AN101,'BASE DE DONNEE'!$A$4:$H$148,8,0)*BA101/100</f>
        <v>#N/A</v>
      </c>
      <c r="BE101" s="52" t="e">
        <f t="shared" si="25"/>
        <v>#N/A</v>
      </c>
      <c r="BF101" s="22"/>
      <c r="BG101" s="153"/>
      <c r="BH101" s="782" t="e">
        <f>VLOOKUP(BG101,'BASE DE DONNEE'!$A$4:$H$148,2,0)</f>
        <v>#N/A</v>
      </c>
      <c r="BI101" s="782"/>
      <c r="BJ101" s="782"/>
      <c r="BK101" s="783"/>
      <c r="BL101" s="783"/>
      <c r="BM101" s="784"/>
      <c r="BN101" s="784"/>
      <c r="BO101" s="785"/>
      <c r="BP101" s="785"/>
      <c r="BQ101" s="785"/>
      <c r="BR101" s="50" t="e">
        <f>VLOOKUP(BG101,'BASE DE DONNEE'!$A$4:$H$148,3,0)</f>
        <v>#N/A</v>
      </c>
      <c r="BS101" s="713" t="e">
        <f t="shared" si="26"/>
        <v>#N/A</v>
      </c>
      <c r="BT101" s="714"/>
      <c r="BU101" s="51" t="e">
        <f>VLOOKUP(BG101,'BASE DE DONNEE'!$A$4:$H$148,6,0)*BT101/100</f>
        <v>#N/A</v>
      </c>
      <c r="BV101" s="51" t="e">
        <f>VLOOKUP(BG101,'BASE DE DONNEE'!$A$4:$H$148,7,0)*BT101/100</f>
        <v>#N/A</v>
      </c>
      <c r="BW101" s="51" t="e">
        <f>VLOOKUP(BG101,'BASE DE DONNEE'!$A$4:$H$148,8,0)*BT101/100</f>
        <v>#N/A</v>
      </c>
      <c r="BX101" s="52" t="e">
        <f t="shared" si="27"/>
        <v>#N/A</v>
      </c>
    </row>
    <row r="102" spans="1:76" ht="15.75" thickBot="1" x14ac:dyDescent="0.3">
      <c r="A102" s="854" t="s">
        <v>55</v>
      </c>
      <c r="B102" s="855"/>
      <c r="C102" s="855"/>
      <c r="D102" s="855"/>
      <c r="E102" s="855"/>
      <c r="F102" s="855"/>
      <c r="G102" s="855"/>
      <c r="H102" s="855"/>
      <c r="I102" s="855"/>
      <c r="J102" s="855"/>
      <c r="K102" s="855"/>
      <c r="L102" s="855"/>
      <c r="M102" s="855"/>
      <c r="N102" s="855"/>
      <c r="O102" s="818">
        <f>SUMIF(N77:O100,"&lt;&gt;#N/A")+SUMIF(AG77:AH107,"&lt;&gt;#N/A")+SUMIF(AZ77:BA107,"&lt;&gt;#N/A")+SUMIF(BS77:BT107,"&lt;&gt;#N/A")</f>
        <v>0</v>
      </c>
      <c r="P102" s="819"/>
      <c r="Q102" s="819"/>
      <c r="R102" s="819"/>
      <c r="S102" s="820"/>
      <c r="T102" s="22"/>
      <c r="U102" s="153"/>
      <c r="V102" s="782" t="e">
        <f>VLOOKUP(U102,'BASE DE DONNEE'!$A$4:$H$148,2,0)</f>
        <v>#N/A</v>
      </c>
      <c r="W102" s="782"/>
      <c r="X102" s="782"/>
      <c r="Y102" s="783"/>
      <c r="Z102" s="783"/>
      <c r="AA102" s="784"/>
      <c r="AB102" s="784"/>
      <c r="AC102" s="785"/>
      <c r="AD102" s="785"/>
      <c r="AE102" s="785"/>
      <c r="AF102" s="50" t="e">
        <f>VLOOKUP(U102,'BASE DE DONNEE'!$A$4:$H$148,3,0)</f>
        <v>#N/A</v>
      </c>
      <c r="AG102" s="713" t="e">
        <f t="shared" si="22"/>
        <v>#N/A</v>
      </c>
      <c r="AH102" s="714"/>
      <c r="AI102" s="51" t="e">
        <f>VLOOKUP(U102,'BASE DE DONNEE'!$A$4:$H$148,6,0)*AH102/100</f>
        <v>#N/A</v>
      </c>
      <c r="AJ102" s="51" t="e">
        <f>VLOOKUP(U102,'BASE DE DONNEE'!$A$4:$H$148,7,0)*AH102/100</f>
        <v>#N/A</v>
      </c>
      <c r="AK102" s="51" t="e">
        <f>VLOOKUP(U102,'BASE DE DONNEE'!$A$4:$H$148,8,0)*AH102/100</f>
        <v>#N/A</v>
      </c>
      <c r="AL102" s="52" t="e">
        <f t="shared" si="23"/>
        <v>#N/A</v>
      </c>
      <c r="AM102" s="22"/>
      <c r="AN102" s="153"/>
      <c r="AO102" s="782" t="e">
        <f>VLOOKUP(AN102,'BASE DE DONNEE'!$A$4:$H$148,2,0)</f>
        <v>#N/A</v>
      </c>
      <c r="AP102" s="782"/>
      <c r="AQ102" s="782"/>
      <c r="AR102" s="783"/>
      <c r="AS102" s="783"/>
      <c r="AT102" s="784"/>
      <c r="AU102" s="784"/>
      <c r="AV102" s="785"/>
      <c r="AW102" s="785"/>
      <c r="AX102" s="785"/>
      <c r="AY102" s="50" t="e">
        <f>VLOOKUP(AN102,'BASE DE DONNEE'!$A$4:$H$148,3,0)</f>
        <v>#N/A</v>
      </c>
      <c r="AZ102" s="713" t="e">
        <f t="shared" si="24"/>
        <v>#N/A</v>
      </c>
      <c r="BA102" s="714"/>
      <c r="BB102" s="51" t="e">
        <f>VLOOKUP(AN102,'BASE DE DONNEE'!$A$4:$H$148,6,0)*BA102/100</f>
        <v>#N/A</v>
      </c>
      <c r="BC102" s="51" t="e">
        <f>VLOOKUP(AN102,'BASE DE DONNEE'!$A$4:$H$148,7,0)*BA102/100</f>
        <v>#N/A</v>
      </c>
      <c r="BD102" s="51" t="e">
        <f>VLOOKUP(AN102,'BASE DE DONNEE'!$A$4:$H$148,8,0)*BA102/100</f>
        <v>#N/A</v>
      </c>
      <c r="BE102" s="52" t="e">
        <f t="shared" si="25"/>
        <v>#N/A</v>
      </c>
      <c r="BF102" s="22"/>
      <c r="BG102" s="153"/>
      <c r="BH102" s="782" t="e">
        <f>VLOOKUP(BG102,'BASE DE DONNEE'!$A$4:$H$148,2,0)</f>
        <v>#N/A</v>
      </c>
      <c r="BI102" s="782"/>
      <c r="BJ102" s="782"/>
      <c r="BK102" s="783"/>
      <c r="BL102" s="783"/>
      <c r="BM102" s="784"/>
      <c r="BN102" s="784"/>
      <c r="BO102" s="785"/>
      <c r="BP102" s="785"/>
      <c r="BQ102" s="785"/>
      <c r="BR102" s="50" t="e">
        <f>VLOOKUP(BG102,'BASE DE DONNEE'!$A$4:$H$148,3,0)</f>
        <v>#N/A</v>
      </c>
      <c r="BS102" s="713" t="e">
        <f t="shared" si="26"/>
        <v>#N/A</v>
      </c>
      <c r="BT102" s="714"/>
      <c r="BU102" s="51" t="e">
        <f>VLOOKUP(BG102,'BASE DE DONNEE'!$A$4:$H$148,6,0)*BT102/100</f>
        <v>#N/A</v>
      </c>
      <c r="BV102" s="51" t="e">
        <f>VLOOKUP(BG102,'BASE DE DONNEE'!$A$4:$H$148,7,0)*BT102/100</f>
        <v>#N/A</v>
      </c>
      <c r="BW102" s="51" t="e">
        <f>VLOOKUP(BG102,'BASE DE DONNEE'!$A$4:$H$148,8,0)*BT102/100</f>
        <v>#N/A</v>
      </c>
      <c r="BX102" s="52" t="e">
        <f t="shared" si="27"/>
        <v>#N/A</v>
      </c>
    </row>
    <row r="103" spans="1:76" ht="15.75" thickBot="1" x14ac:dyDescent="0.3">
      <c r="A103" s="854" t="s">
        <v>59</v>
      </c>
      <c r="B103" s="855"/>
      <c r="C103" s="855"/>
      <c r="D103" s="855"/>
      <c r="E103" s="855"/>
      <c r="F103" s="855"/>
      <c r="G103" s="855"/>
      <c r="H103" s="855"/>
      <c r="I103" s="855"/>
      <c r="J103" s="855"/>
      <c r="K103" s="855"/>
      <c r="L103" s="855"/>
      <c r="M103" s="855"/>
      <c r="N103" s="855"/>
      <c r="O103" s="856"/>
      <c r="P103" s="815">
        <f>SUMIF(P77:P100,"&lt;&gt;#N/A")+SUMIF(AI77:AI107,"&lt;&gt;#N/A")+SUMIF(BB77:BB107,"&lt;&gt;#N/A")+SUMIF(BU77:BU107,"&lt;&gt;#N/A")</f>
        <v>0</v>
      </c>
      <c r="Q103" s="816"/>
      <c r="R103" s="816"/>
      <c r="S103" s="817"/>
      <c r="T103" s="22"/>
      <c r="U103" s="153"/>
      <c r="V103" s="782" t="e">
        <f>VLOOKUP(U103,'BASE DE DONNEE'!$A$4:$H$148,2,0)</f>
        <v>#N/A</v>
      </c>
      <c r="W103" s="782"/>
      <c r="X103" s="782"/>
      <c r="Y103" s="783"/>
      <c r="Z103" s="783"/>
      <c r="AA103" s="784"/>
      <c r="AB103" s="784"/>
      <c r="AC103" s="785"/>
      <c r="AD103" s="785"/>
      <c r="AE103" s="785"/>
      <c r="AF103" s="50" t="e">
        <f>VLOOKUP(U103,'BASE DE DONNEE'!$A$4:$H$148,3,0)</f>
        <v>#N/A</v>
      </c>
      <c r="AG103" s="713" t="e">
        <f t="shared" si="22"/>
        <v>#N/A</v>
      </c>
      <c r="AH103" s="714"/>
      <c r="AI103" s="51" t="e">
        <f>VLOOKUP(U103,'BASE DE DONNEE'!$A$4:$H$148,6,0)*AH103/100</f>
        <v>#N/A</v>
      </c>
      <c r="AJ103" s="51" t="e">
        <f>VLOOKUP(U103,'BASE DE DONNEE'!$A$4:$H$148,7,0)*AH103/100</f>
        <v>#N/A</v>
      </c>
      <c r="AK103" s="51" t="e">
        <f>VLOOKUP(U103,'BASE DE DONNEE'!$A$4:$H$148,8,0)*AH103/100</f>
        <v>#N/A</v>
      </c>
      <c r="AL103" s="52" t="e">
        <f t="shared" si="23"/>
        <v>#N/A</v>
      </c>
      <c r="AM103" s="22"/>
      <c r="AN103" s="153"/>
      <c r="AO103" s="782" t="e">
        <f>VLOOKUP(AN103,'BASE DE DONNEE'!$A$4:$H$148,2,0)</f>
        <v>#N/A</v>
      </c>
      <c r="AP103" s="782"/>
      <c r="AQ103" s="782"/>
      <c r="AR103" s="783"/>
      <c r="AS103" s="783"/>
      <c r="AT103" s="784"/>
      <c r="AU103" s="784"/>
      <c r="AV103" s="785"/>
      <c r="AW103" s="785"/>
      <c r="AX103" s="785"/>
      <c r="AY103" s="50" t="e">
        <f>VLOOKUP(AN103,'BASE DE DONNEE'!$A$4:$H$148,3,0)</f>
        <v>#N/A</v>
      </c>
      <c r="AZ103" s="713" t="e">
        <f t="shared" si="24"/>
        <v>#N/A</v>
      </c>
      <c r="BA103" s="714"/>
      <c r="BB103" s="51" t="e">
        <f>VLOOKUP(AN103,'BASE DE DONNEE'!$A$4:$H$148,6,0)*BA103/100</f>
        <v>#N/A</v>
      </c>
      <c r="BC103" s="51" t="e">
        <f>VLOOKUP(AN103,'BASE DE DONNEE'!$A$4:$H$148,7,0)*BA103/100</f>
        <v>#N/A</v>
      </c>
      <c r="BD103" s="51" t="e">
        <f>VLOOKUP(AN103,'BASE DE DONNEE'!$A$4:$H$148,8,0)*BA103/100</f>
        <v>#N/A</v>
      </c>
      <c r="BE103" s="52" t="e">
        <f t="shared" si="25"/>
        <v>#N/A</v>
      </c>
      <c r="BF103" s="22"/>
      <c r="BG103" s="153"/>
      <c r="BH103" s="782" t="e">
        <f>VLOOKUP(BG103,'BASE DE DONNEE'!$A$4:$H$148,2,0)</f>
        <v>#N/A</v>
      </c>
      <c r="BI103" s="782"/>
      <c r="BJ103" s="782"/>
      <c r="BK103" s="783"/>
      <c r="BL103" s="783"/>
      <c r="BM103" s="784"/>
      <c r="BN103" s="784"/>
      <c r="BO103" s="785"/>
      <c r="BP103" s="785"/>
      <c r="BQ103" s="785"/>
      <c r="BR103" s="50" t="e">
        <f>VLOOKUP(BG103,'BASE DE DONNEE'!$A$4:$H$148,3,0)</f>
        <v>#N/A</v>
      </c>
      <c r="BS103" s="713" t="e">
        <f t="shared" si="26"/>
        <v>#N/A</v>
      </c>
      <c r="BT103" s="714"/>
      <c r="BU103" s="51" t="e">
        <f>VLOOKUP(BG103,'BASE DE DONNEE'!$A$4:$H$148,6,0)*BT103/100</f>
        <v>#N/A</v>
      </c>
      <c r="BV103" s="51" t="e">
        <f>VLOOKUP(BG103,'BASE DE DONNEE'!$A$4:$H$148,7,0)*BT103/100</f>
        <v>#N/A</v>
      </c>
      <c r="BW103" s="51" t="e">
        <f>VLOOKUP(BG103,'BASE DE DONNEE'!$A$4:$H$148,8,0)*BT103/100</f>
        <v>#N/A</v>
      </c>
      <c r="BX103" s="52" t="e">
        <f t="shared" si="27"/>
        <v>#N/A</v>
      </c>
    </row>
    <row r="104" spans="1:76" ht="15.75" thickBot="1" x14ac:dyDescent="0.3">
      <c r="A104" s="868" t="s">
        <v>58</v>
      </c>
      <c r="B104" s="869"/>
      <c r="C104" s="869"/>
      <c r="D104" s="869"/>
      <c r="E104" s="869"/>
      <c r="F104" s="869"/>
      <c r="G104" s="869"/>
      <c r="H104" s="869"/>
      <c r="I104" s="869"/>
      <c r="J104" s="869"/>
      <c r="K104" s="869"/>
      <c r="L104" s="869"/>
      <c r="M104" s="869"/>
      <c r="N104" s="869"/>
      <c r="O104" s="869"/>
      <c r="P104" s="575"/>
      <c r="Q104" s="800">
        <f>SUMIF(Q77:Q100,"&lt;&gt;#N/A")+SUMIF(AJ77:AJ107,"&lt;&gt;#N/A")+SUMIF(BC77:BC107,"&lt;&gt;#N/A")+SUMIF(BV77:BV107,"&lt;&gt;#N/A")</f>
        <v>0</v>
      </c>
      <c r="R104" s="801"/>
      <c r="S104" s="802"/>
      <c r="T104" s="22"/>
      <c r="U104" s="153"/>
      <c r="V104" s="782" t="e">
        <f>VLOOKUP(U104,'BASE DE DONNEE'!$A$4:$H$148,2,0)</f>
        <v>#N/A</v>
      </c>
      <c r="W104" s="782"/>
      <c r="X104" s="782"/>
      <c r="Y104" s="783"/>
      <c r="Z104" s="783"/>
      <c r="AA104" s="784"/>
      <c r="AB104" s="784"/>
      <c r="AC104" s="785"/>
      <c r="AD104" s="785"/>
      <c r="AE104" s="785"/>
      <c r="AF104" s="50" t="e">
        <f>VLOOKUP(U104,'BASE DE DONNEE'!$A$4:$H$148,3,0)</f>
        <v>#N/A</v>
      </c>
      <c r="AG104" s="713" t="e">
        <f t="shared" si="22"/>
        <v>#N/A</v>
      </c>
      <c r="AH104" s="714"/>
      <c r="AI104" s="51" t="e">
        <f>VLOOKUP(U104,'BASE DE DONNEE'!$A$4:$H$148,6,0)*AH104/100</f>
        <v>#N/A</v>
      </c>
      <c r="AJ104" s="51" t="e">
        <f>VLOOKUP(U104,'BASE DE DONNEE'!$A$4:$H$148,7,0)*AH104/100</f>
        <v>#N/A</v>
      </c>
      <c r="AK104" s="51" t="e">
        <f>VLOOKUP(U104,'BASE DE DONNEE'!$A$4:$H$148,8,0)*AH104/100</f>
        <v>#N/A</v>
      </c>
      <c r="AL104" s="52" t="e">
        <f t="shared" si="23"/>
        <v>#N/A</v>
      </c>
      <c r="AM104" s="22"/>
      <c r="AN104" s="153"/>
      <c r="AO104" s="782" t="e">
        <f>VLOOKUP(AN104,'BASE DE DONNEE'!$A$4:$H$148,2,0)</f>
        <v>#N/A</v>
      </c>
      <c r="AP104" s="782"/>
      <c r="AQ104" s="782"/>
      <c r="AR104" s="783"/>
      <c r="AS104" s="783"/>
      <c r="AT104" s="784"/>
      <c r="AU104" s="784"/>
      <c r="AV104" s="785"/>
      <c r="AW104" s="785"/>
      <c r="AX104" s="785"/>
      <c r="AY104" s="50" t="e">
        <f>VLOOKUP(AN104,'BASE DE DONNEE'!$A$4:$H$148,3,0)</f>
        <v>#N/A</v>
      </c>
      <c r="AZ104" s="713" t="e">
        <f t="shared" si="24"/>
        <v>#N/A</v>
      </c>
      <c r="BA104" s="714"/>
      <c r="BB104" s="51" t="e">
        <f>VLOOKUP(AN104,'BASE DE DONNEE'!$A$4:$H$148,6,0)*BA104/100</f>
        <v>#N/A</v>
      </c>
      <c r="BC104" s="51" t="e">
        <f>VLOOKUP(AN104,'BASE DE DONNEE'!$A$4:$H$148,7,0)*BA104/100</f>
        <v>#N/A</v>
      </c>
      <c r="BD104" s="51" t="e">
        <f>VLOOKUP(AN104,'BASE DE DONNEE'!$A$4:$H$148,8,0)*BA104/100</f>
        <v>#N/A</v>
      </c>
      <c r="BE104" s="52" t="e">
        <f t="shared" si="25"/>
        <v>#N/A</v>
      </c>
      <c r="BF104" s="22"/>
      <c r="BG104" s="153"/>
      <c r="BH104" s="782" t="e">
        <f>VLOOKUP(BG104,'BASE DE DONNEE'!$A$4:$H$148,2,0)</f>
        <v>#N/A</v>
      </c>
      <c r="BI104" s="782"/>
      <c r="BJ104" s="782"/>
      <c r="BK104" s="783"/>
      <c r="BL104" s="783"/>
      <c r="BM104" s="784"/>
      <c r="BN104" s="784"/>
      <c r="BO104" s="785"/>
      <c r="BP104" s="785"/>
      <c r="BQ104" s="785"/>
      <c r="BR104" s="50" t="e">
        <f>VLOOKUP(BG104,'BASE DE DONNEE'!$A$4:$H$148,3,0)</f>
        <v>#N/A</v>
      </c>
      <c r="BS104" s="713" t="e">
        <f t="shared" si="26"/>
        <v>#N/A</v>
      </c>
      <c r="BT104" s="714"/>
      <c r="BU104" s="51" t="e">
        <f>VLOOKUP(BG104,'BASE DE DONNEE'!$A$4:$H$148,6,0)*BT104/100</f>
        <v>#N/A</v>
      </c>
      <c r="BV104" s="51" t="e">
        <f>VLOOKUP(BG104,'BASE DE DONNEE'!$A$4:$H$148,7,0)*BT104/100</f>
        <v>#N/A</v>
      </c>
      <c r="BW104" s="51" t="e">
        <f>VLOOKUP(BG104,'BASE DE DONNEE'!$A$4:$H$148,8,0)*BT104/100</f>
        <v>#N/A</v>
      </c>
      <c r="BX104" s="52" t="e">
        <f t="shared" si="27"/>
        <v>#N/A</v>
      </c>
    </row>
    <row r="105" spans="1:76" ht="15.75" thickBot="1" x14ac:dyDescent="0.3">
      <c r="A105" s="885" t="s">
        <v>57</v>
      </c>
      <c r="B105" s="886"/>
      <c r="C105" s="886"/>
      <c r="D105" s="886"/>
      <c r="E105" s="886"/>
      <c r="F105" s="886"/>
      <c r="G105" s="886"/>
      <c r="H105" s="886"/>
      <c r="I105" s="886"/>
      <c r="J105" s="886"/>
      <c r="K105" s="886"/>
      <c r="L105" s="886"/>
      <c r="M105" s="886"/>
      <c r="N105" s="886"/>
      <c r="O105" s="886"/>
      <c r="P105" s="886"/>
      <c r="Q105" s="856"/>
      <c r="R105" s="798">
        <f>SUMIF(R77:R100,"&lt;&gt;#N/A")+SUMIF(AK77:AK107,"&lt;&gt;#N/A")+SUMIF(BD77:BD107,"&lt;&gt;#N/A")+SUMIF(BW77:BW107,"&lt;&gt;#N/A")</f>
        <v>0</v>
      </c>
      <c r="S105" s="799"/>
      <c r="T105" s="22"/>
      <c r="U105" s="153"/>
      <c r="V105" s="782" t="e">
        <f>VLOOKUP(U105,'BASE DE DONNEE'!$A$4:$H$148,2,0)</f>
        <v>#N/A</v>
      </c>
      <c r="W105" s="782"/>
      <c r="X105" s="782"/>
      <c r="Y105" s="783"/>
      <c r="Z105" s="783"/>
      <c r="AA105" s="784"/>
      <c r="AB105" s="784"/>
      <c r="AC105" s="785"/>
      <c r="AD105" s="785"/>
      <c r="AE105" s="785"/>
      <c r="AF105" s="50" t="e">
        <f>VLOOKUP(U105,'BASE DE DONNEE'!$A$4:$H$148,3,0)</f>
        <v>#N/A</v>
      </c>
      <c r="AG105" s="713" t="e">
        <f t="shared" si="22"/>
        <v>#N/A</v>
      </c>
      <c r="AH105" s="714"/>
      <c r="AI105" s="51" t="e">
        <f>VLOOKUP(U105,'BASE DE DONNEE'!$A$4:$H$148,6,0)*AH105/100</f>
        <v>#N/A</v>
      </c>
      <c r="AJ105" s="51" t="e">
        <f>VLOOKUP(U105,'BASE DE DONNEE'!$A$4:$H$148,7,0)*AH105/100</f>
        <v>#N/A</v>
      </c>
      <c r="AK105" s="51" t="e">
        <f>VLOOKUP(U105,'BASE DE DONNEE'!$A$4:$H$148,8,0)*AH105/100</f>
        <v>#N/A</v>
      </c>
      <c r="AL105" s="52" t="e">
        <f t="shared" si="23"/>
        <v>#N/A</v>
      </c>
      <c r="AM105" s="22"/>
      <c r="AN105" s="153"/>
      <c r="AO105" s="782" t="e">
        <f>VLOOKUP(AN105,'BASE DE DONNEE'!$A$4:$H$148,2,0)</f>
        <v>#N/A</v>
      </c>
      <c r="AP105" s="782"/>
      <c r="AQ105" s="782"/>
      <c r="AR105" s="783"/>
      <c r="AS105" s="783"/>
      <c r="AT105" s="784"/>
      <c r="AU105" s="784"/>
      <c r="AV105" s="785"/>
      <c r="AW105" s="785"/>
      <c r="AX105" s="785"/>
      <c r="AY105" s="50" t="e">
        <f>VLOOKUP(AN105,'BASE DE DONNEE'!$A$4:$H$148,3,0)</f>
        <v>#N/A</v>
      </c>
      <c r="AZ105" s="713" t="e">
        <f t="shared" si="24"/>
        <v>#N/A</v>
      </c>
      <c r="BA105" s="714"/>
      <c r="BB105" s="51" t="e">
        <f>VLOOKUP(AN105,'BASE DE DONNEE'!$A$4:$H$148,6,0)*BA105/100</f>
        <v>#N/A</v>
      </c>
      <c r="BC105" s="51" t="e">
        <f>VLOOKUP(AN105,'BASE DE DONNEE'!$A$4:$H$148,7,0)*BA105/100</f>
        <v>#N/A</v>
      </c>
      <c r="BD105" s="51" t="e">
        <f>VLOOKUP(AN105,'BASE DE DONNEE'!$A$4:$H$148,8,0)*BA105/100</f>
        <v>#N/A</v>
      </c>
      <c r="BE105" s="52" t="e">
        <f t="shared" si="25"/>
        <v>#N/A</v>
      </c>
      <c r="BF105" s="22"/>
      <c r="BG105" s="153"/>
      <c r="BH105" s="782" t="e">
        <f>VLOOKUP(BG105,'BASE DE DONNEE'!$A$4:$H$148,2,0)</f>
        <v>#N/A</v>
      </c>
      <c r="BI105" s="782"/>
      <c r="BJ105" s="782"/>
      <c r="BK105" s="783"/>
      <c r="BL105" s="783"/>
      <c r="BM105" s="784"/>
      <c r="BN105" s="784"/>
      <c r="BO105" s="785"/>
      <c r="BP105" s="785"/>
      <c r="BQ105" s="785"/>
      <c r="BR105" s="50" t="e">
        <f>VLOOKUP(BG105,'BASE DE DONNEE'!$A$4:$H$148,3,0)</f>
        <v>#N/A</v>
      </c>
      <c r="BS105" s="713" t="e">
        <f t="shared" si="26"/>
        <v>#N/A</v>
      </c>
      <c r="BT105" s="714"/>
      <c r="BU105" s="51" t="e">
        <f>VLOOKUP(BG105,'BASE DE DONNEE'!$A$4:$H$148,6,0)*BT105/100</f>
        <v>#N/A</v>
      </c>
      <c r="BV105" s="51" t="e">
        <f>VLOOKUP(BG105,'BASE DE DONNEE'!$A$4:$H$148,7,0)*BT105/100</f>
        <v>#N/A</v>
      </c>
      <c r="BW105" s="51" t="e">
        <f>VLOOKUP(BG105,'BASE DE DONNEE'!$A$4:$H$148,8,0)*BT105/100</f>
        <v>#N/A</v>
      </c>
      <c r="BX105" s="52" t="e">
        <f t="shared" si="27"/>
        <v>#N/A</v>
      </c>
    </row>
    <row r="106" spans="1:76" ht="15.75" thickBot="1" x14ac:dyDescent="0.3">
      <c r="A106" s="872" t="s">
        <v>56</v>
      </c>
      <c r="B106" s="873"/>
      <c r="C106" s="873"/>
      <c r="D106" s="873"/>
      <c r="E106" s="873"/>
      <c r="F106" s="873"/>
      <c r="G106" s="873"/>
      <c r="H106" s="873"/>
      <c r="I106" s="873"/>
      <c r="J106" s="873"/>
      <c r="K106" s="873"/>
      <c r="L106" s="873"/>
      <c r="M106" s="873"/>
      <c r="N106" s="873"/>
      <c r="O106" s="873"/>
      <c r="P106" s="873"/>
      <c r="Q106" s="873"/>
      <c r="R106" s="874"/>
      <c r="S106" s="53">
        <f>SUMIF(S77:S100,"&lt;&gt;#N/A")+SUMIF(AL77:AL107,"&lt;&gt;#N/A")+SUMIF(BE77:BE107,"&lt;&gt;#N/A")+SUMIF(BX77:BX107,"&lt;&gt;#N/A")</f>
        <v>0</v>
      </c>
      <c r="T106" s="22"/>
      <c r="U106" s="153"/>
      <c r="V106" s="782" t="e">
        <f>VLOOKUP(U106,'BASE DE DONNEE'!$A$4:$H$148,2,0)</f>
        <v>#N/A</v>
      </c>
      <c r="W106" s="782"/>
      <c r="X106" s="782"/>
      <c r="Y106" s="783"/>
      <c r="Z106" s="783"/>
      <c r="AA106" s="784"/>
      <c r="AB106" s="784"/>
      <c r="AC106" s="785"/>
      <c r="AD106" s="785"/>
      <c r="AE106" s="785"/>
      <c r="AF106" s="50" t="e">
        <f>VLOOKUP(U106,'BASE DE DONNEE'!$A$4:$H$148,3,0)</f>
        <v>#N/A</v>
      </c>
      <c r="AG106" s="713" t="e">
        <f>(AC106*AF106)/100</f>
        <v>#N/A</v>
      </c>
      <c r="AH106" s="714"/>
      <c r="AI106" s="51" t="e">
        <f>VLOOKUP(U106,'BASE DE DONNEE'!$A$4:$H$148,6,0)*AH106/100</f>
        <v>#N/A</v>
      </c>
      <c r="AJ106" s="51" t="e">
        <f>VLOOKUP(U106,'BASE DE DONNEE'!$A$4:$H$148,7,0)*AH106/100</f>
        <v>#N/A</v>
      </c>
      <c r="AK106" s="51" t="e">
        <f>VLOOKUP(U106,'BASE DE DONNEE'!$A$4:$H$148,8,0)*AH106/100</f>
        <v>#N/A</v>
      </c>
      <c r="AL106" s="52" t="e">
        <f>AH106+AI106+AJ106+AK106</f>
        <v>#N/A</v>
      </c>
      <c r="AM106" s="22"/>
      <c r="AN106" s="153"/>
      <c r="AO106" s="782" t="e">
        <f>VLOOKUP(AN106,'BASE DE DONNEE'!$A$4:$H$148,2,0)</f>
        <v>#N/A</v>
      </c>
      <c r="AP106" s="782"/>
      <c r="AQ106" s="782"/>
      <c r="AR106" s="783"/>
      <c r="AS106" s="783"/>
      <c r="AT106" s="784"/>
      <c r="AU106" s="784"/>
      <c r="AV106" s="785"/>
      <c r="AW106" s="785"/>
      <c r="AX106" s="785"/>
      <c r="AY106" s="50" t="e">
        <f>VLOOKUP(AN106,'BASE DE DONNEE'!$A$4:$H$148,3,0)</f>
        <v>#N/A</v>
      </c>
      <c r="AZ106" s="713" t="e">
        <f>(AV106*AY106)/100</f>
        <v>#N/A</v>
      </c>
      <c r="BA106" s="714"/>
      <c r="BB106" s="51" t="e">
        <f>VLOOKUP(AN106,'BASE DE DONNEE'!$A$4:$H$148,6,0)*BA106/100</f>
        <v>#N/A</v>
      </c>
      <c r="BC106" s="51" t="e">
        <f>VLOOKUP(AN106,'BASE DE DONNEE'!$A$4:$H$148,7,0)*BA106/100</f>
        <v>#N/A</v>
      </c>
      <c r="BD106" s="51" t="e">
        <f>VLOOKUP(AN106,'BASE DE DONNEE'!$A$4:$H$148,8,0)*BA106/100</f>
        <v>#N/A</v>
      </c>
      <c r="BE106" s="52" t="e">
        <f t="shared" si="25"/>
        <v>#N/A</v>
      </c>
      <c r="BF106" s="22"/>
      <c r="BG106" s="153"/>
      <c r="BH106" s="782" t="e">
        <f>VLOOKUP(BG106,'BASE DE DONNEE'!$A$4:$H$148,2,0)</f>
        <v>#N/A</v>
      </c>
      <c r="BI106" s="782"/>
      <c r="BJ106" s="782"/>
      <c r="BK106" s="783"/>
      <c r="BL106" s="783"/>
      <c r="BM106" s="784"/>
      <c r="BN106" s="784"/>
      <c r="BO106" s="785"/>
      <c r="BP106" s="785"/>
      <c r="BQ106" s="785"/>
      <c r="BR106" s="50" t="e">
        <f>VLOOKUP(BG106,'BASE DE DONNEE'!$A$4:$H$148,3,0)</f>
        <v>#N/A</v>
      </c>
      <c r="BS106" s="713" t="e">
        <f t="shared" si="26"/>
        <v>#N/A</v>
      </c>
      <c r="BT106" s="714"/>
      <c r="BU106" s="51" t="e">
        <f>VLOOKUP(BG106,'BASE DE DONNEE'!$A$4:$H$148,6,0)*BT106/100</f>
        <v>#N/A</v>
      </c>
      <c r="BV106" s="51" t="e">
        <f>VLOOKUP(BG106,'BASE DE DONNEE'!$A$4:$H$148,7,0)*BT106/100</f>
        <v>#N/A</v>
      </c>
      <c r="BW106" s="51" t="e">
        <f>VLOOKUP(BG106,'BASE DE DONNEE'!$A$4:$H$148,8,0)*BT106/100</f>
        <v>#N/A</v>
      </c>
      <c r="BX106" s="52" t="e">
        <f t="shared" si="27"/>
        <v>#N/A</v>
      </c>
    </row>
    <row r="107" spans="1:76" ht="15.75" thickBot="1" x14ac:dyDescent="0.3">
      <c r="T107" s="882"/>
      <c r="U107" s="883"/>
      <c r="V107" s="883"/>
      <c r="W107" s="883"/>
      <c r="X107" s="883"/>
      <c r="Y107" s="883"/>
      <c r="Z107" s="883"/>
      <c r="AA107" s="883"/>
      <c r="AB107" s="883"/>
      <c r="AC107" s="883"/>
      <c r="AD107" s="883"/>
      <c r="AE107" s="883"/>
      <c r="AF107" s="883"/>
      <c r="AG107" s="883"/>
      <c r="AH107" s="883"/>
      <c r="AI107" s="883"/>
      <c r="AJ107" s="883"/>
      <c r="AK107" s="883"/>
      <c r="AL107" s="884"/>
      <c r="AM107" s="882"/>
      <c r="AN107" s="883"/>
      <c r="AO107" s="883"/>
      <c r="AP107" s="883"/>
      <c r="AQ107" s="883"/>
      <c r="AR107" s="883"/>
      <c r="AS107" s="883"/>
      <c r="AT107" s="883"/>
      <c r="AU107" s="883"/>
      <c r="AV107" s="883"/>
      <c r="AW107" s="883"/>
      <c r="AX107" s="883"/>
      <c r="AY107" s="883"/>
      <c r="AZ107" s="883"/>
      <c r="BA107" s="883"/>
      <c r="BB107" s="883"/>
      <c r="BC107" s="883"/>
      <c r="BD107" s="883"/>
      <c r="BE107" s="884"/>
      <c r="BF107" s="882"/>
      <c r="BG107" s="883"/>
      <c r="BH107" s="883"/>
      <c r="BI107" s="883"/>
      <c r="BJ107" s="883"/>
      <c r="BK107" s="883"/>
      <c r="BL107" s="883"/>
      <c r="BM107" s="883"/>
      <c r="BN107" s="883"/>
      <c r="BO107" s="883"/>
      <c r="BP107" s="883"/>
      <c r="BQ107" s="883"/>
      <c r="BR107" s="883"/>
      <c r="BS107" s="883"/>
      <c r="BT107" s="883"/>
      <c r="BU107" s="883"/>
      <c r="BV107" s="883"/>
      <c r="BW107" s="883"/>
      <c r="BX107" s="884"/>
    </row>
    <row r="108" spans="1:76" ht="15" customHeight="1" x14ac:dyDescent="0.25">
      <c r="A108" s="528" t="s">
        <v>32</v>
      </c>
      <c r="B108" s="529"/>
      <c r="C108" s="529"/>
      <c r="D108" s="529"/>
      <c r="E108" s="529"/>
      <c r="F108" s="529"/>
      <c r="G108" s="529"/>
      <c r="H108" s="529"/>
      <c r="I108" s="529"/>
      <c r="J108" s="529"/>
      <c r="K108" s="529"/>
      <c r="L108" s="529"/>
      <c r="M108" s="529"/>
      <c r="N108" s="529"/>
      <c r="O108" s="529"/>
      <c r="P108" s="529"/>
      <c r="Q108" s="529"/>
      <c r="R108" s="529"/>
      <c r="S108" s="530"/>
      <c r="T108" s="528" t="s">
        <v>32</v>
      </c>
      <c r="U108" s="529"/>
      <c r="V108" s="529"/>
      <c r="W108" s="529"/>
      <c r="X108" s="529"/>
      <c r="Y108" s="529"/>
      <c r="Z108" s="529"/>
      <c r="AA108" s="529"/>
      <c r="AB108" s="529"/>
      <c r="AC108" s="529"/>
      <c r="AD108" s="529"/>
      <c r="AE108" s="529"/>
      <c r="AF108" s="529"/>
      <c r="AG108" s="529"/>
      <c r="AH108" s="529"/>
      <c r="AI108" s="529"/>
      <c r="AJ108" s="529"/>
      <c r="AK108" s="529"/>
      <c r="AL108" s="530"/>
      <c r="AM108" s="528" t="s">
        <v>32</v>
      </c>
      <c r="AN108" s="529"/>
      <c r="AO108" s="529"/>
      <c r="AP108" s="529"/>
      <c r="AQ108" s="529"/>
      <c r="AR108" s="529"/>
      <c r="AS108" s="529"/>
      <c r="AT108" s="529"/>
      <c r="AU108" s="529"/>
      <c r="AV108" s="529"/>
      <c r="AW108" s="529"/>
      <c r="AX108" s="529"/>
      <c r="AY108" s="529"/>
      <c r="AZ108" s="529"/>
      <c r="BA108" s="529"/>
      <c r="BB108" s="529"/>
      <c r="BC108" s="529"/>
      <c r="BD108" s="529"/>
      <c r="BE108" s="530"/>
    </row>
    <row r="109" spans="1:76" ht="15" customHeight="1" thickBot="1" x14ac:dyDescent="0.3">
      <c r="A109" s="531"/>
      <c r="B109" s="532"/>
      <c r="C109" s="532"/>
      <c r="D109" s="532"/>
      <c r="E109" s="532"/>
      <c r="F109" s="532"/>
      <c r="G109" s="532"/>
      <c r="H109" s="532"/>
      <c r="I109" s="532"/>
      <c r="J109" s="532"/>
      <c r="K109" s="532"/>
      <c r="L109" s="532"/>
      <c r="M109" s="532"/>
      <c r="N109" s="532"/>
      <c r="O109" s="532"/>
      <c r="P109" s="532"/>
      <c r="Q109" s="532"/>
      <c r="R109" s="532"/>
      <c r="S109" s="533"/>
      <c r="T109" s="531"/>
      <c r="U109" s="532"/>
      <c r="V109" s="532"/>
      <c r="W109" s="532"/>
      <c r="X109" s="532"/>
      <c r="Y109" s="532"/>
      <c r="Z109" s="532"/>
      <c r="AA109" s="532"/>
      <c r="AB109" s="532"/>
      <c r="AC109" s="532"/>
      <c r="AD109" s="532"/>
      <c r="AE109" s="532"/>
      <c r="AF109" s="532"/>
      <c r="AG109" s="532"/>
      <c r="AH109" s="532"/>
      <c r="AI109" s="532"/>
      <c r="AJ109" s="532"/>
      <c r="AK109" s="532"/>
      <c r="AL109" s="533"/>
      <c r="AM109" s="531"/>
      <c r="AN109" s="532"/>
      <c r="AO109" s="532"/>
      <c r="AP109" s="532"/>
      <c r="AQ109" s="532"/>
      <c r="AR109" s="532"/>
      <c r="AS109" s="532"/>
      <c r="AT109" s="532"/>
      <c r="AU109" s="532"/>
      <c r="AV109" s="532"/>
      <c r="AW109" s="532"/>
      <c r="AX109" s="532"/>
      <c r="AY109" s="532"/>
      <c r="AZ109" s="532"/>
      <c r="BA109" s="532"/>
      <c r="BB109" s="532"/>
      <c r="BC109" s="532"/>
      <c r="BD109" s="532"/>
      <c r="BE109" s="533"/>
    </row>
    <row r="110" spans="1:76" ht="16.5" customHeight="1" thickBot="1" x14ac:dyDescent="0.3">
      <c r="A110" s="534" t="s">
        <v>41</v>
      </c>
      <c r="B110" s="667"/>
      <c r="C110" s="501" t="s">
        <v>14</v>
      </c>
      <c r="D110" s="501"/>
      <c r="E110" s="501"/>
      <c r="F110" s="501" t="s">
        <v>42</v>
      </c>
      <c r="G110" s="501"/>
      <c r="H110" s="803" t="s">
        <v>46</v>
      </c>
      <c r="I110" s="804"/>
      <c r="J110" s="805"/>
      <c r="K110" s="809" t="s">
        <v>62</v>
      </c>
      <c r="L110" s="810"/>
      <c r="M110" s="811"/>
      <c r="N110" s="526" t="s">
        <v>44</v>
      </c>
      <c r="O110" s="786"/>
      <c r="P110" s="524" t="s">
        <v>25</v>
      </c>
      <c r="Q110" s="524" t="s">
        <v>45</v>
      </c>
      <c r="R110" s="524" t="s">
        <v>26</v>
      </c>
      <c r="S110" s="846" t="s">
        <v>47</v>
      </c>
      <c r="T110" s="534" t="s">
        <v>41</v>
      </c>
      <c r="U110" s="667"/>
      <c r="V110" s="501" t="s">
        <v>14</v>
      </c>
      <c r="W110" s="501"/>
      <c r="X110" s="501"/>
      <c r="Y110" s="501" t="s">
        <v>42</v>
      </c>
      <c r="Z110" s="501"/>
      <c r="AA110" s="803" t="s">
        <v>46</v>
      </c>
      <c r="AB110" s="804"/>
      <c r="AC110" s="805"/>
      <c r="AD110" s="809" t="s">
        <v>62</v>
      </c>
      <c r="AE110" s="810"/>
      <c r="AF110" s="811"/>
      <c r="AG110" s="154"/>
      <c r="AH110" s="524" t="s">
        <v>44</v>
      </c>
      <c r="AI110" s="524" t="s">
        <v>25</v>
      </c>
      <c r="AJ110" s="524" t="s">
        <v>45</v>
      </c>
      <c r="AK110" s="524" t="s">
        <v>26</v>
      </c>
      <c r="AL110" s="501" t="s">
        <v>47</v>
      </c>
      <c r="AM110" s="534" t="s">
        <v>41</v>
      </c>
      <c r="AN110" s="667"/>
      <c r="AO110" s="501" t="s">
        <v>14</v>
      </c>
      <c r="AP110" s="501"/>
      <c r="AQ110" s="501"/>
      <c r="AR110" s="501" t="s">
        <v>42</v>
      </c>
      <c r="AS110" s="501"/>
      <c r="AT110" s="803" t="s">
        <v>46</v>
      </c>
      <c r="AU110" s="804"/>
      <c r="AV110" s="805"/>
      <c r="AW110" s="809" t="s">
        <v>62</v>
      </c>
      <c r="AX110" s="810"/>
      <c r="AY110" s="811"/>
      <c r="AZ110" s="526" t="s">
        <v>44</v>
      </c>
      <c r="BA110" s="786"/>
      <c r="BB110" s="524" t="s">
        <v>25</v>
      </c>
      <c r="BC110" s="524" t="s">
        <v>45</v>
      </c>
      <c r="BD110" s="524" t="s">
        <v>26</v>
      </c>
      <c r="BE110" s="501" t="s">
        <v>47</v>
      </c>
    </row>
    <row r="111" spans="1:76" ht="15.75" customHeight="1" thickBot="1" x14ac:dyDescent="0.3">
      <c r="A111" s="535"/>
      <c r="B111" s="669"/>
      <c r="C111" s="501"/>
      <c r="D111" s="501"/>
      <c r="E111" s="501"/>
      <c r="F111" s="501"/>
      <c r="G111" s="501"/>
      <c r="H111" s="806"/>
      <c r="I111" s="807"/>
      <c r="J111" s="808"/>
      <c r="K111" s="812"/>
      <c r="L111" s="813"/>
      <c r="M111" s="814"/>
      <c r="N111" s="527"/>
      <c r="O111" s="787"/>
      <c r="P111" s="524"/>
      <c r="Q111" s="524"/>
      <c r="R111" s="524"/>
      <c r="S111" s="846"/>
      <c r="T111" s="535"/>
      <c r="U111" s="669"/>
      <c r="V111" s="501"/>
      <c r="W111" s="501"/>
      <c r="X111" s="501"/>
      <c r="Y111" s="501"/>
      <c r="Z111" s="501"/>
      <c r="AA111" s="806"/>
      <c r="AB111" s="807"/>
      <c r="AC111" s="808"/>
      <c r="AD111" s="812"/>
      <c r="AE111" s="813"/>
      <c r="AF111" s="814"/>
      <c r="AG111" s="155"/>
      <c r="AH111" s="524"/>
      <c r="AI111" s="524"/>
      <c r="AJ111" s="524"/>
      <c r="AK111" s="524"/>
      <c r="AL111" s="501"/>
      <c r="AM111" s="535"/>
      <c r="AN111" s="669"/>
      <c r="AO111" s="501"/>
      <c r="AP111" s="501"/>
      <c r="AQ111" s="501"/>
      <c r="AR111" s="501"/>
      <c r="AS111" s="501"/>
      <c r="AT111" s="806"/>
      <c r="AU111" s="807"/>
      <c r="AV111" s="808"/>
      <c r="AW111" s="812"/>
      <c r="AX111" s="813"/>
      <c r="AY111" s="814"/>
      <c r="AZ111" s="527"/>
      <c r="BA111" s="787"/>
      <c r="BB111" s="524"/>
      <c r="BC111" s="524"/>
      <c r="BD111" s="524"/>
      <c r="BE111" s="501"/>
    </row>
    <row r="112" spans="1:76" ht="15.75" thickBot="1" x14ac:dyDescent="0.3">
      <c r="A112" s="796"/>
      <c r="B112" s="797"/>
      <c r="C112" s="788"/>
      <c r="D112" s="789"/>
      <c r="E112" s="790"/>
      <c r="F112" s="791"/>
      <c r="G112" s="792"/>
      <c r="H112" s="793"/>
      <c r="I112" s="794"/>
      <c r="J112" s="795"/>
      <c r="K112" s="793"/>
      <c r="L112" s="794"/>
      <c r="M112" s="795"/>
      <c r="N112" s="793"/>
      <c r="O112" s="795"/>
      <c r="P112" s="156"/>
      <c r="Q112" s="156"/>
      <c r="R112" s="156"/>
      <c r="S112" s="157"/>
      <c r="T112" s="796"/>
      <c r="U112" s="797"/>
      <c r="V112" s="788"/>
      <c r="W112" s="789"/>
      <c r="X112" s="790"/>
      <c r="Y112" s="791"/>
      <c r="Z112" s="792"/>
      <c r="AA112" s="793"/>
      <c r="AB112" s="794"/>
      <c r="AC112" s="795"/>
      <c r="AD112" s="793"/>
      <c r="AE112" s="794"/>
      <c r="AF112" s="795"/>
      <c r="AG112" s="158"/>
      <c r="AH112" s="156">
        <f>Y112/2</f>
        <v>0</v>
      </c>
      <c r="AI112" s="156"/>
      <c r="AJ112" s="156"/>
      <c r="AK112" s="156"/>
      <c r="AL112" s="157"/>
      <c r="AM112" s="796"/>
      <c r="AN112" s="797"/>
      <c r="AO112" s="788"/>
      <c r="AP112" s="789"/>
      <c r="AQ112" s="790"/>
      <c r="AR112" s="791"/>
      <c r="AS112" s="792"/>
      <c r="AT112" s="793"/>
      <c r="AU112" s="794"/>
      <c r="AV112" s="795"/>
      <c r="AW112" s="793"/>
      <c r="AX112" s="794"/>
      <c r="AY112" s="795"/>
      <c r="AZ112" s="793">
        <f>AR112/2</f>
        <v>0</v>
      </c>
      <c r="BA112" s="795"/>
      <c r="BB112" s="156"/>
      <c r="BC112" s="156"/>
      <c r="BD112" s="156"/>
      <c r="BE112" s="157"/>
    </row>
    <row r="113" spans="1:57" x14ac:dyDescent="0.25">
      <c r="A113" s="778"/>
      <c r="B113" s="779"/>
      <c r="C113" s="685"/>
      <c r="D113" s="780"/>
      <c r="E113" s="686"/>
      <c r="F113" s="683"/>
      <c r="G113" s="684"/>
      <c r="H113" s="683"/>
      <c r="I113" s="781"/>
      <c r="J113" s="684"/>
      <c r="K113" s="683"/>
      <c r="L113" s="781"/>
      <c r="M113" s="684"/>
      <c r="N113" s="683"/>
      <c r="O113" s="684"/>
      <c r="P113" s="66"/>
      <c r="Q113" s="66"/>
      <c r="R113" s="66"/>
      <c r="S113" s="159"/>
      <c r="T113" s="778"/>
      <c r="U113" s="779"/>
      <c r="V113" s="685"/>
      <c r="W113" s="780"/>
      <c r="X113" s="686"/>
      <c r="Y113" s="683"/>
      <c r="Z113" s="684"/>
      <c r="AA113" s="683"/>
      <c r="AB113" s="781"/>
      <c r="AC113" s="684"/>
      <c r="AD113" s="683"/>
      <c r="AE113" s="781"/>
      <c r="AF113" s="684"/>
      <c r="AG113" s="70"/>
      <c r="AH113" s="66"/>
      <c r="AI113" s="66"/>
      <c r="AJ113" s="66"/>
      <c r="AK113" s="66"/>
      <c r="AL113" s="159"/>
      <c r="AM113" s="778"/>
      <c r="AN113" s="779"/>
      <c r="AO113" s="685"/>
      <c r="AP113" s="780"/>
      <c r="AQ113" s="686"/>
      <c r="AR113" s="683"/>
      <c r="AS113" s="684"/>
      <c r="AT113" s="683"/>
      <c r="AU113" s="781"/>
      <c r="AV113" s="684"/>
      <c r="AW113" s="683"/>
      <c r="AX113" s="781"/>
      <c r="AY113" s="684"/>
      <c r="AZ113" s="793">
        <f t="shared" ref="AZ113:AZ137" si="28">AR113/2</f>
        <v>0</v>
      </c>
      <c r="BA113" s="795"/>
      <c r="BB113" s="66"/>
      <c r="BC113" s="66"/>
      <c r="BD113" s="66"/>
      <c r="BE113" s="159"/>
    </row>
    <row r="114" spans="1:57" x14ac:dyDescent="0.25">
      <c r="A114" s="778"/>
      <c r="B114" s="779"/>
      <c r="C114" s="685"/>
      <c r="D114" s="780"/>
      <c r="E114" s="686"/>
      <c r="F114" s="683"/>
      <c r="G114" s="684"/>
      <c r="H114" s="683"/>
      <c r="I114" s="781"/>
      <c r="J114" s="684"/>
      <c r="K114" s="683"/>
      <c r="L114" s="781"/>
      <c r="M114" s="684"/>
      <c r="N114" s="683"/>
      <c r="O114" s="684"/>
      <c r="P114" s="66"/>
      <c r="Q114" s="66"/>
      <c r="R114" s="66"/>
      <c r="S114" s="159"/>
      <c r="T114" s="778"/>
      <c r="U114" s="779"/>
      <c r="V114" s="685"/>
      <c r="W114" s="780"/>
      <c r="X114" s="686"/>
      <c r="Y114" s="683"/>
      <c r="Z114" s="684"/>
      <c r="AA114" s="683"/>
      <c r="AB114" s="781"/>
      <c r="AC114" s="684"/>
      <c r="AD114" s="683"/>
      <c r="AE114" s="781"/>
      <c r="AF114" s="684"/>
      <c r="AG114" s="70"/>
      <c r="AH114" s="66"/>
      <c r="AI114" s="66"/>
      <c r="AJ114" s="66"/>
      <c r="AK114" s="66"/>
      <c r="AL114" s="159"/>
      <c r="AM114" s="778"/>
      <c r="AN114" s="779"/>
      <c r="AO114" s="685"/>
      <c r="AP114" s="780"/>
      <c r="AQ114" s="686"/>
      <c r="AR114" s="683"/>
      <c r="AS114" s="684"/>
      <c r="AT114" s="683"/>
      <c r="AU114" s="781"/>
      <c r="AV114" s="684"/>
      <c r="AW114" s="683"/>
      <c r="AX114" s="781"/>
      <c r="AY114" s="684"/>
      <c r="AZ114" s="683">
        <f t="shared" si="28"/>
        <v>0</v>
      </c>
      <c r="BA114" s="684"/>
      <c r="BB114" s="66"/>
      <c r="BC114" s="66"/>
      <c r="BD114" s="66"/>
      <c r="BE114" s="159"/>
    </row>
    <row r="115" spans="1:57" x14ac:dyDescent="0.25">
      <c r="A115" s="778"/>
      <c r="B115" s="779"/>
      <c r="C115" s="685"/>
      <c r="D115" s="780"/>
      <c r="E115" s="686"/>
      <c r="F115" s="683"/>
      <c r="G115" s="684"/>
      <c r="H115" s="683"/>
      <c r="I115" s="781"/>
      <c r="J115" s="684"/>
      <c r="K115" s="683"/>
      <c r="L115" s="781"/>
      <c r="M115" s="684"/>
      <c r="N115" s="683"/>
      <c r="O115" s="684"/>
      <c r="P115" s="66"/>
      <c r="Q115" s="66"/>
      <c r="R115" s="66"/>
      <c r="S115" s="159"/>
      <c r="T115" s="778"/>
      <c r="U115" s="779"/>
      <c r="V115" s="685"/>
      <c r="W115" s="780"/>
      <c r="X115" s="686"/>
      <c r="Y115" s="683"/>
      <c r="Z115" s="684"/>
      <c r="AA115" s="683"/>
      <c r="AB115" s="781"/>
      <c r="AC115" s="684"/>
      <c r="AD115" s="683"/>
      <c r="AE115" s="781"/>
      <c r="AF115" s="684"/>
      <c r="AG115" s="70"/>
      <c r="AH115" s="66"/>
      <c r="AI115" s="66"/>
      <c r="AJ115" s="66"/>
      <c r="AK115" s="66"/>
      <c r="AL115" s="159"/>
      <c r="AM115" s="778"/>
      <c r="AN115" s="779"/>
      <c r="AO115" s="685"/>
      <c r="AP115" s="780"/>
      <c r="AQ115" s="686"/>
      <c r="AR115" s="683"/>
      <c r="AS115" s="684"/>
      <c r="AT115" s="683"/>
      <c r="AU115" s="781"/>
      <c r="AV115" s="684"/>
      <c r="AW115" s="683"/>
      <c r="AX115" s="781"/>
      <c r="AY115" s="684"/>
      <c r="AZ115" s="683">
        <f t="shared" si="28"/>
        <v>0</v>
      </c>
      <c r="BA115" s="684"/>
      <c r="BB115" s="66"/>
      <c r="BC115" s="66"/>
      <c r="BD115" s="66"/>
      <c r="BE115" s="159"/>
    </row>
    <row r="116" spans="1:57" x14ac:dyDescent="0.25">
      <c r="A116" s="778"/>
      <c r="B116" s="779"/>
      <c r="C116" s="685"/>
      <c r="D116" s="780"/>
      <c r="E116" s="686"/>
      <c r="F116" s="683"/>
      <c r="G116" s="684"/>
      <c r="H116" s="683"/>
      <c r="I116" s="781"/>
      <c r="J116" s="684"/>
      <c r="K116" s="683"/>
      <c r="L116" s="781"/>
      <c r="M116" s="684"/>
      <c r="N116" s="683"/>
      <c r="O116" s="684"/>
      <c r="P116" s="66"/>
      <c r="Q116" s="66"/>
      <c r="R116" s="66"/>
      <c r="S116" s="159"/>
      <c r="T116" s="778"/>
      <c r="U116" s="779"/>
      <c r="V116" s="685"/>
      <c r="W116" s="780"/>
      <c r="X116" s="686"/>
      <c r="Y116" s="683"/>
      <c r="Z116" s="684"/>
      <c r="AA116" s="683"/>
      <c r="AB116" s="781"/>
      <c r="AC116" s="684"/>
      <c r="AD116" s="683"/>
      <c r="AE116" s="781"/>
      <c r="AF116" s="684"/>
      <c r="AG116" s="70"/>
      <c r="AH116" s="66"/>
      <c r="AI116" s="66"/>
      <c r="AJ116" s="66"/>
      <c r="AK116" s="66"/>
      <c r="AL116" s="159"/>
      <c r="AM116" s="778"/>
      <c r="AN116" s="779"/>
      <c r="AO116" s="685"/>
      <c r="AP116" s="780"/>
      <c r="AQ116" s="686"/>
      <c r="AR116" s="683"/>
      <c r="AS116" s="684"/>
      <c r="AT116" s="683"/>
      <c r="AU116" s="781"/>
      <c r="AV116" s="684"/>
      <c r="AW116" s="683"/>
      <c r="AX116" s="781"/>
      <c r="AY116" s="684"/>
      <c r="AZ116" s="683">
        <f t="shared" si="28"/>
        <v>0</v>
      </c>
      <c r="BA116" s="684"/>
      <c r="BB116" s="66"/>
      <c r="BC116" s="66"/>
      <c r="BD116" s="66"/>
      <c r="BE116" s="159"/>
    </row>
    <row r="117" spans="1:57" x14ac:dyDescent="0.25">
      <c r="A117" s="778"/>
      <c r="B117" s="779"/>
      <c r="C117" s="685"/>
      <c r="D117" s="780"/>
      <c r="E117" s="686"/>
      <c r="F117" s="683"/>
      <c r="G117" s="684"/>
      <c r="H117" s="683"/>
      <c r="I117" s="781"/>
      <c r="J117" s="684"/>
      <c r="K117" s="683"/>
      <c r="L117" s="781"/>
      <c r="M117" s="684"/>
      <c r="N117" s="683"/>
      <c r="O117" s="684"/>
      <c r="P117" s="66"/>
      <c r="Q117" s="66"/>
      <c r="R117" s="66"/>
      <c r="S117" s="159"/>
      <c r="T117" s="778"/>
      <c r="U117" s="779"/>
      <c r="V117" s="685"/>
      <c r="W117" s="780"/>
      <c r="X117" s="686"/>
      <c r="Y117" s="683"/>
      <c r="Z117" s="684"/>
      <c r="AA117" s="683"/>
      <c r="AB117" s="781"/>
      <c r="AC117" s="684"/>
      <c r="AD117" s="683"/>
      <c r="AE117" s="781"/>
      <c r="AF117" s="684"/>
      <c r="AG117" s="70"/>
      <c r="AH117" s="66"/>
      <c r="AI117" s="66"/>
      <c r="AJ117" s="66"/>
      <c r="AK117" s="66"/>
      <c r="AL117" s="159"/>
      <c r="AM117" s="778"/>
      <c r="AN117" s="779"/>
      <c r="AO117" s="685"/>
      <c r="AP117" s="780"/>
      <c r="AQ117" s="686"/>
      <c r="AR117" s="683"/>
      <c r="AS117" s="684"/>
      <c r="AT117" s="683"/>
      <c r="AU117" s="781"/>
      <c r="AV117" s="684"/>
      <c r="AW117" s="683"/>
      <c r="AX117" s="781"/>
      <c r="AY117" s="684"/>
      <c r="AZ117" s="683">
        <f t="shared" si="28"/>
        <v>0</v>
      </c>
      <c r="BA117" s="684"/>
      <c r="BB117" s="66"/>
      <c r="BC117" s="66"/>
      <c r="BD117" s="66"/>
      <c r="BE117" s="159"/>
    </row>
    <row r="118" spans="1:57" x14ac:dyDescent="0.25">
      <c r="A118" s="778"/>
      <c r="B118" s="779"/>
      <c r="C118" s="685"/>
      <c r="D118" s="780"/>
      <c r="E118" s="686"/>
      <c r="F118" s="683"/>
      <c r="G118" s="684"/>
      <c r="H118" s="683"/>
      <c r="I118" s="781"/>
      <c r="J118" s="684"/>
      <c r="K118" s="683"/>
      <c r="L118" s="781"/>
      <c r="M118" s="684"/>
      <c r="N118" s="683"/>
      <c r="O118" s="684"/>
      <c r="P118" s="29"/>
      <c r="Q118" s="29"/>
      <c r="R118" s="29"/>
      <c r="S118" s="34"/>
      <c r="T118" s="778"/>
      <c r="U118" s="779"/>
      <c r="V118" s="685"/>
      <c r="W118" s="780"/>
      <c r="X118" s="686"/>
      <c r="Y118" s="683"/>
      <c r="Z118" s="684"/>
      <c r="AA118" s="683"/>
      <c r="AB118" s="781"/>
      <c r="AC118" s="684"/>
      <c r="AD118" s="683"/>
      <c r="AE118" s="781"/>
      <c r="AF118" s="684"/>
      <c r="AG118" s="70"/>
      <c r="AH118" s="29"/>
      <c r="AI118" s="29"/>
      <c r="AJ118" s="29"/>
      <c r="AK118" s="29"/>
      <c r="AL118" s="34"/>
      <c r="AM118" s="778"/>
      <c r="AN118" s="779"/>
      <c r="AO118" s="685"/>
      <c r="AP118" s="780"/>
      <c r="AQ118" s="686"/>
      <c r="AR118" s="683"/>
      <c r="AS118" s="684"/>
      <c r="AT118" s="683"/>
      <c r="AU118" s="781"/>
      <c r="AV118" s="684"/>
      <c r="AW118" s="683"/>
      <c r="AX118" s="781"/>
      <c r="AY118" s="684"/>
      <c r="AZ118" s="683">
        <f t="shared" si="28"/>
        <v>0</v>
      </c>
      <c r="BA118" s="684"/>
      <c r="BB118" s="29"/>
      <c r="BC118" s="29"/>
      <c r="BD118" s="29"/>
      <c r="BE118" s="34"/>
    </row>
    <row r="119" spans="1:57" x14ac:dyDescent="0.25">
      <c r="A119" s="778"/>
      <c r="B119" s="779"/>
      <c r="C119" s="685"/>
      <c r="D119" s="780"/>
      <c r="E119" s="686"/>
      <c r="F119" s="683"/>
      <c r="G119" s="684"/>
      <c r="H119" s="683"/>
      <c r="I119" s="781"/>
      <c r="J119" s="684"/>
      <c r="K119" s="683"/>
      <c r="L119" s="781"/>
      <c r="M119" s="684"/>
      <c r="N119" s="683"/>
      <c r="O119" s="684"/>
      <c r="P119" s="29"/>
      <c r="Q119" s="29"/>
      <c r="R119" s="29"/>
      <c r="S119" s="34"/>
      <c r="T119" s="778"/>
      <c r="U119" s="779"/>
      <c r="V119" s="685"/>
      <c r="W119" s="780"/>
      <c r="X119" s="686"/>
      <c r="Y119" s="683"/>
      <c r="Z119" s="684"/>
      <c r="AA119" s="683"/>
      <c r="AB119" s="781"/>
      <c r="AC119" s="684"/>
      <c r="AD119" s="683"/>
      <c r="AE119" s="781"/>
      <c r="AF119" s="684"/>
      <c r="AG119" s="70"/>
      <c r="AH119" s="29"/>
      <c r="AI119" s="29"/>
      <c r="AJ119" s="29"/>
      <c r="AK119" s="29"/>
      <c r="AL119" s="34"/>
      <c r="AM119" s="778"/>
      <c r="AN119" s="779"/>
      <c r="AO119" s="685"/>
      <c r="AP119" s="780"/>
      <c r="AQ119" s="686"/>
      <c r="AR119" s="683"/>
      <c r="AS119" s="684"/>
      <c r="AT119" s="683"/>
      <c r="AU119" s="781"/>
      <c r="AV119" s="684"/>
      <c r="AW119" s="683"/>
      <c r="AX119" s="781"/>
      <c r="AY119" s="684"/>
      <c r="AZ119" s="683">
        <f t="shared" si="28"/>
        <v>0</v>
      </c>
      <c r="BA119" s="684"/>
      <c r="BB119" s="29"/>
      <c r="BC119" s="29"/>
      <c r="BD119" s="29"/>
      <c r="BE119" s="34"/>
    </row>
    <row r="120" spans="1:57" x14ac:dyDescent="0.25">
      <c r="A120" s="160"/>
      <c r="B120" s="161"/>
      <c r="C120" s="67"/>
      <c r="D120" s="162"/>
      <c r="E120" s="68"/>
      <c r="F120" s="69"/>
      <c r="G120" s="70"/>
      <c r="H120" s="69"/>
      <c r="I120" s="163"/>
      <c r="J120" s="70"/>
      <c r="K120" s="69"/>
      <c r="L120" s="163"/>
      <c r="M120" s="70"/>
      <c r="N120" s="683"/>
      <c r="O120" s="684"/>
      <c r="P120" s="29"/>
      <c r="Q120" s="29"/>
      <c r="R120" s="29"/>
      <c r="S120" s="34"/>
      <c r="T120" s="160"/>
      <c r="U120" s="161"/>
      <c r="V120" s="67"/>
      <c r="W120" s="162"/>
      <c r="X120" s="68"/>
      <c r="Y120" s="69"/>
      <c r="Z120" s="70"/>
      <c r="AA120" s="69"/>
      <c r="AB120" s="163"/>
      <c r="AC120" s="70"/>
      <c r="AD120" s="69"/>
      <c r="AE120" s="163"/>
      <c r="AF120" s="70"/>
      <c r="AG120" s="70"/>
      <c r="AH120" s="29"/>
      <c r="AI120" s="29"/>
      <c r="AJ120" s="29"/>
      <c r="AK120" s="29"/>
      <c r="AL120" s="34"/>
      <c r="AM120" s="160"/>
      <c r="AN120" s="161"/>
      <c r="AO120" s="67"/>
      <c r="AP120" s="162"/>
      <c r="AQ120" s="68"/>
      <c r="AR120" s="69"/>
      <c r="AS120" s="70"/>
      <c r="AT120" s="69"/>
      <c r="AU120" s="163"/>
      <c r="AV120" s="70"/>
      <c r="AW120" s="69"/>
      <c r="AX120" s="163"/>
      <c r="AY120" s="70"/>
      <c r="AZ120" s="683">
        <f t="shared" si="28"/>
        <v>0</v>
      </c>
      <c r="BA120" s="684"/>
      <c r="BB120" s="29"/>
      <c r="BC120" s="29"/>
      <c r="BD120" s="29"/>
      <c r="BE120" s="34"/>
    </row>
    <row r="121" spans="1:57" x14ac:dyDescent="0.25">
      <c r="A121" s="160"/>
      <c r="B121" s="161"/>
      <c r="C121" s="67"/>
      <c r="D121" s="162"/>
      <c r="E121" s="68"/>
      <c r="F121" s="69"/>
      <c r="G121" s="70"/>
      <c r="H121" s="69"/>
      <c r="I121" s="163"/>
      <c r="J121" s="70"/>
      <c r="K121" s="69"/>
      <c r="L121" s="163"/>
      <c r="M121" s="70"/>
      <c r="N121" s="683"/>
      <c r="O121" s="684"/>
      <c r="P121" s="29"/>
      <c r="Q121" s="29"/>
      <c r="R121" s="29"/>
      <c r="S121" s="34"/>
      <c r="T121" s="160"/>
      <c r="U121" s="161"/>
      <c r="V121" s="67"/>
      <c r="W121" s="162"/>
      <c r="X121" s="68"/>
      <c r="Y121" s="69"/>
      <c r="Z121" s="70"/>
      <c r="AA121" s="69"/>
      <c r="AB121" s="163"/>
      <c r="AC121" s="70"/>
      <c r="AD121" s="69"/>
      <c r="AE121" s="163"/>
      <c r="AF121" s="70"/>
      <c r="AG121" s="70"/>
      <c r="AH121" s="29"/>
      <c r="AI121" s="29"/>
      <c r="AJ121" s="29"/>
      <c r="AK121" s="29"/>
      <c r="AL121" s="34"/>
      <c r="AM121" s="160"/>
      <c r="AN121" s="161"/>
      <c r="AO121" s="67"/>
      <c r="AP121" s="162"/>
      <c r="AQ121" s="68"/>
      <c r="AR121" s="69"/>
      <c r="AS121" s="70"/>
      <c r="AT121" s="69"/>
      <c r="AU121" s="163"/>
      <c r="AV121" s="70"/>
      <c r="AW121" s="69"/>
      <c r="AX121" s="163"/>
      <c r="AY121" s="70"/>
      <c r="AZ121" s="683">
        <f t="shared" si="28"/>
        <v>0</v>
      </c>
      <c r="BA121" s="684"/>
      <c r="BB121" s="29"/>
      <c r="BC121" s="29"/>
      <c r="BD121" s="29"/>
      <c r="BE121" s="34"/>
    </row>
    <row r="122" spans="1:57" x14ac:dyDescent="0.25">
      <c r="A122" s="778"/>
      <c r="B122" s="779"/>
      <c r="C122" s="685"/>
      <c r="D122" s="780"/>
      <c r="E122" s="686"/>
      <c r="F122" s="683"/>
      <c r="G122" s="684"/>
      <c r="H122" s="683"/>
      <c r="I122" s="781"/>
      <c r="J122" s="684"/>
      <c r="K122" s="683"/>
      <c r="L122" s="781"/>
      <c r="M122" s="684"/>
      <c r="N122" s="683"/>
      <c r="O122" s="684"/>
      <c r="P122" s="29"/>
      <c r="Q122" s="29"/>
      <c r="R122" s="29"/>
      <c r="S122" s="34"/>
      <c r="T122" s="778"/>
      <c r="U122" s="779"/>
      <c r="V122" s="685"/>
      <c r="W122" s="780"/>
      <c r="X122" s="686"/>
      <c r="Y122" s="683"/>
      <c r="Z122" s="684"/>
      <c r="AA122" s="683"/>
      <c r="AB122" s="781"/>
      <c r="AC122" s="684"/>
      <c r="AD122" s="683"/>
      <c r="AE122" s="781"/>
      <c r="AF122" s="684"/>
      <c r="AG122" s="70"/>
      <c r="AH122" s="29"/>
      <c r="AI122" s="29"/>
      <c r="AJ122" s="29"/>
      <c r="AK122" s="29"/>
      <c r="AL122" s="34"/>
      <c r="AM122" s="778"/>
      <c r="AN122" s="779"/>
      <c r="AO122" s="685"/>
      <c r="AP122" s="780"/>
      <c r="AQ122" s="686"/>
      <c r="AR122" s="683"/>
      <c r="AS122" s="684"/>
      <c r="AT122" s="683"/>
      <c r="AU122" s="781"/>
      <c r="AV122" s="684"/>
      <c r="AW122" s="683"/>
      <c r="AX122" s="781"/>
      <c r="AY122" s="684"/>
      <c r="AZ122" s="683">
        <f t="shared" si="28"/>
        <v>0</v>
      </c>
      <c r="BA122" s="684"/>
      <c r="BB122" s="29"/>
      <c r="BC122" s="29"/>
      <c r="BD122" s="29"/>
      <c r="BE122" s="34"/>
    </row>
    <row r="123" spans="1:57" x14ac:dyDescent="0.25">
      <c r="A123" s="778"/>
      <c r="B123" s="779"/>
      <c r="C123" s="685"/>
      <c r="D123" s="780"/>
      <c r="E123" s="686"/>
      <c r="F123" s="683"/>
      <c r="G123" s="684"/>
      <c r="H123" s="683"/>
      <c r="I123" s="781"/>
      <c r="J123" s="684"/>
      <c r="K123" s="683"/>
      <c r="L123" s="781"/>
      <c r="M123" s="684"/>
      <c r="N123" s="683"/>
      <c r="O123" s="684"/>
      <c r="P123" s="29"/>
      <c r="Q123" s="29"/>
      <c r="R123" s="29"/>
      <c r="S123" s="34"/>
      <c r="T123" s="778"/>
      <c r="U123" s="779"/>
      <c r="V123" s="685"/>
      <c r="W123" s="780"/>
      <c r="X123" s="686"/>
      <c r="Y123" s="683"/>
      <c r="Z123" s="684"/>
      <c r="AA123" s="683"/>
      <c r="AB123" s="781"/>
      <c r="AC123" s="684"/>
      <c r="AD123" s="683"/>
      <c r="AE123" s="781"/>
      <c r="AF123" s="684"/>
      <c r="AG123" s="70"/>
      <c r="AH123" s="29"/>
      <c r="AI123" s="29"/>
      <c r="AJ123" s="29"/>
      <c r="AK123" s="29"/>
      <c r="AL123" s="34"/>
      <c r="AM123" s="778"/>
      <c r="AN123" s="779"/>
      <c r="AO123" s="685"/>
      <c r="AP123" s="780"/>
      <c r="AQ123" s="686"/>
      <c r="AR123" s="683"/>
      <c r="AS123" s="684"/>
      <c r="AT123" s="683"/>
      <c r="AU123" s="781"/>
      <c r="AV123" s="684"/>
      <c r="AW123" s="683"/>
      <c r="AX123" s="781"/>
      <c r="AY123" s="684"/>
      <c r="AZ123" s="683">
        <f t="shared" si="28"/>
        <v>0</v>
      </c>
      <c r="BA123" s="684"/>
      <c r="BB123" s="29"/>
      <c r="BC123" s="29"/>
      <c r="BD123" s="29"/>
      <c r="BE123" s="34"/>
    </row>
    <row r="124" spans="1:57" x14ac:dyDescent="0.25">
      <c r="A124" s="778"/>
      <c r="B124" s="779"/>
      <c r="C124" s="685"/>
      <c r="D124" s="780"/>
      <c r="E124" s="686"/>
      <c r="F124" s="683"/>
      <c r="G124" s="684"/>
      <c r="H124" s="683"/>
      <c r="I124" s="781"/>
      <c r="J124" s="684"/>
      <c r="K124" s="683"/>
      <c r="L124" s="781"/>
      <c r="M124" s="684"/>
      <c r="N124" s="683"/>
      <c r="O124" s="684"/>
      <c r="P124" s="29"/>
      <c r="Q124" s="29"/>
      <c r="R124" s="29"/>
      <c r="S124" s="34"/>
      <c r="T124" s="778"/>
      <c r="U124" s="779"/>
      <c r="V124" s="685"/>
      <c r="W124" s="780"/>
      <c r="X124" s="686"/>
      <c r="Y124" s="683"/>
      <c r="Z124" s="684"/>
      <c r="AA124" s="683"/>
      <c r="AB124" s="781"/>
      <c r="AC124" s="684"/>
      <c r="AD124" s="683"/>
      <c r="AE124" s="781"/>
      <c r="AF124" s="684"/>
      <c r="AG124" s="70"/>
      <c r="AH124" s="29"/>
      <c r="AI124" s="29"/>
      <c r="AJ124" s="29"/>
      <c r="AK124" s="29"/>
      <c r="AL124" s="34"/>
      <c r="AM124" s="778"/>
      <c r="AN124" s="779"/>
      <c r="AO124" s="685"/>
      <c r="AP124" s="780"/>
      <c r="AQ124" s="686"/>
      <c r="AR124" s="683"/>
      <c r="AS124" s="684"/>
      <c r="AT124" s="683"/>
      <c r="AU124" s="781"/>
      <c r="AV124" s="684"/>
      <c r="AW124" s="683"/>
      <c r="AX124" s="781"/>
      <c r="AY124" s="684"/>
      <c r="AZ124" s="683">
        <f t="shared" si="28"/>
        <v>0</v>
      </c>
      <c r="BA124" s="684"/>
      <c r="BB124" s="29"/>
      <c r="BC124" s="29"/>
      <c r="BD124" s="29"/>
      <c r="BE124" s="34"/>
    </row>
    <row r="125" spans="1:57" x14ac:dyDescent="0.25">
      <c r="A125" s="778"/>
      <c r="B125" s="779"/>
      <c r="C125" s="67"/>
      <c r="D125" s="162"/>
      <c r="E125" s="68"/>
      <c r="F125" s="69"/>
      <c r="G125" s="70"/>
      <c r="H125" s="683"/>
      <c r="I125" s="781"/>
      <c r="J125" s="684"/>
      <c r="K125" s="69"/>
      <c r="L125" s="163"/>
      <c r="M125" s="70"/>
      <c r="N125" s="683"/>
      <c r="O125" s="684"/>
      <c r="P125" s="29"/>
      <c r="Q125" s="29"/>
      <c r="R125" s="29"/>
      <c r="S125" s="34"/>
      <c r="T125" s="778"/>
      <c r="U125" s="779"/>
      <c r="V125" s="67"/>
      <c r="W125" s="162"/>
      <c r="X125" s="68"/>
      <c r="Y125" s="69"/>
      <c r="Z125" s="70"/>
      <c r="AA125" s="683"/>
      <c r="AB125" s="781"/>
      <c r="AC125" s="684"/>
      <c r="AD125" s="69"/>
      <c r="AE125" s="163"/>
      <c r="AF125" s="70"/>
      <c r="AG125" s="70"/>
      <c r="AH125" s="29"/>
      <c r="AI125" s="29"/>
      <c r="AJ125" s="29"/>
      <c r="AK125" s="29"/>
      <c r="AL125" s="34"/>
      <c r="AM125" s="778"/>
      <c r="AN125" s="779"/>
      <c r="AO125" s="67"/>
      <c r="AP125" s="162"/>
      <c r="AQ125" s="68"/>
      <c r="AR125" s="69"/>
      <c r="AS125" s="70"/>
      <c r="AT125" s="683"/>
      <c r="AU125" s="781"/>
      <c r="AV125" s="684"/>
      <c r="AW125" s="69"/>
      <c r="AX125" s="163"/>
      <c r="AY125" s="70"/>
      <c r="AZ125" s="683">
        <f t="shared" si="28"/>
        <v>0</v>
      </c>
      <c r="BA125" s="684"/>
      <c r="BB125" s="29"/>
      <c r="BC125" s="29"/>
      <c r="BD125" s="29"/>
      <c r="BE125" s="34"/>
    </row>
    <row r="126" spans="1:57" x14ac:dyDescent="0.25">
      <c r="A126" s="778"/>
      <c r="B126" s="779"/>
      <c r="C126" s="685"/>
      <c r="D126" s="780"/>
      <c r="E126" s="686"/>
      <c r="F126" s="683"/>
      <c r="G126" s="684"/>
      <c r="H126" s="683"/>
      <c r="I126" s="781"/>
      <c r="J126" s="684"/>
      <c r="K126" s="683"/>
      <c r="L126" s="781"/>
      <c r="M126" s="684"/>
      <c r="N126" s="683"/>
      <c r="O126" s="684"/>
      <c r="P126" s="29"/>
      <c r="Q126" s="29"/>
      <c r="R126" s="29"/>
      <c r="S126" s="34"/>
      <c r="T126" s="778"/>
      <c r="U126" s="779"/>
      <c r="V126" s="685"/>
      <c r="W126" s="780"/>
      <c r="X126" s="686"/>
      <c r="Y126" s="683"/>
      <c r="Z126" s="684"/>
      <c r="AA126" s="683"/>
      <c r="AB126" s="781"/>
      <c r="AC126" s="684"/>
      <c r="AD126" s="683"/>
      <c r="AE126" s="781"/>
      <c r="AF126" s="684"/>
      <c r="AG126" s="70"/>
      <c r="AH126" s="29"/>
      <c r="AI126" s="29"/>
      <c r="AJ126" s="29"/>
      <c r="AK126" s="29"/>
      <c r="AL126" s="34"/>
      <c r="AM126" s="778"/>
      <c r="AN126" s="779"/>
      <c r="AO126" s="685"/>
      <c r="AP126" s="780"/>
      <c r="AQ126" s="686"/>
      <c r="AR126" s="683"/>
      <c r="AS126" s="684"/>
      <c r="AT126" s="683"/>
      <c r="AU126" s="781"/>
      <c r="AV126" s="684"/>
      <c r="AW126" s="683"/>
      <c r="AX126" s="781"/>
      <c r="AY126" s="684"/>
      <c r="AZ126" s="683">
        <f t="shared" si="28"/>
        <v>0</v>
      </c>
      <c r="BA126" s="684"/>
      <c r="BB126" s="29"/>
      <c r="BC126" s="29"/>
      <c r="BD126" s="29"/>
      <c r="BE126" s="34"/>
    </row>
    <row r="127" spans="1:57" x14ac:dyDescent="0.25">
      <c r="A127" s="778"/>
      <c r="B127" s="779"/>
      <c r="C127" s="685"/>
      <c r="D127" s="780"/>
      <c r="E127" s="686"/>
      <c r="F127" s="683"/>
      <c r="G127" s="684"/>
      <c r="H127" s="683"/>
      <c r="I127" s="781"/>
      <c r="J127" s="684"/>
      <c r="K127" s="683"/>
      <c r="L127" s="781"/>
      <c r="M127" s="684"/>
      <c r="N127" s="683"/>
      <c r="O127" s="684"/>
      <c r="P127" s="29"/>
      <c r="Q127" s="29"/>
      <c r="R127" s="29"/>
      <c r="S127" s="34"/>
      <c r="T127" s="778"/>
      <c r="U127" s="779"/>
      <c r="V127" s="685"/>
      <c r="W127" s="780"/>
      <c r="X127" s="686"/>
      <c r="Y127" s="683"/>
      <c r="Z127" s="684"/>
      <c r="AA127" s="683"/>
      <c r="AB127" s="781"/>
      <c r="AC127" s="684"/>
      <c r="AD127" s="683"/>
      <c r="AE127" s="781"/>
      <c r="AF127" s="684"/>
      <c r="AG127" s="70"/>
      <c r="AH127" s="29"/>
      <c r="AI127" s="29"/>
      <c r="AJ127" s="29"/>
      <c r="AK127" s="29"/>
      <c r="AL127" s="34"/>
      <c r="AM127" s="778"/>
      <c r="AN127" s="779"/>
      <c r="AO127" s="685"/>
      <c r="AP127" s="780"/>
      <c r="AQ127" s="686"/>
      <c r="AR127" s="683"/>
      <c r="AS127" s="684"/>
      <c r="AT127" s="683"/>
      <c r="AU127" s="781"/>
      <c r="AV127" s="684"/>
      <c r="AW127" s="683"/>
      <c r="AX127" s="781"/>
      <c r="AY127" s="684"/>
      <c r="AZ127" s="683">
        <f t="shared" si="28"/>
        <v>0</v>
      </c>
      <c r="BA127" s="684"/>
      <c r="BB127" s="29"/>
      <c r="BC127" s="29"/>
      <c r="BD127" s="29"/>
      <c r="BE127" s="34"/>
    </row>
    <row r="128" spans="1:57" x14ac:dyDescent="0.25">
      <c r="A128" s="778"/>
      <c r="B128" s="779"/>
      <c r="C128" s="685"/>
      <c r="D128" s="780"/>
      <c r="E128" s="686"/>
      <c r="F128" s="683"/>
      <c r="G128" s="684"/>
      <c r="H128" s="683"/>
      <c r="I128" s="781"/>
      <c r="J128" s="684"/>
      <c r="K128" s="683"/>
      <c r="L128" s="781"/>
      <c r="M128" s="684"/>
      <c r="N128" s="683"/>
      <c r="O128" s="684"/>
      <c r="P128" s="29"/>
      <c r="Q128" s="29"/>
      <c r="R128" s="29"/>
      <c r="S128" s="34"/>
      <c r="T128" s="778"/>
      <c r="U128" s="779"/>
      <c r="V128" s="685"/>
      <c r="W128" s="780"/>
      <c r="X128" s="686"/>
      <c r="Y128" s="683"/>
      <c r="Z128" s="684"/>
      <c r="AA128" s="683"/>
      <c r="AB128" s="781"/>
      <c r="AC128" s="684"/>
      <c r="AD128" s="683"/>
      <c r="AE128" s="781"/>
      <c r="AF128" s="684"/>
      <c r="AG128" s="70"/>
      <c r="AH128" s="29"/>
      <c r="AI128" s="29"/>
      <c r="AJ128" s="29"/>
      <c r="AK128" s="29"/>
      <c r="AL128" s="34"/>
      <c r="AM128" s="778"/>
      <c r="AN128" s="779"/>
      <c r="AO128" s="685"/>
      <c r="AP128" s="780"/>
      <c r="AQ128" s="686"/>
      <c r="AR128" s="683"/>
      <c r="AS128" s="684"/>
      <c r="AT128" s="683"/>
      <c r="AU128" s="781"/>
      <c r="AV128" s="684"/>
      <c r="AW128" s="683"/>
      <c r="AX128" s="781"/>
      <c r="AY128" s="684"/>
      <c r="AZ128" s="683">
        <f t="shared" si="28"/>
        <v>0</v>
      </c>
      <c r="BA128" s="684"/>
      <c r="BB128" s="29"/>
      <c r="BC128" s="29"/>
      <c r="BD128" s="29"/>
      <c r="BE128" s="34"/>
    </row>
    <row r="129" spans="1:57" x14ac:dyDescent="0.25">
      <c r="A129" s="778"/>
      <c r="B129" s="779"/>
      <c r="C129" s="685"/>
      <c r="D129" s="780"/>
      <c r="E129" s="686"/>
      <c r="F129" s="683"/>
      <c r="G129" s="684"/>
      <c r="H129" s="683"/>
      <c r="I129" s="781"/>
      <c r="J129" s="684"/>
      <c r="K129" s="683"/>
      <c r="L129" s="781"/>
      <c r="M129" s="684"/>
      <c r="N129" s="683"/>
      <c r="O129" s="684"/>
      <c r="P129" s="29"/>
      <c r="Q129" s="29"/>
      <c r="R129" s="29"/>
      <c r="S129" s="34"/>
      <c r="T129" s="778"/>
      <c r="U129" s="779"/>
      <c r="V129" s="685"/>
      <c r="W129" s="780"/>
      <c r="X129" s="686"/>
      <c r="Y129" s="683"/>
      <c r="Z129" s="684"/>
      <c r="AA129" s="683"/>
      <c r="AB129" s="781"/>
      <c r="AC129" s="684"/>
      <c r="AD129" s="683"/>
      <c r="AE129" s="781"/>
      <c r="AF129" s="684"/>
      <c r="AG129" s="70"/>
      <c r="AH129" s="29"/>
      <c r="AI129" s="29"/>
      <c r="AJ129" s="29"/>
      <c r="AK129" s="29"/>
      <c r="AL129" s="34"/>
      <c r="AM129" s="778"/>
      <c r="AN129" s="779"/>
      <c r="AO129" s="685"/>
      <c r="AP129" s="780"/>
      <c r="AQ129" s="686"/>
      <c r="AR129" s="683"/>
      <c r="AS129" s="684"/>
      <c r="AT129" s="683"/>
      <c r="AU129" s="781"/>
      <c r="AV129" s="684"/>
      <c r="AW129" s="683"/>
      <c r="AX129" s="781"/>
      <c r="AY129" s="684"/>
      <c r="AZ129" s="683">
        <f t="shared" si="28"/>
        <v>0</v>
      </c>
      <c r="BA129" s="684"/>
      <c r="BB129" s="29"/>
      <c r="BC129" s="29"/>
      <c r="BD129" s="29"/>
      <c r="BE129" s="34"/>
    </row>
    <row r="130" spans="1:57" x14ac:dyDescent="0.25">
      <c r="A130" s="160"/>
      <c r="B130" s="161"/>
      <c r="C130" s="67"/>
      <c r="D130" s="162"/>
      <c r="E130" s="68"/>
      <c r="F130" s="69"/>
      <c r="G130" s="70"/>
      <c r="H130" s="69"/>
      <c r="I130" s="163"/>
      <c r="J130" s="70"/>
      <c r="K130" s="69"/>
      <c r="L130" s="163"/>
      <c r="M130" s="70"/>
      <c r="N130" s="683"/>
      <c r="O130" s="684"/>
      <c r="P130" s="29"/>
      <c r="Q130" s="29"/>
      <c r="R130" s="29"/>
      <c r="S130" s="34"/>
      <c r="T130" s="160"/>
      <c r="U130" s="161"/>
      <c r="V130" s="67"/>
      <c r="W130" s="162"/>
      <c r="X130" s="68"/>
      <c r="Y130" s="69"/>
      <c r="Z130" s="70"/>
      <c r="AA130" s="69"/>
      <c r="AB130" s="163"/>
      <c r="AC130" s="70"/>
      <c r="AD130" s="69"/>
      <c r="AE130" s="163"/>
      <c r="AF130" s="70"/>
      <c r="AG130" s="70"/>
      <c r="AH130" s="29"/>
      <c r="AI130" s="29"/>
      <c r="AJ130" s="29"/>
      <c r="AK130" s="29"/>
      <c r="AL130" s="34"/>
      <c r="AM130" s="160"/>
      <c r="AN130" s="161"/>
      <c r="AO130" s="67"/>
      <c r="AP130" s="162"/>
      <c r="AQ130" s="68"/>
      <c r="AR130" s="69"/>
      <c r="AS130" s="70"/>
      <c r="AT130" s="69"/>
      <c r="AU130" s="163"/>
      <c r="AV130" s="70"/>
      <c r="AW130" s="69"/>
      <c r="AX130" s="163"/>
      <c r="AY130" s="70"/>
      <c r="AZ130" s="683">
        <f t="shared" si="28"/>
        <v>0</v>
      </c>
      <c r="BA130" s="684"/>
      <c r="BB130" s="29"/>
      <c r="BC130" s="29"/>
      <c r="BD130" s="29"/>
      <c r="BE130" s="34"/>
    </row>
    <row r="131" spans="1:57" x14ac:dyDescent="0.25">
      <c r="A131" s="778"/>
      <c r="B131" s="779"/>
      <c r="C131" s="67"/>
      <c r="D131" s="162"/>
      <c r="E131" s="68"/>
      <c r="F131" s="69"/>
      <c r="G131" s="70"/>
      <c r="H131" s="683"/>
      <c r="I131" s="781"/>
      <c r="J131" s="684"/>
      <c r="K131" s="683"/>
      <c r="L131" s="781"/>
      <c r="M131" s="684"/>
      <c r="N131" s="683"/>
      <c r="O131" s="684"/>
      <c r="P131" s="29"/>
      <c r="Q131" s="29"/>
      <c r="R131" s="29"/>
      <c r="S131" s="34"/>
      <c r="T131" s="778"/>
      <c r="U131" s="779"/>
      <c r="V131" s="67"/>
      <c r="W131" s="162"/>
      <c r="X131" s="68"/>
      <c r="Y131" s="69"/>
      <c r="Z131" s="70"/>
      <c r="AA131" s="683"/>
      <c r="AB131" s="781"/>
      <c r="AC131" s="684"/>
      <c r="AD131" s="683"/>
      <c r="AE131" s="781"/>
      <c r="AF131" s="684"/>
      <c r="AG131" s="70"/>
      <c r="AH131" s="29"/>
      <c r="AI131" s="29"/>
      <c r="AJ131" s="29"/>
      <c r="AK131" s="29"/>
      <c r="AL131" s="34"/>
      <c r="AM131" s="778"/>
      <c r="AN131" s="779"/>
      <c r="AO131" s="67"/>
      <c r="AP131" s="162"/>
      <c r="AQ131" s="68"/>
      <c r="AR131" s="69"/>
      <c r="AS131" s="70"/>
      <c r="AT131" s="683"/>
      <c r="AU131" s="781"/>
      <c r="AV131" s="684"/>
      <c r="AW131" s="683"/>
      <c r="AX131" s="781"/>
      <c r="AY131" s="684"/>
      <c r="AZ131" s="683">
        <f t="shared" si="28"/>
        <v>0</v>
      </c>
      <c r="BA131" s="684"/>
      <c r="BB131" s="29"/>
      <c r="BC131" s="29"/>
      <c r="BD131" s="29"/>
      <c r="BE131" s="34"/>
    </row>
    <row r="132" spans="1:57" x14ac:dyDescent="0.25">
      <c r="A132" s="778"/>
      <c r="B132" s="779"/>
      <c r="C132" s="685"/>
      <c r="D132" s="780"/>
      <c r="E132" s="686"/>
      <c r="F132" s="683"/>
      <c r="G132" s="684"/>
      <c r="H132" s="683"/>
      <c r="I132" s="781"/>
      <c r="J132" s="684"/>
      <c r="K132" s="683"/>
      <c r="L132" s="781"/>
      <c r="M132" s="684"/>
      <c r="N132" s="683"/>
      <c r="O132" s="684"/>
      <c r="P132" s="29"/>
      <c r="Q132" s="29"/>
      <c r="R132" s="29"/>
      <c r="S132" s="34"/>
      <c r="T132" s="778"/>
      <c r="U132" s="779"/>
      <c r="V132" s="685"/>
      <c r="W132" s="780"/>
      <c r="X132" s="686"/>
      <c r="Y132" s="683"/>
      <c r="Z132" s="684"/>
      <c r="AA132" s="683"/>
      <c r="AB132" s="781"/>
      <c r="AC132" s="684"/>
      <c r="AD132" s="683"/>
      <c r="AE132" s="781"/>
      <c r="AF132" s="684"/>
      <c r="AG132" s="70"/>
      <c r="AH132" s="29"/>
      <c r="AI132" s="29"/>
      <c r="AJ132" s="29"/>
      <c r="AK132" s="29"/>
      <c r="AL132" s="34"/>
      <c r="AM132" s="778"/>
      <c r="AN132" s="779"/>
      <c r="AO132" s="685"/>
      <c r="AP132" s="780"/>
      <c r="AQ132" s="686"/>
      <c r="AR132" s="683"/>
      <c r="AS132" s="684"/>
      <c r="AT132" s="683"/>
      <c r="AU132" s="781"/>
      <c r="AV132" s="684"/>
      <c r="AW132" s="683"/>
      <c r="AX132" s="781"/>
      <c r="AY132" s="684"/>
      <c r="AZ132" s="683">
        <f t="shared" si="28"/>
        <v>0</v>
      </c>
      <c r="BA132" s="684"/>
      <c r="BB132" s="29"/>
      <c r="BC132" s="29"/>
      <c r="BD132" s="29"/>
      <c r="BE132" s="34"/>
    </row>
    <row r="133" spans="1:57" x14ac:dyDescent="0.25">
      <c r="A133" s="778"/>
      <c r="B133" s="779"/>
      <c r="C133" s="685"/>
      <c r="D133" s="780"/>
      <c r="E133" s="686"/>
      <c r="F133" s="683"/>
      <c r="G133" s="684"/>
      <c r="H133" s="683"/>
      <c r="I133" s="781"/>
      <c r="J133" s="684"/>
      <c r="K133" s="683"/>
      <c r="L133" s="781"/>
      <c r="M133" s="684"/>
      <c r="N133" s="683"/>
      <c r="O133" s="684"/>
      <c r="P133" s="29"/>
      <c r="Q133" s="29"/>
      <c r="R133" s="29"/>
      <c r="S133" s="34"/>
      <c r="T133" s="778"/>
      <c r="U133" s="779"/>
      <c r="V133" s="685"/>
      <c r="W133" s="780"/>
      <c r="X133" s="686"/>
      <c r="Y133" s="683"/>
      <c r="Z133" s="684"/>
      <c r="AA133" s="683"/>
      <c r="AB133" s="781"/>
      <c r="AC133" s="684"/>
      <c r="AD133" s="683"/>
      <c r="AE133" s="781"/>
      <c r="AF133" s="684"/>
      <c r="AG133" s="70"/>
      <c r="AH133" s="29"/>
      <c r="AI133" s="29"/>
      <c r="AJ133" s="29"/>
      <c r="AK133" s="29"/>
      <c r="AL133" s="34"/>
      <c r="AM133" s="778"/>
      <c r="AN133" s="779"/>
      <c r="AO133" s="685"/>
      <c r="AP133" s="780"/>
      <c r="AQ133" s="686"/>
      <c r="AR133" s="683"/>
      <c r="AS133" s="684"/>
      <c r="AT133" s="683"/>
      <c r="AU133" s="781"/>
      <c r="AV133" s="684"/>
      <c r="AW133" s="683"/>
      <c r="AX133" s="781"/>
      <c r="AY133" s="684"/>
      <c r="AZ133" s="683">
        <f t="shared" si="28"/>
        <v>0</v>
      </c>
      <c r="BA133" s="684"/>
      <c r="BB133" s="29"/>
      <c r="BC133" s="29"/>
      <c r="BD133" s="29"/>
      <c r="BE133" s="34"/>
    </row>
    <row r="134" spans="1:57" x14ac:dyDescent="0.25">
      <c r="A134" s="778"/>
      <c r="B134" s="779"/>
      <c r="C134" s="685"/>
      <c r="D134" s="780"/>
      <c r="E134" s="686"/>
      <c r="F134" s="683"/>
      <c r="G134" s="684"/>
      <c r="H134" s="683"/>
      <c r="I134" s="781"/>
      <c r="J134" s="684"/>
      <c r="K134" s="683"/>
      <c r="L134" s="781"/>
      <c r="M134" s="684"/>
      <c r="N134" s="683"/>
      <c r="O134" s="684"/>
      <c r="P134" s="29"/>
      <c r="Q134" s="29"/>
      <c r="R134" s="29"/>
      <c r="S134" s="34"/>
      <c r="T134" s="778"/>
      <c r="U134" s="779"/>
      <c r="V134" s="685"/>
      <c r="W134" s="780"/>
      <c r="X134" s="686"/>
      <c r="Y134" s="683"/>
      <c r="Z134" s="684"/>
      <c r="AA134" s="683"/>
      <c r="AB134" s="781"/>
      <c r="AC134" s="684"/>
      <c r="AD134" s="683"/>
      <c r="AE134" s="781"/>
      <c r="AF134" s="684"/>
      <c r="AG134" s="70"/>
      <c r="AH134" s="29"/>
      <c r="AI134" s="29"/>
      <c r="AJ134" s="29"/>
      <c r="AK134" s="29"/>
      <c r="AL134" s="34"/>
      <c r="AM134" s="778"/>
      <c r="AN134" s="779"/>
      <c r="AO134" s="685"/>
      <c r="AP134" s="780"/>
      <c r="AQ134" s="686"/>
      <c r="AR134" s="683"/>
      <c r="AS134" s="684"/>
      <c r="AT134" s="683"/>
      <c r="AU134" s="781"/>
      <c r="AV134" s="684"/>
      <c r="AW134" s="683"/>
      <c r="AX134" s="781"/>
      <c r="AY134" s="684"/>
      <c r="AZ134" s="683">
        <f t="shared" si="28"/>
        <v>0</v>
      </c>
      <c r="BA134" s="684"/>
      <c r="BB134" s="29"/>
      <c r="BC134" s="29"/>
      <c r="BD134" s="29"/>
      <c r="BE134" s="34"/>
    </row>
    <row r="135" spans="1:57" x14ac:dyDescent="0.25">
      <c r="A135" s="778"/>
      <c r="B135" s="779"/>
      <c r="C135" s="685"/>
      <c r="D135" s="780"/>
      <c r="E135" s="686"/>
      <c r="F135" s="683"/>
      <c r="G135" s="684"/>
      <c r="H135" s="683"/>
      <c r="I135" s="781"/>
      <c r="J135" s="684"/>
      <c r="K135" s="683"/>
      <c r="L135" s="781"/>
      <c r="M135" s="684"/>
      <c r="N135" s="683"/>
      <c r="O135" s="684"/>
      <c r="P135" s="29"/>
      <c r="Q135" s="29"/>
      <c r="R135" s="29"/>
      <c r="S135" s="34"/>
      <c r="T135" s="778"/>
      <c r="U135" s="779"/>
      <c r="V135" s="685"/>
      <c r="W135" s="780"/>
      <c r="X135" s="686"/>
      <c r="Y135" s="683"/>
      <c r="Z135" s="684"/>
      <c r="AA135" s="683"/>
      <c r="AB135" s="781"/>
      <c r="AC135" s="684"/>
      <c r="AD135" s="683"/>
      <c r="AE135" s="781"/>
      <c r="AF135" s="684"/>
      <c r="AG135" s="70"/>
      <c r="AH135" s="29"/>
      <c r="AI135" s="29"/>
      <c r="AJ135" s="29"/>
      <c r="AK135" s="29"/>
      <c r="AL135" s="34"/>
      <c r="AM135" s="778"/>
      <c r="AN135" s="779"/>
      <c r="AO135" s="685"/>
      <c r="AP135" s="780"/>
      <c r="AQ135" s="686"/>
      <c r="AR135" s="683"/>
      <c r="AS135" s="684"/>
      <c r="AT135" s="683"/>
      <c r="AU135" s="781"/>
      <c r="AV135" s="684"/>
      <c r="AW135" s="683"/>
      <c r="AX135" s="781"/>
      <c r="AY135" s="684"/>
      <c r="AZ135" s="683">
        <f t="shared" si="28"/>
        <v>0</v>
      </c>
      <c r="BA135" s="684"/>
      <c r="BB135" s="29"/>
      <c r="BC135" s="29"/>
      <c r="BD135" s="29"/>
      <c r="BE135" s="34"/>
    </row>
    <row r="136" spans="1:57" x14ac:dyDescent="0.25">
      <c r="A136" s="778"/>
      <c r="B136" s="779"/>
      <c r="C136" s="685"/>
      <c r="D136" s="780"/>
      <c r="E136" s="686"/>
      <c r="F136" s="683"/>
      <c r="G136" s="684"/>
      <c r="H136" s="683"/>
      <c r="I136" s="781"/>
      <c r="J136" s="684"/>
      <c r="K136" s="683"/>
      <c r="L136" s="781"/>
      <c r="M136" s="684"/>
      <c r="N136" s="683"/>
      <c r="O136" s="684"/>
      <c r="P136" s="29"/>
      <c r="Q136" s="29"/>
      <c r="R136" s="29"/>
      <c r="S136" s="34"/>
      <c r="T136" s="778"/>
      <c r="U136" s="779"/>
      <c r="V136" s="685"/>
      <c r="W136" s="780"/>
      <c r="X136" s="686"/>
      <c r="Y136" s="683"/>
      <c r="Z136" s="684"/>
      <c r="AA136" s="683"/>
      <c r="AB136" s="781"/>
      <c r="AC136" s="684"/>
      <c r="AD136" s="683"/>
      <c r="AE136" s="781"/>
      <c r="AF136" s="684"/>
      <c r="AG136" s="70"/>
      <c r="AH136" s="29"/>
      <c r="AI136" s="29"/>
      <c r="AJ136" s="29"/>
      <c r="AK136" s="29"/>
      <c r="AL136" s="34"/>
      <c r="AM136" s="778"/>
      <c r="AN136" s="779"/>
      <c r="AO136" s="685"/>
      <c r="AP136" s="780"/>
      <c r="AQ136" s="686"/>
      <c r="AR136" s="683"/>
      <c r="AS136" s="684"/>
      <c r="AT136" s="683"/>
      <c r="AU136" s="781"/>
      <c r="AV136" s="684"/>
      <c r="AW136" s="683"/>
      <c r="AX136" s="781"/>
      <c r="AY136" s="684"/>
      <c r="AZ136" s="683">
        <f t="shared" si="28"/>
        <v>0</v>
      </c>
      <c r="BA136" s="684"/>
      <c r="BB136" s="29"/>
      <c r="BC136" s="29"/>
      <c r="BD136" s="29"/>
      <c r="BE136" s="34"/>
    </row>
    <row r="137" spans="1:57" ht="15.75" thickBot="1" x14ac:dyDescent="0.3">
      <c r="A137" s="888"/>
      <c r="B137" s="881"/>
      <c r="C137" s="889"/>
      <c r="D137" s="890"/>
      <c r="E137" s="891"/>
      <c r="F137" s="892"/>
      <c r="G137" s="893"/>
      <c r="H137" s="894"/>
      <c r="I137" s="895"/>
      <c r="J137" s="896"/>
      <c r="K137" s="894"/>
      <c r="L137" s="895"/>
      <c r="M137" s="896"/>
      <c r="N137" s="683"/>
      <c r="O137" s="684"/>
      <c r="P137" s="30"/>
      <c r="Q137" s="30"/>
      <c r="R137" s="30"/>
      <c r="S137" s="35"/>
      <c r="T137" s="888"/>
      <c r="U137" s="881"/>
      <c r="V137" s="889"/>
      <c r="W137" s="890"/>
      <c r="X137" s="891"/>
      <c r="Y137" s="892"/>
      <c r="Z137" s="893"/>
      <c r="AA137" s="894"/>
      <c r="AB137" s="895"/>
      <c r="AC137" s="896"/>
      <c r="AD137" s="894"/>
      <c r="AE137" s="895"/>
      <c r="AF137" s="896"/>
      <c r="AG137" s="164"/>
      <c r="AH137" s="30"/>
      <c r="AI137" s="30"/>
      <c r="AJ137" s="30"/>
      <c r="AK137" s="30"/>
      <c r="AL137" s="35"/>
      <c r="AM137" s="888"/>
      <c r="AN137" s="881"/>
      <c r="AO137" s="889"/>
      <c r="AP137" s="890"/>
      <c r="AQ137" s="891"/>
      <c r="AR137" s="892"/>
      <c r="AS137" s="893"/>
      <c r="AT137" s="894"/>
      <c r="AU137" s="895"/>
      <c r="AV137" s="896"/>
      <c r="AW137" s="894"/>
      <c r="AX137" s="895"/>
      <c r="AY137" s="896"/>
      <c r="AZ137" s="894">
        <f t="shared" si="28"/>
        <v>0</v>
      </c>
      <c r="BA137" s="896"/>
      <c r="BB137" s="30"/>
      <c r="BC137" s="30"/>
      <c r="BD137" s="30"/>
      <c r="BE137" s="35"/>
    </row>
    <row r="138" spans="1:57" ht="16.5" thickTop="1" thickBot="1" x14ac:dyDescent="0.3">
      <c r="A138" s="499" t="s">
        <v>61</v>
      </c>
      <c r="B138" s="500"/>
      <c r="C138" s="500"/>
      <c r="D138" s="500"/>
      <c r="E138" s="500"/>
      <c r="F138" s="500"/>
      <c r="G138" s="500"/>
      <c r="H138" s="500"/>
      <c r="I138" s="500"/>
      <c r="J138" s="769"/>
      <c r="K138" s="519"/>
      <c r="L138" s="520"/>
      <c r="M138" s="520"/>
      <c r="N138" s="520"/>
      <c r="O138" s="520"/>
      <c r="P138" s="520"/>
      <c r="Q138" s="520"/>
      <c r="R138" s="520"/>
      <c r="S138" s="521"/>
      <c r="T138" s="862" t="s">
        <v>61</v>
      </c>
      <c r="U138" s="863"/>
      <c r="V138" s="863"/>
      <c r="W138" s="863"/>
      <c r="X138" s="863"/>
      <c r="Y138" s="863"/>
      <c r="Z138" s="863"/>
      <c r="AA138" s="863"/>
      <c r="AB138" s="863"/>
      <c r="AC138" s="165"/>
      <c r="AD138" s="519"/>
      <c r="AE138" s="520"/>
      <c r="AF138" s="520"/>
      <c r="AG138" s="520"/>
      <c r="AH138" s="520"/>
      <c r="AI138" s="520"/>
      <c r="AJ138" s="520"/>
      <c r="AK138" s="520"/>
      <c r="AL138" s="521"/>
      <c r="AM138" s="499" t="s">
        <v>61</v>
      </c>
      <c r="AN138" s="500"/>
      <c r="AO138" s="500"/>
      <c r="AP138" s="500"/>
      <c r="AQ138" s="500"/>
      <c r="AR138" s="500"/>
      <c r="AS138" s="500"/>
      <c r="AT138" s="500"/>
      <c r="AU138" s="500"/>
      <c r="AV138" s="769"/>
      <c r="AW138" s="519"/>
      <c r="AX138" s="520"/>
      <c r="AY138" s="520"/>
      <c r="AZ138" s="520"/>
      <c r="BA138" s="520"/>
      <c r="BB138" s="520"/>
      <c r="BC138" s="520"/>
      <c r="BD138" s="520"/>
      <c r="BE138" s="521"/>
    </row>
    <row r="139" spans="1:57" ht="15.75" thickBot="1" x14ac:dyDescent="0.3">
      <c r="A139" s="522" t="s">
        <v>60</v>
      </c>
      <c r="B139" s="523"/>
      <c r="C139" s="523"/>
      <c r="D139" s="523"/>
      <c r="E139" s="523"/>
      <c r="F139" s="523"/>
      <c r="G139" s="523"/>
      <c r="H139" s="523"/>
      <c r="I139" s="523"/>
      <c r="J139" s="523"/>
      <c r="K139" s="523"/>
      <c r="L139" s="523"/>
      <c r="M139" s="523"/>
      <c r="N139" s="516"/>
      <c r="O139" s="508"/>
      <c r="P139" s="509"/>
      <c r="Q139" s="509"/>
      <c r="R139" s="509"/>
      <c r="S139" s="510"/>
      <c r="T139" s="514" t="s">
        <v>60</v>
      </c>
      <c r="U139" s="515"/>
      <c r="V139" s="515"/>
      <c r="W139" s="515"/>
      <c r="X139" s="515"/>
      <c r="Y139" s="515"/>
      <c r="Z139" s="515"/>
      <c r="AA139" s="515"/>
      <c r="AB139" s="515"/>
      <c r="AC139" s="515"/>
      <c r="AD139" s="515"/>
      <c r="AE139" s="523"/>
      <c r="AF139" s="523"/>
      <c r="AG139" s="166"/>
      <c r="AH139" s="508"/>
      <c r="AI139" s="509"/>
      <c r="AJ139" s="509"/>
      <c r="AK139" s="509"/>
      <c r="AL139" s="510"/>
      <c r="AM139" s="522" t="s">
        <v>60</v>
      </c>
      <c r="AN139" s="523"/>
      <c r="AO139" s="523"/>
      <c r="AP139" s="523"/>
      <c r="AQ139" s="523"/>
      <c r="AR139" s="523"/>
      <c r="AS139" s="523"/>
      <c r="AT139" s="523"/>
      <c r="AU139" s="523"/>
      <c r="AV139" s="523"/>
      <c r="AW139" s="523"/>
      <c r="AX139" s="523"/>
      <c r="AY139" s="523"/>
      <c r="AZ139" s="516"/>
      <c r="BA139" s="508"/>
      <c r="BB139" s="509"/>
      <c r="BC139" s="509"/>
      <c r="BD139" s="509"/>
      <c r="BE139" s="510"/>
    </row>
    <row r="140" spans="1:57" ht="15.75" thickBot="1" x14ac:dyDescent="0.3">
      <c r="A140" s="506" t="s">
        <v>59</v>
      </c>
      <c r="B140" s="507"/>
      <c r="C140" s="507"/>
      <c r="D140" s="507"/>
      <c r="E140" s="507"/>
      <c r="F140" s="507"/>
      <c r="G140" s="507"/>
      <c r="H140" s="507"/>
      <c r="I140" s="507"/>
      <c r="J140" s="507"/>
      <c r="K140" s="507"/>
      <c r="L140" s="507"/>
      <c r="M140" s="507"/>
      <c r="N140" s="507"/>
      <c r="O140" s="770"/>
      <c r="P140" s="508"/>
      <c r="Q140" s="509"/>
      <c r="R140" s="509"/>
      <c r="S140" s="510"/>
      <c r="T140" s="511" t="s">
        <v>59</v>
      </c>
      <c r="U140" s="512"/>
      <c r="V140" s="512"/>
      <c r="W140" s="512"/>
      <c r="X140" s="512"/>
      <c r="Y140" s="512"/>
      <c r="Z140" s="512"/>
      <c r="AA140" s="512"/>
      <c r="AB140" s="512"/>
      <c r="AC140" s="512"/>
      <c r="AD140" s="512"/>
      <c r="AE140" s="512"/>
      <c r="AF140" s="512"/>
      <c r="AG140" s="507"/>
      <c r="AH140" s="770"/>
      <c r="AI140" s="508"/>
      <c r="AJ140" s="509"/>
      <c r="AK140" s="509"/>
      <c r="AL140" s="510"/>
      <c r="AM140" s="506" t="s">
        <v>59</v>
      </c>
      <c r="AN140" s="507"/>
      <c r="AO140" s="507"/>
      <c r="AP140" s="507"/>
      <c r="AQ140" s="507"/>
      <c r="AR140" s="507"/>
      <c r="AS140" s="507"/>
      <c r="AT140" s="507"/>
      <c r="AU140" s="507"/>
      <c r="AV140" s="507"/>
      <c r="AW140" s="507"/>
      <c r="AX140" s="507"/>
      <c r="AY140" s="507"/>
      <c r="AZ140" s="507"/>
      <c r="BA140" s="770"/>
      <c r="BB140" s="508"/>
      <c r="BC140" s="509"/>
      <c r="BD140" s="509"/>
      <c r="BE140" s="510"/>
    </row>
    <row r="141" spans="1:57" ht="15.75" thickBot="1" x14ac:dyDescent="0.3">
      <c r="A141" s="511" t="s">
        <v>58</v>
      </c>
      <c r="B141" s="512"/>
      <c r="C141" s="512"/>
      <c r="D141" s="512"/>
      <c r="E141" s="512"/>
      <c r="F141" s="512"/>
      <c r="G141" s="512"/>
      <c r="H141" s="512"/>
      <c r="I141" s="512"/>
      <c r="J141" s="512"/>
      <c r="K141" s="512"/>
      <c r="L141" s="512"/>
      <c r="M141" s="512"/>
      <c r="N141" s="512"/>
      <c r="O141" s="512"/>
      <c r="P141" s="513"/>
      <c r="Q141" s="508"/>
      <c r="R141" s="509"/>
      <c r="S141" s="510"/>
      <c r="T141" s="511" t="s">
        <v>58</v>
      </c>
      <c r="U141" s="512"/>
      <c r="V141" s="512"/>
      <c r="W141" s="512"/>
      <c r="X141" s="512"/>
      <c r="Y141" s="512"/>
      <c r="Z141" s="512"/>
      <c r="AA141" s="512"/>
      <c r="AB141" s="512"/>
      <c r="AC141" s="512"/>
      <c r="AD141" s="512"/>
      <c r="AE141" s="512"/>
      <c r="AF141" s="512"/>
      <c r="AG141" s="512"/>
      <c r="AH141" s="512"/>
      <c r="AI141" s="513"/>
      <c r="AJ141" s="508"/>
      <c r="AK141" s="509"/>
      <c r="AL141" s="510"/>
      <c r="AM141" s="511" t="s">
        <v>58</v>
      </c>
      <c r="AN141" s="512"/>
      <c r="AO141" s="512"/>
      <c r="AP141" s="512"/>
      <c r="AQ141" s="512"/>
      <c r="AR141" s="512"/>
      <c r="AS141" s="512"/>
      <c r="AT141" s="512"/>
      <c r="AU141" s="512"/>
      <c r="AV141" s="512"/>
      <c r="AW141" s="512"/>
      <c r="AX141" s="512"/>
      <c r="AY141" s="512"/>
      <c r="AZ141" s="512"/>
      <c r="BA141" s="512"/>
      <c r="BB141" s="513"/>
      <c r="BC141" s="508"/>
      <c r="BD141" s="509"/>
      <c r="BE141" s="510"/>
    </row>
    <row r="142" spans="1:57" ht="15.75" thickBot="1" x14ac:dyDescent="0.3">
      <c r="A142" s="514" t="s">
        <v>57</v>
      </c>
      <c r="B142" s="515"/>
      <c r="C142" s="515"/>
      <c r="D142" s="515"/>
      <c r="E142" s="515"/>
      <c r="F142" s="515"/>
      <c r="G142" s="515"/>
      <c r="H142" s="515"/>
      <c r="I142" s="515"/>
      <c r="J142" s="515"/>
      <c r="K142" s="515"/>
      <c r="L142" s="515"/>
      <c r="M142" s="515"/>
      <c r="N142" s="515"/>
      <c r="O142" s="515"/>
      <c r="P142" s="515"/>
      <c r="Q142" s="516"/>
      <c r="R142" s="517"/>
      <c r="S142" s="518"/>
      <c r="T142" s="514" t="s">
        <v>57</v>
      </c>
      <c r="U142" s="515"/>
      <c r="V142" s="515"/>
      <c r="W142" s="515"/>
      <c r="X142" s="515"/>
      <c r="Y142" s="515"/>
      <c r="Z142" s="515"/>
      <c r="AA142" s="515"/>
      <c r="AB142" s="515"/>
      <c r="AC142" s="515"/>
      <c r="AD142" s="515"/>
      <c r="AE142" s="515"/>
      <c r="AF142" s="515"/>
      <c r="AG142" s="515"/>
      <c r="AH142" s="515"/>
      <c r="AI142" s="515"/>
      <c r="AJ142" s="516"/>
      <c r="AK142" s="517"/>
      <c r="AL142" s="518"/>
      <c r="AM142" s="514" t="s">
        <v>57</v>
      </c>
      <c r="AN142" s="515"/>
      <c r="AO142" s="515"/>
      <c r="AP142" s="515"/>
      <c r="AQ142" s="515"/>
      <c r="AR142" s="515"/>
      <c r="AS142" s="515"/>
      <c r="AT142" s="515"/>
      <c r="AU142" s="515"/>
      <c r="AV142" s="515"/>
      <c r="AW142" s="515"/>
      <c r="AX142" s="515"/>
      <c r="AY142" s="515"/>
      <c r="AZ142" s="515"/>
      <c r="BA142" s="515"/>
      <c r="BB142" s="515"/>
      <c r="BC142" s="516"/>
      <c r="BD142" s="517"/>
      <c r="BE142" s="518"/>
    </row>
    <row r="143" spans="1:57" ht="15.75" thickBot="1" x14ac:dyDescent="0.3">
      <c r="A143" s="504" t="s">
        <v>56</v>
      </c>
      <c r="B143" s="505"/>
      <c r="C143" s="505"/>
      <c r="D143" s="505"/>
      <c r="E143" s="505"/>
      <c r="F143" s="505"/>
      <c r="G143" s="505"/>
      <c r="H143" s="505"/>
      <c r="I143" s="505"/>
      <c r="J143" s="505"/>
      <c r="K143" s="505"/>
      <c r="L143" s="505"/>
      <c r="M143" s="505"/>
      <c r="N143" s="505"/>
      <c r="O143" s="505"/>
      <c r="P143" s="505"/>
      <c r="Q143" s="505"/>
      <c r="R143" s="505"/>
      <c r="S143" s="167"/>
      <c r="T143" s="504" t="s">
        <v>56</v>
      </c>
      <c r="U143" s="505"/>
      <c r="V143" s="505"/>
      <c r="W143" s="505"/>
      <c r="X143" s="505"/>
      <c r="Y143" s="505"/>
      <c r="Z143" s="505"/>
      <c r="AA143" s="505"/>
      <c r="AB143" s="505"/>
      <c r="AC143" s="505"/>
      <c r="AD143" s="505"/>
      <c r="AE143" s="505"/>
      <c r="AF143" s="505"/>
      <c r="AG143" s="505"/>
      <c r="AH143" s="505"/>
      <c r="AI143" s="505"/>
      <c r="AJ143" s="505"/>
      <c r="AK143" s="505"/>
      <c r="AL143" s="167"/>
      <c r="AM143" s="506" t="s">
        <v>56</v>
      </c>
      <c r="AN143" s="507"/>
      <c r="AO143" s="507"/>
      <c r="AP143" s="507"/>
      <c r="AQ143" s="507"/>
      <c r="AR143" s="507"/>
      <c r="AS143" s="507"/>
      <c r="AT143" s="507"/>
      <c r="AU143" s="507"/>
      <c r="AV143" s="507"/>
      <c r="AW143" s="507"/>
      <c r="AX143" s="507"/>
      <c r="AY143" s="507"/>
      <c r="AZ143" s="507"/>
      <c r="BA143" s="507"/>
      <c r="BB143" s="507"/>
      <c r="BC143" s="507"/>
      <c r="BD143" s="507"/>
      <c r="BE143" s="168"/>
    </row>
    <row r="144" spans="1:57" ht="15" customHeight="1" x14ac:dyDescent="0.25">
      <c r="A144" s="529" t="s">
        <v>30</v>
      </c>
      <c r="B144" s="529"/>
      <c r="C144" s="529"/>
      <c r="D144" s="529"/>
      <c r="E144" s="529"/>
      <c r="F144" s="529"/>
      <c r="G144" s="529"/>
      <c r="H144" s="529"/>
      <c r="I144" s="529"/>
      <c r="J144" s="529"/>
      <c r="K144" s="529"/>
      <c r="L144" s="529"/>
      <c r="M144" s="529"/>
      <c r="N144" s="529"/>
      <c r="O144" s="529"/>
      <c r="P144" s="529"/>
      <c r="Q144" s="529"/>
      <c r="R144" s="529"/>
      <c r="S144" s="529"/>
      <c r="T144" s="529" t="s">
        <v>30</v>
      </c>
      <c r="U144" s="529"/>
      <c r="V144" s="529"/>
      <c r="W144" s="529"/>
      <c r="X144" s="529"/>
      <c r="Y144" s="529"/>
      <c r="Z144" s="529"/>
      <c r="AA144" s="529"/>
      <c r="AB144" s="529"/>
      <c r="AC144" s="529"/>
      <c r="AD144" s="529"/>
      <c r="AE144" s="529"/>
      <c r="AF144" s="529"/>
      <c r="AG144" s="529"/>
      <c r="AH144" s="529"/>
      <c r="AI144" s="529"/>
      <c r="AJ144" s="529"/>
      <c r="AK144" s="529"/>
      <c r="AL144" s="529"/>
      <c r="AM144" s="659"/>
      <c r="AN144" s="659"/>
      <c r="AO144" s="659"/>
      <c r="AP144" s="659"/>
      <c r="AQ144" s="659"/>
      <c r="AR144" s="659"/>
      <c r="AS144" s="659"/>
      <c r="AT144" s="659"/>
      <c r="AU144" s="659"/>
      <c r="AV144" s="659"/>
      <c r="AW144" s="659"/>
      <c r="AX144" s="659"/>
      <c r="AY144" s="659"/>
      <c r="AZ144" s="659"/>
      <c r="BA144" s="659"/>
      <c r="BB144" s="659"/>
      <c r="BC144" s="659"/>
      <c r="BD144" s="659"/>
      <c r="BE144" s="659"/>
    </row>
    <row r="145" spans="1:57" ht="15" customHeight="1" x14ac:dyDescent="0.25">
      <c r="A145" s="597"/>
      <c r="B145" s="597"/>
      <c r="C145" s="597"/>
      <c r="D145" s="597"/>
      <c r="E145" s="597"/>
      <c r="F145" s="597"/>
      <c r="G145" s="597"/>
      <c r="H145" s="597"/>
      <c r="I145" s="597"/>
      <c r="J145" s="597"/>
      <c r="K145" s="597"/>
      <c r="L145" s="597"/>
      <c r="M145" s="597"/>
      <c r="N145" s="597"/>
      <c r="O145" s="597"/>
      <c r="P145" s="597"/>
      <c r="Q145" s="597"/>
      <c r="R145" s="597"/>
      <c r="S145" s="597"/>
      <c r="T145" s="597"/>
      <c r="U145" s="597"/>
      <c r="V145" s="597"/>
      <c r="W145" s="597"/>
      <c r="X145" s="597"/>
      <c r="Y145" s="597"/>
      <c r="Z145" s="597"/>
      <c r="AA145" s="597"/>
      <c r="AB145" s="597"/>
      <c r="AC145" s="597"/>
      <c r="AD145" s="597"/>
      <c r="AE145" s="597"/>
      <c r="AF145" s="597"/>
      <c r="AG145" s="597"/>
      <c r="AH145" s="597"/>
      <c r="AI145" s="597"/>
      <c r="AJ145" s="597"/>
      <c r="AK145" s="597"/>
      <c r="AL145" s="597"/>
      <c r="AM145" s="659"/>
      <c r="AN145" s="659"/>
      <c r="AO145" s="659"/>
      <c r="AP145" s="659"/>
      <c r="AQ145" s="659"/>
      <c r="AR145" s="659"/>
      <c r="AS145" s="659"/>
      <c r="AT145" s="659"/>
      <c r="AU145" s="659"/>
      <c r="AV145" s="659"/>
      <c r="AW145" s="659"/>
      <c r="AX145" s="659"/>
      <c r="AY145" s="659"/>
      <c r="AZ145" s="659"/>
      <c r="BA145" s="659"/>
      <c r="BB145" s="659"/>
      <c r="BC145" s="659"/>
      <c r="BD145" s="659"/>
      <c r="BE145" s="659"/>
    </row>
    <row r="146" spans="1:57" ht="21.75" thickBot="1" x14ac:dyDescent="0.3">
      <c r="A146" s="169" t="s">
        <v>4</v>
      </c>
      <c r="B146" s="169"/>
      <c r="C146" s="169"/>
      <c r="D146" s="169"/>
      <c r="E146" s="169"/>
      <c r="F146" s="169"/>
      <c r="G146" s="169"/>
      <c r="H146" s="169"/>
      <c r="I146" s="169"/>
      <c r="J146" s="169"/>
      <c r="K146" s="169"/>
      <c r="L146" s="169"/>
      <c r="M146" s="169"/>
      <c r="N146" s="169"/>
      <c r="O146" s="169"/>
      <c r="P146" s="915"/>
      <c r="Q146" s="915"/>
      <c r="R146" s="169"/>
      <c r="S146" s="169"/>
      <c r="T146" s="777" t="s">
        <v>4</v>
      </c>
      <c r="U146" s="777"/>
      <c r="V146" s="777"/>
      <c r="W146" s="777"/>
      <c r="X146" s="777"/>
      <c r="Y146" s="777"/>
      <c r="Z146" s="777"/>
      <c r="AA146" s="777"/>
      <c r="AB146" s="777"/>
      <c r="AC146" s="777"/>
      <c r="AD146" s="777"/>
      <c r="AE146" s="777"/>
      <c r="AF146" s="777"/>
      <c r="AG146" s="777"/>
      <c r="AH146" s="777"/>
      <c r="AI146" s="777"/>
      <c r="AJ146" s="777"/>
      <c r="AK146" s="777"/>
      <c r="AL146" s="777"/>
      <c r="AM146" s="887"/>
      <c r="AN146" s="887"/>
      <c r="AO146" s="887"/>
      <c r="AP146" s="887"/>
      <c r="AQ146" s="887"/>
      <c r="AR146" s="887"/>
      <c r="AS146" s="887"/>
      <c r="AT146" s="887"/>
      <c r="AU146" s="887"/>
      <c r="AV146" s="887"/>
      <c r="AW146" s="887"/>
      <c r="AX146" s="887"/>
      <c r="AY146" s="887"/>
      <c r="AZ146" s="887"/>
      <c r="BA146" s="887"/>
      <c r="BB146" s="887"/>
      <c r="BC146" s="887"/>
      <c r="BD146" s="887"/>
      <c r="BE146" s="887"/>
    </row>
    <row r="147" spans="1:57" ht="21" customHeight="1" thickBot="1" x14ac:dyDescent="0.3">
      <c r="A147" s="672" t="s">
        <v>5</v>
      </c>
      <c r="B147" s="675"/>
      <c r="C147" s="916" t="s">
        <v>142</v>
      </c>
      <c r="D147" s="916"/>
      <c r="E147" s="916"/>
      <c r="F147" s="916"/>
      <c r="G147" s="916"/>
      <c r="H147" s="917"/>
      <c r="I147" s="918" t="s">
        <v>12</v>
      </c>
      <c r="J147" s="916"/>
      <c r="K147" s="916"/>
      <c r="L147" s="916"/>
      <c r="M147" s="916"/>
      <c r="N147" s="916"/>
      <c r="O147" s="916"/>
      <c r="P147" s="774" t="s">
        <v>92</v>
      </c>
      <c r="Q147" s="664" t="s">
        <v>63</v>
      </c>
      <c r="T147" s="672" t="s">
        <v>5</v>
      </c>
      <c r="U147" s="675"/>
      <c r="V147" s="916" t="s">
        <v>142</v>
      </c>
      <c r="W147" s="916"/>
      <c r="X147" s="916"/>
      <c r="Y147" s="916"/>
      <c r="Z147" s="916"/>
      <c r="AA147" s="917"/>
      <c r="AB147" s="919" t="s">
        <v>12</v>
      </c>
      <c r="AC147" s="916"/>
      <c r="AD147" s="916"/>
      <c r="AE147" s="916"/>
      <c r="AF147" s="916"/>
      <c r="AG147" s="916"/>
      <c r="AH147" s="916"/>
      <c r="AI147" s="774" t="s">
        <v>92</v>
      </c>
      <c r="AJ147" s="664" t="s">
        <v>63</v>
      </c>
      <c r="AM147" s="676"/>
      <c r="AN147" s="676"/>
      <c r="AO147" s="676"/>
      <c r="AP147" s="676"/>
      <c r="AQ147" s="676"/>
      <c r="AR147" s="676"/>
      <c r="AS147" s="776"/>
      <c r="AT147" s="776"/>
      <c r="AU147" s="641"/>
      <c r="AV147" s="641"/>
      <c r="AW147" s="641"/>
      <c r="AX147" s="641"/>
      <c r="AY147" s="641"/>
      <c r="AZ147" s="170"/>
      <c r="BA147" s="776"/>
      <c r="BB147" s="641"/>
      <c r="BC147" s="776"/>
      <c r="BD147" s="171"/>
      <c r="BE147" s="171"/>
    </row>
    <row r="148" spans="1:57" ht="15.75" customHeight="1" thickBot="1" x14ac:dyDescent="0.3">
      <c r="A148" s="674"/>
      <c r="B148" s="773"/>
      <c r="C148" s="172">
        <v>10</v>
      </c>
      <c r="D148" s="172">
        <v>25</v>
      </c>
      <c r="E148" s="172">
        <v>50</v>
      </c>
      <c r="F148" s="173">
        <v>75</v>
      </c>
      <c r="G148" s="174">
        <v>1</v>
      </c>
      <c r="H148" s="175">
        <v>5</v>
      </c>
      <c r="I148" s="176">
        <v>10</v>
      </c>
      <c r="J148" s="177">
        <v>25</v>
      </c>
      <c r="K148" s="177">
        <v>50</v>
      </c>
      <c r="L148" s="177">
        <v>75</v>
      </c>
      <c r="M148" s="920">
        <v>1</v>
      </c>
      <c r="N148" s="920"/>
      <c r="O148" s="178">
        <v>5</v>
      </c>
      <c r="P148" s="775"/>
      <c r="Q148" s="666"/>
      <c r="T148" s="674"/>
      <c r="U148" s="773"/>
      <c r="V148" s="172">
        <v>10</v>
      </c>
      <c r="W148" s="172">
        <v>25</v>
      </c>
      <c r="X148" s="172">
        <v>50</v>
      </c>
      <c r="Y148" s="173">
        <v>75</v>
      </c>
      <c r="Z148" s="174">
        <v>1</v>
      </c>
      <c r="AA148" s="175">
        <v>5</v>
      </c>
      <c r="AB148" s="179">
        <v>10</v>
      </c>
      <c r="AC148" s="180">
        <v>25</v>
      </c>
      <c r="AD148" s="177">
        <v>50</v>
      </c>
      <c r="AE148" s="177">
        <v>75</v>
      </c>
      <c r="AF148" s="920">
        <v>1</v>
      </c>
      <c r="AG148" s="920"/>
      <c r="AH148" s="178">
        <v>5</v>
      </c>
      <c r="AI148" s="775"/>
      <c r="AJ148" s="666"/>
      <c r="AM148" s="676"/>
      <c r="AN148" s="676"/>
      <c r="AO148" s="181"/>
      <c r="AP148" s="181"/>
      <c r="AQ148" s="181"/>
      <c r="AR148" s="182"/>
      <c r="AS148" s="776"/>
      <c r="AT148" s="776"/>
      <c r="AU148" s="183"/>
      <c r="AV148" s="183"/>
      <c r="AW148" s="183"/>
      <c r="AX148" s="183"/>
      <c r="AY148" s="184"/>
      <c r="AZ148" s="184"/>
      <c r="BA148" s="776"/>
      <c r="BB148" s="641"/>
      <c r="BC148" s="776"/>
      <c r="BD148" s="171"/>
      <c r="BE148" s="171"/>
    </row>
    <row r="149" spans="1:57" ht="15.75" x14ac:dyDescent="0.25">
      <c r="A149" s="771" t="s">
        <v>7</v>
      </c>
      <c r="B149" s="772"/>
      <c r="C149" s="104">
        <f>IFERROR((VLOOKUP(A149,$C$6:$M$32,7,0)),0)+IFERROR((VLOOKUP(A149,$V$6:$AF$36,7,0)),0)+IFERROR((VLOOKUP(A149,$AO$6:$AY$36,7,0)),0)+IFERROR((VLOOKUP(A149,$BH$6:$BS$36,7,0)),0)</f>
        <v>0</v>
      </c>
      <c r="D149" s="104">
        <f>IFERROR((VLOOKUP(A149,$C$6:$M$32,8,0)),0)+IFERROR((VLOOKUP(A149,$V$6:$AF$36,8,0)),0)+IFERROR((VLOOKUP(A149,$AO$6:$AY$36,8,0)),0)+IFERROR((VLOOKUP(A149,$BH$6:$BS$36,8,0)),0)</f>
        <v>0</v>
      </c>
      <c r="E149" s="104">
        <f>IFERROR((VLOOKUP(A149,$C$6:$M$32,9,0)),0)+IFERROR((VLOOKUP(A149,$V$6:$AF$36,9,0)),0)+IFERROR((VLOOKUP(A149,$AO$6:$AY$36,9,0)),0)+IFERROR((VLOOKUP(A149,$BH$6:$BS$36,9,0)),0)</f>
        <v>0</v>
      </c>
      <c r="F149" s="104">
        <f>IFERROR((VLOOKUP(A149,$C$6:$M$32,10,0)),0)+IFERROR((VLOOKUP(A149,$V$6:$AF$36,10,0)),0)+IFERROR((VLOOKUP(A149,$AO$6:$AY$36,10,0)),0)+IFERROR((VLOOKUP(A149,$BH$6:$BS$36,10,0)),0)</f>
        <v>0</v>
      </c>
      <c r="G149" s="54">
        <f>IFERROR((VLOOKUP(A149,$C$6:$M$32,11,0)),0)+IFERROR((VLOOKUP(A149,$V$6:$AF$36,11,0)),0)+IFERROR((VLOOKUP(A149,$AO$6:$AY$36,11,0)),0)+IFERROR((VLOOKUP(A149,$BH$6:$BS$36,11,0)),0)</f>
        <v>0</v>
      </c>
      <c r="H149" s="75">
        <f>IFERROR((VLOOKUP(A149,$C$6:$N$32,12,0)),0)+IFERROR((VLOOKUP(A149,$V$6:$AG$36,12,0)),0)+IFERROR((VLOOKUP(A149,$AO$6:$AZ$36,12,0)),0)+IFERROR((VLOOKUP(A149,$BH$6:$BS$36,12,0)),0)</f>
        <v>0</v>
      </c>
      <c r="I149" s="186"/>
      <c r="J149" s="185"/>
      <c r="K149" s="185"/>
      <c r="L149" s="185"/>
      <c r="M149" s="705"/>
      <c r="N149" s="706"/>
      <c r="O149" s="28"/>
      <c r="P149" s="105">
        <f>IFERROR((VLOOKUP(A149,$C$6:$S$32,14,0)),0)+IFERROR((VLOOKUP(A149,$V$6:$AL$36,14,0)),0)+IFERROR((VLOOKUP(A149,$AO$6:$BE$36,14,0)),0)+IFERROR((VLOOKUP(A149,$BH$6:$BW$36,14,0)),0)</f>
        <v>0</v>
      </c>
      <c r="Q149" s="106">
        <f>IFERROR((VLOOKUP(A149,$C$6:$S$32,16,0)),0)+IFERROR((VLOOKUP(A149,$V$6:$AL$36,16,0)),0)+IFERROR((VLOOKUP(A149,$AO$6:$BE$36,16,0)),0)+IFERROR((VLOOKUP(A149,$BH$6:$BW$36,16,0)),0)</f>
        <v>0</v>
      </c>
      <c r="T149" s="771" t="s">
        <v>7</v>
      </c>
      <c r="U149" s="772"/>
      <c r="V149" s="104">
        <f>IFERROR((VLOOKUP(T149,$C$6:$M$32,7,0)),0)+IFERROR((VLOOKUP(T149,$V$6:$AF$36,7,0)),0)+IFERROR((VLOOKUP(T149,$AO$6:$AY$36,7,0)),0)+IFERROR((VLOOKUP(A149,$BH$6:$BS$36,7,0)),0)</f>
        <v>0</v>
      </c>
      <c r="W149" s="104">
        <f>IFERROR((VLOOKUP(T149,$C$6:$M$32,8,0)),0)+IFERROR((VLOOKUP(T149,$V$6:$AF$36,8,0)),0)+IFERROR((VLOOKUP(T149,$AO$6:$AY$36,8,0)),0)+IFERROR((VLOOKUP(A149,$BH$6:$BS$36,8,0)),0)</f>
        <v>0</v>
      </c>
      <c r="X149" s="104">
        <f>IFERROR((VLOOKUP(T149,$C$6:$M$32,9,0)),0)+IFERROR((VLOOKUP(T149,$V$6:$AF$36,9,0)),0)+IFERROR((VLOOKUP(T149,$AO$6:$AY$36,9,0)),0)+IFERROR((VLOOKUP(A149,$BH$6:$BS$36,9,0)),0)</f>
        <v>0</v>
      </c>
      <c r="Y149" s="104">
        <f>IFERROR((VLOOKUP(T149,$C$6:$M$32,10,0)),0)+IFERROR((VLOOKUP(T149,$V$6:$AF$36,10,0)),0)+IFERROR((VLOOKUP(T149,$AO$6:$AY$36,10,0)),0)+IFERROR((VLOOKUP(A149,$BH$6:$BS$36,10,0)),0)</f>
        <v>0</v>
      </c>
      <c r="Z149" s="54">
        <f>IFERROR((VLOOKUP(T149,$C$6:$M$32,11,0)),0)+IFERROR((VLOOKUP(T149,$V$6:$AF$36,11,0)),0)+IFERROR((VLOOKUP(T149,$AO$6:$AY$36,11,0)),0)+IFERROR((VLOOKUP(A149,$BH$6:$BS$36,11,0)),0)</f>
        <v>0</v>
      </c>
      <c r="AA149" s="75">
        <f>IFERROR((VLOOKUP(T149,$C$6:$N$32,12,0)),0)+IFERROR((VLOOKUP(T149,$V$6:$AG$36,12,0)),0)+IFERROR((VLOOKUP(T149,$AO$6:$AZ$36,12,0)),0)+IFERROR((VLOOKUP(T149,$BH$6:$BS$36,12,0)),0)</f>
        <v>0</v>
      </c>
      <c r="AB149" s="187"/>
      <c r="AC149" s="188"/>
      <c r="AD149" s="185"/>
      <c r="AE149" s="185"/>
      <c r="AF149" s="705"/>
      <c r="AG149" s="706"/>
      <c r="AH149" s="28"/>
      <c r="AI149" s="105">
        <f>IFERROR((VLOOKUP(T149,$C$6:$S$32,14,0)),0)+IFERROR((VLOOKUP(T149,$V$6:$AL$36,14,0)),0)+IFERROR((VLOOKUP(T149,$AO$6:$BE$36,14,0)),0)+IFERROR((VLOOKUP(T149,$BH$6:$BW$36,14,0)),0)</f>
        <v>0</v>
      </c>
      <c r="AJ149" s="106">
        <f>IFERROR((VLOOKUP(T149,$C$6:$S$32,16,0)),0)+IFERROR((VLOOKUP(T149,$V$6:$AL$36,16,0)),0)+IFERROR((VLOOKUP(T149,$AO$6:$BE$36,16,0)),0)+IFERROR((VLOOKUP(T149,$BH$6:$BW$36,16,0)),0)</f>
        <v>0</v>
      </c>
      <c r="AM149" s="768"/>
      <c r="AN149" s="768"/>
      <c r="AO149" s="181"/>
      <c r="AP149" s="181"/>
      <c r="AQ149" s="181"/>
      <c r="AR149" s="182"/>
      <c r="AS149" s="182"/>
      <c r="AT149" s="182"/>
      <c r="AU149" s="182"/>
      <c r="AV149" s="182"/>
      <c r="AW149" s="182"/>
      <c r="AX149" s="182"/>
      <c r="AY149" s="171"/>
      <c r="AZ149" s="171"/>
      <c r="BA149" s="171"/>
      <c r="BB149" s="171"/>
      <c r="BC149" s="171"/>
      <c r="BD149" s="171"/>
      <c r="BE149" s="171"/>
    </row>
    <row r="150" spans="1:57" ht="15.75" x14ac:dyDescent="0.25">
      <c r="A150" s="766" t="s">
        <v>147</v>
      </c>
      <c r="B150" s="767"/>
      <c r="C150" s="107">
        <f t="shared" ref="C150:C168" si="29">IFERROR((VLOOKUP(A150,$C$6:$M$32,7,0)),0)+IFERROR((VLOOKUP(A150,$V$6:$AF$36,7,0)),0)+IFERROR((VLOOKUP(A150,$AO$6:$AY$36,7,0)),0)+IFERROR((VLOOKUP(A150,$BH$6:$BS$36,7,0)),0)</f>
        <v>0</v>
      </c>
      <c r="D150" s="107">
        <f t="shared" ref="D150:D168" si="30">IFERROR((VLOOKUP(A150,$C$6:$M$32,8,0)),0)+IFERROR((VLOOKUP(A150,$V$6:$AF$36,8,0)),0)+IFERROR((VLOOKUP(A150,$AO$6:$AY$36,8,0)),0)+IFERROR((VLOOKUP(A150,$BH$6:$BS$36,8,0)),0)</f>
        <v>0</v>
      </c>
      <c r="E150" s="107">
        <f t="shared" ref="E150:E168" si="31">IFERROR((VLOOKUP(A150,$C$6:$M$32,9,0)),0)+IFERROR((VLOOKUP(A150,$V$6:$AF$36,9,0)),0)+IFERROR((VLOOKUP(A150,$AO$6:$AY$36,9,0)),0)+IFERROR((VLOOKUP(A150,$BH$6:$BS$36,9,0)),0)</f>
        <v>0</v>
      </c>
      <c r="F150" s="107">
        <f t="shared" ref="F150:F168" si="32">IFERROR((VLOOKUP(A150,$C$6:$M$32,10,0)),0)+IFERROR((VLOOKUP(A150,$V$6:$AF$36,10,0)),0)+IFERROR((VLOOKUP(A150,$AO$6:$AY$36,10,0)),0)+IFERROR((VLOOKUP(A150,$BH$6:$BS$36,10,0)),0)</f>
        <v>0</v>
      </c>
      <c r="G150" s="55">
        <f t="shared" ref="G150:G168" si="33">IFERROR((VLOOKUP(A150,$C$6:$M$32,11,0)),0)+IFERROR((VLOOKUP(A150,$V$6:$AF$36,11,0)),0)+IFERROR((VLOOKUP(A150,$AO$6:$AY$36,11,0)),0)+IFERROR((VLOOKUP(A150,$BH$6:$BS$36,11,0)),0)</f>
        <v>0</v>
      </c>
      <c r="H150" s="74">
        <f t="shared" ref="H150:H168" si="34">IFERROR((VLOOKUP(A150,$C$6:$N$32,12,0)),0)+IFERROR((VLOOKUP(A150,$V$6:$AG$36,12,0)),0)+IFERROR((VLOOKUP(A150,$AO$6:$AZ$36,12,0)),0)+IFERROR((VLOOKUP(A150,$BH$6:$BS$36,12,0)),0)</f>
        <v>0</v>
      </c>
      <c r="I150" s="190"/>
      <c r="J150" s="189"/>
      <c r="K150" s="189"/>
      <c r="L150" s="189"/>
      <c r="M150" s="585"/>
      <c r="N150" s="586"/>
      <c r="O150" s="29"/>
      <c r="P150" s="108">
        <f t="shared" ref="P150:P168" si="35">IFERROR((VLOOKUP(A150,$C$6:$S$32,14,0)),0)+IFERROR((VLOOKUP(A150,$V$6:$AL$36,14,0)),0)+IFERROR((VLOOKUP(A150,$AO$6:$BE$36,14,0)),0)</f>
        <v>0</v>
      </c>
      <c r="Q150" s="109">
        <f t="shared" ref="Q150:Q168" si="36">IFERROR((VLOOKUP(A150,$C$6:$S$32,16,0)),0)+IFERROR((VLOOKUP(A150,$V$6:$AL$36,16,0)),0)+IFERROR((VLOOKUP(A150,$AO$6:$BE$36,16,0)),0)</f>
        <v>0</v>
      </c>
      <c r="T150" s="766" t="s">
        <v>147</v>
      </c>
      <c r="U150" s="767"/>
      <c r="V150" s="107">
        <f t="shared" ref="V150:V168" si="37">IFERROR((VLOOKUP(T150,$C$6:$M$32,7,0)),0)+IFERROR((VLOOKUP(T150,$V$6:$AF$36,7,0)),0)+IFERROR((VLOOKUP(T150,$AO$6:$AY$36,7,0)),0)+IFERROR((VLOOKUP(A150,$BH$6:$BS$36,7,0)),0)</f>
        <v>0</v>
      </c>
      <c r="W150" s="107">
        <f t="shared" ref="W150:W168" si="38">IFERROR((VLOOKUP(T150,$C$6:$M$32,8,0)),0)+IFERROR((VLOOKUP(T150,$V$6:$AF$36,8,0)),0)+IFERROR((VLOOKUP(T150,$AO$6:$AY$36,8,0)),0)+IFERROR((VLOOKUP(A150,$BH$6:$BS$36,8,0)),0)</f>
        <v>0</v>
      </c>
      <c r="X150" s="107">
        <f t="shared" ref="X150:X168" si="39">IFERROR((VLOOKUP(T150,$C$6:$M$32,9,0)),0)+IFERROR((VLOOKUP(T150,$V$6:$AF$36,9,0)),0)+IFERROR((VLOOKUP(T150,$AO$6:$AY$36,9,0)),0)+IFERROR((VLOOKUP(A150,$BH$6:$BS$36,9,0)),0)</f>
        <v>0</v>
      </c>
      <c r="Y150" s="107">
        <f t="shared" ref="Y150:Y168" si="40">IFERROR((VLOOKUP(T150,$C$6:$M$32,10,0)),0)+IFERROR((VLOOKUP(T150,$V$6:$AF$36,10,0)),0)+IFERROR((VLOOKUP(T150,$AO$6:$AY$36,10,0)),0)+IFERROR((VLOOKUP(A150,$BH$6:$BS$36,10,0)),0)</f>
        <v>0</v>
      </c>
      <c r="Z150" s="55">
        <f t="shared" ref="Z150:Z168" si="41">IFERROR((VLOOKUP(T150,$C$6:$M$32,11,0)),0)+IFERROR((VLOOKUP(T150,$V$6:$AF$36,11,0)),0)+IFERROR((VLOOKUP(T150,$AO$6:$AY$36,11,0)),0)+IFERROR((VLOOKUP(A150,$BH$6:$BS$36,11,0)),0)</f>
        <v>0</v>
      </c>
      <c r="AA150" s="74">
        <f t="shared" ref="AA150:AA168" si="42">IFERROR((VLOOKUP(T150,$C$6:$N$32,12,0)),0)+IFERROR((VLOOKUP(T150,$V$6:$AG$36,12,0)),0)+IFERROR((VLOOKUP(T150,$AO$6:$AZ$36,12,0)),0)+IFERROR((VLOOKUP(T150,$BH$6:$BS$36,12,0)),0)</f>
        <v>0</v>
      </c>
      <c r="AB150" s="191"/>
      <c r="AC150" s="192"/>
      <c r="AD150" s="189"/>
      <c r="AE150" s="189"/>
      <c r="AF150" s="585"/>
      <c r="AG150" s="586"/>
      <c r="AH150" s="29"/>
      <c r="AI150" s="108">
        <f t="shared" ref="AI150:AI168" si="43">IFERROR((VLOOKUP(T150,$C$6:$S$32,14,0)),0)+IFERROR((VLOOKUP(T150,$V$6:$AL$36,14,0)),0)+IFERROR((VLOOKUP(T150,$AO$6:$BE$36,14,0)),0)</f>
        <v>0</v>
      </c>
      <c r="AJ150" s="109">
        <f t="shared" ref="AJ150:AJ168" si="44">IFERROR((VLOOKUP(T150,$C$6:$S$32,16,0)),0)+IFERROR((VLOOKUP(T150,$V$6:$AL$36,16,0)),0)+IFERROR((VLOOKUP(T150,$AO$6:$BE$36,16,0)),0)</f>
        <v>0</v>
      </c>
      <c r="AM150" s="768"/>
      <c r="AN150" s="768"/>
      <c r="AO150" s="181"/>
      <c r="AP150" s="181"/>
      <c r="AQ150" s="181"/>
      <c r="AR150" s="182"/>
      <c r="AS150" s="182"/>
      <c r="AT150" s="182"/>
      <c r="AU150" s="182"/>
      <c r="AV150" s="182"/>
      <c r="AW150" s="182"/>
      <c r="AX150" s="182"/>
      <c r="AY150" s="171"/>
      <c r="AZ150" s="171"/>
      <c r="BA150" s="171"/>
      <c r="BB150" s="171"/>
      <c r="BC150" s="171"/>
      <c r="BD150" s="171"/>
      <c r="BE150" s="171"/>
    </row>
    <row r="151" spans="1:57" ht="15.75" x14ac:dyDescent="0.25">
      <c r="A151" s="766" t="s">
        <v>8</v>
      </c>
      <c r="B151" s="767"/>
      <c r="C151" s="107">
        <f t="shared" si="29"/>
        <v>0</v>
      </c>
      <c r="D151" s="107">
        <f t="shared" si="30"/>
        <v>0</v>
      </c>
      <c r="E151" s="107">
        <f t="shared" si="31"/>
        <v>0</v>
      </c>
      <c r="F151" s="107">
        <f t="shared" si="32"/>
        <v>0</v>
      </c>
      <c r="G151" s="55">
        <f t="shared" si="33"/>
        <v>0</v>
      </c>
      <c r="H151" s="74">
        <f t="shared" si="34"/>
        <v>0</v>
      </c>
      <c r="I151" s="190"/>
      <c r="J151" s="189"/>
      <c r="K151" s="189"/>
      <c r="L151" s="189"/>
      <c r="M151" s="585"/>
      <c r="N151" s="586"/>
      <c r="O151" s="29"/>
      <c r="P151" s="108">
        <f t="shared" si="35"/>
        <v>0</v>
      </c>
      <c r="Q151" s="109">
        <f t="shared" si="36"/>
        <v>0</v>
      </c>
      <c r="T151" s="766" t="s">
        <v>8</v>
      </c>
      <c r="U151" s="767"/>
      <c r="V151" s="107">
        <f t="shared" si="37"/>
        <v>0</v>
      </c>
      <c r="W151" s="107">
        <f t="shared" si="38"/>
        <v>0</v>
      </c>
      <c r="X151" s="107">
        <f t="shared" si="39"/>
        <v>0</v>
      </c>
      <c r="Y151" s="107">
        <f t="shared" si="40"/>
        <v>0</v>
      </c>
      <c r="Z151" s="55">
        <f t="shared" si="41"/>
        <v>0</v>
      </c>
      <c r="AA151" s="74">
        <f t="shared" si="42"/>
        <v>0</v>
      </c>
      <c r="AB151" s="191"/>
      <c r="AC151" s="189"/>
      <c r="AD151" s="189"/>
      <c r="AE151" s="189"/>
      <c r="AF151" s="585"/>
      <c r="AG151" s="586"/>
      <c r="AH151" s="29"/>
      <c r="AI151" s="108">
        <f t="shared" si="43"/>
        <v>0</v>
      </c>
      <c r="AJ151" s="109">
        <f t="shared" si="44"/>
        <v>0</v>
      </c>
      <c r="AM151" s="768"/>
      <c r="AN151" s="768"/>
      <c r="AO151" s="181"/>
      <c r="AP151" s="181"/>
      <c r="AQ151" s="181"/>
      <c r="AR151" s="182"/>
      <c r="AS151" s="182"/>
      <c r="AT151" s="182"/>
      <c r="AU151" s="182"/>
      <c r="AV151" s="182"/>
      <c r="AW151" s="182"/>
      <c r="AX151" s="182"/>
      <c r="AY151" s="171"/>
      <c r="AZ151" s="171"/>
      <c r="BA151" s="171"/>
      <c r="BB151" s="171"/>
      <c r="BC151" s="171"/>
      <c r="BD151" s="171"/>
      <c r="BE151" s="171"/>
    </row>
    <row r="152" spans="1:57" ht="15.75" x14ac:dyDescent="0.25">
      <c r="A152" s="766" t="s">
        <v>9</v>
      </c>
      <c r="B152" s="767"/>
      <c r="C152" s="107">
        <f t="shared" si="29"/>
        <v>0</v>
      </c>
      <c r="D152" s="107">
        <f t="shared" si="30"/>
        <v>0</v>
      </c>
      <c r="E152" s="107">
        <f t="shared" si="31"/>
        <v>0</v>
      </c>
      <c r="F152" s="107">
        <f t="shared" si="32"/>
        <v>0</v>
      </c>
      <c r="G152" s="55">
        <f t="shared" si="33"/>
        <v>0</v>
      </c>
      <c r="H152" s="74">
        <f t="shared" si="34"/>
        <v>0</v>
      </c>
      <c r="I152" s="190"/>
      <c r="J152" s="189"/>
      <c r="K152" s="189"/>
      <c r="L152" s="189"/>
      <c r="M152" s="585"/>
      <c r="N152" s="586"/>
      <c r="O152" s="29"/>
      <c r="P152" s="108">
        <f t="shared" si="35"/>
        <v>0</v>
      </c>
      <c r="Q152" s="109">
        <f t="shared" si="36"/>
        <v>0</v>
      </c>
      <c r="T152" s="766" t="s">
        <v>9</v>
      </c>
      <c r="U152" s="767"/>
      <c r="V152" s="107">
        <f t="shared" si="37"/>
        <v>0</v>
      </c>
      <c r="W152" s="107">
        <f t="shared" si="38"/>
        <v>0</v>
      </c>
      <c r="X152" s="107">
        <f t="shared" si="39"/>
        <v>0</v>
      </c>
      <c r="Y152" s="107">
        <f t="shared" si="40"/>
        <v>0</v>
      </c>
      <c r="Z152" s="55">
        <f t="shared" si="41"/>
        <v>0</v>
      </c>
      <c r="AA152" s="74">
        <f t="shared" si="42"/>
        <v>0</v>
      </c>
      <c r="AB152" s="191"/>
      <c r="AC152" s="189"/>
      <c r="AD152" s="189"/>
      <c r="AE152" s="189"/>
      <c r="AF152" s="585"/>
      <c r="AG152" s="586"/>
      <c r="AH152" s="29"/>
      <c r="AI152" s="108">
        <f t="shared" si="43"/>
        <v>0</v>
      </c>
      <c r="AJ152" s="109">
        <f t="shared" si="44"/>
        <v>0</v>
      </c>
      <c r="AM152" s="768"/>
      <c r="AN152" s="768"/>
      <c r="AO152" s="181"/>
      <c r="AP152" s="181"/>
      <c r="AQ152" s="181"/>
      <c r="AR152" s="182"/>
      <c r="AS152" s="182"/>
      <c r="AT152" s="182"/>
      <c r="AU152" s="182"/>
      <c r="AV152" s="182"/>
      <c r="AW152" s="182"/>
      <c r="AX152" s="182"/>
      <c r="AY152" s="171"/>
      <c r="AZ152" s="171"/>
      <c r="BA152" s="171"/>
      <c r="BB152" s="171"/>
      <c r="BC152" s="171"/>
      <c r="BD152" s="171"/>
      <c r="BE152" s="171"/>
    </row>
    <row r="153" spans="1:57" ht="15.75" x14ac:dyDescent="0.25">
      <c r="A153" s="766" t="s">
        <v>10</v>
      </c>
      <c r="B153" s="767"/>
      <c r="C153" s="107">
        <f t="shared" si="29"/>
        <v>0</v>
      </c>
      <c r="D153" s="107">
        <f t="shared" si="30"/>
        <v>0</v>
      </c>
      <c r="E153" s="107">
        <f t="shared" si="31"/>
        <v>0</v>
      </c>
      <c r="F153" s="107">
        <f t="shared" si="32"/>
        <v>0</v>
      </c>
      <c r="G153" s="55">
        <f t="shared" si="33"/>
        <v>0</v>
      </c>
      <c r="H153" s="74">
        <f t="shared" si="34"/>
        <v>0</v>
      </c>
      <c r="I153" s="190"/>
      <c r="J153" s="189"/>
      <c r="K153" s="189"/>
      <c r="L153" s="189"/>
      <c r="M153" s="585"/>
      <c r="N153" s="586"/>
      <c r="O153" s="29"/>
      <c r="P153" s="108">
        <f t="shared" si="35"/>
        <v>0</v>
      </c>
      <c r="Q153" s="109">
        <f t="shared" si="36"/>
        <v>0</v>
      </c>
      <c r="T153" s="766" t="s">
        <v>10</v>
      </c>
      <c r="U153" s="767"/>
      <c r="V153" s="107">
        <f t="shared" si="37"/>
        <v>0</v>
      </c>
      <c r="W153" s="107">
        <f t="shared" si="38"/>
        <v>0</v>
      </c>
      <c r="X153" s="107">
        <f t="shared" si="39"/>
        <v>0</v>
      </c>
      <c r="Y153" s="107">
        <f t="shared" si="40"/>
        <v>0</v>
      </c>
      <c r="Z153" s="55">
        <f t="shared" si="41"/>
        <v>0</v>
      </c>
      <c r="AA153" s="74">
        <f t="shared" si="42"/>
        <v>0</v>
      </c>
      <c r="AB153" s="191"/>
      <c r="AC153" s="189"/>
      <c r="AD153" s="189"/>
      <c r="AE153" s="189"/>
      <c r="AF153" s="585"/>
      <c r="AG153" s="586"/>
      <c r="AH153" s="29"/>
      <c r="AI153" s="108">
        <f t="shared" si="43"/>
        <v>0</v>
      </c>
      <c r="AJ153" s="109">
        <f t="shared" si="44"/>
        <v>0</v>
      </c>
      <c r="AM153" s="768"/>
      <c r="AN153" s="768"/>
      <c r="AO153" s="181"/>
      <c r="AP153" s="181"/>
      <c r="AQ153" s="181"/>
      <c r="AR153" s="182"/>
      <c r="AS153" s="182"/>
      <c r="AT153" s="182"/>
      <c r="AU153" s="182"/>
      <c r="AV153" s="182"/>
      <c r="AW153" s="182"/>
      <c r="AX153" s="182"/>
      <c r="AY153" s="171"/>
      <c r="AZ153" s="171"/>
      <c r="BA153" s="171"/>
      <c r="BB153" s="171"/>
      <c r="BC153" s="171"/>
      <c r="BD153" s="171"/>
      <c r="BE153" s="171"/>
    </row>
    <row r="154" spans="1:57" ht="15.75" x14ac:dyDescent="0.25">
      <c r="A154" s="766" t="s">
        <v>148</v>
      </c>
      <c r="B154" s="767"/>
      <c r="C154" s="107">
        <f t="shared" si="29"/>
        <v>0</v>
      </c>
      <c r="D154" s="107">
        <f t="shared" si="30"/>
        <v>0</v>
      </c>
      <c r="E154" s="107">
        <f t="shared" si="31"/>
        <v>0</v>
      </c>
      <c r="F154" s="107">
        <f t="shared" si="32"/>
        <v>0</v>
      </c>
      <c r="G154" s="55">
        <f t="shared" si="33"/>
        <v>0</v>
      </c>
      <c r="H154" s="74">
        <f t="shared" si="34"/>
        <v>0</v>
      </c>
      <c r="I154" s="190"/>
      <c r="J154" s="189"/>
      <c r="K154" s="189"/>
      <c r="L154" s="189"/>
      <c r="M154" s="585"/>
      <c r="N154" s="586"/>
      <c r="O154" s="29"/>
      <c r="P154" s="108">
        <f t="shared" si="35"/>
        <v>0</v>
      </c>
      <c r="Q154" s="109">
        <f t="shared" si="36"/>
        <v>0</v>
      </c>
      <c r="T154" s="766" t="s">
        <v>148</v>
      </c>
      <c r="U154" s="767"/>
      <c r="V154" s="107">
        <f t="shared" si="37"/>
        <v>0</v>
      </c>
      <c r="W154" s="107">
        <f t="shared" si="38"/>
        <v>0</v>
      </c>
      <c r="X154" s="107">
        <f t="shared" si="39"/>
        <v>0</v>
      </c>
      <c r="Y154" s="107">
        <f t="shared" si="40"/>
        <v>0</v>
      </c>
      <c r="Z154" s="55">
        <f t="shared" si="41"/>
        <v>0</v>
      </c>
      <c r="AA154" s="74">
        <f t="shared" si="42"/>
        <v>0</v>
      </c>
      <c r="AB154" s="191"/>
      <c r="AC154" s="189"/>
      <c r="AD154" s="189"/>
      <c r="AE154" s="189"/>
      <c r="AF154" s="585"/>
      <c r="AG154" s="586"/>
      <c r="AH154" s="29"/>
      <c r="AI154" s="108">
        <f t="shared" si="43"/>
        <v>0</v>
      </c>
      <c r="AJ154" s="109">
        <f t="shared" si="44"/>
        <v>0</v>
      </c>
      <c r="AM154" s="768"/>
      <c r="AN154" s="768"/>
      <c r="AO154" s="181"/>
      <c r="AP154" s="181"/>
      <c r="AQ154" s="181"/>
      <c r="AR154" s="182"/>
      <c r="AS154" s="182"/>
      <c r="AT154" s="182"/>
      <c r="AU154" s="182"/>
      <c r="AV154" s="182"/>
      <c r="AW154" s="182"/>
      <c r="AX154" s="182"/>
      <c r="AY154" s="171"/>
      <c r="AZ154" s="171"/>
      <c r="BA154" s="171"/>
      <c r="BB154" s="171"/>
      <c r="BC154" s="171"/>
      <c r="BD154" s="171"/>
      <c r="BE154" s="171"/>
    </row>
    <row r="155" spans="1:57" ht="15.75" x14ac:dyDescent="0.25">
      <c r="A155" s="766" t="s">
        <v>29</v>
      </c>
      <c r="B155" s="767"/>
      <c r="C155" s="107">
        <f t="shared" si="29"/>
        <v>0</v>
      </c>
      <c r="D155" s="107">
        <f t="shared" si="30"/>
        <v>0</v>
      </c>
      <c r="E155" s="107">
        <f t="shared" si="31"/>
        <v>0</v>
      </c>
      <c r="F155" s="107">
        <f t="shared" si="32"/>
        <v>0</v>
      </c>
      <c r="G155" s="55">
        <f t="shared" si="33"/>
        <v>0</v>
      </c>
      <c r="H155" s="74">
        <f t="shared" si="34"/>
        <v>0</v>
      </c>
      <c r="I155" s="190"/>
      <c r="J155" s="189"/>
      <c r="K155" s="189"/>
      <c r="L155" s="189"/>
      <c r="M155" s="585"/>
      <c r="N155" s="586"/>
      <c r="O155" s="29"/>
      <c r="P155" s="108">
        <f t="shared" si="35"/>
        <v>0</v>
      </c>
      <c r="Q155" s="109">
        <f t="shared" si="36"/>
        <v>0</v>
      </c>
      <c r="T155" s="766" t="s">
        <v>29</v>
      </c>
      <c r="U155" s="767"/>
      <c r="V155" s="107">
        <f t="shared" si="37"/>
        <v>0</v>
      </c>
      <c r="W155" s="107">
        <f t="shared" si="38"/>
        <v>0</v>
      </c>
      <c r="X155" s="107">
        <f t="shared" si="39"/>
        <v>0</v>
      </c>
      <c r="Y155" s="107">
        <f t="shared" si="40"/>
        <v>0</v>
      </c>
      <c r="Z155" s="55">
        <f t="shared" si="41"/>
        <v>0</v>
      </c>
      <c r="AA155" s="74">
        <f t="shared" si="42"/>
        <v>0</v>
      </c>
      <c r="AB155" s="191"/>
      <c r="AC155" s="189"/>
      <c r="AD155" s="189"/>
      <c r="AE155" s="189"/>
      <c r="AF155" s="585"/>
      <c r="AG155" s="586"/>
      <c r="AH155" s="29"/>
      <c r="AI155" s="108">
        <f t="shared" si="43"/>
        <v>0</v>
      </c>
      <c r="AJ155" s="109">
        <f t="shared" si="44"/>
        <v>0</v>
      </c>
      <c r="AM155" s="768"/>
      <c r="AN155" s="768"/>
      <c r="AO155" s="181"/>
      <c r="AP155" s="181"/>
      <c r="AQ155" s="181"/>
      <c r="AR155" s="182"/>
      <c r="AS155" s="182"/>
      <c r="AT155" s="182"/>
      <c r="AU155" s="182"/>
      <c r="AV155" s="182"/>
      <c r="AW155" s="182"/>
      <c r="AX155" s="182"/>
      <c r="AY155" s="171"/>
      <c r="AZ155" s="171"/>
      <c r="BA155" s="171"/>
      <c r="BB155" s="171"/>
      <c r="BC155" s="171"/>
      <c r="BD155" s="171"/>
      <c r="BE155" s="171"/>
    </row>
    <row r="156" spans="1:57" ht="15.75" x14ac:dyDescent="0.25">
      <c r="A156" s="766" t="s">
        <v>149</v>
      </c>
      <c r="B156" s="767"/>
      <c r="C156" s="107">
        <f t="shared" si="29"/>
        <v>0</v>
      </c>
      <c r="D156" s="107">
        <f t="shared" si="30"/>
        <v>0</v>
      </c>
      <c r="E156" s="107">
        <f t="shared" si="31"/>
        <v>0</v>
      </c>
      <c r="F156" s="107">
        <f t="shared" si="32"/>
        <v>0</v>
      </c>
      <c r="G156" s="55">
        <f t="shared" si="33"/>
        <v>0</v>
      </c>
      <c r="H156" s="74">
        <f t="shared" si="34"/>
        <v>0</v>
      </c>
      <c r="I156" s="190"/>
      <c r="J156" s="189"/>
      <c r="K156" s="189"/>
      <c r="L156" s="189"/>
      <c r="M156" s="585"/>
      <c r="N156" s="586"/>
      <c r="O156" s="29"/>
      <c r="P156" s="108">
        <f t="shared" si="35"/>
        <v>0</v>
      </c>
      <c r="Q156" s="109">
        <f t="shared" si="36"/>
        <v>0</v>
      </c>
      <c r="T156" s="766" t="s">
        <v>149</v>
      </c>
      <c r="U156" s="767"/>
      <c r="V156" s="107">
        <f t="shared" si="37"/>
        <v>0</v>
      </c>
      <c r="W156" s="107">
        <f t="shared" si="38"/>
        <v>0</v>
      </c>
      <c r="X156" s="107">
        <f t="shared" si="39"/>
        <v>0</v>
      </c>
      <c r="Y156" s="107">
        <f t="shared" si="40"/>
        <v>0</v>
      </c>
      <c r="Z156" s="55">
        <f t="shared" si="41"/>
        <v>0</v>
      </c>
      <c r="AA156" s="74">
        <f t="shared" si="42"/>
        <v>0</v>
      </c>
      <c r="AB156" s="191"/>
      <c r="AC156" s="189"/>
      <c r="AD156" s="189"/>
      <c r="AE156" s="189"/>
      <c r="AF156" s="585"/>
      <c r="AG156" s="586"/>
      <c r="AH156" s="29"/>
      <c r="AI156" s="108">
        <f t="shared" si="43"/>
        <v>0</v>
      </c>
      <c r="AJ156" s="109">
        <f t="shared" si="44"/>
        <v>0</v>
      </c>
      <c r="AM156" s="768"/>
      <c r="AN156" s="768"/>
      <c r="AO156" s="181"/>
      <c r="AP156" s="181"/>
      <c r="AQ156" s="181"/>
      <c r="AR156" s="182"/>
      <c r="AS156" s="182"/>
      <c r="AT156" s="182"/>
      <c r="AU156" s="182"/>
      <c r="AV156" s="182"/>
      <c r="AW156" s="182"/>
      <c r="AX156" s="182"/>
      <c r="AY156" s="171"/>
      <c r="AZ156" s="171"/>
      <c r="BA156" s="171"/>
      <c r="BB156" s="171"/>
      <c r="BC156" s="171"/>
      <c r="BD156" s="171"/>
      <c r="BE156" s="171"/>
    </row>
    <row r="157" spans="1:57" ht="15.75" x14ac:dyDescent="0.25">
      <c r="A157" s="766" t="s">
        <v>11</v>
      </c>
      <c r="B157" s="767"/>
      <c r="C157" s="107">
        <f t="shared" si="29"/>
        <v>0</v>
      </c>
      <c r="D157" s="107">
        <f t="shared" si="30"/>
        <v>0</v>
      </c>
      <c r="E157" s="107">
        <f t="shared" si="31"/>
        <v>0</v>
      </c>
      <c r="F157" s="107">
        <f t="shared" si="32"/>
        <v>0</v>
      </c>
      <c r="G157" s="55">
        <f t="shared" si="33"/>
        <v>0</v>
      </c>
      <c r="H157" s="74">
        <f t="shared" si="34"/>
        <v>0</v>
      </c>
      <c r="I157" s="190"/>
      <c r="J157" s="189"/>
      <c r="K157" s="189"/>
      <c r="L157" s="189"/>
      <c r="M157" s="585"/>
      <c r="N157" s="586"/>
      <c r="O157" s="29"/>
      <c r="P157" s="108">
        <f t="shared" si="35"/>
        <v>0</v>
      </c>
      <c r="Q157" s="109">
        <f t="shared" si="36"/>
        <v>0</v>
      </c>
      <c r="T157" s="766" t="s">
        <v>11</v>
      </c>
      <c r="U157" s="767"/>
      <c r="V157" s="107">
        <f t="shared" si="37"/>
        <v>0</v>
      </c>
      <c r="W157" s="107">
        <f t="shared" si="38"/>
        <v>0</v>
      </c>
      <c r="X157" s="107">
        <f t="shared" si="39"/>
        <v>0</v>
      </c>
      <c r="Y157" s="107">
        <f t="shared" si="40"/>
        <v>0</v>
      </c>
      <c r="Z157" s="55">
        <f t="shared" si="41"/>
        <v>0</v>
      </c>
      <c r="AA157" s="74">
        <f t="shared" si="42"/>
        <v>0</v>
      </c>
      <c r="AB157" s="191"/>
      <c r="AC157" s="189"/>
      <c r="AD157" s="189"/>
      <c r="AE157" s="189"/>
      <c r="AF157" s="585"/>
      <c r="AG157" s="586"/>
      <c r="AH157" s="29"/>
      <c r="AI157" s="108">
        <f t="shared" si="43"/>
        <v>0</v>
      </c>
      <c r="AJ157" s="109">
        <f t="shared" si="44"/>
        <v>0</v>
      </c>
      <c r="AM157" s="768"/>
      <c r="AN157" s="768"/>
      <c r="AO157" s="181"/>
      <c r="AP157" s="181"/>
      <c r="AQ157" s="181"/>
      <c r="AR157" s="182"/>
      <c r="AS157" s="182"/>
      <c r="AT157" s="182"/>
      <c r="AU157" s="182"/>
      <c r="AV157" s="182"/>
      <c r="AW157" s="182"/>
      <c r="AX157" s="182"/>
      <c r="AY157" s="171"/>
      <c r="AZ157" s="171"/>
      <c r="BA157" s="171"/>
      <c r="BB157" s="171"/>
      <c r="BC157" s="171"/>
      <c r="BD157" s="171"/>
      <c r="BE157" s="171"/>
    </row>
    <row r="158" spans="1:57" ht="15.75" x14ac:dyDescent="0.25">
      <c r="A158" s="766"/>
      <c r="B158" s="767"/>
      <c r="C158" s="107">
        <f t="shared" si="29"/>
        <v>0</v>
      </c>
      <c r="D158" s="107">
        <f t="shared" si="30"/>
        <v>0</v>
      </c>
      <c r="E158" s="107">
        <f t="shared" si="31"/>
        <v>0</v>
      </c>
      <c r="F158" s="107">
        <f t="shared" si="32"/>
        <v>0</v>
      </c>
      <c r="G158" s="55">
        <f t="shared" si="33"/>
        <v>0</v>
      </c>
      <c r="H158" s="74">
        <f t="shared" si="34"/>
        <v>0</v>
      </c>
      <c r="I158" s="190"/>
      <c r="J158" s="189"/>
      <c r="K158" s="189"/>
      <c r="L158" s="189"/>
      <c r="M158" s="585"/>
      <c r="N158" s="586"/>
      <c r="O158" s="29"/>
      <c r="P158" s="108">
        <f t="shared" si="35"/>
        <v>0</v>
      </c>
      <c r="Q158" s="109">
        <f t="shared" si="36"/>
        <v>0</v>
      </c>
      <c r="T158" s="766"/>
      <c r="U158" s="767"/>
      <c r="V158" s="107">
        <f t="shared" si="37"/>
        <v>0</v>
      </c>
      <c r="W158" s="107">
        <f t="shared" si="38"/>
        <v>0</v>
      </c>
      <c r="X158" s="107">
        <f t="shared" si="39"/>
        <v>0</v>
      </c>
      <c r="Y158" s="107">
        <f t="shared" si="40"/>
        <v>0</v>
      </c>
      <c r="Z158" s="55">
        <f t="shared" si="41"/>
        <v>0</v>
      </c>
      <c r="AA158" s="74">
        <f t="shared" si="42"/>
        <v>0</v>
      </c>
      <c r="AB158" s="191"/>
      <c r="AC158" s="189"/>
      <c r="AD158" s="189"/>
      <c r="AE158" s="189"/>
      <c r="AF158" s="585"/>
      <c r="AG158" s="586"/>
      <c r="AH158" s="29"/>
      <c r="AI158" s="108">
        <f t="shared" si="43"/>
        <v>0</v>
      </c>
      <c r="AJ158" s="109">
        <f t="shared" si="44"/>
        <v>0</v>
      </c>
      <c r="AM158" s="768"/>
      <c r="AN158" s="768"/>
      <c r="AO158" s="181"/>
      <c r="AP158" s="181"/>
      <c r="AQ158" s="181"/>
      <c r="AR158" s="182"/>
      <c r="AS158" s="182"/>
      <c r="AT158" s="182"/>
      <c r="AU158" s="182"/>
      <c r="AV158" s="182"/>
      <c r="AW158" s="182"/>
      <c r="AX158" s="182"/>
      <c r="AY158" s="171"/>
      <c r="AZ158" s="171"/>
      <c r="BA158" s="171"/>
      <c r="BB158" s="171"/>
      <c r="BC158" s="171"/>
      <c r="BD158" s="171"/>
      <c r="BE158" s="171"/>
    </row>
    <row r="159" spans="1:57" ht="15.75" x14ac:dyDescent="0.25">
      <c r="A159" s="760"/>
      <c r="B159" s="761"/>
      <c r="C159" s="107">
        <f t="shared" si="29"/>
        <v>0</v>
      </c>
      <c r="D159" s="107">
        <f t="shared" si="30"/>
        <v>0</v>
      </c>
      <c r="E159" s="107">
        <f t="shared" si="31"/>
        <v>0</v>
      </c>
      <c r="F159" s="107">
        <f t="shared" si="32"/>
        <v>0</v>
      </c>
      <c r="G159" s="55">
        <f t="shared" si="33"/>
        <v>0</v>
      </c>
      <c r="H159" s="74">
        <f t="shared" si="34"/>
        <v>0</v>
      </c>
      <c r="I159" s="190"/>
      <c r="J159" s="189"/>
      <c r="K159" s="189"/>
      <c r="L159" s="189"/>
      <c r="M159" s="585"/>
      <c r="N159" s="586"/>
      <c r="O159" s="29"/>
      <c r="P159" s="108">
        <f t="shared" si="35"/>
        <v>0</v>
      </c>
      <c r="Q159" s="109">
        <f t="shared" si="36"/>
        <v>0</v>
      </c>
      <c r="T159" s="760"/>
      <c r="U159" s="761"/>
      <c r="V159" s="107">
        <f t="shared" si="37"/>
        <v>0</v>
      </c>
      <c r="W159" s="107">
        <f t="shared" si="38"/>
        <v>0</v>
      </c>
      <c r="X159" s="107">
        <f t="shared" si="39"/>
        <v>0</v>
      </c>
      <c r="Y159" s="107">
        <f t="shared" si="40"/>
        <v>0</v>
      </c>
      <c r="Z159" s="55">
        <f t="shared" si="41"/>
        <v>0</v>
      </c>
      <c r="AA159" s="74">
        <f t="shared" si="42"/>
        <v>0</v>
      </c>
      <c r="AB159" s="191"/>
      <c r="AC159" s="189"/>
      <c r="AD159" s="189"/>
      <c r="AE159" s="189"/>
      <c r="AF159" s="585"/>
      <c r="AG159" s="586"/>
      <c r="AH159" s="29"/>
      <c r="AI159" s="108">
        <f t="shared" si="43"/>
        <v>0</v>
      </c>
      <c r="AJ159" s="109">
        <f t="shared" si="44"/>
        <v>0</v>
      </c>
      <c r="AM159" s="170"/>
      <c r="AN159" s="181"/>
      <c r="AO159" s="181"/>
      <c r="AP159" s="181"/>
      <c r="AQ159" s="181"/>
      <c r="AR159" s="182"/>
      <c r="AS159" s="182"/>
      <c r="AT159" s="182"/>
      <c r="AU159" s="182"/>
      <c r="AV159" s="182"/>
      <c r="AW159" s="182"/>
      <c r="AX159" s="182"/>
      <c r="AY159" s="171"/>
      <c r="AZ159" s="171"/>
      <c r="BA159" s="171"/>
      <c r="BB159" s="171"/>
      <c r="BC159" s="171"/>
      <c r="BD159" s="171"/>
      <c r="BE159" s="171"/>
    </row>
    <row r="160" spans="1:57" ht="15.75" x14ac:dyDescent="0.25">
      <c r="A160" s="760"/>
      <c r="B160" s="761"/>
      <c r="C160" s="107">
        <f t="shared" si="29"/>
        <v>0</v>
      </c>
      <c r="D160" s="107">
        <f t="shared" si="30"/>
        <v>0</v>
      </c>
      <c r="E160" s="107">
        <f t="shared" si="31"/>
        <v>0</v>
      </c>
      <c r="F160" s="107">
        <f t="shared" si="32"/>
        <v>0</v>
      </c>
      <c r="G160" s="55">
        <f t="shared" si="33"/>
        <v>0</v>
      </c>
      <c r="H160" s="74">
        <f t="shared" si="34"/>
        <v>0</v>
      </c>
      <c r="I160" s="190"/>
      <c r="J160" s="189"/>
      <c r="K160" s="189"/>
      <c r="L160" s="189"/>
      <c r="M160" s="585"/>
      <c r="N160" s="586"/>
      <c r="O160" s="29"/>
      <c r="P160" s="108">
        <f t="shared" si="35"/>
        <v>0</v>
      </c>
      <c r="Q160" s="109">
        <f t="shared" si="36"/>
        <v>0</v>
      </c>
      <c r="T160" s="760"/>
      <c r="U160" s="761"/>
      <c r="V160" s="107">
        <f t="shared" si="37"/>
        <v>0</v>
      </c>
      <c r="W160" s="107">
        <f t="shared" si="38"/>
        <v>0</v>
      </c>
      <c r="X160" s="107">
        <f t="shared" si="39"/>
        <v>0</v>
      </c>
      <c r="Y160" s="107">
        <f t="shared" si="40"/>
        <v>0</v>
      </c>
      <c r="Z160" s="55">
        <f t="shared" si="41"/>
        <v>0</v>
      </c>
      <c r="AA160" s="74">
        <f t="shared" si="42"/>
        <v>0</v>
      </c>
      <c r="AB160" s="191"/>
      <c r="AC160" s="189"/>
      <c r="AD160" s="189"/>
      <c r="AE160" s="189"/>
      <c r="AF160" s="585"/>
      <c r="AG160" s="586"/>
      <c r="AH160" s="29"/>
      <c r="AI160" s="108">
        <f t="shared" si="43"/>
        <v>0</v>
      </c>
      <c r="AJ160" s="109">
        <f t="shared" si="44"/>
        <v>0</v>
      </c>
      <c r="AM160" s="171"/>
      <c r="AN160" s="181"/>
      <c r="AO160" s="181"/>
      <c r="AP160" s="181"/>
      <c r="AQ160" s="181"/>
      <c r="AR160" s="182"/>
      <c r="AS160" s="182"/>
      <c r="AT160" s="182"/>
      <c r="AU160" s="182"/>
      <c r="AV160" s="182"/>
      <c r="AW160" s="182"/>
      <c r="AX160" s="182"/>
      <c r="AY160" s="171"/>
      <c r="AZ160" s="171"/>
      <c r="BA160" s="171"/>
      <c r="BB160" s="171"/>
      <c r="BC160" s="171"/>
      <c r="BD160" s="171"/>
      <c r="BE160" s="171"/>
    </row>
    <row r="161" spans="1:57" ht="21" x14ac:dyDescent="0.35">
      <c r="A161" s="760"/>
      <c r="B161" s="761"/>
      <c r="C161" s="107">
        <f t="shared" si="29"/>
        <v>0</v>
      </c>
      <c r="D161" s="107">
        <f t="shared" si="30"/>
        <v>0</v>
      </c>
      <c r="E161" s="107">
        <f t="shared" si="31"/>
        <v>0</v>
      </c>
      <c r="F161" s="107">
        <f t="shared" si="32"/>
        <v>0</v>
      </c>
      <c r="G161" s="55">
        <f t="shared" si="33"/>
        <v>0</v>
      </c>
      <c r="H161" s="74">
        <f t="shared" si="34"/>
        <v>0</v>
      </c>
      <c r="I161" s="190"/>
      <c r="J161" s="189"/>
      <c r="K161" s="189"/>
      <c r="L161" s="189"/>
      <c r="M161" s="585"/>
      <c r="N161" s="586"/>
      <c r="O161" s="29"/>
      <c r="P161" s="108">
        <f t="shared" si="35"/>
        <v>0</v>
      </c>
      <c r="Q161" s="109">
        <f t="shared" si="36"/>
        <v>0</v>
      </c>
      <c r="T161" s="760"/>
      <c r="U161" s="761"/>
      <c r="V161" s="107">
        <f t="shared" si="37"/>
        <v>0</v>
      </c>
      <c r="W161" s="107">
        <f t="shared" si="38"/>
        <v>0</v>
      </c>
      <c r="X161" s="107">
        <f t="shared" si="39"/>
        <v>0</v>
      </c>
      <c r="Y161" s="107">
        <f t="shared" si="40"/>
        <v>0</v>
      </c>
      <c r="Z161" s="55">
        <f t="shared" si="41"/>
        <v>0</v>
      </c>
      <c r="AA161" s="74">
        <f t="shared" si="42"/>
        <v>0</v>
      </c>
      <c r="AB161" s="191"/>
      <c r="AC161" s="189"/>
      <c r="AD161" s="189"/>
      <c r="AE161" s="189"/>
      <c r="AF161" s="585"/>
      <c r="AG161" s="586"/>
      <c r="AH161" s="29"/>
      <c r="AI161" s="108">
        <f t="shared" si="43"/>
        <v>0</v>
      </c>
      <c r="AJ161" s="109">
        <f t="shared" si="44"/>
        <v>0</v>
      </c>
      <c r="AM161" s="193"/>
      <c r="AN161" s="194"/>
      <c r="AO161" s="194"/>
      <c r="AP161" s="194"/>
      <c r="AQ161" s="194"/>
      <c r="AR161" s="195"/>
      <c r="AS161" s="195"/>
      <c r="AT161" s="195"/>
      <c r="AU161" s="195"/>
      <c r="AV161" s="195"/>
      <c r="AW161" s="195"/>
      <c r="AX161" s="195"/>
      <c r="AY161" s="171"/>
      <c r="AZ161" s="171"/>
      <c r="BA161" s="171"/>
      <c r="BB161" s="171"/>
      <c r="BC161" s="171"/>
      <c r="BD161" s="171"/>
      <c r="BE161" s="171"/>
    </row>
    <row r="162" spans="1:57" ht="15.75" x14ac:dyDescent="0.25">
      <c r="A162" s="760"/>
      <c r="B162" s="761"/>
      <c r="C162" s="107">
        <f t="shared" si="29"/>
        <v>0</v>
      </c>
      <c r="D162" s="107">
        <f t="shared" si="30"/>
        <v>0</v>
      </c>
      <c r="E162" s="107">
        <f t="shared" si="31"/>
        <v>0</v>
      </c>
      <c r="F162" s="107">
        <f t="shared" si="32"/>
        <v>0</v>
      </c>
      <c r="G162" s="55">
        <f t="shared" si="33"/>
        <v>0</v>
      </c>
      <c r="H162" s="74">
        <f t="shared" si="34"/>
        <v>0</v>
      </c>
      <c r="I162" s="190"/>
      <c r="J162" s="189"/>
      <c r="K162" s="189"/>
      <c r="L162" s="189"/>
      <c r="M162" s="585"/>
      <c r="N162" s="586"/>
      <c r="O162" s="29"/>
      <c r="P162" s="108">
        <f t="shared" si="35"/>
        <v>0</v>
      </c>
      <c r="Q162" s="109">
        <f t="shared" si="36"/>
        <v>0</v>
      </c>
      <c r="T162" s="760"/>
      <c r="U162" s="761"/>
      <c r="V162" s="107">
        <f t="shared" si="37"/>
        <v>0</v>
      </c>
      <c r="W162" s="107">
        <f t="shared" si="38"/>
        <v>0</v>
      </c>
      <c r="X162" s="107">
        <f t="shared" si="39"/>
        <v>0</v>
      </c>
      <c r="Y162" s="107">
        <f t="shared" si="40"/>
        <v>0</v>
      </c>
      <c r="Z162" s="55">
        <f t="shared" si="41"/>
        <v>0</v>
      </c>
      <c r="AA162" s="74">
        <f t="shared" si="42"/>
        <v>0</v>
      </c>
      <c r="AB162" s="191"/>
      <c r="AC162" s="189"/>
      <c r="AD162" s="189"/>
      <c r="AE162" s="189"/>
      <c r="AF162" s="585"/>
      <c r="AG162" s="586"/>
      <c r="AH162" s="29"/>
      <c r="AI162" s="108">
        <f t="shared" si="43"/>
        <v>0</v>
      </c>
      <c r="AJ162" s="109">
        <f t="shared" si="44"/>
        <v>0</v>
      </c>
      <c r="AM162" s="171"/>
      <c r="AN162" s="181"/>
      <c r="AO162" s="181"/>
      <c r="AP162" s="181"/>
      <c r="AQ162" s="181"/>
      <c r="AR162" s="182"/>
      <c r="AS162" s="182"/>
      <c r="AT162" s="182"/>
      <c r="AU162" s="182"/>
      <c r="AV162" s="182"/>
      <c r="AW162" s="182"/>
      <c r="AX162" s="182"/>
      <c r="AY162" s="171"/>
      <c r="AZ162" s="171"/>
      <c r="BA162" s="171"/>
      <c r="BB162" s="171"/>
      <c r="BC162" s="171"/>
      <c r="BD162" s="171"/>
      <c r="BE162" s="171"/>
    </row>
    <row r="163" spans="1:57" ht="21" x14ac:dyDescent="0.25">
      <c r="A163" s="760"/>
      <c r="B163" s="761"/>
      <c r="C163" s="107">
        <f t="shared" si="29"/>
        <v>0</v>
      </c>
      <c r="D163" s="107">
        <f t="shared" si="30"/>
        <v>0</v>
      </c>
      <c r="E163" s="107">
        <f t="shared" si="31"/>
        <v>0</v>
      </c>
      <c r="F163" s="107">
        <f t="shared" si="32"/>
        <v>0</v>
      </c>
      <c r="G163" s="55">
        <f t="shared" si="33"/>
        <v>0</v>
      </c>
      <c r="H163" s="74">
        <f t="shared" si="34"/>
        <v>0</v>
      </c>
      <c r="I163" s="190"/>
      <c r="J163" s="189"/>
      <c r="K163" s="189"/>
      <c r="L163" s="189"/>
      <c r="M163" s="585"/>
      <c r="N163" s="586"/>
      <c r="O163" s="29"/>
      <c r="P163" s="108">
        <f t="shared" si="35"/>
        <v>0</v>
      </c>
      <c r="Q163" s="109">
        <f t="shared" si="36"/>
        <v>0</v>
      </c>
      <c r="T163" s="760"/>
      <c r="U163" s="761"/>
      <c r="V163" s="107">
        <f t="shared" si="37"/>
        <v>0</v>
      </c>
      <c r="W163" s="107">
        <f t="shared" si="38"/>
        <v>0</v>
      </c>
      <c r="X163" s="107">
        <f t="shared" si="39"/>
        <v>0</v>
      </c>
      <c r="Y163" s="107">
        <f t="shared" si="40"/>
        <v>0</v>
      </c>
      <c r="Z163" s="55">
        <f t="shared" si="41"/>
        <v>0</v>
      </c>
      <c r="AA163" s="74">
        <f t="shared" si="42"/>
        <v>0</v>
      </c>
      <c r="AB163" s="191"/>
      <c r="AC163" s="189"/>
      <c r="AD163" s="189"/>
      <c r="AE163" s="189"/>
      <c r="AF163" s="585"/>
      <c r="AG163" s="586"/>
      <c r="AH163" s="29"/>
      <c r="AI163" s="108">
        <f t="shared" si="43"/>
        <v>0</v>
      </c>
      <c r="AJ163" s="109">
        <f t="shared" si="44"/>
        <v>0</v>
      </c>
      <c r="AM163" s="195"/>
      <c r="AN163" s="194"/>
      <c r="AO163" s="194"/>
      <c r="AP163" s="194"/>
      <c r="AQ163" s="194"/>
      <c r="AR163" s="195"/>
      <c r="AS163" s="195"/>
      <c r="AT163" s="195"/>
      <c r="AU163" s="195"/>
      <c r="AV163" s="195"/>
      <c r="AW163" s="195"/>
      <c r="AX163" s="195"/>
      <c r="AY163" s="171"/>
      <c r="AZ163" s="171"/>
      <c r="BA163" s="171"/>
      <c r="BB163" s="171"/>
      <c r="BC163" s="171"/>
      <c r="BD163" s="171"/>
      <c r="BE163" s="171"/>
    </row>
    <row r="164" spans="1:57" ht="15.75" x14ac:dyDescent="0.25">
      <c r="A164" s="760"/>
      <c r="B164" s="761"/>
      <c r="C164" s="107">
        <f t="shared" si="29"/>
        <v>0</v>
      </c>
      <c r="D164" s="107">
        <f t="shared" si="30"/>
        <v>0</v>
      </c>
      <c r="E164" s="107">
        <f t="shared" si="31"/>
        <v>0</v>
      </c>
      <c r="F164" s="107">
        <f t="shared" si="32"/>
        <v>0</v>
      </c>
      <c r="G164" s="55">
        <f t="shared" si="33"/>
        <v>0</v>
      </c>
      <c r="H164" s="74">
        <f t="shared" si="34"/>
        <v>0</v>
      </c>
      <c r="I164" s="190"/>
      <c r="J164" s="189"/>
      <c r="K164" s="189"/>
      <c r="L164" s="189"/>
      <c r="M164" s="585"/>
      <c r="N164" s="586"/>
      <c r="O164" s="29"/>
      <c r="P164" s="108">
        <f t="shared" si="35"/>
        <v>0</v>
      </c>
      <c r="Q164" s="109">
        <f t="shared" si="36"/>
        <v>0</v>
      </c>
      <c r="T164" s="760"/>
      <c r="U164" s="761"/>
      <c r="V164" s="107">
        <f t="shared" si="37"/>
        <v>0</v>
      </c>
      <c r="W164" s="107">
        <f t="shared" si="38"/>
        <v>0</v>
      </c>
      <c r="X164" s="107">
        <f t="shared" si="39"/>
        <v>0</v>
      </c>
      <c r="Y164" s="107">
        <f t="shared" si="40"/>
        <v>0</v>
      </c>
      <c r="Z164" s="55">
        <f t="shared" si="41"/>
        <v>0</v>
      </c>
      <c r="AA164" s="74">
        <f t="shared" si="42"/>
        <v>0</v>
      </c>
      <c r="AB164" s="191"/>
      <c r="AC164" s="189"/>
      <c r="AD164" s="189"/>
      <c r="AE164" s="189"/>
      <c r="AF164" s="585"/>
      <c r="AG164" s="586"/>
      <c r="AH164" s="29"/>
      <c r="AI164" s="108">
        <f t="shared" si="43"/>
        <v>0</v>
      </c>
      <c r="AJ164" s="109">
        <f t="shared" si="44"/>
        <v>0</v>
      </c>
      <c r="AM164" s="196"/>
      <c r="AN164" s="181"/>
      <c r="AO164" s="181"/>
      <c r="AP164" s="181"/>
      <c r="AQ164" s="181"/>
      <c r="AR164" s="182"/>
      <c r="AS164" s="182"/>
      <c r="AT164" s="182"/>
      <c r="AU164" s="182"/>
      <c r="AV164" s="182"/>
      <c r="AW164" s="182"/>
      <c r="AX164" s="182"/>
      <c r="AY164" s="171"/>
      <c r="AZ164" s="171"/>
      <c r="BA164" s="171"/>
      <c r="BB164" s="171"/>
      <c r="BC164" s="171"/>
      <c r="BD164" s="171"/>
      <c r="BE164" s="171"/>
    </row>
    <row r="165" spans="1:57" ht="15.75" x14ac:dyDescent="0.25">
      <c r="A165" s="760"/>
      <c r="B165" s="761"/>
      <c r="C165" s="107">
        <f t="shared" si="29"/>
        <v>0</v>
      </c>
      <c r="D165" s="107">
        <f t="shared" si="30"/>
        <v>0</v>
      </c>
      <c r="E165" s="107">
        <f t="shared" si="31"/>
        <v>0</v>
      </c>
      <c r="F165" s="107">
        <f t="shared" si="32"/>
        <v>0</v>
      </c>
      <c r="G165" s="55">
        <f t="shared" si="33"/>
        <v>0</v>
      </c>
      <c r="H165" s="74">
        <f t="shared" si="34"/>
        <v>0</v>
      </c>
      <c r="I165" s="190"/>
      <c r="J165" s="189"/>
      <c r="K165" s="189"/>
      <c r="L165" s="189"/>
      <c r="M165" s="585"/>
      <c r="N165" s="586"/>
      <c r="O165" s="29"/>
      <c r="P165" s="108">
        <f t="shared" si="35"/>
        <v>0</v>
      </c>
      <c r="Q165" s="109">
        <f t="shared" si="36"/>
        <v>0</v>
      </c>
      <c r="T165" s="760"/>
      <c r="U165" s="761"/>
      <c r="V165" s="107">
        <f t="shared" si="37"/>
        <v>0</v>
      </c>
      <c r="W165" s="107">
        <f t="shared" si="38"/>
        <v>0</v>
      </c>
      <c r="X165" s="107">
        <f t="shared" si="39"/>
        <v>0</v>
      </c>
      <c r="Y165" s="107">
        <f t="shared" si="40"/>
        <v>0</v>
      </c>
      <c r="Z165" s="55">
        <f t="shared" si="41"/>
        <v>0</v>
      </c>
      <c r="AA165" s="74">
        <f t="shared" si="42"/>
        <v>0</v>
      </c>
      <c r="AB165" s="191"/>
      <c r="AC165" s="189"/>
      <c r="AD165" s="189"/>
      <c r="AE165" s="189"/>
      <c r="AF165" s="585"/>
      <c r="AG165" s="586"/>
      <c r="AH165" s="29"/>
      <c r="AI165" s="108">
        <f t="shared" si="43"/>
        <v>0</v>
      </c>
      <c r="AJ165" s="109">
        <f t="shared" si="44"/>
        <v>0</v>
      </c>
      <c r="AM165" s="196"/>
      <c r="AN165" s="181"/>
      <c r="AO165" s="181"/>
      <c r="AP165" s="181"/>
      <c r="AQ165" s="181"/>
      <c r="AR165" s="182"/>
      <c r="AS165" s="182"/>
      <c r="AT165" s="182"/>
      <c r="AU165" s="182"/>
      <c r="AV165" s="182"/>
      <c r="AW165" s="182"/>
      <c r="AX165" s="182"/>
      <c r="AY165" s="171"/>
      <c r="AZ165" s="171"/>
      <c r="BA165" s="171"/>
      <c r="BB165" s="171"/>
      <c r="BC165" s="171"/>
      <c r="BD165" s="171"/>
      <c r="BE165" s="171"/>
    </row>
    <row r="166" spans="1:57" ht="15.75" x14ac:dyDescent="0.25">
      <c r="A166" s="760"/>
      <c r="B166" s="761"/>
      <c r="C166" s="107">
        <f t="shared" si="29"/>
        <v>0</v>
      </c>
      <c r="D166" s="107">
        <f t="shared" si="30"/>
        <v>0</v>
      </c>
      <c r="E166" s="107">
        <f t="shared" si="31"/>
        <v>0</v>
      </c>
      <c r="F166" s="107">
        <f t="shared" si="32"/>
        <v>0</v>
      </c>
      <c r="G166" s="55">
        <f t="shared" si="33"/>
        <v>0</v>
      </c>
      <c r="H166" s="74">
        <f t="shared" si="34"/>
        <v>0</v>
      </c>
      <c r="I166" s="190"/>
      <c r="J166" s="189"/>
      <c r="K166" s="189"/>
      <c r="L166" s="189"/>
      <c r="M166" s="585"/>
      <c r="N166" s="586"/>
      <c r="O166" s="29"/>
      <c r="P166" s="108">
        <f t="shared" si="35"/>
        <v>0</v>
      </c>
      <c r="Q166" s="109">
        <f t="shared" si="36"/>
        <v>0</v>
      </c>
      <c r="T166" s="760"/>
      <c r="U166" s="761"/>
      <c r="V166" s="107">
        <f t="shared" si="37"/>
        <v>0</v>
      </c>
      <c r="W166" s="107">
        <f t="shared" si="38"/>
        <v>0</v>
      </c>
      <c r="X166" s="107">
        <f t="shared" si="39"/>
        <v>0</v>
      </c>
      <c r="Y166" s="107">
        <f t="shared" si="40"/>
        <v>0</v>
      </c>
      <c r="Z166" s="55">
        <f t="shared" si="41"/>
        <v>0</v>
      </c>
      <c r="AA166" s="74">
        <f t="shared" si="42"/>
        <v>0</v>
      </c>
      <c r="AB166" s="191"/>
      <c r="AC166" s="189"/>
      <c r="AD166" s="189"/>
      <c r="AE166" s="189"/>
      <c r="AF166" s="585"/>
      <c r="AG166" s="586"/>
      <c r="AH166" s="29"/>
      <c r="AI166" s="108">
        <f t="shared" si="43"/>
        <v>0</v>
      </c>
      <c r="AJ166" s="109">
        <f t="shared" si="44"/>
        <v>0</v>
      </c>
      <c r="AM166" s="196"/>
      <c r="AN166" s="181"/>
      <c r="AO166" s="181"/>
      <c r="AP166" s="181"/>
      <c r="AQ166" s="181"/>
      <c r="AR166" s="182"/>
      <c r="AS166" s="182"/>
      <c r="AT166" s="182"/>
      <c r="AU166" s="182"/>
      <c r="AV166" s="182"/>
      <c r="AW166" s="182"/>
      <c r="AX166" s="182"/>
      <c r="AY166" s="171"/>
      <c r="AZ166" s="171"/>
      <c r="BA166" s="171"/>
      <c r="BB166" s="171"/>
      <c r="BC166" s="171"/>
      <c r="BD166" s="171"/>
      <c r="BE166" s="171"/>
    </row>
    <row r="167" spans="1:57" ht="15.75" x14ac:dyDescent="0.25">
      <c r="A167" s="760"/>
      <c r="B167" s="761"/>
      <c r="C167" s="107">
        <f t="shared" si="29"/>
        <v>0</v>
      </c>
      <c r="D167" s="107">
        <f t="shared" si="30"/>
        <v>0</v>
      </c>
      <c r="E167" s="107">
        <f t="shared" si="31"/>
        <v>0</v>
      </c>
      <c r="F167" s="107">
        <f t="shared" si="32"/>
        <v>0</v>
      </c>
      <c r="G167" s="55">
        <f t="shared" si="33"/>
        <v>0</v>
      </c>
      <c r="H167" s="74">
        <f t="shared" si="34"/>
        <v>0</v>
      </c>
      <c r="I167" s="190"/>
      <c r="J167" s="189"/>
      <c r="K167" s="189"/>
      <c r="L167" s="189"/>
      <c r="M167" s="585"/>
      <c r="N167" s="586"/>
      <c r="O167" s="29"/>
      <c r="P167" s="108">
        <f t="shared" si="35"/>
        <v>0</v>
      </c>
      <c r="Q167" s="109">
        <f t="shared" si="36"/>
        <v>0</v>
      </c>
      <c r="T167" s="760"/>
      <c r="U167" s="761"/>
      <c r="V167" s="107">
        <f t="shared" si="37"/>
        <v>0</v>
      </c>
      <c r="W167" s="107">
        <f t="shared" si="38"/>
        <v>0</v>
      </c>
      <c r="X167" s="107">
        <f t="shared" si="39"/>
        <v>0</v>
      </c>
      <c r="Y167" s="107">
        <f t="shared" si="40"/>
        <v>0</v>
      </c>
      <c r="Z167" s="55">
        <f t="shared" si="41"/>
        <v>0</v>
      </c>
      <c r="AA167" s="74">
        <f t="shared" si="42"/>
        <v>0</v>
      </c>
      <c r="AB167" s="191"/>
      <c r="AC167" s="189"/>
      <c r="AD167" s="189"/>
      <c r="AE167" s="189"/>
      <c r="AF167" s="585"/>
      <c r="AG167" s="586"/>
      <c r="AH167" s="29"/>
      <c r="AI167" s="108">
        <f t="shared" si="43"/>
        <v>0</v>
      </c>
      <c r="AJ167" s="109">
        <f t="shared" si="44"/>
        <v>0</v>
      </c>
      <c r="AM167" s="196"/>
      <c r="AN167" s="181"/>
      <c r="AO167" s="181"/>
      <c r="AP167" s="181"/>
      <c r="AQ167" s="181"/>
      <c r="AR167" s="182"/>
      <c r="AS167" s="182"/>
      <c r="AT167" s="182"/>
      <c r="AU167" s="182"/>
      <c r="AV167" s="182"/>
      <c r="AW167" s="182"/>
      <c r="AX167" s="182"/>
      <c r="AY167" s="171"/>
      <c r="AZ167" s="171"/>
      <c r="BA167" s="171"/>
      <c r="BB167" s="171"/>
      <c r="BC167" s="171"/>
      <c r="BD167" s="171"/>
      <c r="BE167" s="171"/>
    </row>
    <row r="168" spans="1:57" ht="16.5" thickBot="1" x14ac:dyDescent="0.3">
      <c r="A168" s="764"/>
      <c r="B168" s="765"/>
      <c r="C168" s="110">
        <f t="shared" si="29"/>
        <v>0</v>
      </c>
      <c r="D168" s="110">
        <f t="shared" si="30"/>
        <v>0</v>
      </c>
      <c r="E168" s="110">
        <f t="shared" si="31"/>
        <v>0</v>
      </c>
      <c r="F168" s="110">
        <f t="shared" si="32"/>
        <v>0</v>
      </c>
      <c r="G168" s="111">
        <f t="shared" si="33"/>
        <v>0</v>
      </c>
      <c r="H168" s="112">
        <f t="shared" si="34"/>
        <v>0</v>
      </c>
      <c r="I168" s="197"/>
      <c r="J168" s="198"/>
      <c r="K168" s="198"/>
      <c r="L168" s="198"/>
      <c r="M168" s="699"/>
      <c r="N168" s="700"/>
      <c r="O168" s="30"/>
      <c r="P168" s="113">
        <f t="shared" si="35"/>
        <v>0</v>
      </c>
      <c r="Q168" s="114">
        <f t="shared" si="36"/>
        <v>0</v>
      </c>
      <c r="T168" s="762"/>
      <c r="U168" s="763"/>
      <c r="V168" s="115">
        <f t="shared" si="37"/>
        <v>0</v>
      </c>
      <c r="W168" s="115">
        <f t="shared" si="38"/>
        <v>0</v>
      </c>
      <c r="X168" s="115">
        <f t="shared" si="39"/>
        <v>0</v>
      </c>
      <c r="Y168" s="115">
        <f t="shared" si="40"/>
        <v>0</v>
      </c>
      <c r="Z168" s="116">
        <f t="shared" si="41"/>
        <v>0</v>
      </c>
      <c r="AA168" s="117">
        <f t="shared" si="42"/>
        <v>0</v>
      </c>
      <c r="AB168" s="200"/>
      <c r="AC168" s="199"/>
      <c r="AD168" s="199"/>
      <c r="AE168" s="199"/>
      <c r="AF168" s="699"/>
      <c r="AG168" s="700"/>
      <c r="AH168" s="60"/>
      <c r="AI168" s="118">
        <f t="shared" si="43"/>
        <v>0</v>
      </c>
      <c r="AJ168" s="119">
        <f t="shared" si="44"/>
        <v>0</v>
      </c>
      <c r="AM168" s="196"/>
      <c r="AN168" s="181"/>
      <c r="AO168" s="181"/>
      <c r="AP168" s="181"/>
      <c r="AQ168" s="181"/>
      <c r="AR168" s="182"/>
      <c r="AS168" s="182"/>
      <c r="AT168" s="182"/>
      <c r="AU168" s="182"/>
      <c r="AV168" s="182"/>
      <c r="AW168" s="182"/>
      <c r="AX168" s="182"/>
      <c r="AY168" s="171"/>
      <c r="AZ168" s="171"/>
      <c r="BA168" s="171"/>
      <c r="BB168" s="171"/>
      <c r="BC168" s="171"/>
      <c r="BD168" s="171"/>
      <c r="BE168" s="171"/>
    </row>
    <row r="169" spans="1:57" ht="17.25" customHeight="1" thickTop="1" thickBot="1" x14ac:dyDescent="0.3">
      <c r="A169" s="750" t="s">
        <v>87</v>
      </c>
      <c r="B169" s="750"/>
      <c r="C169" s="752">
        <f t="shared" ref="C169:H169" si="45">SUMIF(C149:C168,"&lt;&gt;#N/A")+SUMIF(V149:V172,"&lt;&gt;#N/A")</f>
        <v>0</v>
      </c>
      <c r="D169" s="752">
        <f t="shared" si="45"/>
        <v>0</v>
      </c>
      <c r="E169" s="752">
        <f t="shared" si="45"/>
        <v>0</v>
      </c>
      <c r="F169" s="752">
        <f t="shared" si="45"/>
        <v>0</v>
      </c>
      <c r="G169" s="752">
        <f t="shared" si="45"/>
        <v>0</v>
      </c>
      <c r="H169" s="921">
        <f t="shared" si="45"/>
        <v>0</v>
      </c>
      <c r="I169" s="923">
        <f>SUM(I149:I168)+SUM(AB149:AB168)</f>
        <v>0</v>
      </c>
      <c r="J169" s="754">
        <f>SUM(J149:J168)+SUM(AC149:AC168)</f>
        <v>0</v>
      </c>
      <c r="K169" s="754">
        <f>SUM(K149:K168)+SUM(AD149:AD168)</f>
        <v>0</v>
      </c>
      <c r="L169" s="754">
        <f>SUM(L149:L168)+SUM(AE149:AE168)</f>
        <v>0</v>
      </c>
      <c r="M169" s="925">
        <f>SUM(M149:N168)+SUM(AF149:AG168)</f>
        <v>0</v>
      </c>
      <c r="N169" s="926"/>
      <c r="O169" s="754">
        <f>SUM(O149:O168)+SUM(AH149:AH168)</f>
        <v>0</v>
      </c>
      <c r="P169" s="929">
        <f>SUMIF(P149:P168,"&lt;&gt;#N/A")+SUMIF(Z149:Z172,"&lt;&gt;#N/A")</f>
        <v>0</v>
      </c>
      <c r="Q169" s="929">
        <f>SUMIF(H149:I168,"&lt;&gt;#N/A")+SUMIF(AA149:AB172,"&lt;&gt;#N/A")</f>
        <v>0</v>
      </c>
      <c r="T169" s="776"/>
      <c r="U169" s="776"/>
      <c r="V169" s="930"/>
      <c r="W169" s="930"/>
      <c r="X169" s="930"/>
      <c r="Y169" s="930"/>
      <c r="Z169" s="931"/>
      <c r="AA169" s="931"/>
      <c r="AB169" s="201"/>
      <c r="AC169" s="932"/>
      <c r="AD169" s="932"/>
      <c r="AE169" s="932"/>
      <c r="AF169" s="932"/>
      <c r="AG169" s="932"/>
      <c r="AH169" s="931"/>
      <c r="AI169" s="933"/>
      <c r="AJ169" s="933"/>
      <c r="AK169" s="171"/>
      <c r="AM169" s="196"/>
      <c r="AN169" s="181"/>
      <c r="AO169" s="181"/>
      <c r="AP169" s="181"/>
      <c r="AQ169" s="181"/>
      <c r="AR169" s="182"/>
      <c r="AS169" s="182"/>
      <c r="AT169" s="182"/>
      <c r="AU169" s="182"/>
      <c r="AV169" s="182"/>
      <c r="AW169" s="182"/>
      <c r="AX169" s="182"/>
      <c r="AY169" s="171"/>
      <c r="AZ169" s="171"/>
      <c r="BA169" s="171"/>
      <c r="BB169" s="171"/>
      <c r="BC169" s="171"/>
      <c r="BD169" s="171"/>
      <c r="BE169" s="171"/>
    </row>
    <row r="170" spans="1:57" ht="16.5" thickBot="1" x14ac:dyDescent="0.3">
      <c r="A170" s="751"/>
      <c r="B170" s="751"/>
      <c r="C170" s="753"/>
      <c r="D170" s="753"/>
      <c r="E170" s="753"/>
      <c r="F170" s="753"/>
      <c r="G170" s="753"/>
      <c r="H170" s="922"/>
      <c r="I170" s="924"/>
      <c r="J170" s="755"/>
      <c r="K170" s="755"/>
      <c r="L170" s="755"/>
      <c r="M170" s="927"/>
      <c r="N170" s="928"/>
      <c r="O170" s="755"/>
      <c r="P170" s="671"/>
      <c r="Q170" s="671"/>
      <c r="T170" s="776"/>
      <c r="U170" s="776"/>
      <c r="V170" s="930"/>
      <c r="W170" s="930"/>
      <c r="X170" s="930"/>
      <c r="Y170" s="930"/>
      <c r="Z170" s="931"/>
      <c r="AA170" s="931"/>
      <c r="AB170" s="201"/>
      <c r="AC170" s="932"/>
      <c r="AD170" s="932"/>
      <c r="AE170" s="932"/>
      <c r="AF170" s="932"/>
      <c r="AG170" s="932"/>
      <c r="AH170" s="931"/>
      <c r="AI170" s="932"/>
      <c r="AJ170" s="933"/>
      <c r="AK170" s="171"/>
      <c r="AM170" s="196"/>
      <c r="AN170" s="181"/>
      <c r="AO170" s="181"/>
      <c r="AP170" s="181"/>
      <c r="AQ170" s="181"/>
      <c r="AR170" s="182"/>
      <c r="AS170" s="182"/>
      <c r="AT170" s="182"/>
      <c r="AU170" s="182"/>
      <c r="AV170" s="182"/>
      <c r="AW170" s="182"/>
      <c r="AX170" s="182"/>
      <c r="AY170" s="171"/>
      <c r="AZ170" s="171"/>
      <c r="BA170" s="171"/>
      <c r="BB170" s="171"/>
      <c r="BC170" s="171"/>
      <c r="BD170" s="171"/>
      <c r="BE170" s="171"/>
    </row>
    <row r="171" spans="1:57" ht="16.5" thickBot="1" x14ac:dyDescent="0.3">
      <c r="A171" s="843" t="s">
        <v>88</v>
      </c>
      <c r="B171" s="843"/>
      <c r="C171" s="843"/>
      <c r="D171" s="843"/>
      <c r="E171" s="843"/>
      <c r="F171" s="843"/>
      <c r="G171" s="870">
        <f>Q169</f>
        <v>0</v>
      </c>
      <c r="H171" s="870"/>
      <c r="I171" s="870"/>
      <c r="J171" s="870"/>
      <c r="K171" s="870"/>
      <c r="L171" s="870"/>
      <c r="M171" s="870"/>
      <c r="N171" s="202"/>
      <c r="T171" s="641"/>
      <c r="U171" s="641"/>
      <c r="V171" s="641"/>
      <c r="W171" s="641"/>
      <c r="X171" s="641"/>
      <c r="Y171" s="641"/>
      <c r="Z171" s="934"/>
      <c r="AA171" s="934"/>
      <c r="AB171" s="934"/>
      <c r="AC171" s="934"/>
      <c r="AD171" s="934"/>
      <c r="AE171" s="934"/>
      <c r="AF171" s="934"/>
      <c r="AG171" s="202"/>
      <c r="AH171" s="171"/>
      <c r="AI171" s="171"/>
      <c r="AJ171" s="171"/>
      <c r="AK171" s="171"/>
      <c r="AM171" s="170"/>
      <c r="AN171" s="181"/>
      <c r="AO171" s="181"/>
      <c r="AP171" s="181"/>
      <c r="AQ171" s="181"/>
      <c r="AR171" s="182"/>
      <c r="AS171" s="182"/>
      <c r="AT171" s="182"/>
      <c r="AU171" s="182"/>
      <c r="AV171" s="182"/>
      <c r="AW171" s="182"/>
      <c r="AX171" s="182"/>
      <c r="AY171" s="171"/>
      <c r="AZ171" s="171"/>
      <c r="BA171" s="171"/>
      <c r="BB171" s="171"/>
      <c r="BC171" s="171"/>
      <c r="BD171" s="171"/>
      <c r="BE171" s="171"/>
    </row>
    <row r="172" spans="1:57" ht="15.75" customHeight="1" thickBot="1" x14ac:dyDescent="0.3">
      <c r="A172" s="843"/>
      <c r="B172" s="843"/>
      <c r="C172" s="843"/>
      <c r="D172" s="843"/>
      <c r="E172" s="843"/>
      <c r="F172" s="843"/>
      <c r="G172" s="871"/>
      <c r="H172" s="871"/>
      <c r="I172" s="871"/>
      <c r="J172" s="871"/>
      <c r="K172" s="871"/>
      <c r="L172" s="871"/>
      <c r="M172" s="871"/>
      <c r="N172" s="202"/>
      <c r="T172" s="641"/>
      <c r="U172" s="641"/>
      <c r="V172" s="641"/>
      <c r="W172" s="641"/>
      <c r="X172" s="641"/>
      <c r="Y172" s="641"/>
      <c r="Z172" s="934"/>
      <c r="AA172" s="934"/>
      <c r="AB172" s="934"/>
      <c r="AC172" s="934"/>
      <c r="AD172" s="934"/>
      <c r="AE172" s="934"/>
      <c r="AF172" s="934"/>
      <c r="AG172" s="202"/>
      <c r="AH172" s="171"/>
      <c r="AI172" s="171"/>
      <c r="AJ172" s="171"/>
      <c r="AK172" s="171"/>
      <c r="AM172" s="171"/>
      <c r="AN172" s="171"/>
      <c r="AO172" s="171"/>
      <c r="AP172" s="171"/>
      <c r="AQ172" s="171"/>
      <c r="AR172" s="171"/>
      <c r="AS172" s="171"/>
      <c r="AT172" s="171"/>
      <c r="AU172" s="171"/>
      <c r="AV172" s="171"/>
      <c r="AW172" s="171"/>
      <c r="AX172" s="171"/>
      <c r="AY172" s="171"/>
      <c r="AZ172" s="171"/>
      <c r="BA172" s="171"/>
      <c r="BB172" s="171"/>
      <c r="BC172" s="171"/>
      <c r="BD172" s="171"/>
      <c r="BE172" s="171"/>
    </row>
    <row r="174" spans="1:57" ht="15.75" customHeight="1" x14ac:dyDescent="0.25">
      <c r="A174" s="170"/>
      <c r="B174" s="170"/>
      <c r="C174" s="170"/>
      <c r="D174" s="170"/>
      <c r="E174" s="170"/>
      <c r="F174" s="170"/>
      <c r="G174" s="202"/>
      <c r="H174" s="202"/>
      <c r="I174" s="202"/>
      <c r="J174" s="202"/>
      <c r="K174" s="202"/>
      <c r="L174" s="202"/>
      <c r="M174" s="202"/>
      <c r="N174" s="202"/>
      <c r="T174" s="170"/>
      <c r="U174" s="170"/>
      <c r="V174" s="170"/>
      <c r="W174" s="170"/>
      <c r="X174" s="170"/>
      <c r="Y174" s="170"/>
      <c r="Z174" s="202"/>
      <c r="AA174" s="202"/>
      <c r="AB174" s="202"/>
      <c r="AC174" s="202"/>
      <c r="AD174" s="202"/>
      <c r="AE174" s="202"/>
      <c r="AF174" s="202"/>
      <c r="AG174" s="202"/>
      <c r="AH174" s="171"/>
      <c r="AI174" s="171"/>
      <c r="AJ174" s="171"/>
      <c r="AK174" s="171"/>
      <c r="AM174" s="171"/>
      <c r="AN174" s="171"/>
      <c r="AO174" s="171"/>
      <c r="AP174" s="171"/>
      <c r="AQ174" s="171"/>
      <c r="AR174" s="171"/>
      <c r="AS174" s="171"/>
      <c r="AT174" s="171"/>
      <c r="AU174" s="171"/>
      <c r="AV174" s="171"/>
      <c r="AW174" s="171"/>
      <c r="AX174" s="171"/>
      <c r="AY174" s="171"/>
      <c r="AZ174" s="171"/>
      <c r="BA174" s="171"/>
      <c r="BB174" s="171"/>
      <c r="BC174" s="171"/>
      <c r="BD174" s="171"/>
      <c r="BE174" s="171"/>
    </row>
    <row r="175" spans="1:57" ht="15.75" customHeight="1" x14ac:dyDescent="0.25">
      <c r="A175" s="170"/>
      <c r="B175" s="170"/>
      <c r="C175" s="170"/>
      <c r="D175" s="170"/>
      <c r="E175" s="170"/>
      <c r="F175" s="170"/>
      <c r="G175" s="202"/>
      <c r="H175" s="202"/>
      <c r="I175" s="202"/>
      <c r="J175" s="202"/>
      <c r="K175" s="202"/>
      <c r="L175" s="202"/>
      <c r="M175" s="202"/>
      <c r="N175" s="202"/>
      <c r="T175" s="170"/>
      <c r="U175" s="170"/>
      <c r="V175" s="170"/>
      <c r="W175" s="170"/>
      <c r="X175" s="170"/>
      <c r="Y175" s="170"/>
      <c r="Z175" s="202"/>
      <c r="AA175" s="202"/>
      <c r="AB175" s="202"/>
      <c r="AC175" s="202"/>
      <c r="AD175" s="202"/>
      <c r="AE175" s="202"/>
      <c r="AF175" s="202"/>
      <c r="AG175" s="202"/>
      <c r="AH175" s="171"/>
      <c r="AI175" s="171"/>
      <c r="AJ175" s="171"/>
      <c r="AK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1"/>
      <c r="AW175" s="171"/>
      <c r="AX175" s="171"/>
      <c r="AY175" s="171"/>
      <c r="AZ175" s="171"/>
      <c r="BA175" s="171"/>
      <c r="BB175" s="171"/>
      <c r="BC175" s="171"/>
      <c r="BD175" s="171"/>
      <c r="BE175" s="171"/>
    </row>
    <row r="176" spans="1:57" x14ac:dyDescent="0.25">
      <c r="A176" s="589" t="s">
        <v>33</v>
      </c>
      <c r="B176" s="589"/>
      <c r="C176" s="589"/>
      <c r="D176" s="589"/>
      <c r="E176" s="589"/>
      <c r="F176" s="589"/>
      <c r="G176" s="589"/>
      <c r="H176" s="589"/>
      <c r="I176" s="589"/>
      <c r="J176" s="589"/>
      <c r="K176" s="589"/>
      <c r="L176" s="589"/>
      <c r="M176" s="589"/>
      <c r="N176" s="589"/>
      <c r="O176" s="589"/>
      <c r="P176" s="589"/>
      <c r="Q176" s="589"/>
      <c r="R176" s="589"/>
      <c r="S176" s="589"/>
      <c r="T176" s="589"/>
      <c r="U176" s="589"/>
      <c r="AM176" s="171"/>
      <c r="AN176" s="171"/>
      <c r="AO176" s="171"/>
      <c r="AP176" s="171"/>
      <c r="AQ176" s="171"/>
      <c r="AR176" s="171"/>
      <c r="AS176" s="171"/>
      <c r="AT176" s="171"/>
      <c r="AU176" s="171"/>
      <c r="AV176" s="171"/>
      <c r="AW176" s="171"/>
      <c r="AX176" s="171"/>
      <c r="AY176" s="171"/>
      <c r="AZ176" s="171"/>
      <c r="BA176" s="171"/>
      <c r="BB176" s="171"/>
      <c r="BC176" s="171"/>
      <c r="BD176" s="171"/>
      <c r="BE176" s="171"/>
    </row>
    <row r="177" spans="1:55" x14ac:dyDescent="0.25">
      <c r="A177" s="589"/>
      <c r="B177" s="589"/>
      <c r="C177" s="589"/>
      <c r="D177" s="589"/>
      <c r="E177" s="589"/>
      <c r="F177" s="589"/>
      <c r="G177" s="589"/>
      <c r="H177" s="589"/>
      <c r="I177" s="589"/>
      <c r="J177" s="589"/>
      <c r="K177" s="589"/>
      <c r="L177" s="589"/>
      <c r="M177" s="589"/>
      <c r="N177" s="589"/>
      <c r="O177" s="589"/>
      <c r="P177" s="589"/>
      <c r="Q177" s="589"/>
      <c r="R177" s="589"/>
      <c r="S177" s="589"/>
      <c r="T177" s="589"/>
      <c r="U177" s="589"/>
    </row>
    <row r="178" spans="1:55" ht="21.75" thickBot="1" x14ac:dyDescent="0.4">
      <c r="A178" s="203"/>
      <c r="B178" s="204" t="s">
        <v>66</v>
      </c>
      <c r="C178" s="204"/>
      <c r="D178" s="204"/>
      <c r="E178" s="204"/>
      <c r="F178" s="203"/>
      <c r="G178" s="203"/>
      <c r="H178" s="203"/>
      <c r="I178" s="203"/>
      <c r="J178" s="203"/>
      <c r="K178" s="203"/>
      <c r="L178" s="203"/>
      <c r="M178" s="205"/>
      <c r="N178" s="205"/>
      <c r="O178" s="203"/>
      <c r="P178" s="203"/>
      <c r="T178" s="203"/>
      <c r="U178" s="204" t="s">
        <v>66</v>
      </c>
      <c r="V178" s="204"/>
      <c r="W178" s="204"/>
      <c r="X178" s="204"/>
      <c r="Y178" s="203"/>
      <c r="Z178" s="203"/>
      <c r="AA178" s="203"/>
      <c r="AB178" s="203"/>
      <c r="AC178" s="203"/>
      <c r="AD178" s="203"/>
      <c r="AE178" s="203"/>
      <c r="AF178" s="205"/>
      <c r="AG178" s="205"/>
      <c r="AH178" s="203"/>
      <c r="AI178" s="203"/>
      <c r="AM178" s="203"/>
      <c r="AN178" s="204" t="s">
        <v>66</v>
      </c>
      <c r="AO178" s="204"/>
      <c r="AP178" s="204"/>
      <c r="AQ178" s="204"/>
      <c r="AR178" s="203"/>
      <c r="AS178" s="203"/>
      <c r="AT178" s="203"/>
      <c r="AU178" s="203"/>
      <c r="AV178" s="203"/>
      <c r="AW178" s="203"/>
      <c r="AX178" s="203"/>
      <c r="AY178" s="205"/>
      <c r="AZ178" s="205"/>
      <c r="BA178" s="203"/>
      <c r="BB178" s="203"/>
    </row>
    <row r="179" spans="1:55" ht="15" customHeight="1" x14ac:dyDescent="0.25">
      <c r="A179" s="590" t="s">
        <v>14</v>
      </c>
      <c r="B179" s="747"/>
      <c r="C179" s="590" t="s">
        <v>6</v>
      </c>
      <c r="D179" s="749"/>
      <c r="E179" s="747"/>
      <c r="F179" s="590" t="s">
        <v>65</v>
      </c>
      <c r="G179" s="747"/>
      <c r="H179" s="590" t="s">
        <v>64</v>
      </c>
      <c r="I179" s="747"/>
      <c r="J179" s="206"/>
      <c r="K179" s="601"/>
      <c r="L179" s="607"/>
      <c r="M179" s="601" t="s">
        <v>12</v>
      </c>
      <c r="N179" s="607"/>
      <c r="O179" s="608"/>
      <c r="P179" s="607" t="s">
        <v>36</v>
      </c>
      <c r="Q179" s="608"/>
      <c r="T179" s="590" t="s">
        <v>14</v>
      </c>
      <c r="U179" s="747"/>
      <c r="V179" s="590" t="s">
        <v>6</v>
      </c>
      <c r="W179" s="749"/>
      <c r="X179" s="747"/>
      <c r="Y179" s="590" t="s">
        <v>65</v>
      </c>
      <c r="Z179" s="747"/>
      <c r="AA179" s="590" t="s">
        <v>64</v>
      </c>
      <c r="AB179" s="749"/>
      <c r="AC179" s="207"/>
      <c r="AD179" s="601"/>
      <c r="AE179" s="607"/>
      <c r="AF179" s="601" t="s">
        <v>12</v>
      </c>
      <c r="AG179" s="607"/>
      <c r="AH179" s="608"/>
      <c r="AI179" s="607" t="s">
        <v>36</v>
      </c>
      <c r="AJ179" s="608"/>
      <c r="AM179" s="590" t="s">
        <v>14</v>
      </c>
      <c r="AN179" s="747"/>
      <c r="AO179" s="590" t="s">
        <v>6</v>
      </c>
      <c r="AP179" s="749"/>
      <c r="AQ179" s="747"/>
      <c r="AR179" s="590" t="s">
        <v>65</v>
      </c>
      <c r="AS179" s="747"/>
      <c r="AT179" s="590" t="s">
        <v>64</v>
      </c>
      <c r="AU179" s="749"/>
      <c r="AV179" s="206"/>
      <c r="AW179" s="601"/>
      <c r="AX179" s="607"/>
      <c r="AY179" s="601" t="s">
        <v>12</v>
      </c>
      <c r="AZ179" s="607"/>
      <c r="BA179" s="608"/>
      <c r="BB179" s="607" t="s">
        <v>36</v>
      </c>
      <c r="BC179" s="608"/>
    </row>
    <row r="180" spans="1:55" ht="15.75" thickBot="1" x14ac:dyDescent="0.3">
      <c r="A180" s="591"/>
      <c r="B180" s="748"/>
      <c r="C180" s="591"/>
      <c r="D180" s="736"/>
      <c r="E180" s="748"/>
      <c r="F180" s="591"/>
      <c r="G180" s="748"/>
      <c r="H180" s="591"/>
      <c r="I180" s="748"/>
      <c r="J180" s="206"/>
      <c r="K180" s="603"/>
      <c r="L180" s="609"/>
      <c r="M180" s="603"/>
      <c r="N180" s="609"/>
      <c r="O180" s="610"/>
      <c r="P180" s="609"/>
      <c r="Q180" s="610"/>
      <c r="T180" s="591"/>
      <c r="U180" s="748"/>
      <c r="V180" s="591"/>
      <c r="W180" s="736"/>
      <c r="X180" s="748"/>
      <c r="Y180" s="591"/>
      <c r="Z180" s="748"/>
      <c r="AA180" s="591"/>
      <c r="AB180" s="736"/>
      <c r="AC180" s="207"/>
      <c r="AD180" s="603"/>
      <c r="AE180" s="609"/>
      <c r="AF180" s="603"/>
      <c r="AG180" s="609"/>
      <c r="AH180" s="610"/>
      <c r="AI180" s="609"/>
      <c r="AJ180" s="610"/>
      <c r="AM180" s="591"/>
      <c r="AN180" s="748"/>
      <c r="AO180" s="591"/>
      <c r="AP180" s="736"/>
      <c r="AQ180" s="748"/>
      <c r="AR180" s="591"/>
      <c r="AS180" s="748"/>
      <c r="AT180" s="591"/>
      <c r="AU180" s="736"/>
      <c r="AV180" s="206"/>
      <c r="AW180" s="603"/>
      <c r="AX180" s="609"/>
      <c r="AY180" s="603"/>
      <c r="AZ180" s="609"/>
      <c r="BA180" s="610"/>
      <c r="BB180" s="609"/>
      <c r="BC180" s="610"/>
    </row>
    <row r="181" spans="1:55" x14ac:dyDescent="0.25">
      <c r="A181" s="585" t="s">
        <v>15</v>
      </c>
      <c r="B181" s="586"/>
      <c r="C181" s="585">
        <v>520</v>
      </c>
      <c r="D181" s="704"/>
      <c r="E181" s="586"/>
      <c r="F181" s="737">
        <v>69</v>
      </c>
      <c r="G181" s="738"/>
      <c r="H181" s="739">
        <f t="shared" ref="H181:H188" si="46">F181*C181</f>
        <v>35880</v>
      </c>
      <c r="I181" s="740"/>
      <c r="J181" s="208"/>
      <c r="M181" s="741"/>
      <c r="N181" s="741"/>
      <c r="O181" s="741"/>
      <c r="T181" s="585" t="s">
        <v>15</v>
      </c>
      <c r="U181" s="586"/>
      <c r="V181" s="585"/>
      <c r="W181" s="704"/>
      <c r="X181" s="586"/>
      <c r="Y181" s="737">
        <v>69</v>
      </c>
      <c r="Z181" s="738"/>
      <c r="AA181" s="737">
        <f t="shared" ref="AA181:AA189" si="47">Y181*V181</f>
        <v>0</v>
      </c>
      <c r="AB181" s="738"/>
      <c r="AC181" s="209"/>
      <c r="AF181" s="756"/>
      <c r="AG181" s="757"/>
      <c r="AH181" s="758"/>
      <c r="AI181" s="705"/>
      <c r="AJ181" s="759"/>
      <c r="AM181" s="585" t="s">
        <v>15</v>
      </c>
      <c r="AN181" s="586"/>
      <c r="AO181" s="585"/>
      <c r="AP181" s="704"/>
      <c r="AQ181" s="586"/>
      <c r="AR181" s="737">
        <v>69</v>
      </c>
      <c r="AS181" s="738"/>
      <c r="AT181" s="737">
        <f t="shared" ref="AT181:AT189" si="48">AR181*AO181</f>
        <v>0</v>
      </c>
      <c r="AU181" s="738"/>
      <c r="AV181" s="208"/>
      <c r="AY181" s="741"/>
      <c r="AZ181" s="741"/>
      <c r="BA181" s="741"/>
    </row>
    <row r="182" spans="1:55" x14ac:dyDescent="0.25">
      <c r="A182" s="585" t="s">
        <v>139</v>
      </c>
      <c r="B182" s="586"/>
      <c r="C182" s="585">
        <v>0</v>
      </c>
      <c r="D182" s="704"/>
      <c r="E182" s="586"/>
      <c r="F182" s="737">
        <v>184</v>
      </c>
      <c r="G182" s="738"/>
      <c r="H182" s="739">
        <f t="shared" si="46"/>
        <v>0</v>
      </c>
      <c r="I182" s="740"/>
      <c r="J182" s="208"/>
      <c r="M182" s="741"/>
      <c r="N182" s="741"/>
      <c r="O182" s="741"/>
      <c r="T182" s="585" t="s">
        <v>16</v>
      </c>
      <c r="U182" s="586"/>
      <c r="V182" s="585"/>
      <c r="W182" s="704"/>
      <c r="X182" s="586"/>
      <c r="Y182" s="737">
        <v>34</v>
      </c>
      <c r="Z182" s="738"/>
      <c r="AA182" s="737">
        <f t="shared" si="47"/>
        <v>0</v>
      </c>
      <c r="AB182" s="738"/>
      <c r="AC182" s="209"/>
      <c r="AF182" s="744"/>
      <c r="AG182" s="745"/>
      <c r="AH182" s="588"/>
      <c r="AI182" s="585"/>
      <c r="AJ182" s="746"/>
      <c r="AM182" s="585" t="s">
        <v>16</v>
      </c>
      <c r="AN182" s="586"/>
      <c r="AO182" s="585"/>
      <c r="AP182" s="704"/>
      <c r="AQ182" s="586"/>
      <c r="AR182" s="737">
        <v>34</v>
      </c>
      <c r="AS182" s="738"/>
      <c r="AT182" s="737">
        <f t="shared" si="48"/>
        <v>0</v>
      </c>
      <c r="AU182" s="738"/>
      <c r="AV182" s="208"/>
      <c r="AY182" s="741"/>
      <c r="AZ182" s="741"/>
      <c r="BA182" s="741"/>
    </row>
    <row r="183" spans="1:55" x14ac:dyDescent="0.25">
      <c r="A183" s="585" t="s">
        <v>16</v>
      </c>
      <c r="B183" s="586"/>
      <c r="C183" s="585">
        <v>125</v>
      </c>
      <c r="D183" s="704"/>
      <c r="E183" s="586"/>
      <c r="F183" s="737">
        <v>34</v>
      </c>
      <c r="G183" s="738"/>
      <c r="H183" s="739">
        <f t="shared" si="46"/>
        <v>4250</v>
      </c>
      <c r="I183" s="740"/>
      <c r="J183" s="208"/>
      <c r="M183" s="249"/>
      <c r="N183" s="249"/>
      <c r="O183" s="249"/>
      <c r="T183" s="240"/>
      <c r="U183" s="241"/>
      <c r="V183" s="240"/>
      <c r="W183" s="242"/>
      <c r="X183" s="241"/>
      <c r="Y183" s="244"/>
      <c r="Z183" s="245"/>
      <c r="AA183" s="244"/>
      <c r="AB183" s="245"/>
      <c r="AC183" s="209"/>
      <c r="AF183" s="251"/>
      <c r="AG183" s="252"/>
      <c r="AH183" s="253"/>
      <c r="AI183" s="240"/>
      <c r="AJ183" s="254"/>
      <c r="AM183" s="63"/>
      <c r="AN183" s="65"/>
      <c r="AO183" s="63"/>
      <c r="AP183" s="64"/>
      <c r="AQ183" s="65"/>
      <c r="AR183" s="211"/>
      <c r="AS183" s="212"/>
      <c r="AT183" s="211"/>
      <c r="AU183" s="212"/>
      <c r="AV183" s="208"/>
      <c r="AY183" s="210"/>
      <c r="AZ183" s="210"/>
      <c r="BA183" s="210"/>
    </row>
    <row r="184" spans="1:55" x14ac:dyDescent="0.25">
      <c r="A184" s="585" t="s">
        <v>17</v>
      </c>
      <c r="B184" s="586"/>
      <c r="C184" s="585">
        <v>100</v>
      </c>
      <c r="D184" s="704"/>
      <c r="E184" s="586"/>
      <c r="F184" s="737">
        <v>39</v>
      </c>
      <c r="G184" s="738"/>
      <c r="H184" s="739">
        <f t="shared" si="46"/>
        <v>3900</v>
      </c>
      <c r="I184" s="740"/>
      <c r="J184" s="208"/>
      <c r="M184" s="249"/>
      <c r="N184" s="249"/>
      <c r="O184" s="249"/>
      <c r="T184" s="240"/>
      <c r="U184" s="241"/>
      <c r="V184" s="240"/>
      <c r="W184" s="242"/>
      <c r="X184" s="241"/>
      <c r="Y184" s="244"/>
      <c r="Z184" s="245"/>
      <c r="AA184" s="244"/>
      <c r="AB184" s="245"/>
      <c r="AC184" s="209"/>
      <c r="AF184" s="251"/>
      <c r="AG184" s="252"/>
      <c r="AH184" s="253"/>
      <c r="AI184" s="240"/>
      <c r="AJ184" s="254"/>
      <c r="AM184" s="63"/>
      <c r="AN184" s="65"/>
      <c r="AO184" s="63"/>
      <c r="AP184" s="64"/>
      <c r="AQ184" s="65"/>
      <c r="AR184" s="211"/>
      <c r="AS184" s="212"/>
      <c r="AT184" s="211"/>
      <c r="AU184" s="212"/>
      <c r="AV184" s="208"/>
      <c r="AY184" s="210"/>
      <c r="AZ184" s="210"/>
      <c r="BA184" s="210"/>
    </row>
    <row r="185" spans="1:55" x14ac:dyDescent="0.25">
      <c r="A185" s="585" t="s">
        <v>140</v>
      </c>
      <c r="B185" s="586"/>
      <c r="C185" s="585"/>
      <c r="D185" s="704"/>
      <c r="E185" s="586"/>
      <c r="F185" s="737"/>
      <c r="G185" s="738"/>
      <c r="H185" s="739">
        <f t="shared" si="46"/>
        <v>0</v>
      </c>
      <c r="I185" s="740"/>
      <c r="J185" s="208"/>
      <c r="M185" s="249"/>
      <c r="N185" s="249"/>
      <c r="O185" s="249"/>
      <c r="T185" s="240"/>
      <c r="U185" s="241"/>
      <c r="V185" s="240"/>
      <c r="W185" s="242"/>
      <c r="X185" s="241"/>
      <c r="Y185" s="244"/>
      <c r="Z185" s="245"/>
      <c r="AA185" s="244"/>
      <c r="AB185" s="245"/>
      <c r="AC185" s="209"/>
      <c r="AF185" s="251"/>
      <c r="AG185" s="252"/>
      <c r="AH185" s="253"/>
      <c r="AI185" s="240"/>
      <c r="AJ185" s="254"/>
      <c r="AM185" s="63"/>
      <c r="AN185" s="65"/>
      <c r="AO185" s="63"/>
      <c r="AP185" s="64"/>
      <c r="AQ185" s="65"/>
      <c r="AR185" s="211"/>
      <c r="AS185" s="212"/>
      <c r="AT185" s="211"/>
      <c r="AU185" s="212"/>
      <c r="AV185" s="208"/>
      <c r="AY185" s="210"/>
      <c r="AZ185" s="210"/>
      <c r="BA185" s="210"/>
    </row>
    <row r="186" spans="1:55" x14ac:dyDescent="0.25">
      <c r="A186" s="585" t="s">
        <v>141</v>
      </c>
      <c r="B186" s="586"/>
      <c r="C186" s="585"/>
      <c r="D186" s="704"/>
      <c r="E186" s="586"/>
      <c r="F186" s="585"/>
      <c r="G186" s="586"/>
      <c r="H186" s="739">
        <f t="shared" si="46"/>
        <v>0</v>
      </c>
      <c r="I186" s="740"/>
      <c r="J186" s="208"/>
      <c r="M186" s="741"/>
      <c r="N186" s="741"/>
      <c r="O186" s="741"/>
      <c r="T186" s="585" t="s">
        <v>17</v>
      </c>
      <c r="U186" s="586"/>
      <c r="V186" s="585"/>
      <c r="W186" s="704"/>
      <c r="X186" s="586"/>
      <c r="Y186" s="737">
        <v>39</v>
      </c>
      <c r="Z186" s="738"/>
      <c r="AA186" s="737">
        <f t="shared" si="47"/>
        <v>0</v>
      </c>
      <c r="AB186" s="738"/>
      <c r="AC186" s="209"/>
      <c r="AF186" s="744"/>
      <c r="AG186" s="745"/>
      <c r="AH186" s="588"/>
      <c r="AI186" s="585"/>
      <c r="AJ186" s="746"/>
      <c r="AM186" s="585" t="s">
        <v>17</v>
      </c>
      <c r="AN186" s="586"/>
      <c r="AO186" s="585"/>
      <c r="AP186" s="704"/>
      <c r="AQ186" s="586"/>
      <c r="AR186" s="737">
        <v>39</v>
      </c>
      <c r="AS186" s="738"/>
      <c r="AT186" s="737">
        <f t="shared" si="48"/>
        <v>0</v>
      </c>
      <c r="AU186" s="738"/>
      <c r="AV186" s="208"/>
      <c r="AY186" s="741"/>
      <c r="AZ186" s="741"/>
      <c r="BA186" s="741"/>
    </row>
    <row r="187" spans="1:55" x14ac:dyDescent="0.25">
      <c r="A187" s="585" t="s">
        <v>18</v>
      </c>
      <c r="B187" s="586"/>
      <c r="C187" s="585">
        <v>400</v>
      </c>
      <c r="D187" s="704"/>
      <c r="E187" s="586"/>
      <c r="F187" s="737">
        <v>4.016</v>
      </c>
      <c r="G187" s="738"/>
      <c r="H187" s="739">
        <f t="shared" si="46"/>
        <v>1606.4</v>
      </c>
      <c r="I187" s="740"/>
      <c r="J187" s="208"/>
      <c r="M187" s="741"/>
      <c r="N187" s="741"/>
      <c r="O187" s="741"/>
      <c r="T187" s="585" t="s">
        <v>18</v>
      </c>
      <c r="U187" s="586"/>
      <c r="V187" s="585"/>
      <c r="W187" s="704"/>
      <c r="X187" s="586"/>
      <c r="Y187" s="737">
        <v>4.016</v>
      </c>
      <c r="Z187" s="738"/>
      <c r="AA187" s="737">
        <f t="shared" si="47"/>
        <v>0</v>
      </c>
      <c r="AB187" s="738"/>
      <c r="AC187" s="209"/>
      <c r="AF187" s="744"/>
      <c r="AG187" s="745"/>
      <c r="AH187" s="588"/>
      <c r="AI187" s="585"/>
      <c r="AJ187" s="746"/>
      <c r="AM187" s="585" t="s">
        <v>18</v>
      </c>
      <c r="AN187" s="586"/>
      <c r="AO187" s="585"/>
      <c r="AP187" s="704"/>
      <c r="AQ187" s="586"/>
      <c r="AR187" s="737">
        <v>4.016</v>
      </c>
      <c r="AS187" s="738"/>
      <c r="AT187" s="737">
        <f t="shared" si="48"/>
        <v>0</v>
      </c>
      <c r="AU187" s="738"/>
      <c r="AV187" s="208"/>
      <c r="AY187" s="741"/>
      <c r="AZ187" s="741"/>
      <c r="BA187" s="741"/>
    </row>
    <row r="188" spans="1:55" x14ac:dyDescent="0.25">
      <c r="A188" s="585" t="s">
        <v>19</v>
      </c>
      <c r="B188" s="586"/>
      <c r="C188" s="585">
        <v>3</v>
      </c>
      <c r="D188" s="704"/>
      <c r="E188" s="586"/>
      <c r="F188" s="737">
        <v>215</v>
      </c>
      <c r="G188" s="738"/>
      <c r="H188" s="739">
        <f t="shared" si="46"/>
        <v>645</v>
      </c>
      <c r="I188" s="740"/>
      <c r="J188" s="208"/>
      <c r="M188" s="741"/>
      <c r="N188" s="741"/>
      <c r="O188" s="741"/>
      <c r="T188" s="585" t="s">
        <v>19</v>
      </c>
      <c r="U188" s="586"/>
      <c r="V188" s="585"/>
      <c r="W188" s="704"/>
      <c r="X188" s="586"/>
      <c r="Y188" s="737">
        <v>215</v>
      </c>
      <c r="Z188" s="738"/>
      <c r="AA188" s="737">
        <f t="shared" si="47"/>
        <v>0</v>
      </c>
      <c r="AB188" s="738"/>
      <c r="AC188" s="209"/>
      <c r="AF188" s="744"/>
      <c r="AG188" s="745"/>
      <c r="AH188" s="588"/>
      <c r="AI188" s="585"/>
      <c r="AJ188" s="746"/>
      <c r="AM188" s="585" t="s">
        <v>19</v>
      </c>
      <c r="AN188" s="586"/>
      <c r="AO188" s="585"/>
      <c r="AP188" s="704"/>
      <c r="AQ188" s="586"/>
      <c r="AR188" s="737">
        <v>215</v>
      </c>
      <c r="AS188" s="738"/>
      <c r="AT188" s="737">
        <f t="shared" si="48"/>
        <v>0</v>
      </c>
      <c r="AU188" s="738"/>
      <c r="AV188" s="208"/>
      <c r="AY188" s="741"/>
      <c r="AZ188" s="741"/>
      <c r="BA188" s="741"/>
    </row>
    <row r="189" spans="1:55" ht="15.75" thickBot="1" x14ac:dyDescent="0.3">
      <c r="A189" s="585" t="s">
        <v>138</v>
      </c>
      <c r="B189" s="586"/>
      <c r="C189" s="585"/>
      <c r="D189" s="704"/>
      <c r="E189" s="586"/>
      <c r="F189" s="737"/>
      <c r="G189" s="738"/>
      <c r="H189" s="739">
        <f>SUM(H181:I188)</f>
        <v>46281.4</v>
      </c>
      <c r="I189" s="740"/>
      <c r="J189" s="208"/>
      <c r="M189" s="741"/>
      <c r="N189" s="741"/>
      <c r="O189" s="741"/>
      <c r="T189" s="585"/>
      <c r="U189" s="586"/>
      <c r="V189" s="585"/>
      <c r="W189" s="704"/>
      <c r="X189" s="586"/>
      <c r="Y189" s="585"/>
      <c r="Z189" s="586"/>
      <c r="AA189" s="737">
        <f t="shared" si="47"/>
        <v>0</v>
      </c>
      <c r="AB189" s="738"/>
      <c r="AC189" s="209"/>
      <c r="AF189" s="897"/>
      <c r="AG189" s="898"/>
      <c r="AH189" s="899"/>
      <c r="AI189" s="699"/>
      <c r="AJ189" s="900"/>
      <c r="AM189" s="585"/>
      <c r="AN189" s="586"/>
      <c r="AO189" s="585"/>
      <c r="AP189" s="704"/>
      <c r="AQ189" s="586"/>
      <c r="AR189" s="585"/>
      <c r="AS189" s="586"/>
      <c r="AT189" s="737">
        <f t="shared" si="48"/>
        <v>0</v>
      </c>
      <c r="AU189" s="738"/>
      <c r="AV189" s="208"/>
      <c r="AY189" s="741"/>
      <c r="AZ189" s="741"/>
      <c r="BA189" s="741"/>
    </row>
    <row r="190" spans="1:55" x14ac:dyDescent="0.25">
      <c r="M190" s="213"/>
      <c r="N190" s="213"/>
      <c r="AF190" s="213"/>
      <c r="AG190" s="213"/>
      <c r="AY190" s="213"/>
      <c r="AZ190" s="213"/>
    </row>
    <row r="191" spans="1:55" x14ac:dyDescent="0.25">
      <c r="M191" s="213"/>
      <c r="N191" s="213"/>
      <c r="AF191" s="213"/>
      <c r="AG191" s="213"/>
      <c r="AY191" s="213"/>
      <c r="AZ191" s="213"/>
    </row>
    <row r="192" spans="1:55" x14ac:dyDescent="0.25">
      <c r="M192" s="213"/>
      <c r="N192" s="213"/>
      <c r="AF192" s="213"/>
      <c r="AG192" s="213"/>
      <c r="AY192" s="213"/>
      <c r="AZ192" s="213"/>
    </row>
    <row r="193" spans="1:54" x14ac:dyDescent="0.25">
      <c r="M193" s="213"/>
      <c r="N193" s="213"/>
      <c r="AF193" s="213"/>
      <c r="AG193" s="213"/>
      <c r="AY193" s="213"/>
      <c r="AZ193" s="213"/>
    </row>
    <row r="194" spans="1:54" ht="21" x14ac:dyDescent="0.35">
      <c r="A194" s="203"/>
      <c r="B194" s="204" t="s">
        <v>20</v>
      </c>
      <c r="C194" s="204"/>
      <c r="D194" s="204"/>
      <c r="E194" s="204"/>
      <c r="F194" s="203"/>
      <c r="G194" s="203"/>
      <c r="H194" s="203"/>
      <c r="I194" s="901" t="s">
        <v>142</v>
      </c>
      <c r="J194" s="901"/>
      <c r="K194" s="901"/>
      <c r="L194" s="203"/>
      <c r="M194" s="205"/>
      <c r="N194" s="205"/>
      <c r="O194" s="203"/>
      <c r="P194" s="203"/>
      <c r="T194" s="203"/>
      <c r="U194" s="204" t="s">
        <v>20</v>
      </c>
      <c r="V194" s="204"/>
      <c r="W194" s="204"/>
      <c r="X194" s="204"/>
      <c r="Y194" s="203"/>
      <c r="Z194" s="203"/>
      <c r="AA194" s="203"/>
      <c r="AB194" s="203"/>
      <c r="AC194" s="203"/>
      <c r="AD194" s="203"/>
      <c r="AE194" s="203"/>
      <c r="AF194" s="205"/>
      <c r="AG194" s="205"/>
      <c r="AH194" s="203" t="s">
        <v>13</v>
      </c>
      <c r="AI194" s="203"/>
      <c r="AM194" s="203"/>
      <c r="AN194" s="204" t="s">
        <v>20</v>
      </c>
      <c r="AO194" s="204"/>
      <c r="AP194" s="204"/>
      <c r="AQ194" s="204"/>
      <c r="AR194" s="203"/>
      <c r="AS194" s="203"/>
      <c r="AT194" s="203"/>
      <c r="AU194" s="203"/>
      <c r="AV194" s="203"/>
      <c r="AW194" s="203"/>
      <c r="AX194" s="203"/>
      <c r="AY194" s="205"/>
      <c r="AZ194" s="205"/>
      <c r="BA194" s="203" t="s">
        <v>13</v>
      </c>
      <c r="BB194" s="203"/>
    </row>
    <row r="195" spans="1:54" x14ac:dyDescent="0.25">
      <c r="A195" s="29" t="s">
        <v>14</v>
      </c>
      <c r="B195" s="29" t="s">
        <v>6</v>
      </c>
      <c r="C195" s="29"/>
      <c r="D195" s="29"/>
      <c r="E195" s="29"/>
      <c r="F195" s="29" t="s">
        <v>27</v>
      </c>
      <c r="G195" s="144"/>
      <c r="H195" s="144"/>
      <c r="I195" s="144"/>
      <c r="J195" s="144"/>
      <c r="K195" s="144"/>
      <c r="L195" s="585" t="s">
        <v>21</v>
      </c>
      <c r="M195" s="704"/>
      <c r="N195" s="586"/>
      <c r="O195" s="742" t="s">
        <v>143</v>
      </c>
      <c r="P195" s="743"/>
      <c r="Q195" s="214" t="s">
        <v>144</v>
      </c>
      <c r="R195" s="189" t="s">
        <v>23</v>
      </c>
      <c r="T195" s="29" t="s">
        <v>14</v>
      </c>
      <c r="U195" s="29" t="s">
        <v>6</v>
      </c>
      <c r="V195" s="29"/>
      <c r="W195" s="29"/>
      <c r="X195" s="29"/>
      <c r="Y195" s="29" t="s">
        <v>27</v>
      </c>
      <c r="Z195" s="144"/>
      <c r="AA195" s="144"/>
      <c r="AB195" s="144"/>
      <c r="AC195" s="144"/>
      <c r="AD195" s="144"/>
      <c r="AE195" s="144"/>
      <c r="AF195" s="144" t="s">
        <v>21</v>
      </c>
      <c r="AG195" s="144"/>
      <c r="AH195" s="215" t="s">
        <v>22</v>
      </c>
      <c r="AI195" s="189" t="s">
        <v>23</v>
      </c>
      <c r="AM195" s="29" t="s">
        <v>14</v>
      </c>
      <c r="AN195" s="29" t="s">
        <v>6</v>
      </c>
      <c r="AO195" s="29"/>
      <c r="AP195" s="29"/>
      <c r="AQ195" s="29"/>
      <c r="AR195" s="29" t="s">
        <v>27</v>
      </c>
      <c r="AS195" s="144"/>
      <c r="AT195" s="144"/>
      <c r="AU195" s="144"/>
      <c r="AV195" s="144"/>
      <c r="AW195" s="144"/>
      <c r="AX195" s="144"/>
      <c r="AY195" s="144" t="s">
        <v>21</v>
      </c>
      <c r="AZ195" s="144"/>
      <c r="BA195" s="215" t="s">
        <v>22</v>
      </c>
      <c r="BB195" s="189" t="s">
        <v>23</v>
      </c>
    </row>
    <row r="196" spans="1:54" x14ac:dyDescent="0.25">
      <c r="A196" s="29">
        <v>0.1</v>
      </c>
      <c r="B196" s="44">
        <f>I241</f>
        <v>0</v>
      </c>
      <c r="C196" s="44"/>
      <c r="D196" s="29"/>
      <c r="E196" s="29"/>
      <c r="F196" s="585"/>
      <c r="G196" s="704"/>
      <c r="H196" s="586"/>
      <c r="I196" s="56">
        <f>I33</f>
        <v>0</v>
      </c>
      <c r="J196" s="29"/>
      <c r="K196" s="29"/>
      <c r="L196" s="585">
        <v>800</v>
      </c>
      <c r="M196" s="704"/>
      <c r="N196" s="586"/>
      <c r="O196" s="733">
        <f t="shared" ref="O196:O201" si="49">SUM(B196*L196)</f>
        <v>0</v>
      </c>
      <c r="P196" s="734"/>
      <c r="Q196" s="44">
        <f t="shared" ref="Q196:Q201" si="50">L196*I196</f>
        <v>0</v>
      </c>
      <c r="R196" s="44">
        <f t="shared" ref="R196:R201" si="51">SUM(A196*B196)</f>
        <v>0</v>
      </c>
      <c r="T196" s="29">
        <v>0.25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>
        <v>1000</v>
      </c>
      <c r="AG196" s="29"/>
      <c r="AH196" s="216">
        <f>SUM(U196*AF196)</f>
        <v>0</v>
      </c>
      <c r="AI196" s="29">
        <f>SUM(T196*U196)</f>
        <v>0</v>
      </c>
      <c r="AM196" s="29">
        <v>0.25</v>
      </c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>
        <v>1000</v>
      </c>
      <c r="AZ196" s="29"/>
      <c r="BA196" s="216">
        <f>SUM(AN196*AY196)</f>
        <v>0</v>
      </c>
      <c r="BB196" s="29">
        <f>SUM(AM196*AN196)</f>
        <v>0</v>
      </c>
    </row>
    <row r="197" spans="1:54" x14ac:dyDescent="0.25">
      <c r="A197" s="29">
        <v>0.25</v>
      </c>
      <c r="B197" s="44">
        <f>J242</f>
        <v>70</v>
      </c>
      <c r="C197" s="29"/>
      <c r="D197" s="29"/>
      <c r="E197" s="29"/>
      <c r="F197" s="585"/>
      <c r="G197" s="704"/>
      <c r="H197" s="586"/>
      <c r="I197" s="56">
        <f>J33</f>
        <v>0</v>
      </c>
      <c r="J197" s="29"/>
      <c r="K197" s="29"/>
      <c r="L197" s="585">
        <v>1000</v>
      </c>
      <c r="M197" s="704"/>
      <c r="N197" s="586"/>
      <c r="O197" s="733">
        <f t="shared" si="49"/>
        <v>70000</v>
      </c>
      <c r="P197" s="734"/>
      <c r="Q197" s="44">
        <f t="shared" si="50"/>
        <v>0</v>
      </c>
      <c r="R197" s="44">
        <f t="shared" si="51"/>
        <v>17.5</v>
      </c>
      <c r="T197" s="29">
        <v>0.33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>
        <v>1300</v>
      </c>
      <c r="AG197" s="29"/>
      <c r="AH197" s="216">
        <f>SUM(U197*AF197)</f>
        <v>0</v>
      </c>
      <c r="AI197" s="29">
        <f>SUM(T197*U197)</f>
        <v>0</v>
      </c>
      <c r="AM197" s="29">
        <v>0.33</v>
      </c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>
        <v>1300</v>
      </c>
      <c r="AZ197" s="29"/>
      <c r="BA197" s="216">
        <f>SUM(AN197*AY197)</f>
        <v>0</v>
      </c>
      <c r="BB197" s="29">
        <f>SUM(AM197*AN197)</f>
        <v>0</v>
      </c>
    </row>
    <row r="198" spans="1:54" x14ac:dyDescent="0.25">
      <c r="A198" s="29">
        <v>0.5</v>
      </c>
      <c r="B198" s="44">
        <f>K243</f>
        <v>12</v>
      </c>
      <c r="C198" s="29"/>
      <c r="D198" s="29"/>
      <c r="E198" s="29"/>
      <c r="F198" s="585"/>
      <c r="G198" s="704"/>
      <c r="H198" s="586"/>
      <c r="I198" s="56">
        <f>K33</f>
        <v>0</v>
      </c>
      <c r="J198" s="29"/>
      <c r="K198" s="29"/>
      <c r="L198" s="585">
        <v>2000</v>
      </c>
      <c r="M198" s="704"/>
      <c r="N198" s="586"/>
      <c r="O198" s="733">
        <f t="shared" si="49"/>
        <v>24000</v>
      </c>
      <c r="P198" s="734"/>
      <c r="Q198" s="44">
        <f t="shared" si="50"/>
        <v>0</v>
      </c>
      <c r="R198" s="44">
        <f t="shared" si="51"/>
        <v>6</v>
      </c>
      <c r="T198" s="29">
        <v>0.5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>
        <v>2000</v>
      </c>
      <c r="AG198" s="29"/>
      <c r="AH198" s="216">
        <f>SUM(U198*AF198)</f>
        <v>0</v>
      </c>
      <c r="AI198" s="29">
        <f>SUM(T198*U198)</f>
        <v>0</v>
      </c>
      <c r="AM198" s="29">
        <v>0.5</v>
      </c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>
        <v>2000</v>
      </c>
      <c r="AZ198" s="29"/>
      <c r="BA198" s="216">
        <f>SUM(AN198*AY198)</f>
        <v>0</v>
      </c>
      <c r="BB198" s="29">
        <f>SUM(AM198*AN198)</f>
        <v>0</v>
      </c>
    </row>
    <row r="199" spans="1:54" x14ac:dyDescent="0.25">
      <c r="A199" s="29">
        <v>0.75</v>
      </c>
      <c r="B199" s="44">
        <f>L244</f>
        <v>11</v>
      </c>
      <c r="C199" s="29"/>
      <c r="D199" s="29"/>
      <c r="E199" s="29"/>
      <c r="F199" s="585"/>
      <c r="G199" s="704"/>
      <c r="H199" s="586"/>
      <c r="I199" s="56">
        <f>L33</f>
        <v>0</v>
      </c>
      <c r="J199" s="29"/>
      <c r="K199" s="29"/>
      <c r="L199" s="585">
        <v>3000</v>
      </c>
      <c r="M199" s="704"/>
      <c r="N199" s="586"/>
      <c r="O199" s="733">
        <f t="shared" si="49"/>
        <v>33000</v>
      </c>
      <c r="P199" s="734"/>
      <c r="Q199" s="44">
        <f t="shared" si="50"/>
        <v>0</v>
      </c>
      <c r="R199" s="44">
        <f t="shared" si="51"/>
        <v>8.25</v>
      </c>
      <c r="T199" s="29">
        <v>0.75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>
        <v>3000</v>
      </c>
      <c r="AG199" s="29"/>
      <c r="AH199" s="216">
        <f>SUM(U199*AF199)</f>
        <v>0</v>
      </c>
      <c r="AI199" s="29">
        <f>SUM(T199*U199)</f>
        <v>0</v>
      </c>
      <c r="AM199" s="29">
        <v>0.75</v>
      </c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>
        <v>3000</v>
      </c>
      <c r="AZ199" s="29"/>
      <c r="BA199" s="216">
        <f>SUM(AN199*AY199)</f>
        <v>0</v>
      </c>
      <c r="BB199" s="29">
        <f>SUM(AM199*AN199)</f>
        <v>0</v>
      </c>
    </row>
    <row r="200" spans="1:54" x14ac:dyDescent="0.25">
      <c r="A200" s="29">
        <v>1</v>
      </c>
      <c r="B200" s="44">
        <f>M245</f>
        <v>0</v>
      </c>
      <c r="C200" s="29"/>
      <c r="D200" s="29"/>
      <c r="E200" s="29"/>
      <c r="F200" s="585"/>
      <c r="G200" s="704"/>
      <c r="H200" s="586"/>
      <c r="I200" s="56">
        <f>M33</f>
        <v>0</v>
      </c>
      <c r="J200" s="29"/>
      <c r="K200" s="29"/>
      <c r="L200" s="585">
        <v>3500</v>
      </c>
      <c r="M200" s="704"/>
      <c r="N200" s="586"/>
      <c r="O200" s="733">
        <f t="shared" si="49"/>
        <v>0</v>
      </c>
      <c r="P200" s="734"/>
      <c r="Q200" s="44">
        <f t="shared" si="50"/>
        <v>0</v>
      </c>
      <c r="R200" s="44">
        <f t="shared" si="51"/>
        <v>0</v>
      </c>
      <c r="T200" s="29">
        <v>1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>
        <v>3500</v>
      </c>
      <c r="AG200" s="29"/>
      <c r="AH200" s="216">
        <f>SUM(U200*AF200)</f>
        <v>0</v>
      </c>
      <c r="AI200" s="29">
        <f>SUM(T200*U200)</f>
        <v>0</v>
      </c>
      <c r="AM200" s="29">
        <v>1</v>
      </c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>
        <v>3500</v>
      </c>
      <c r="AZ200" s="29"/>
      <c r="BA200" s="216">
        <f>SUM(AN200*AY200)</f>
        <v>0</v>
      </c>
      <c r="BB200" s="29">
        <f>SUM(AM200*AN200)</f>
        <v>0</v>
      </c>
    </row>
    <row r="201" spans="1:54" x14ac:dyDescent="0.25">
      <c r="A201" s="29">
        <v>5</v>
      </c>
      <c r="B201" s="44">
        <f>N246</f>
        <v>0</v>
      </c>
      <c r="C201" s="29"/>
      <c r="D201" s="29"/>
      <c r="E201" s="29"/>
      <c r="F201" s="585"/>
      <c r="G201" s="704"/>
      <c r="H201" s="586"/>
      <c r="I201" s="56">
        <f>M34</f>
        <v>0</v>
      </c>
      <c r="J201" s="29"/>
      <c r="K201" s="29"/>
      <c r="L201" s="585"/>
      <c r="M201" s="704"/>
      <c r="N201" s="586"/>
      <c r="O201" s="733">
        <f t="shared" si="49"/>
        <v>0</v>
      </c>
      <c r="P201" s="734"/>
      <c r="Q201" s="44">
        <f t="shared" si="50"/>
        <v>0</v>
      </c>
      <c r="R201" s="44">
        <f t="shared" si="51"/>
        <v>0</v>
      </c>
      <c r="T201" s="171"/>
      <c r="U201" s="171"/>
      <c r="V201" s="171"/>
      <c r="W201" s="171"/>
      <c r="X201" s="171"/>
      <c r="Y201" s="29"/>
      <c r="Z201" s="171"/>
      <c r="AA201" s="171"/>
      <c r="AB201" s="171"/>
      <c r="AC201" s="171"/>
      <c r="AD201" s="171"/>
      <c r="AE201" s="171"/>
      <c r="AF201" s="171"/>
      <c r="AG201" s="171"/>
      <c r="AH201" s="216"/>
      <c r="AI201" s="29"/>
      <c r="AR201" s="217">
        <f>SUM(AR196:AR200)</f>
        <v>0</v>
      </c>
      <c r="AS201" s="213"/>
      <c r="AT201" s="213"/>
      <c r="AU201" s="213"/>
      <c r="AV201" s="213"/>
      <c r="AW201" s="213"/>
      <c r="AX201" s="213"/>
      <c r="BA201" s="216">
        <f>SUM(BA196:BA200)</f>
        <v>0</v>
      </c>
      <c r="BB201" s="29">
        <f>SUM(BB196:BB200)</f>
        <v>0</v>
      </c>
    </row>
    <row r="202" spans="1:54" x14ac:dyDescent="0.25">
      <c r="A202" s="587" t="s">
        <v>138</v>
      </c>
      <c r="B202" s="587"/>
      <c r="C202" s="587"/>
      <c r="D202" s="587"/>
      <c r="E202" s="703"/>
      <c r="F202" s="588">
        <f>SUM(F196:F200)</f>
        <v>0</v>
      </c>
      <c r="G202" s="588"/>
      <c r="H202" s="588"/>
      <c r="I202" s="57">
        <f>SUM(I196:I201)</f>
        <v>0</v>
      </c>
      <c r="J202" s="217"/>
      <c r="K202" s="217"/>
      <c r="L202" s="588"/>
      <c r="M202" s="588"/>
      <c r="N202" s="588"/>
      <c r="O202" s="902">
        <f>SUM(O196:P201)</f>
        <v>127000</v>
      </c>
      <c r="P202" s="902"/>
      <c r="Q202" s="44">
        <f>SUM(Q196:Q201)</f>
        <v>0</v>
      </c>
      <c r="R202" s="44">
        <f>SUM(R196:R201)</f>
        <v>31.75</v>
      </c>
      <c r="Y202" s="217">
        <f>SUM(Y196:Y200)</f>
        <v>0</v>
      </c>
      <c r="Z202" s="213"/>
      <c r="AA202" s="213"/>
      <c r="AB202" s="213"/>
      <c r="AC202" s="213"/>
      <c r="AD202" s="213"/>
      <c r="AE202" s="213"/>
      <c r="AH202" s="216">
        <f>SUM(AH196:AH200)</f>
        <v>0</v>
      </c>
      <c r="AI202" s="29">
        <f>SUM(AI196:AI200)</f>
        <v>0</v>
      </c>
    </row>
    <row r="203" spans="1:54" x14ac:dyDescent="0.25">
      <c r="AY203" s="213"/>
      <c r="AZ203" s="213"/>
    </row>
    <row r="204" spans="1:54" x14ac:dyDescent="0.25">
      <c r="M204" s="213"/>
      <c r="N204" s="213"/>
      <c r="AF204" s="213"/>
      <c r="AG204" s="213"/>
      <c r="AY204" s="40" t="s">
        <v>28</v>
      </c>
      <c r="BB204" s="213"/>
    </row>
    <row r="205" spans="1:54" x14ac:dyDescent="0.25">
      <c r="P205" s="213"/>
      <c r="AF205" s="40" t="s">
        <v>28</v>
      </c>
      <c r="AI205" s="213"/>
    </row>
    <row r="214" spans="1:56" x14ac:dyDescent="0.25">
      <c r="A214" s="597" t="s">
        <v>72</v>
      </c>
      <c r="B214" s="597"/>
      <c r="C214" s="597"/>
      <c r="D214" s="597"/>
      <c r="E214" s="597"/>
      <c r="F214" s="597"/>
      <c r="G214" s="597"/>
      <c r="H214" s="597"/>
      <c r="I214" s="597"/>
      <c r="J214" s="597"/>
      <c r="K214" s="597"/>
      <c r="L214" s="597"/>
      <c r="M214" s="597"/>
      <c r="N214" s="597"/>
      <c r="O214" s="597"/>
      <c r="P214" s="597"/>
      <c r="Q214" s="597"/>
      <c r="R214" s="597"/>
      <c r="S214" s="597"/>
      <c r="T214" s="597" t="s">
        <v>72</v>
      </c>
      <c r="U214" s="597"/>
      <c r="V214" s="597"/>
      <c r="W214" s="597"/>
      <c r="X214" s="597"/>
      <c r="Y214" s="597"/>
      <c r="Z214" s="597"/>
      <c r="AA214" s="597"/>
      <c r="AB214" s="597"/>
      <c r="AC214" s="597"/>
      <c r="AD214" s="597"/>
      <c r="AE214" s="597"/>
      <c r="AF214" s="597"/>
      <c r="AG214" s="597"/>
      <c r="AH214" s="597"/>
      <c r="AI214" s="597"/>
      <c r="AJ214" s="597"/>
      <c r="AK214" s="597"/>
      <c r="AL214" s="597"/>
    </row>
    <row r="215" spans="1:56" ht="15" customHeight="1" thickBot="1" x14ac:dyDescent="0.3">
      <c r="A215" s="597"/>
      <c r="B215" s="597"/>
      <c r="C215" s="597"/>
      <c r="D215" s="597"/>
      <c r="E215" s="597"/>
      <c r="F215" s="597"/>
      <c r="G215" s="597"/>
      <c r="H215" s="597"/>
      <c r="I215" s="597"/>
      <c r="J215" s="597"/>
      <c r="K215" s="597"/>
      <c r="L215" s="597"/>
      <c r="M215" s="597"/>
      <c r="N215" s="597"/>
      <c r="O215" s="597"/>
      <c r="P215" s="597"/>
      <c r="Q215" s="597"/>
      <c r="R215" s="597"/>
      <c r="S215" s="597"/>
      <c r="T215" s="597"/>
      <c r="U215" s="597"/>
      <c r="V215" s="597"/>
      <c r="W215" s="597"/>
      <c r="X215" s="597"/>
      <c r="Y215" s="597"/>
      <c r="Z215" s="597"/>
      <c r="AA215" s="597"/>
      <c r="AB215" s="597"/>
      <c r="AC215" s="597"/>
      <c r="AD215" s="597"/>
      <c r="AE215" s="597"/>
      <c r="AF215" s="597"/>
      <c r="AG215" s="597"/>
      <c r="AH215" s="597"/>
      <c r="AI215" s="597"/>
      <c r="AJ215" s="597"/>
      <c r="AK215" s="597"/>
      <c r="AL215" s="597"/>
    </row>
    <row r="216" spans="1:56" ht="15.75" customHeight="1" x14ac:dyDescent="0.25">
      <c r="A216" s="598" t="s">
        <v>0</v>
      </c>
      <c r="B216" s="604" t="s">
        <v>74</v>
      </c>
      <c r="C216" s="604"/>
      <c r="D216" s="604" t="s">
        <v>73</v>
      </c>
      <c r="E216" s="604"/>
      <c r="F216" s="604"/>
      <c r="G216" s="604" t="s">
        <v>75</v>
      </c>
      <c r="H216" s="604"/>
      <c r="I216" s="601" t="s">
        <v>76</v>
      </c>
      <c r="J216" s="607"/>
      <c r="K216" s="607"/>
      <c r="L216" s="607"/>
      <c r="M216" s="607"/>
      <c r="N216" s="607"/>
      <c r="O216" s="604" t="s">
        <v>77</v>
      </c>
      <c r="P216" s="604"/>
      <c r="Q216" s="598" t="s">
        <v>78</v>
      </c>
      <c r="R216" s="598"/>
      <c r="T216" s="598" t="s">
        <v>0</v>
      </c>
      <c r="U216" s="604" t="s">
        <v>74</v>
      </c>
      <c r="V216" s="604"/>
      <c r="W216" s="604" t="s">
        <v>73</v>
      </c>
      <c r="X216" s="604"/>
      <c r="Y216" s="604"/>
      <c r="Z216" s="604" t="s">
        <v>75</v>
      </c>
      <c r="AA216" s="604"/>
      <c r="AB216" s="601" t="s">
        <v>76</v>
      </c>
      <c r="AC216" s="607"/>
      <c r="AD216" s="607"/>
      <c r="AE216" s="607"/>
      <c r="AF216" s="607"/>
      <c r="AG216" s="607"/>
      <c r="AH216" s="604" t="s">
        <v>77</v>
      </c>
      <c r="AI216" s="604"/>
      <c r="AJ216" s="598" t="s">
        <v>78</v>
      </c>
      <c r="AK216" s="598"/>
    </row>
    <row r="217" spans="1:56" ht="15" customHeight="1" x14ac:dyDescent="0.25">
      <c r="A217" s="599"/>
      <c r="B217" s="605"/>
      <c r="C217" s="605"/>
      <c r="D217" s="605"/>
      <c r="E217" s="605"/>
      <c r="F217" s="605"/>
      <c r="G217" s="605"/>
      <c r="H217" s="605"/>
      <c r="I217" s="735"/>
      <c r="J217" s="736"/>
      <c r="K217" s="736"/>
      <c r="L217" s="736"/>
      <c r="M217" s="736"/>
      <c r="N217" s="736"/>
      <c r="O217" s="605"/>
      <c r="P217" s="605"/>
      <c r="Q217" s="599"/>
      <c r="R217" s="599"/>
      <c r="T217" s="599"/>
      <c r="U217" s="605"/>
      <c r="V217" s="605"/>
      <c r="W217" s="605"/>
      <c r="X217" s="605"/>
      <c r="Y217" s="605"/>
      <c r="Z217" s="605"/>
      <c r="AA217" s="605"/>
      <c r="AB217" s="735"/>
      <c r="AC217" s="736"/>
      <c r="AD217" s="736"/>
      <c r="AE217" s="736"/>
      <c r="AF217" s="736"/>
      <c r="AG217" s="736"/>
      <c r="AH217" s="605"/>
      <c r="AI217" s="605"/>
      <c r="AJ217" s="599"/>
      <c r="AK217" s="599"/>
    </row>
    <row r="218" spans="1:56" ht="15.75" thickBot="1" x14ac:dyDescent="0.3">
      <c r="A218" s="600"/>
      <c r="B218" s="606"/>
      <c r="C218" s="606"/>
      <c r="D218" s="606"/>
      <c r="E218" s="606"/>
      <c r="F218" s="606"/>
      <c r="G218" s="606"/>
      <c r="H218" s="606"/>
      <c r="I218" s="218">
        <v>10</v>
      </c>
      <c r="J218" s="218">
        <v>25</v>
      </c>
      <c r="K218" s="218">
        <v>50</v>
      </c>
      <c r="L218" s="218">
        <v>75</v>
      </c>
      <c r="M218" s="218">
        <v>1</v>
      </c>
      <c r="N218" s="250">
        <v>5</v>
      </c>
      <c r="O218" s="606"/>
      <c r="P218" s="606"/>
      <c r="Q218" s="600"/>
      <c r="R218" s="600"/>
      <c r="T218" s="600"/>
      <c r="U218" s="606"/>
      <c r="V218" s="606"/>
      <c r="W218" s="606"/>
      <c r="X218" s="606"/>
      <c r="Y218" s="606"/>
      <c r="Z218" s="606"/>
      <c r="AA218" s="606"/>
      <c r="AB218" s="218">
        <v>10</v>
      </c>
      <c r="AC218" s="218">
        <v>25</v>
      </c>
      <c r="AD218" s="218">
        <v>50</v>
      </c>
      <c r="AE218" s="218">
        <v>75</v>
      </c>
      <c r="AF218" s="218">
        <v>1</v>
      </c>
      <c r="AG218" s="250">
        <v>5</v>
      </c>
      <c r="AH218" s="606"/>
      <c r="AI218" s="606"/>
      <c r="AJ218" s="600"/>
      <c r="AK218" s="600"/>
    </row>
    <row r="219" spans="1:56" x14ac:dyDescent="0.25">
      <c r="A219" s="25"/>
      <c r="B219" s="705"/>
      <c r="C219" s="706"/>
      <c r="D219" s="707"/>
      <c r="E219" s="708"/>
      <c r="F219" s="709"/>
      <c r="G219" s="705"/>
      <c r="H219" s="706"/>
      <c r="I219" s="28"/>
      <c r="J219" s="28">
        <v>70</v>
      </c>
      <c r="K219" s="28">
        <v>12</v>
      </c>
      <c r="L219" s="28">
        <v>11</v>
      </c>
      <c r="M219" s="28"/>
      <c r="N219" s="28"/>
      <c r="O219" s="710">
        <f>(I219*0.1)+(J219*0.25)+(K219*0.5)+(L219*0.75)+(M219*1)+(N219*5)</f>
        <v>31.75</v>
      </c>
      <c r="P219" s="710"/>
      <c r="Q219" s="711"/>
      <c r="R219" s="712"/>
      <c r="T219" s="25"/>
      <c r="U219" s="705"/>
      <c r="V219" s="706"/>
      <c r="W219" s="707"/>
      <c r="X219" s="708"/>
      <c r="Y219" s="709"/>
      <c r="Z219" s="705"/>
      <c r="AA219" s="706"/>
      <c r="AB219" s="28"/>
      <c r="AC219" s="28"/>
      <c r="AD219" s="28"/>
      <c r="AE219" s="28"/>
      <c r="AF219" s="28"/>
      <c r="AG219" s="28"/>
      <c r="AH219" s="710">
        <f>(AB219*0.1)+(AC219*0.25)+(AD219*0.5)+(AE219*0.75)+(AF219*1)+(AG219*5)</f>
        <v>0</v>
      </c>
      <c r="AI219" s="710"/>
      <c r="AJ219" s="711"/>
      <c r="AK219" s="712"/>
    </row>
    <row r="220" spans="1:56" x14ac:dyDescent="0.25">
      <c r="A220" s="26"/>
      <c r="B220" s="585"/>
      <c r="C220" s="586"/>
      <c r="D220" s="585"/>
      <c r="E220" s="704"/>
      <c r="F220" s="586"/>
      <c r="G220" s="585"/>
      <c r="H220" s="586"/>
      <c r="I220" s="29"/>
      <c r="J220" s="29"/>
      <c r="K220" s="29"/>
      <c r="L220" s="29"/>
      <c r="M220" s="29"/>
      <c r="N220" s="29"/>
      <c r="O220" s="687">
        <f t="shared" ref="O220:O237" si="52">(I220*0.1)+(J220*0.25)+(K220*0.5)+(L220*0.75)+(M220*1)+(N220*5)</f>
        <v>0</v>
      </c>
      <c r="P220" s="687"/>
      <c r="Q220" s="688"/>
      <c r="R220" s="689"/>
      <c r="T220" s="26"/>
      <c r="U220" s="585"/>
      <c r="V220" s="586"/>
      <c r="W220" s="585"/>
      <c r="X220" s="704"/>
      <c r="Y220" s="586"/>
      <c r="Z220" s="585"/>
      <c r="AA220" s="586"/>
      <c r="AB220" s="29"/>
      <c r="AC220" s="29"/>
      <c r="AD220" s="29"/>
      <c r="AE220" s="29"/>
      <c r="AF220" s="29"/>
      <c r="AG220" s="29"/>
      <c r="AH220" s="687">
        <f t="shared" ref="AH220:AH247" si="53">(AB220*0.1)+(AC220*0.25)+(AD220*0.5)+(AE220*0.75)+(AF220*1)+(AG220*5)</f>
        <v>0</v>
      </c>
      <c r="AI220" s="687"/>
      <c r="AJ220" s="688"/>
      <c r="AK220" s="689"/>
    </row>
    <row r="221" spans="1:56" x14ac:dyDescent="0.25">
      <c r="A221" s="26"/>
      <c r="B221" s="585"/>
      <c r="C221" s="586"/>
      <c r="D221" s="585"/>
      <c r="E221" s="704"/>
      <c r="F221" s="586"/>
      <c r="G221" s="585"/>
      <c r="H221" s="586"/>
      <c r="I221" s="29"/>
      <c r="J221" s="29"/>
      <c r="K221" s="29"/>
      <c r="L221" s="29"/>
      <c r="M221" s="29"/>
      <c r="N221" s="29"/>
      <c r="O221" s="687">
        <f t="shared" si="52"/>
        <v>0</v>
      </c>
      <c r="P221" s="687"/>
      <c r="Q221" s="688"/>
      <c r="R221" s="689"/>
      <c r="T221" s="26"/>
      <c r="U221" s="585"/>
      <c r="V221" s="586"/>
      <c r="W221" s="585"/>
      <c r="X221" s="704"/>
      <c r="Y221" s="586"/>
      <c r="Z221" s="585"/>
      <c r="AA221" s="586"/>
      <c r="AB221" s="29"/>
      <c r="AC221" s="29"/>
      <c r="AD221" s="29"/>
      <c r="AE221" s="29"/>
      <c r="AF221" s="29"/>
      <c r="AG221" s="29"/>
      <c r="AH221" s="687">
        <f t="shared" si="53"/>
        <v>0</v>
      </c>
      <c r="AI221" s="687"/>
      <c r="AJ221" s="688"/>
      <c r="AK221" s="689"/>
    </row>
    <row r="222" spans="1:56" x14ac:dyDescent="0.25">
      <c r="A222" s="26"/>
      <c r="B222" s="585"/>
      <c r="C222" s="586"/>
      <c r="D222" s="585"/>
      <c r="E222" s="704"/>
      <c r="F222" s="586"/>
      <c r="G222" s="585"/>
      <c r="H222" s="586"/>
      <c r="I222" s="29"/>
      <c r="J222" s="29"/>
      <c r="K222" s="29"/>
      <c r="L222" s="29"/>
      <c r="M222" s="29"/>
      <c r="N222" s="29"/>
      <c r="O222" s="687">
        <f t="shared" si="52"/>
        <v>0</v>
      </c>
      <c r="P222" s="687"/>
      <c r="Q222" s="688"/>
      <c r="R222" s="689"/>
      <c r="T222" s="26"/>
      <c r="U222" s="585"/>
      <c r="V222" s="586"/>
      <c r="W222" s="585"/>
      <c r="X222" s="704"/>
      <c r="Y222" s="586"/>
      <c r="Z222" s="585"/>
      <c r="AA222" s="586"/>
      <c r="AB222" s="29"/>
      <c r="AC222" s="29"/>
      <c r="AD222" s="29"/>
      <c r="AE222" s="29"/>
      <c r="AF222" s="29"/>
      <c r="AG222" s="29"/>
      <c r="AH222" s="687">
        <f t="shared" si="53"/>
        <v>0</v>
      </c>
      <c r="AI222" s="687"/>
      <c r="AJ222" s="688"/>
      <c r="AK222" s="689"/>
    </row>
    <row r="223" spans="1:56" x14ac:dyDescent="0.25">
      <c r="A223" s="26"/>
      <c r="B223" s="585"/>
      <c r="C223" s="586"/>
      <c r="D223" s="585"/>
      <c r="E223" s="704"/>
      <c r="F223" s="586"/>
      <c r="G223" s="585"/>
      <c r="H223" s="586"/>
      <c r="I223" s="29"/>
      <c r="J223" s="29"/>
      <c r="K223" s="29"/>
      <c r="L223" s="29"/>
      <c r="M223" s="29"/>
      <c r="N223" s="29"/>
      <c r="O223" s="687">
        <f t="shared" si="52"/>
        <v>0</v>
      </c>
      <c r="P223" s="687"/>
      <c r="Q223" s="688"/>
      <c r="R223" s="689"/>
      <c r="T223" s="26"/>
      <c r="U223" s="585"/>
      <c r="V223" s="586"/>
      <c r="W223" s="585"/>
      <c r="X223" s="704"/>
      <c r="Y223" s="586"/>
      <c r="Z223" s="585"/>
      <c r="AA223" s="586"/>
      <c r="AB223" s="29"/>
      <c r="AC223" s="29"/>
      <c r="AD223" s="29"/>
      <c r="AE223" s="29"/>
      <c r="AF223" s="29"/>
      <c r="AG223" s="29"/>
      <c r="AH223" s="687">
        <f t="shared" si="53"/>
        <v>0</v>
      </c>
      <c r="AI223" s="687"/>
      <c r="AJ223" s="688"/>
      <c r="AK223" s="689"/>
      <c r="BD223" s="219"/>
    </row>
    <row r="224" spans="1:56" x14ac:dyDescent="0.25">
      <c r="A224" s="26"/>
      <c r="B224" s="585"/>
      <c r="C224" s="586"/>
      <c r="D224" s="585"/>
      <c r="E224" s="704"/>
      <c r="F224" s="586"/>
      <c r="G224" s="585"/>
      <c r="H224" s="586"/>
      <c r="I224" s="29"/>
      <c r="J224" s="29"/>
      <c r="K224" s="29"/>
      <c r="L224" s="29"/>
      <c r="M224" s="29"/>
      <c r="N224" s="29"/>
      <c r="O224" s="687">
        <f t="shared" si="52"/>
        <v>0</v>
      </c>
      <c r="P224" s="687"/>
      <c r="Q224" s="688"/>
      <c r="R224" s="689"/>
      <c r="T224" s="26"/>
      <c r="U224" s="585"/>
      <c r="V224" s="586"/>
      <c r="W224" s="585"/>
      <c r="X224" s="704"/>
      <c r="Y224" s="586"/>
      <c r="Z224" s="585"/>
      <c r="AA224" s="586"/>
      <c r="AB224" s="29"/>
      <c r="AC224" s="29"/>
      <c r="AD224" s="29"/>
      <c r="AE224" s="29"/>
      <c r="AF224" s="29"/>
      <c r="AG224" s="29"/>
      <c r="AH224" s="687">
        <f t="shared" si="53"/>
        <v>0</v>
      </c>
      <c r="AI224" s="687"/>
      <c r="AJ224" s="688"/>
      <c r="AK224" s="689"/>
      <c r="BD224" s="220"/>
    </row>
    <row r="225" spans="1:56" x14ac:dyDescent="0.25">
      <c r="A225" s="26"/>
      <c r="B225" s="585"/>
      <c r="C225" s="586"/>
      <c r="D225" s="585"/>
      <c r="E225" s="704"/>
      <c r="F225" s="586"/>
      <c r="G225" s="585"/>
      <c r="H225" s="586"/>
      <c r="I225" s="29"/>
      <c r="J225" s="29"/>
      <c r="K225" s="29"/>
      <c r="L225" s="29"/>
      <c r="M225" s="29"/>
      <c r="N225" s="29"/>
      <c r="O225" s="687">
        <f t="shared" si="52"/>
        <v>0</v>
      </c>
      <c r="P225" s="687"/>
      <c r="Q225" s="688"/>
      <c r="R225" s="689"/>
      <c r="T225" s="26"/>
      <c r="U225" s="585"/>
      <c r="V225" s="586"/>
      <c r="W225" s="585"/>
      <c r="X225" s="704"/>
      <c r="Y225" s="586"/>
      <c r="Z225" s="585"/>
      <c r="AA225" s="586"/>
      <c r="AB225" s="29"/>
      <c r="AC225" s="29"/>
      <c r="AD225" s="29"/>
      <c r="AE225" s="29"/>
      <c r="AF225" s="29"/>
      <c r="AG225" s="29"/>
      <c r="AH225" s="687">
        <f t="shared" si="53"/>
        <v>0</v>
      </c>
      <c r="AI225" s="687"/>
      <c r="AJ225" s="688"/>
      <c r="AK225" s="689"/>
      <c r="BD225" s="219"/>
    </row>
    <row r="226" spans="1:56" x14ac:dyDescent="0.25">
      <c r="A226" s="26"/>
      <c r="B226" s="585"/>
      <c r="C226" s="586"/>
      <c r="D226" s="585"/>
      <c r="E226" s="704"/>
      <c r="F226" s="586"/>
      <c r="G226" s="585"/>
      <c r="H226" s="586"/>
      <c r="I226" s="29"/>
      <c r="J226" s="29"/>
      <c r="K226" s="29"/>
      <c r="L226" s="29"/>
      <c r="M226" s="29"/>
      <c r="N226" s="29"/>
      <c r="O226" s="687">
        <f t="shared" si="52"/>
        <v>0</v>
      </c>
      <c r="P226" s="687"/>
      <c r="Q226" s="688"/>
      <c r="R226" s="689"/>
      <c r="T226" s="26"/>
      <c r="U226" s="240"/>
      <c r="V226" s="241"/>
      <c r="W226" s="240"/>
      <c r="X226" s="242"/>
      <c r="Y226" s="241"/>
      <c r="Z226" s="240"/>
      <c r="AA226" s="241"/>
      <c r="AB226" s="29"/>
      <c r="AC226" s="29"/>
      <c r="AD226" s="29"/>
      <c r="AE226" s="29"/>
      <c r="AF226" s="29"/>
      <c r="AG226" s="29"/>
      <c r="AH226" s="257"/>
      <c r="AI226" s="257"/>
      <c r="AJ226" s="248"/>
      <c r="AK226" s="255"/>
      <c r="BD226" s="219"/>
    </row>
    <row r="227" spans="1:56" x14ac:dyDescent="0.25">
      <c r="A227" s="26"/>
      <c r="B227" s="585"/>
      <c r="C227" s="586"/>
      <c r="D227" s="585"/>
      <c r="E227" s="704"/>
      <c r="F227" s="586"/>
      <c r="G227" s="585"/>
      <c r="H227" s="586"/>
      <c r="I227" s="29"/>
      <c r="J227" s="29"/>
      <c r="K227" s="29"/>
      <c r="L227" s="29"/>
      <c r="M227" s="29"/>
      <c r="N227" s="29"/>
      <c r="O227" s="687">
        <f t="shared" si="52"/>
        <v>0</v>
      </c>
      <c r="P227" s="687"/>
      <c r="Q227" s="688"/>
      <c r="R227" s="689"/>
      <c r="T227" s="26"/>
      <c r="U227" s="585"/>
      <c r="V227" s="586"/>
      <c r="W227" s="585"/>
      <c r="X227" s="704"/>
      <c r="Y227" s="586"/>
      <c r="Z227" s="585"/>
      <c r="AA227" s="586"/>
      <c r="AB227" s="29"/>
      <c r="AC227" s="29"/>
      <c r="AD227" s="29"/>
      <c r="AE227" s="29"/>
      <c r="AF227" s="29"/>
      <c r="AG227" s="29"/>
      <c r="AH227" s="687">
        <f t="shared" si="53"/>
        <v>0</v>
      </c>
      <c r="AI227" s="687"/>
      <c r="AJ227" s="688"/>
      <c r="AK227" s="689"/>
      <c r="BD227" s="219"/>
    </row>
    <row r="228" spans="1:56" x14ac:dyDescent="0.25">
      <c r="A228" s="26"/>
      <c r="B228" s="585"/>
      <c r="C228" s="586"/>
      <c r="D228" s="585"/>
      <c r="E228" s="704"/>
      <c r="F228" s="586"/>
      <c r="G228" s="585"/>
      <c r="H228" s="586"/>
      <c r="I228" s="29"/>
      <c r="J228" s="29"/>
      <c r="K228" s="29"/>
      <c r="L228" s="29"/>
      <c r="M228" s="29"/>
      <c r="N228" s="29"/>
      <c r="O228" s="687">
        <f t="shared" si="52"/>
        <v>0</v>
      </c>
      <c r="P228" s="687"/>
      <c r="Q228" s="688"/>
      <c r="R228" s="689"/>
      <c r="T228" s="26"/>
      <c r="U228" s="585"/>
      <c r="V228" s="586"/>
      <c r="W228" s="585"/>
      <c r="X228" s="704"/>
      <c r="Y228" s="586"/>
      <c r="Z228" s="585"/>
      <c r="AA228" s="586"/>
      <c r="AB228" s="29"/>
      <c r="AC228" s="29"/>
      <c r="AD228" s="29"/>
      <c r="AE228" s="29"/>
      <c r="AF228" s="29"/>
      <c r="AG228" s="29"/>
      <c r="AH228" s="687">
        <f t="shared" si="53"/>
        <v>0</v>
      </c>
      <c r="AI228" s="687"/>
      <c r="AJ228" s="688"/>
      <c r="AK228" s="689"/>
      <c r="BD228" s="219"/>
    </row>
    <row r="229" spans="1:56" x14ac:dyDescent="0.25">
      <c r="A229" s="26"/>
      <c r="B229" s="585"/>
      <c r="C229" s="586"/>
      <c r="D229" s="585"/>
      <c r="E229" s="704"/>
      <c r="F229" s="586"/>
      <c r="G229" s="585"/>
      <c r="H229" s="586"/>
      <c r="I229" s="29"/>
      <c r="J229" s="29"/>
      <c r="K229" s="29"/>
      <c r="L229" s="29"/>
      <c r="M229" s="29"/>
      <c r="N229" s="29"/>
      <c r="O229" s="687">
        <f t="shared" si="52"/>
        <v>0</v>
      </c>
      <c r="P229" s="687"/>
      <c r="Q229" s="688"/>
      <c r="R229" s="689"/>
      <c r="T229" s="26"/>
      <c r="U229" s="585"/>
      <c r="V229" s="586"/>
      <c r="W229" s="585"/>
      <c r="X229" s="704"/>
      <c r="Y229" s="586"/>
      <c r="Z229" s="585"/>
      <c r="AA229" s="586"/>
      <c r="AB229" s="29"/>
      <c r="AC229" s="29"/>
      <c r="AD229" s="29"/>
      <c r="AE229" s="29"/>
      <c r="AF229" s="29"/>
      <c r="AG229" s="29"/>
      <c r="AH229" s="687">
        <f t="shared" si="53"/>
        <v>0</v>
      </c>
      <c r="AI229" s="687"/>
      <c r="AJ229" s="688"/>
      <c r="AK229" s="689"/>
      <c r="BD229" s="221"/>
    </row>
    <row r="230" spans="1:56" x14ac:dyDescent="0.25">
      <c r="A230" s="26"/>
      <c r="B230" s="585"/>
      <c r="C230" s="586"/>
      <c r="D230" s="585"/>
      <c r="E230" s="704"/>
      <c r="F230" s="586"/>
      <c r="G230" s="585"/>
      <c r="H230" s="586"/>
      <c r="I230" s="29"/>
      <c r="J230" s="29"/>
      <c r="K230" s="29"/>
      <c r="L230" s="29"/>
      <c r="M230" s="29"/>
      <c r="N230" s="29"/>
      <c r="O230" s="687">
        <f t="shared" si="52"/>
        <v>0</v>
      </c>
      <c r="P230" s="687"/>
      <c r="Q230" s="688"/>
      <c r="R230" s="689"/>
      <c r="T230" s="26"/>
      <c r="U230" s="585"/>
      <c r="V230" s="586"/>
      <c r="W230" s="585"/>
      <c r="X230" s="704"/>
      <c r="Y230" s="586"/>
      <c r="Z230" s="585"/>
      <c r="AA230" s="586"/>
      <c r="AB230" s="29"/>
      <c r="AC230" s="29"/>
      <c r="AD230" s="29"/>
      <c r="AE230" s="29"/>
      <c r="AF230" s="29"/>
      <c r="AG230" s="29"/>
      <c r="AH230" s="687">
        <f t="shared" si="53"/>
        <v>0</v>
      </c>
      <c r="AI230" s="687"/>
      <c r="AJ230" s="688"/>
      <c r="AK230" s="689"/>
      <c r="BD230" s="221"/>
    </row>
    <row r="231" spans="1:56" x14ac:dyDescent="0.25">
      <c r="A231" s="26"/>
      <c r="B231" s="585"/>
      <c r="C231" s="586"/>
      <c r="D231" s="585"/>
      <c r="E231" s="704"/>
      <c r="F231" s="586"/>
      <c r="G231" s="585"/>
      <c r="H231" s="586"/>
      <c r="I231" s="29"/>
      <c r="J231" s="29"/>
      <c r="K231" s="29"/>
      <c r="L231" s="29"/>
      <c r="M231" s="29"/>
      <c r="N231" s="29"/>
      <c r="O231" s="687">
        <f t="shared" si="52"/>
        <v>0</v>
      </c>
      <c r="P231" s="687"/>
      <c r="Q231" s="688"/>
      <c r="R231" s="689"/>
      <c r="T231" s="26"/>
      <c r="U231" s="585"/>
      <c r="V231" s="586"/>
      <c r="W231" s="585"/>
      <c r="X231" s="704"/>
      <c r="Y231" s="586"/>
      <c r="Z231" s="585"/>
      <c r="AA231" s="586"/>
      <c r="AB231" s="29"/>
      <c r="AC231" s="29"/>
      <c r="AD231" s="29"/>
      <c r="AE231" s="29"/>
      <c r="AF231" s="29"/>
      <c r="AG231" s="29"/>
      <c r="AH231" s="687">
        <f t="shared" si="53"/>
        <v>0</v>
      </c>
      <c r="AI231" s="687"/>
      <c r="AJ231" s="688"/>
      <c r="AK231" s="689"/>
      <c r="BD231" s="221"/>
    </row>
    <row r="232" spans="1:56" x14ac:dyDescent="0.25">
      <c r="A232" s="26"/>
      <c r="B232" s="585"/>
      <c r="C232" s="586"/>
      <c r="D232" s="585"/>
      <c r="E232" s="704"/>
      <c r="F232" s="586"/>
      <c r="G232" s="585"/>
      <c r="H232" s="586"/>
      <c r="I232" s="29"/>
      <c r="J232" s="29"/>
      <c r="K232" s="29"/>
      <c r="L232" s="29"/>
      <c r="M232" s="29"/>
      <c r="N232" s="29"/>
      <c r="O232" s="687">
        <f t="shared" si="52"/>
        <v>0</v>
      </c>
      <c r="P232" s="687"/>
      <c r="Q232" s="688"/>
      <c r="R232" s="689"/>
      <c r="T232" s="26"/>
      <c r="U232" s="585"/>
      <c r="V232" s="586"/>
      <c r="W232" s="585"/>
      <c r="X232" s="704"/>
      <c r="Y232" s="586"/>
      <c r="Z232" s="585"/>
      <c r="AA232" s="586"/>
      <c r="AB232" s="29"/>
      <c r="AC232" s="29"/>
      <c r="AD232" s="29"/>
      <c r="AE232" s="29"/>
      <c r="AF232" s="29"/>
      <c r="AG232" s="29"/>
      <c r="AH232" s="687">
        <f t="shared" si="53"/>
        <v>0</v>
      </c>
      <c r="AI232" s="687"/>
      <c r="AJ232" s="688"/>
      <c r="AK232" s="689"/>
      <c r="BD232" s="221"/>
    </row>
    <row r="233" spans="1:56" x14ac:dyDescent="0.25">
      <c r="A233" s="26"/>
      <c r="B233" s="585"/>
      <c r="C233" s="586"/>
      <c r="D233" s="585"/>
      <c r="E233" s="704"/>
      <c r="F233" s="586"/>
      <c r="G233" s="585"/>
      <c r="H233" s="586"/>
      <c r="I233" s="29"/>
      <c r="J233" s="29"/>
      <c r="K233" s="29"/>
      <c r="L233" s="29"/>
      <c r="M233" s="29"/>
      <c r="N233" s="29"/>
      <c r="O233" s="687">
        <f t="shared" si="52"/>
        <v>0</v>
      </c>
      <c r="P233" s="687"/>
      <c r="Q233" s="688"/>
      <c r="R233" s="689"/>
      <c r="T233" s="26"/>
      <c r="U233" s="585"/>
      <c r="V233" s="586"/>
      <c r="W233" s="585"/>
      <c r="X233" s="704"/>
      <c r="Y233" s="586"/>
      <c r="Z233" s="585"/>
      <c r="AA233" s="586"/>
      <c r="AB233" s="29"/>
      <c r="AC233" s="29"/>
      <c r="AD233" s="29"/>
      <c r="AE233" s="29"/>
      <c r="AF233" s="29"/>
      <c r="AG233" s="29"/>
      <c r="AH233" s="687">
        <f t="shared" si="53"/>
        <v>0</v>
      </c>
      <c r="AI233" s="687"/>
      <c r="AJ233" s="688"/>
      <c r="AK233" s="689"/>
      <c r="BD233" s="221"/>
    </row>
    <row r="234" spans="1:56" x14ac:dyDescent="0.25">
      <c r="A234" s="26"/>
      <c r="B234" s="585"/>
      <c r="C234" s="586"/>
      <c r="D234" s="585"/>
      <c r="E234" s="704"/>
      <c r="F234" s="586"/>
      <c r="G234" s="585"/>
      <c r="H234" s="586"/>
      <c r="I234" s="29"/>
      <c r="J234" s="29"/>
      <c r="K234" s="29"/>
      <c r="L234" s="29"/>
      <c r="M234" s="29"/>
      <c r="N234" s="29"/>
      <c r="O234" s="687">
        <f t="shared" si="52"/>
        <v>0</v>
      </c>
      <c r="P234" s="687"/>
      <c r="Q234" s="688"/>
      <c r="R234" s="689"/>
      <c r="T234" s="26"/>
      <c r="U234" s="585"/>
      <c r="V234" s="586"/>
      <c r="W234" s="585"/>
      <c r="X234" s="704"/>
      <c r="Y234" s="586"/>
      <c r="Z234" s="585"/>
      <c r="AA234" s="586"/>
      <c r="AB234" s="29"/>
      <c r="AC234" s="29"/>
      <c r="AD234" s="29"/>
      <c r="AE234" s="29"/>
      <c r="AF234" s="29"/>
      <c r="AG234" s="29"/>
      <c r="AH234" s="687">
        <f t="shared" si="53"/>
        <v>0</v>
      </c>
      <c r="AI234" s="687"/>
      <c r="AJ234" s="688"/>
      <c r="AK234" s="689"/>
      <c r="BD234" s="221"/>
    </row>
    <row r="235" spans="1:56" x14ac:dyDescent="0.25">
      <c r="A235" s="26"/>
      <c r="B235" s="585"/>
      <c r="C235" s="586"/>
      <c r="D235" s="585"/>
      <c r="E235" s="704"/>
      <c r="F235" s="586"/>
      <c r="G235" s="585"/>
      <c r="H235" s="586"/>
      <c r="I235" s="29"/>
      <c r="J235" s="29"/>
      <c r="K235" s="29"/>
      <c r="L235" s="29"/>
      <c r="M235" s="29"/>
      <c r="N235" s="29"/>
      <c r="O235" s="687">
        <f t="shared" si="52"/>
        <v>0</v>
      </c>
      <c r="P235" s="687"/>
      <c r="Q235" s="688"/>
      <c r="R235" s="689"/>
      <c r="T235" s="26"/>
      <c r="U235" s="585"/>
      <c r="V235" s="586"/>
      <c r="W235" s="585"/>
      <c r="X235" s="704"/>
      <c r="Y235" s="586"/>
      <c r="Z235" s="585"/>
      <c r="AA235" s="586"/>
      <c r="AB235" s="29"/>
      <c r="AC235" s="29"/>
      <c r="AD235" s="29"/>
      <c r="AE235" s="29"/>
      <c r="AF235" s="29"/>
      <c r="AG235" s="29"/>
      <c r="AH235" s="687">
        <f t="shared" si="53"/>
        <v>0</v>
      </c>
      <c r="AI235" s="687"/>
      <c r="AJ235" s="688"/>
      <c r="AK235" s="689"/>
      <c r="BD235" s="221"/>
    </row>
    <row r="236" spans="1:56" x14ac:dyDescent="0.25">
      <c r="A236" s="26"/>
      <c r="B236" s="585"/>
      <c r="C236" s="586"/>
      <c r="D236" s="585"/>
      <c r="E236" s="704"/>
      <c r="F236" s="586"/>
      <c r="G236" s="585"/>
      <c r="H236" s="586"/>
      <c r="I236" s="29"/>
      <c r="J236" s="29"/>
      <c r="K236" s="29"/>
      <c r="L236" s="29"/>
      <c r="M236" s="29"/>
      <c r="N236" s="29"/>
      <c r="O236" s="687">
        <f t="shared" si="52"/>
        <v>0</v>
      </c>
      <c r="P236" s="687"/>
      <c r="Q236" s="688"/>
      <c r="R236" s="689"/>
      <c r="T236" s="26"/>
      <c r="U236" s="585"/>
      <c r="V236" s="586"/>
      <c r="W236" s="585"/>
      <c r="X236" s="704"/>
      <c r="Y236" s="586"/>
      <c r="Z236" s="585"/>
      <c r="AA236" s="586"/>
      <c r="AB236" s="29"/>
      <c r="AC236" s="29"/>
      <c r="AD236" s="29"/>
      <c r="AE236" s="29"/>
      <c r="AF236" s="29"/>
      <c r="AG236" s="29"/>
      <c r="AH236" s="687">
        <f t="shared" si="53"/>
        <v>0</v>
      </c>
      <c r="AI236" s="687"/>
      <c r="AJ236" s="688"/>
      <c r="AK236" s="689"/>
      <c r="BD236" s="221"/>
    </row>
    <row r="237" spans="1:56" ht="15.75" thickBot="1" x14ac:dyDescent="0.3">
      <c r="A237" s="27"/>
      <c r="B237" s="702"/>
      <c r="C237" s="703"/>
      <c r="D237" s="702"/>
      <c r="E237" s="587"/>
      <c r="F237" s="703"/>
      <c r="G237" s="702"/>
      <c r="H237" s="703"/>
      <c r="I237" s="30"/>
      <c r="J237" s="30"/>
      <c r="K237" s="30"/>
      <c r="L237" s="30"/>
      <c r="M237" s="30"/>
      <c r="N237" s="30"/>
      <c r="O237" s="727">
        <f t="shared" si="52"/>
        <v>0</v>
      </c>
      <c r="P237" s="727"/>
      <c r="Q237" s="728"/>
      <c r="R237" s="729"/>
      <c r="T237" s="27"/>
      <c r="U237" s="702"/>
      <c r="V237" s="703"/>
      <c r="W237" s="702"/>
      <c r="X237" s="587"/>
      <c r="Y237" s="703"/>
      <c r="Z237" s="702"/>
      <c r="AA237" s="703"/>
      <c r="AB237" s="30"/>
      <c r="AC237" s="30"/>
      <c r="AD237" s="30"/>
      <c r="AE237" s="30"/>
      <c r="AF237" s="30"/>
      <c r="AG237" s="30"/>
      <c r="AH237" s="730">
        <f t="shared" si="53"/>
        <v>0</v>
      </c>
      <c r="AI237" s="730"/>
      <c r="AJ237" s="731"/>
      <c r="AK237" s="732"/>
      <c r="BD237" s="221"/>
    </row>
    <row r="238" spans="1:56" ht="16.5" thickTop="1" thickBot="1" x14ac:dyDescent="0.3">
      <c r="A238" s="58" t="s">
        <v>86</v>
      </c>
      <c r="B238" s="596">
        <f>SUM(B219:C237)</f>
        <v>0</v>
      </c>
      <c r="C238" s="596"/>
      <c r="D238" s="596"/>
      <c r="E238" s="596"/>
      <c r="F238" s="596"/>
      <c r="G238" s="596"/>
      <c r="H238" s="596"/>
      <c r="I238" s="596"/>
      <c r="J238" s="596"/>
      <c r="K238" s="596"/>
      <c r="L238" s="596"/>
      <c r="M238" s="596"/>
      <c r="N238" s="596"/>
      <c r="O238" s="596"/>
      <c r="P238" s="596"/>
      <c r="Q238" s="596"/>
      <c r="R238" s="596"/>
      <c r="T238" s="27"/>
      <c r="U238" s="702"/>
      <c r="V238" s="703"/>
      <c r="W238" s="702"/>
      <c r="X238" s="587"/>
      <c r="Y238" s="703"/>
      <c r="Z238" s="702"/>
      <c r="AA238" s="703"/>
      <c r="AB238" s="30"/>
      <c r="AC238" s="30"/>
      <c r="AD238" s="30"/>
      <c r="AE238" s="30"/>
      <c r="AF238" s="30"/>
      <c r="AG238" s="30"/>
      <c r="AH238" s="687">
        <f t="shared" si="53"/>
        <v>0</v>
      </c>
      <c r="AI238" s="687"/>
      <c r="AJ238" s="688"/>
      <c r="AK238" s="689"/>
    </row>
    <row r="239" spans="1:56" ht="15.75" thickBot="1" x14ac:dyDescent="0.3">
      <c r="A239" s="498" t="s">
        <v>85</v>
      </c>
      <c r="B239" s="498"/>
      <c r="C239" s="498"/>
      <c r="D239" s="498">
        <f>SUM(D219:F237)</f>
        <v>0</v>
      </c>
      <c r="E239" s="498"/>
      <c r="F239" s="498"/>
      <c r="G239" s="498"/>
      <c r="H239" s="498"/>
      <c r="I239" s="498"/>
      <c r="J239" s="498"/>
      <c r="K239" s="498"/>
      <c r="L239" s="498"/>
      <c r="M239" s="498"/>
      <c r="N239" s="498"/>
      <c r="O239" s="498"/>
      <c r="P239" s="498"/>
      <c r="Q239" s="498"/>
      <c r="R239" s="498"/>
      <c r="T239" s="27"/>
      <c r="U239" s="702"/>
      <c r="V239" s="703"/>
      <c r="W239" s="702"/>
      <c r="X239" s="587"/>
      <c r="Y239" s="703"/>
      <c r="Z239" s="702"/>
      <c r="AA239" s="703"/>
      <c r="AB239" s="30"/>
      <c r="AC239" s="30"/>
      <c r="AD239" s="30"/>
      <c r="AE239" s="30"/>
      <c r="AF239" s="30"/>
      <c r="AG239" s="30"/>
      <c r="AH239" s="687">
        <f t="shared" si="53"/>
        <v>0</v>
      </c>
      <c r="AI239" s="687"/>
      <c r="AJ239" s="688"/>
      <c r="AK239" s="689"/>
    </row>
    <row r="240" spans="1:56" ht="15.75" thickBot="1" x14ac:dyDescent="0.3">
      <c r="A240" s="498" t="s">
        <v>84</v>
      </c>
      <c r="B240" s="498"/>
      <c r="C240" s="498"/>
      <c r="D240" s="498"/>
      <c r="E240" s="498"/>
      <c r="F240" s="498"/>
      <c r="G240" s="498">
        <f>SUM(G219:H237)</f>
        <v>0</v>
      </c>
      <c r="H240" s="498"/>
      <c r="I240" s="498"/>
      <c r="J240" s="498"/>
      <c r="K240" s="498"/>
      <c r="L240" s="498"/>
      <c r="M240" s="498"/>
      <c r="N240" s="498"/>
      <c r="O240" s="498"/>
      <c r="P240" s="498"/>
      <c r="Q240" s="498"/>
      <c r="R240" s="498"/>
      <c r="T240" s="27"/>
      <c r="U240" s="702"/>
      <c r="V240" s="703"/>
      <c r="W240" s="702"/>
      <c r="X240" s="587"/>
      <c r="Y240" s="703"/>
      <c r="Z240" s="702"/>
      <c r="AA240" s="703"/>
      <c r="AB240" s="30"/>
      <c r="AC240" s="30"/>
      <c r="AD240" s="30"/>
      <c r="AE240" s="30"/>
      <c r="AF240" s="30"/>
      <c r="AG240" s="30"/>
      <c r="AH240" s="687">
        <f t="shared" si="53"/>
        <v>0</v>
      </c>
      <c r="AI240" s="687"/>
      <c r="AJ240" s="688"/>
      <c r="AK240" s="689"/>
    </row>
    <row r="241" spans="1:37" ht="15.75" thickBot="1" x14ac:dyDescent="0.3">
      <c r="A241" s="592" t="s">
        <v>137</v>
      </c>
      <c r="B241" s="592"/>
      <c r="C241" s="592"/>
      <c r="D241" s="592"/>
      <c r="E241" s="592"/>
      <c r="F241" s="592"/>
      <c r="G241" s="592"/>
      <c r="H241" s="592"/>
      <c r="I241" s="498">
        <f>SUM(I219:I237)+SUM(AB219:AB247)</f>
        <v>0</v>
      </c>
      <c r="J241" s="498"/>
      <c r="K241" s="498"/>
      <c r="L241" s="498"/>
      <c r="M241" s="498"/>
      <c r="N241" s="498"/>
      <c r="O241" s="498"/>
      <c r="P241" s="498"/>
      <c r="Q241" s="498"/>
      <c r="R241" s="498"/>
      <c r="T241" s="27"/>
      <c r="U241" s="702"/>
      <c r="V241" s="703"/>
      <c r="W241" s="702"/>
      <c r="X241" s="587"/>
      <c r="Y241" s="703"/>
      <c r="Z241" s="702"/>
      <c r="AA241" s="703"/>
      <c r="AB241" s="30"/>
      <c r="AC241" s="30"/>
      <c r="AD241" s="30"/>
      <c r="AE241" s="30"/>
      <c r="AF241" s="30"/>
      <c r="AG241" s="30"/>
      <c r="AH241" s="687">
        <f t="shared" si="53"/>
        <v>0</v>
      </c>
      <c r="AI241" s="687"/>
      <c r="AJ241" s="688"/>
      <c r="AK241" s="689"/>
    </row>
    <row r="242" spans="1:37" ht="15.75" thickBot="1" x14ac:dyDescent="0.3">
      <c r="A242" s="498" t="s">
        <v>83</v>
      </c>
      <c r="B242" s="498"/>
      <c r="C242" s="498"/>
      <c r="D242" s="498"/>
      <c r="E242" s="498"/>
      <c r="F242" s="498"/>
      <c r="G242" s="498"/>
      <c r="H242" s="498"/>
      <c r="I242" s="498"/>
      <c r="J242" s="498">
        <f>SUM(J219:J237)+SUM(AC219:AC247)</f>
        <v>70</v>
      </c>
      <c r="K242" s="498"/>
      <c r="L242" s="498"/>
      <c r="M242" s="498"/>
      <c r="N242" s="498"/>
      <c r="O242" s="498"/>
      <c r="P242" s="498"/>
      <c r="Q242" s="498"/>
      <c r="R242" s="498"/>
      <c r="T242" s="27"/>
      <c r="U242" s="702"/>
      <c r="V242" s="703"/>
      <c r="W242" s="702"/>
      <c r="X242" s="587"/>
      <c r="Y242" s="703"/>
      <c r="Z242" s="702"/>
      <c r="AA242" s="703"/>
      <c r="AB242" s="30"/>
      <c r="AC242" s="30"/>
      <c r="AD242" s="30"/>
      <c r="AE242" s="30"/>
      <c r="AF242" s="30"/>
      <c r="AG242" s="30"/>
      <c r="AH242" s="687">
        <f t="shared" si="53"/>
        <v>0</v>
      </c>
      <c r="AI242" s="687"/>
      <c r="AJ242" s="688"/>
      <c r="AK242" s="689"/>
    </row>
    <row r="243" spans="1:37" ht="15.75" thickBot="1" x14ac:dyDescent="0.3">
      <c r="A243" s="498" t="s">
        <v>82</v>
      </c>
      <c r="B243" s="498"/>
      <c r="C243" s="498"/>
      <c r="D243" s="498"/>
      <c r="E243" s="498"/>
      <c r="F243" s="498"/>
      <c r="G243" s="498"/>
      <c r="H243" s="498"/>
      <c r="I243" s="498"/>
      <c r="J243" s="498"/>
      <c r="K243" s="498">
        <f>SUM(K219:K237)+SUM(AD219:AD247)</f>
        <v>12</v>
      </c>
      <c r="L243" s="498"/>
      <c r="M243" s="498"/>
      <c r="N243" s="498"/>
      <c r="O243" s="498"/>
      <c r="P243" s="498"/>
      <c r="Q243" s="498"/>
      <c r="R243" s="498"/>
      <c r="T243" s="27"/>
      <c r="U243" s="702"/>
      <c r="V243" s="703"/>
      <c r="W243" s="702"/>
      <c r="X243" s="587"/>
      <c r="Y243" s="703"/>
      <c r="Z243" s="702"/>
      <c r="AA243" s="703"/>
      <c r="AB243" s="30"/>
      <c r="AC243" s="30"/>
      <c r="AD243" s="30"/>
      <c r="AE243" s="30"/>
      <c r="AF243" s="30"/>
      <c r="AG243" s="30"/>
      <c r="AH243" s="687">
        <f t="shared" si="53"/>
        <v>0</v>
      </c>
      <c r="AI243" s="687"/>
      <c r="AJ243" s="688"/>
      <c r="AK243" s="689"/>
    </row>
    <row r="244" spans="1:37" ht="15.75" thickBot="1" x14ac:dyDescent="0.3">
      <c r="A244" s="498" t="s">
        <v>81</v>
      </c>
      <c r="B244" s="498"/>
      <c r="C244" s="498"/>
      <c r="D244" s="498"/>
      <c r="E244" s="498"/>
      <c r="F244" s="498"/>
      <c r="G244" s="498"/>
      <c r="H244" s="498"/>
      <c r="I244" s="498"/>
      <c r="J244" s="498"/>
      <c r="K244" s="498"/>
      <c r="L244" s="498">
        <f>SUM(L219:L237)+SUM(AE219:AE247)</f>
        <v>11</v>
      </c>
      <c r="M244" s="498"/>
      <c r="N244" s="498"/>
      <c r="O244" s="498"/>
      <c r="P244" s="498"/>
      <c r="Q244" s="498"/>
      <c r="R244" s="498"/>
      <c r="T244" s="27"/>
      <c r="U244" s="702"/>
      <c r="V244" s="703"/>
      <c r="W244" s="702"/>
      <c r="X244" s="587"/>
      <c r="Y244" s="703"/>
      <c r="Z244" s="702"/>
      <c r="AA244" s="703"/>
      <c r="AB244" s="30"/>
      <c r="AC244" s="30"/>
      <c r="AD244" s="30"/>
      <c r="AE244" s="30"/>
      <c r="AF244" s="30"/>
      <c r="AG244" s="30"/>
      <c r="AH244" s="687">
        <f t="shared" si="53"/>
        <v>0</v>
      </c>
      <c r="AI244" s="687"/>
      <c r="AJ244" s="688"/>
      <c r="AK244" s="689"/>
    </row>
    <row r="245" spans="1:37" ht="15.75" thickBot="1" x14ac:dyDescent="0.3">
      <c r="A245" s="498" t="s">
        <v>170</v>
      </c>
      <c r="B245" s="498"/>
      <c r="C245" s="498"/>
      <c r="D245" s="498"/>
      <c r="E245" s="498"/>
      <c r="F245" s="498"/>
      <c r="G245" s="498"/>
      <c r="H245" s="498"/>
      <c r="I245" s="498"/>
      <c r="J245" s="498"/>
      <c r="K245" s="498"/>
      <c r="L245" s="498"/>
      <c r="M245" s="498">
        <f>SUM(M219:M237)+SUM(AF219:AF247)</f>
        <v>0</v>
      </c>
      <c r="N245" s="498"/>
      <c r="O245" s="498"/>
      <c r="P245" s="498"/>
      <c r="Q245" s="498"/>
      <c r="R245" s="498"/>
      <c r="T245" s="27"/>
      <c r="U245" s="702"/>
      <c r="V245" s="703"/>
      <c r="W245" s="702"/>
      <c r="X245" s="587"/>
      <c r="Y245" s="703"/>
      <c r="Z245" s="702"/>
      <c r="AA245" s="703"/>
      <c r="AB245" s="30"/>
      <c r="AC245" s="30"/>
      <c r="AD245" s="30"/>
      <c r="AE245" s="30"/>
      <c r="AF245" s="30"/>
      <c r="AG245" s="30"/>
      <c r="AH245" s="687">
        <f t="shared" si="53"/>
        <v>0</v>
      </c>
      <c r="AI245" s="687"/>
      <c r="AJ245" s="688"/>
      <c r="AK245" s="689"/>
    </row>
    <row r="246" spans="1:37" ht="15.75" thickBot="1" x14ac:dyDescent="0.3">
      <c r="A246" s="690" t="s">
        <v>80</v>
      </c>
      <c r="B246" s="691"/>
      <c r="C246" s="691"/>
      <c r="D246" s="691"/>
      <c r="E246" s="691"/>
      <c r="F246" s="691"/>
      <c r="G246" s="691"/>
      <c r="H246" s="691"/>
      <c r="I246" s="691"/>
      <c r="J246" s="691"/>
      <c r="K246" s="691"/>
      <c r="L246" s="691"/>
      <c r="M246" s="692"/>
      <c r="N246" s="497">
        <f>SUM(N219:N237)+SUM(AG219:AG247)</f>
        <v>0</v>
      </c>
      <c r="O246" s="497"/>
      <c r="P246" s="497"/>
      <c r="Q246" s="497"/>
      <c r="R246" s="497"/>
      <c r="T246" s="27"/>
      <c r="U246" s="702"/>
      <c r="V246" s="703"/>
      <c r="W246" s="702"/>
      <c r="X246" s="587"/>
      <c r="Y246" s="703"/>
      <c r="Z246" s="702"/>
      <c r="AA246" s="703"/>
      <c r="AB246" s="30"/>
      <c r="AC246" s="30"/>
      <c r="AD246" s="30"/>
      <c r="AE246" s="30"/>
      <c r="AF246" s="30"/>
      <c r="AG246" s="30"/>
      <c r="AH246" s="687">
        <f t="shared" si="53"/>
        <v>0</v>
      </c>
      <c r="AI246" s="687"/>
      <c r="AJ246" s="688"/>
      <c r="AK246" s="689"/>
    </row>
    <row r="247" spans="1:37" ht="15.75" thickBot="1" x14ac:dyDescent="0.3">
      <c r="A247" s="693" t="s">
        <v>79</v>
      </c>
      <c r="B247" s="694"/>
      <c r="C247" s="694"/>
      <c r="D247" s="694"/>
      <c r="E247" s="694"/>
      <c r="F247" s="694"/>
      <c r="G247" s="694"/>
      <c r="H247" s="694"/>
      <c r="I247" s="694"/>
      <c r="J247" s="694"/>
      <c r="K247" s="694"/>
      <c r="L247" s="694"/>
      <c r="M247" s="694"/>
      <c r="N247" s="695"/>
      <c r="O247" s="693">
        <f>SUM(O219:P237)+SUM(AH219:AI247)</f>
        <v>31.75</v>
      </c>
      <c r="P247" s="694"/>
      <c r="Q247" s="694"/>
      <c r="R247" s="695"/>
      <c r="T247" s="59"/>
      <c r="U247" s="699"/>
      <c r="V247" s="700"/>
      <c r="W247" s="699"/>
      <c r="X247" s="701"/>
      <c r="Y247" s="700"/>
      <c r="Z247" s="699"/>
      <c r="AA247" s="700"/>
      <c r="AB247" s="60"/>
      <c r="AC247" s="60"/>
      <c r="AD247" s="60"/>
      <c r="AE247" s="60"/>
      <c r="AF247" s="60"/>
      <c r="AG247" s="60"/>
      <c r="AH247" s="696">
        <f t="shared" si="53"/>
        <v>0</v>
      </c>
      <c r="AI247" s="696"/>
      <c r="AJ247" s="697"/>
      <c r="AK247" s="698"/>
    </row>
    <row r="248" spans="1:37" x14ac:dyDescent="0.25">
      <c r="T248" s="221"/>
      <c r="U248" s="589"/>
      <c r="V248" s="589"/>
      <c r="W248" s="589"/>
      <c r="X248" s="589"/>
      <c r="Y248" s="589"/>
      <c r="Z248" s="589"/>
      <c r="AA248" s="589"/>
      <c r="AI248" s="589"/>
      <c r="AJ248" s="589"/>
    </row>
    <row r="249" spans="1:37" x14ac:dyDescent="0.25">
      <c r="T249" s="221"/>
      <c r="U249" s="589"/>
      <c r="V249" s="589"/>
      <c r="W249" s="589"/>
      <c r="X249" s="589"/>
      <c r="Y249" s="589"/>
      <c r="Z249" s="589"/>
      <c r="AA249" s="589"/>
      <c r="AI249" s="589"/>
      <c r="AJ249" s="589"/>
    </row>
    <row r="250" spans="1:37" x14ac:dyDescent="0.25">
      <c r="T250" s="221"/>
      <c r="U250" s="589"/>
      <c r="V250" s="589"/>
      <c r="W250" s="589"/>
      <c r="X250" s="589"/>
      <c r="Y250" s="589"/>
      <c r="Z250" s="589"/>
      <c r="AA250" s="589"/>
      <c r="AI250" s="589"/>
      <c r="AJ250" s="589"/>
    </row>
    <row r="251" spans="1:37" x14ac:dyDescent="0.25">
      <c r="T251" s="221"/>
      <c r="U251" s="589"/>
      <c r="V251" s="589"/>
      <c r="W251" s="589"/>
      <c r="X251" s="589"/>
      <c r="Y251" s="589"/>
      <c r="Z251" s="589"/>
      <c r="AA251" s="589"/>
      <c r="AI251" s="589"/>
      <c r="AJ251" s="589"/>
    </row>
    <row r="252" spans="1:37" x14ac:dyDescent="0.25">
      <c r="T252" s="221"/>
      <c r="U252" s="589"/>
      <c r="V252" s="589"/>
      <c r="W252" s="589"/>
      <c r="X252" s="589"/>
      <c r="Y252" s="589"/>
      <c r="Z252" s="589"/>
      <c r="AA252" s="589"/>
      <c r="AI252" s="589"/>
      <c r="AJ252" s="589"/>
    </row>
    <row r="253" spans="1:37" x14ac:dyDescent="0.25">
      <c r="T253" s="221"/>
      <c r="U253" s="589"/>
      <c r="V253" s="589"/>
      <c r="W253" s="589"/>
      <c r="X253" s="589"/>
      <c r="Y253" s="589"/>
      <c r="Z253" s="589"/>
      <c r="AA253" s="589"/>
      <c r="AI253" s="589"/>
      <c r="AJ253" s="589"/>
    </row>
    <row r="389" spans="1:41" x14ac:dyDescent="0.25">
      <c r="F389" s="222"/>
      <c r="G389" s="222"/>
      <c r="H389" s="222"/>
      <c r="I389" s="222"/>
      <c r="L389" s="40" t="s">
        <v>110</v>
      </c>
      <c r="M389" s="222">
        <v>0.05</v>
      </c>
      <c r="N389" s="222"/>
      <c r="AE389" s="589"/>
      <c r="AF389" s="589"/>
      <c r="AG389" s="223"/>
      <c r="AN389" s="589"/>
      <c r="AO389" s="589"/>
    </row>
    <row r="390" spans="1:41" x14ac:dyDescent="0.25">
      <c r="A390" s="224"/>
      <c r="K390" s="40">
        <v>25</v>
      </c>
      <c r="L390" s="40">
        <v>952</v>
      </c>
      <c r="M390" s="40">
        <v>48</v>
      </c>
      <c r="AC390" s="589"/>
      <c r="AD390" s="589"/>
      <c r="AE390" s="589"/>
      <c r="AF390" s="589"/>
      <c r="AG390" s="223"/>
      <c r="AN390" s="589"/>
      <c r="AO390" s="589"/>
    </row>
    <row r="391" spans="1:41" x14ac:dyDescent="0.25">
      <c r="A391" s="225"/>
      <c r="K391" s="40">
        <v>50</v>
      </c>
      <c r="L391" s="40">
        <v>1905</v>
      </c>
      <c r="M391" s="40">
        <v>95</v>
      </c>
      <c r="AC391" s="589"/>
      <c r="AD391" s="589"/>
      <c r="AE391" s="589"/>
      <c r="AF391" s="589"/>
      <c r="AG391" s="223"/>
      <c r="AN391" s="589"/>
      <c r="AO391" s="589"/>
    </row>
    <row r="392" spans="1:41" x14ac:dyDescent="0.25">
      <c r="A392" s="224"/>
      <c r="K392" s="40">
        <v>75</v>
      </c>
      <c r="L392" s="40">
        <v>2857</v>
      </c>
      <c r="M392" s="40">
        <v>143</v>
      </c>
      <c r="AC392" s="589"/>
      <c r="AD392" s="589"/>
      <c r="AE392" s="589"/>
      <c r="AF392" s="589"/>
      <c r="AG392" s="223"/>
      <c r="AN392" s="589"/>
      <c r="AO392" s="589"/>
    </row>
    <row r="393" spans="1:41" x14ac:dyDescent="0.25">
      <c r="A393" s="224"/>
      <c r="K393" s="40">
        <v>1</v>
      </c>
      <c r="L393" s="40">
        <v>3333</v>
      </c>
      <c r="M393" s="40">
        <v>167</v>
      </c>
      <c r="AC393" s="589"/>
      <c r="AD393" s="589"/>
      <c r="AE393" s="589"/>
      <c r="AF393" s="589"/>
      <c r="AG393" s="223"/>
      <c r="AN393" s="589"/>
      <c r="AO393" s="589"/>
    </row>
    <row r="394" spans="1:41" x14ac:dyDescent="0.25">
      <c r="A394" s="224"/>
      <c r="AC394" s="589"/>
      <c r="AD394" s="589"/>
      <c r="AE394" s="589"/>
      <c r="AF394" s="589"/>
      <c r="AG394" s="223"/>
      <c r="AN394" s="589"/>
      <c r="AO394" s="589"/>
    </row>
    <row r="395" spans="1:41" x14ac:dyDescent="0.25">
      <c r="A395" s="224"/>
      <c r="AC395" s="589"/>
      <c r="AD395" s="589"/>
      <c r="AE395" s="589"/>
      <c r="AF395" s="589"/>
      <c r="AG395" s="223"/>
      <c r="AN395" s="589"/>
      <c r="AO395" s="589"/>
    </row>
    <row r="396" spans="1:41" x14ac:dyDescent="0.25">
      <c r="A396" s="221"/>
      <c r="AC396" s="589"/>
      <c r="AD396" s="589"/>
      <c r="AE396" s="589"/>
      <c r="AF396" s="589"/>
      <c r="AG396" s="223"/>
      <c r="AN396" s="589"/>
      <c r="AO396" s="589"/>
    </row>
    <row r="397" spans="1:41" x14ac:dyDescent="0.25">
      <c r="A397" s="221"/>
      <c r="F397" s="222"/>
      <c r="AC397" s="589"/>
      <c r="AD397" s="589"/>
      <c r="AE397" s="589"/>
      <c r="AF397" s="589"/>
      <c r="AG397" s="223"/>
      <c r="AN397" s="589"/>
      <c r="AO397" s="589"/>
    </row>
    <row r="398" spans="1:41" x14ac:dyDescent="0.25">
      <c r="A398" s="221"/>
      <c r="AC398" s="589"/>
      <c r="AD398" s="589"/>
      <c r="AE398" s="589"/>
      <c r="AF398" s="589"/>
      <c r="AG398" s="223"/>
      <c r="AN398" s="589"/>
      <c r="AO398" s="589"/>
    </row>
    <row r="399" spans="1:41" x14ac:dyDescent="0.25">
      <c r="A399" s="221"/>
      <c r="AC399" s="589"/>
      <c r="AD399" s="589"/>
      <c r="AE399" s="589"/>
      <c r="AF399" s="589"/>
      <c r="AG399" s="223"/>
      <c r="AN399" s="589"/>
      <c r="AO399" s="589"/>
    </row>
    <row r="400" spans="1:41" x14ac:dyDescent="0.25">
      <c r="A400" s="221"/>
      <c r="AC400" s="589"/>
      <c r="AD400" s="589"/>
      <c r="AE400" s="589"/>
      <c r="AF400" s="589"/>
      <c r="AG400" s="223"/>
      <c r="AN400" s="589"/>
      <c r="AO400" s="589"/>
    </row>
    <row r="401" spans="1:41" x14ac:dyDescent="0.25">
      <c r="A401" s="221"/>
      <c r="B401" s="221"/>
      <c r="C401" s="221"/>
      <c r="AC401" s="589"/>
      <c r="AD401" s="589"/>
      <c r="AE401" s="589"/>
      <c r="AF401" s="589"/>
      <c r="AG401" s="223"/>
      <c r="AN401" s="589"/>
      <c r="AO401" s="589"/>
    </row>
    <row r="402" spans="1:41" x14ac:dyDescent="0.25">
      <c r="A402" s="221"/>
      <c r="B402" s="221"/>
      <c r="C402" s="221"/>
      <c r="AC402" s="589"/>
      <c r="AD402" s="589"/>
      <c r="AE402" s="589"/>
      <c r="AF402" s="589"/>
      <c r="AG402" s="223"/>
      <c r="AN402" s="589"/>
      <c r="AO402" s="589"/>
    </row>
    <row r="403" spans="1:41" x14ac:dyDescent="0.25">
      <c r="A403" s="221"/>
      <c r="B403" s="221"/>
      <c r="C403" s="221"/>
      <c r="AC403" s="589"/>
      <c r="AD403" s="589"/>
      <c r="AE403" s="589"/>
      <c r="AF403" s="589"/>
      <c r="AG403" s="223"/>
      <c r="AN403" s="589"/>
      <c r="AO403" s="589"/>
    </row>
    <row r="404" spans="1:41" x14ac:dyDescent="0.25">
      <c r="A404" s="221"/>
      <c r="B404" s="221"/>
      <c r="C404" s="221"/>
      <c r="AC404" s="589"/>
      <c r="AD404" s="589"/>
      <c r="AE404" s="589"/>
      <c r="AF404" s="589"/>
      <c r="AG404" s="223"/>
      <c r="AN404" s="589"/>
      <c r="AO404" s="589"/>
    </row>
    <row r="405" spans="1:41" x14ac:dyDescent="0.25">
      <c r="A405" s="221"/>
      <c r="B405" s="221"/>
      <c r="C405" s="221"/>
      <c r="AC405" s="589"/>
      <c r="AD405" s="589"/>
      <c r="AE405" s="589"/>
      <c r="AF405" s="589"/>
      <c r="AG405" s="223"/>
      <c r="AN405" s="589"/>
      <c r="AO405" s="589"/>
    </row>
    <row r="406" spans="1:41" x14ac:dyDescent="0.25">
      <c r="A406" s="221"/>
      <c r="B406" s="221"/>
      <c r="C406" s="221"/>
      <c r="AC406" s="589"/>
      <c r="AD406" s="589"/>
      <c r="AE406" s="589"/>
      <c r="AF406" s="589"/>
      <c r="AG406" s="223"/>
      <c r="AN406" s="589"/>
      <c r="AO406" s="589"/>
    </row>
    <row r="407" spans="1:41" x14ac:dyDescent="0.25">
      <c r="B407" s="221"/>
      <c r="C407" s="221"/>
      <c r="Z407" s="226">
        <v>7</v>
      </c>
      <c r="AC407" s="589"/>
      <c r="AD407" s="589"/>
      <c r="AE407" s="589"/>
      <c r="AF407" s="589"/>
      <c r="AG407" s="223"/>
      <c r="AN407" s="589"/>
      <c r="AO407" s="589"/>
    </row>
    <row r="408" spans="1:41" x14ac:dyDescent="0.25">
      <c r="B408" s="221"/>
      <c r="C408" s="221"/>
      <c r="Z408" s="226">
        <v>7.5</v>
      </c>
      <c r="AC408" s="589"/>
      <c r="AD408" s="589"/>
      <c r="AE408" s="589"/>
      <c r="AF408" s="589"/>
      <c r="AG408" s="223"/>
      <c r="AN408" s="589"/>
      <c r="AO408" s="589"/>
    </row>
    <row r="409" spans="1:41" x14ac:dyDescent="0.25">
      <c r="B409" s="221"/>
      <c r="C409" s="221"/>
      <c r="AC409" s="589"/>
      <c r="AD409" s="589"/>
      <c r="AE409" s="589"/>
      <c r="AF409" s="589"/>
      <c r="AG409" s="223"/>
      <c r="AN409" s="589"/>
      <c r="AO409" s="589"/>
    </row>
    <row r="410" spans="1:41" x14ac:dyDescent="0.25">
      <c r="B410" s="221"/>
      <c r="C410" s="221"/>
      <c r="AC410" s="589"/>
      <c r="AD410" s="589"/>
    </row>
    <row r="411" spans="1:41" x14ac:dyDescent="0.25">
      <c r="B411" s="221"/>
      <c r="C411" s="221"/>
      <c r="AC411" s="589"/>
      <c r="AD411" s="589"/>
    </row>
    <row r="412" spans="1:41" x14ac:dyDescent="0.25">
      <c r="B412" s="221"/>
      <c r="C412" s="221"/>
      <c r="AC412" s="589"/>
      <c r="AD412" s="589"/>
    </row>
    <row r="413" spans="1:41" x14ac:dyDescent="0.25">
      <c r="B413" s="221"/>
      <c r="C413" s="221"/>
      <c r="AC413" s="589"/>
      <c r="AD413" s="589"/>
    </row>
    <row r="414" spans="1:41" x14ac:dyDescent="0.25">
      <c r="B414" s="221"/>
      <c r="C414" s="221"/>
      <c r="AC414" s="589"/>
      <c r="AD414" s="589"/>
    </row>
    <row r="415" spans="1:41" x14ac:dyDescent="0.25">
      <c r="B415" s="221"/>
      <c r="C415" s="221"/>
      <c r="AC415" s="589"/>
      <c r="AD415" s="589"/>
    </row>
    <row r="416" spans="1:41" x14ac:dyDescent="0.25">
      <c r="B416" s="221"/>
      <c r="C416" s="221"/>
      <c r="AC416" s="589"/>
      <c r="AD416" s="589"/>
    </row>
    <row r="417" spans="2:30" x14ac:dyDescent="0.25">
      <c r="B417" s="221"/>
      <c r="C417" s="221"/>
      <c r="AC417" s="589"/>
      <c r="AD417" s="589"/>
    </row>
    <row r="418" spans="2:30" x14ac:dyDescent="0.25">
      <c r="B418" s="221"/>
      <c r="C418" s="221"/>
      <c r="AC418" s="589"/>
      <c r="AD418" s="589"/>
    </row>
    <row r="419" spans="2:30" x14ac:dyDescent="0.25">
      <c r="B419" s="221"/>
      <c r="C419" s="221"/>
      <c r="AC419" s="589"/>
      <c r="AD419" s="589"/>
    </row>
    <row r="420" spans="2:30" x14ac:dyDescent="0.25">
      <c r="B420" s="221"/>
      <c r="C420" s="221"/>
      <c r="AC420" s="589"/>
      <c r="AD420" s="589"/>
    </row>
    <row r="421" spans="2:30" x14ac:dyDescent="0.25">
      <c r="B421" s="221"/>
      <c r="C421" s="221"/>
      <c r="AC421" s="589"/>
      <c r="AD421" s="589"/>
    </row>
    <row r="422" spans="2:30" x14ac:dyDescent="0.25">
      <c r="B422" s="221"/>
      <c r="C422" s="221"/>
      <c r="AC422" s="589"/>
      <c r="AD422" s="589"/>
    </row>
    <row r="423" spans="2:30" x14ac:dyDescent="0.25">
      <c r="B423" s="221"/>
      <c r="C423" s="221"/>
      <c r="AC423" s="589"/>
      <c r="AD423" s="589"/>
    </row>
    <row r="424" spans="2:30" x14ac:dyDescent="0.25">
      <c r="AC424" s="589"/>
      <c r="AD424" s="589"/>
    </row>
    <row r="425" spans="2:30" x14ac:dyDescent="0.25">
      <c r="AC425" s="589"/>
      <c r="AD425" s="589"/>
    </row>
    <row r="426" spans="2:30" x14ac:dyDescent="0.25">
      <c r="AC426" s="589"/>
      <c r="AD426" s="589"/>
    </row>
    <row r="427" spans="2:30" x14ac:dyDescent="0.25">
      <c r="AC427" s="589"/>
      <c r="AD427" s="589"/>
    </row>
    <row r="428" spans="2:30" x14ac:dyDescent="0.25">
      <c r="AC428" s="589"/>
      <c r="AD428" s="589"/>
    </row>
    <row r="429" spans="2:30" x14ac:dyDescent="0.25">
      <c r="AC429" s="589"/>
      <c r="AD429" s="589"/>
    </row>
  </sheetData>
  <sheetProtection sheet="1" objects="1" scenarios="1" selectLockedCells="1" sort="0" autoFilter="0"/>
  <mergeCells count="2149">
    <mergeCell ref="AH169:AH170"/>
    <mergeCell ref="AI169:AI170"/>
    <mergeCell ref="AJ169:AJ170"/>
    <mergeCell ref="T171:Y172"/>
    <mergeCell ref="Z171:AF172"/>
    <mergeCell ref="AF161:AG161"/>
    <mergeCell ref="M162:N162"/>
    <mergeCell ref="AF162:AG162"/>
    <mergeCell ref="M163:N163"/>
    <mergeCell ref="AF163:AG163"/>
    <mergeCell ref="M164:N164"/>
    <mergeCell ref="AF164:AG164"/>
    <mergeCell ref="M165:N165"/>
    <mergeCell ref="AF165:AG165"/>
    <mergeCell ref="M166:N166"/>
    <mergeCell ref="AF166:AG166"/>
    <mergeCell ref="M167:N167"/>
    <mergeCell ref="AF167:AG167"/>
    <mergeCell ref="M168:N168"/>
    <mergeCell ref="AF168:AG168"/>
    <mergeCell ref="H169:H170"/>
    <mergeCell ref="I169:I170"/>
    <mergeCell ref="M169:N170"/>
    <mergeCell ref="O169:O170"/>
    <mergeCell ref="P169:P170"/>
    <mergeCell ref="Q169:Q170"/>
    <mergeCell ref="T169:U170"/>
    <mergeCell ref="V169:V170"/>
    <mergeCell ref="W169:W170"/>
    <mergeCell ref="X169:X170"/>
    <mergeCell ref="Y169:Y170"/>
    <mergeCell ref="Z169:Z170"/>
    <mergeCell ref="AA169:AA170"/>
    <mergeCell ref="AC169:AC170"/>
    <mergeCell ref="AD169:AD170"/>
    <mergeCell ref="AE169:AE170"/>
    <mergeCell ref="AF169:AG170"/>
    <mergeCell ref="BS103:BT103"/>
    <mergeCell ref="BS104:BT104"/>
    <mergeCell ref="BS105:BT105"/>
    <mergeCell ref="BS106:BT106"/>
    <mergeCell ref="BF107:BX107"/>
    <mergeCell ref="P146:Q146"/>
    <mergeCell ref="C147:H147"/>
    <mergeCell ref="I147:O147"/>
    <mergeCell ref="V147:AA147"/>
    <mergeCell ref="AB147:AH147"/>
    <mergeCell ref="M148:N148"/>
    <mergeCell ref="AF148:AG148"/>
    <mergeCell ref="M149:N149"/>
    <mergeCell ref="AF149:AG149"/>
    <mergeCell ref="M150:N150"/>
    <mergeCell ref="AF150:AG150"/>
    <mergeCell ref="M151:N151"/>
    <mergeCell ref="AF151:AG151"/>
    <mergeCell ref="AM141:BB141"/>
    <mergeCell ref="BC141:BE141"/>
    <mergeCell ref="A142:Q142"/>
    <mergeCell ref="R142:S142"/>
    <mergeCell ref="T142:AJ142"/>
    <mergeCell ref="AK142:AL142"/>
    <mergeCell ref="AM142:BC142"/>
    <mergeCell ref="BD142:BE142"/>
    <mergeCell ref="A143:R143"/>
    <mergeCell ref="T143:AK143"/>
    <mergeCell ref="AM143:BD143"/>
    <mergeCell ref="A144:S145"/>
    <mergeCell ref="T144:AL145"/>
    <mergeCell ref="AM144:BE145"/>
    <mergeCell ref="BH36:BJ36"/>
    <mergeCell ref="BF73:BX74"/>
    <mergeCell ref="BS75:BT76"/>
    <mergeCell ref="BX75:BX76"/>
    <mergeCell ref="BS77:BT77"/>
    <mergeCell ref="BS78:BT78"/>
    <mergeCell ref="BS79:BT79"/>
    <mergeCell ref="BS80:BT80"/>
    <mergeCell ref="BS81:BT81"/>
    <mergeCell ref="BS82:BT82"/>
    <mergeCell ref="BS83:BT83"/>
    <mergeCell ref="BS84:BT84"/>
    <mergeCell ref="BS85:BT85"/>
    <mergeCell ref="BS86:BT86"/>
    <mergeCell ref="BS87:BT87"/>
    <mergeCell ref="BS88:BT88"/>
    <mergeCell ref="BS89:BT89"/>
    <mergeCell ref="BU75:BU76"/>
    <mergeCell ref="BV75:BV76"/>
    <mergeCell ref="BW75:BW76"/>
    <mergeCell ref="BH79:BJ79"/>
    <mergeCell ref="BK79:BL79"/>
    <mergeCell ref="BM79:BN79"/>
    <mergeCell ref="BO79:BQ79"/>
    <mergeCell ref="BH85:BJ85"/>
    <mergeCell ref="BK85:BL85"/>
    <mergeCell ref="BM85:BN85"/>
    <mergeCell ref="BO85:BQ85"/>
    <mergeCell ref="BH80:BJ80"/>
    <mergeCell ref="BK80:BL80"/>
    <mergeCell ref="BM80:BN80"/>
    <mergeCell ref="BO80:BQ80"/>
    <mergeCell ref="C31:E31"/>
    <mergeCell ref="V31:X31"/>
    <mergeCell ref="AO31:AQ31"/>
    <mergeCell ref="BH31:BJ31"/>
    <mergeCell ref="C32:E32"/>
    <mergeCell ref="V32:X32"/>
    <mergeCell ref="AO32:AQ32"/>
    <mergeCell ref="BH32:BJ32"/>
    <mergeCell ref="V33:X33"/>
    <mergeCell ref="AO33:AQ33"/>
    <mergeCell ref="BH33:BJ33"/>
    <mergeCell ref="V34:X34"/>
    <mergeCell ref="AO34:AQ34"/>
    <mergeCell ref="BH34:BJ34"/>
    <mergeCell ref="V35:X35"/>
    <mergeCell ref="AO35:AQ35"/>
    <mergeCell ref="BH35:BJ35"/>
    <mergeCell ref="A33:H33"/>
    <mergeCell ref="P33:S33"/>
    <mergeCell ref="O34:S34"/>
    <mergeCell ref="P35:S35"/>
    <mergeCell ref="A35:O35"/>
    <mergeCell ref="C26:E26"/>
    <mergeCell ref="V26:X26"/>
    <mergeCell ref="AO26:AQ26"/>
    <mergeCell ref="BH26:BJ26"/>
    <mergeCell ref="C27:E27"/>
    <mergeCell ref="V27:X27"/>
    <mergeCell ref="AO27:AQ27"/>
    <mergeCell ref="BH27:BJ27"/>
    <mergeCell ref="C28:E28"/>
    <mergeCell ref="V28:X28"/>
    <mergeCell ref="AO28:AQ28"/>
    <mergeCell ref="BH28:BJ28"/>
    <mergeCell ref="C29:E29"/>
    <mergeCell ref="V29:X29"/>
    <mergeCell ref="AO29:AQ29"/>
    <mergeCell ref="BH29:BJ29"/>
    <mergeCell ref="C30:E30"/>
    <mergeCell ref="V30:X30"/>
    <mergeCell ref="AO30:AQ30"/>
    <mergeCell ref="BH30:BJ30"/>
    <mergeCell ref="AO21:AQ21"/>
    <mergeCell ref="BH21:BJ21"/>
    <mergeCell ref="C22:E22"/>
    <mergeCell ref="V22:X22"/>
    <mergeCell ref="AO22:AQ22"/>
    <mergeCell ref="BH22:BJ22"/>
    <mergeCell ref="C23:E23"/>
    <mergeCell ref="V23:X23"/>
    <mergeCell ref="AO23:AQ23"/>
    <mergeCell ref="BH23:BJ23"/>
    <mergeCell ref="C24:E24"/>
    <mergeCell ref="V24:X24"/>
    <mergeCell ref="AO24:AQ24"/>
    <mergeCell ref="BH24:BJ24"/>
    <mergeCell ref="C25:E25"/>
    <mergeCell ref="V25:X25"/>
    <mergeCell ref="AO25:AQ25"/>
    <mergeCell ref="BH25:BJ25"/>
    <mergeCell ref="C21:E21"/>
    <mergeCell ref="V21:X21"/>
    <mergeCell ref="C16:E16"/>
    <mergeCell ref="V16:X16"/>
    <mergeCell ref="AO16:AQ16"/>
    <mergeCell ref="BH16:BJ16"/>
    <mergeCell ref="C17:E17"/>
    <mergeCell ref="V17:X17"/>
    <mergeCell ref="AO17:AQ17"/>
    <mergeCell ref="BH17:BJ17"/>
    <mergeCell ref="C18:E18"/>
    <mergeCell ref="V18:X18"/>
    <mergeCell ref="AO18:AQ18"/>
    <mergeCell ref="BH18:BJ18"/>
    <mergeCell ref="C19:E19"/>
    <mergeCell ref="V19:X19"/>
    <mergeCell ref="AO19:AQ19"/>
    <mergeCell ref="BH19:BJ19"/>
    <mergeCell ref="C20:E20"/>
    <mergeCell ref="V20:X20"/>
    <mergeCell ref="AO20:AQ20"/>
    <mergeCell ref="BH20:BJ20"/>
    <mergeCell ref="C11:E11"/>
    <mergeCell ref="V11:X11"/>
    <mergeCell ref="AO11:AQ11"/>
    <mergeCell ref="BH11:BJ11"/>
    <mergeCell ref="C12:E12"/>
    <mergeCell ref="V12:X12"/>
    <mergeCell ref="AO12:AQ12"/>
    <mergeCell ref="BH12:BJ12"/>
    <mergeCell ref="C13:E13"/>
    <mergeCell ref="V13:X13"/>
    <mergeCell ref="AO13:AQ13"/>
    <mergeCell ref="BH13:BJ13"/>
    <mergeCell ref="C14:E14"/>
    <mergeCell ref="V14:X14"/>
    <mergeCell ref="AO14:AQ14"/>
    <mergeCell ref="BH14:BJ14"/>
    <mergeCell ref="C15:E15"/>
    <mergeCell ref="V15:X15"/>
    <mergeCell ref="AO15:AQ15"/>
    <mergeCell ref="BH15:BJ15"/>
    <mergeCell ref="C6:E6"/>
    <mergeCell ref="V6:X6"/>
    <mergeCell ref="AO6:AQ6"/>
    <mergeCell ref="BH6:BJ6"/>
    <mergeCell ref="C7:E7"/>
    <mergeCell ref="V7:X7"/>
    <mergeCell ref="AO7:AQ7"/>
    <mergeCell ref="BH7:BJ7"/>
    <mergeCell ref="C8:E8"/>
    <mergeCell ref="V8:X8"/>
    <mergeCell ref="AO8:AQ8"/>
    <mergeCell ref="BH8:BJ8"/>
    <mergeCell ref="C9:E9"/>
    <mergeCell ref="V9:X9"/>
    <mergeCell ref="AO9:AQ9"/>
    <mergeCell ref="BH9:BJ9"/>
    <mergeCell ref="C10:E10"/>
    <mergeCell ref="V10:X10"/>
    <mergeCell ref="AO10:AQ10"/>
    <mergeCell ref="BH10:BJ10"/>
    <mergeCell ref="BF1:BX2"/>
    <mergeCell ref="I3:N4"/>
    <mergeCell ref="O3:O5"/>
    <mergeCell ref="AB3:AG4"/>
    <mergeCell ref="AH3:AH5"/>
    <mergeCell ref="AU3:AZ4"/>
    <mergeCell ref="BA3:BA5"/>
    <mergeCell ref="BF3:BF5"/>
    <mergeCell ref="BG3:BG5"/>
    <mergeCell ref="BH3:BK5"/>
    <mergeCell ref="BL3:BL5"/>
    <mergeCell ref="BM3:BM5"/>
    <mergeCell ref="BN3:BS4"/>
    <mergeCell ref="BT3:BT5"/>
    <mergeCell ref="BU3:BU5"/>
    <mergeCell ref="BV3:BV5"/>
    <mergeCell ref="BW3:BW5"/>
    <mergeCell ref="BX3:BX5"/>
    <mergeCell ref="B222:C222"/>
    <mergeCell ref="D222:F222"/>
    <mergeCell ref="G222:H222"/>
    <mergeCell ref="U222:V222"/>
    <mergeCell ref="W222:Y222"/>
    <mergeCell ref="Z222:AA222"/>
    <mergeCell ref="B223:C223"/>
    <mergeCell ref="D223:F223"/>
    <mergeCell ref="G223:H223"/>
    <mergeCell ref="U223:V223"/>
    <mergeCell ref="W223:Y223"/>
    <mergeCell ref="Z223:AA223"/>
    <mergeCell ref="B224:C224"/>
    <mergeCell ref="D224:F224"/>
    <mergeCell ref="G224:H224"/>
    <mergeCell ref="U224:V224"/>
    <mergeCell ref="W224:Y224"/>
    <mergeCell ref="O222:P222"/>
    <mergeCell ref="Q222:R222"/>
    <mergeCell ref="AI189:AJ189"/>
    <mergeCell ref="AM189:AN189"/>
    <mergeCell ref="AO189:AQ189"/>
    <mergeCell ref="AR189:AS189"/>
    <mergeCell ref="AT189:AU189"/>
    <mergeCell ref="AY189:BA189"/>
    <mergeCell ref="I194:K194"/>
    <mergeCell ref="B220:C220"/>
    <mergeCell ref="D220:F220"/>
    <mergeCell ref="G220:H220"/>
    <mergeCell ref="U220:V220"/>
    <mergeCell ref="W220:Y220"/>
    <mergeCell ref="Z220:AA220"/>
    <mergeCell ref="T214:AL215"/>
    <mergeCell ref="Q216:R218"/>
    <mergeCell ref="T216:T218"/>
    <mergeCell ref="U216:V218"/>
    <mergeCell ref="W216:Y218"/>
    <mergeCell ref="Z216:AA218"/>
    <mergeCell ref="AB216:AG217"/>
    <mergeCell ref="AH216:AI218"/>
    <mergeCell ref="AJ216:AK218"/>
    <mergeCell ref="O201:P201"/>
    <mergeCell ref="A202:E202"/>
    <mergeCell ref="F202:H202"/>
    <mergeCell ref="L202:N202"/>
    <mergeCell ref="O202:P202"/>
    <mergeCell ref="B219:C219"/>
    <mergeCell ref="D219:F219"/>
    <mergeCell ref="G219:H219"/>
    <mergeCell ref="O219:P219"/>
    <mergeCell ref="Q219:R219"/>
    <mergeCell ref="AM146:BE146"/>
    <mergeCell ref="AZ130:BA130"/>
    <mergeCell ref="AZ131:BA131"/>
    <mergeCell ref="AZ132:BA132"/>
    <mergeCell ref="AZ133:BA133"/>
    <mergeCell ref="AZ134:BA134"/>
    <mergeCell ref="AZ135:BA135"/>
    <mergeCell ref="AZ136:BA136"/>
    <mergeCell ref="A137:B137"/>
    <mergeCell ref="C137:E137"/>
    <mergeCell ref="F137:G137"/>
    <mergeCell ref="H137:J137"/>
    <mergeCell ref="K137:M137"/>
    <mergeCell ref="N137:O137"/>
    <mergeCell ref="T137:U137"/>
    <mergeCell ref="V137:X137"/>
    <mergeCell ref="Y137:Z137"/>
    <mergeCell ref="AA137:AC137"/>
    <mergeCell ref="AD137:AF137"/>
    <mergeCell ref="AM137:AN137"/>
    <mergeCell ref="AO137:AQ137"/>
    <mergeCell ref="AR137:AS137"/>
    <mergeCell ref="AT137:AV137"/>
    <mergeCell ref="AW137:AY137"/>
    <mergeCell ref="AZ137:BA137"/>
    <mergeCell ref="N130:O130"/>
    <mergeCell ref="A131:B131"/>
    <mergeCell ref="H131:J131"/>
    <mergeCell ref="C133:E133"/>
    <mergeCell ref="F133:G133"/>
    <mergeCell ref="H133:J133"/>
    <mergeCell ref="K133:M133"/>
    <mergeCell ref="AZ128:BA128"/>
    <mergeCell ref="A129:B129"/>
    <mergeCell ref="C129:E129"/>
    <mergeCell ref="F129:G129"/>
    <mergeCell ref="H129:J129"/>
    <mergeCell ref="K129:M129"/>
    <mergeCell ref="T129:U129"/>
    <mergeCell ref="V129:X129"/>
    <mergeCell ref="Y129:Z129"/>
    <mergeCell ref="AA129:AC129"/>
    <mergeCell ref="AD129:AF129"/>
    <mergeCell ref="AM129:AN129"/>
    <mergeCell ref="AO129:AQ129"/>
    <mergeCell ref="AR129:AS129"/>
    <mergeCell ref="AT129:AV129"/>
    <mergeCell ref="AW129:AY129"/>
    <mergeCell ref="AZ129:BA129"/>
    <mergeCell ref="N129:O129"/>
    <mergeCell ref="AM128:AN128"/>
    <mergeCell ref="AO128:AQ128"/>
    <mergeCell ref="AR128:AS128"/>
    <mergeCell ref="AT128:AV128"/>
    <mergeCell ref="AW128:AY128"/>
    <mergeCell ref="AZ125:BA125"/>
    <mergeCell ref="AZ126:BA126"/>
    <mergeCell ref="AZ127:BA127"/>
    <mergeCell ref="C123:E123"/>
    <mergeCell ref="F123:G123"/>
    <mergeCell ref="H123:J123"/>
    <mergeCell ref="K123:M123"/>
    <mergeCell ref="N123:O123"/>
    <mergeCell ref="T123:U123"/>
    <mergeCell ref="V123:X123"/>
    <mergeCell ref="Y123:Z123"/>
    <mergeCell ref="AA123:AC123"/>
    <mergeCell ref="AD123:AF123"/>
    <mergeCell ref="AM123:AN123"/>
    <mergeCell ref="AO123:AQ123"/>
    <mergeCell ref="AR123:AS123"/>
    <mergeCell ref="AT123:AV123"/>
    <mergeCell ref="AW123:AY123"/>
    <mergeCell ref="V127:X127"/>
    <mergeCell ref="Y127:Z127"/>
    <mergeCell ref="AA127:AC127"/>
    <mergeCell ref="AD127:AF127"/>
    <mergeCell ref="AM127:AN127"/>
    <mergeCell ref="AO127:AQ127"/>
    <mergeCell ref="AR127:AS127"/>
    <mergeCell ref="AT127:AV127"/>
    <mergeCell ref="AW127:AY127"/>
    <mergeCell ref="C126:E126"/>
    <mergeCell ref="F126:G126"/>
    <mergeCell ref="H126:J126"/>
    <mergeCell ref="K126:M126"/>
    <mergeCell ref="N126:O126"/>
    <mergeCell ref="AZ120:BA120"/>
    <mergeCell ref="AZ121:BA121"/>
    <mergeCell ref="AZ122:BA122"/>
    <mergeCell ref="AZ123:BA123"/>
    <mergeCell ref="C124:E124"/>
    <mergeCell ref="F124:G124"/>
    <mergeCell ref="K124:M124"/>
    <mergeCell ref="V124:X124"/>
    <mergeCell ref="Y124:Z124"/>
    <mergeCell ref="AD124:AF124"/>
    <mergeCell ref="AO124:AQ124"/>
    <mergeCell ref="AR124:AS124"/>
    <mergeCell ref="AW124:AY124"/>
    <mergeCell ref="AZ124:BA124"/>
    <mergeCell ref="A118:B118"/>
    <mergeCell ref="K118:M118"/>
    <mergeCell ref="N118:O118"/>
    <mergeCell ref="T118:U118"/>
    <mergeCell ref="V118:X118"/>
    <mergeCell ref="Y118:Z118"/>
    <mergeCell ref="AA118:AC118"/>
    <mergeCell ref="AD118:AF118"/>
    <mergeCell ref="AM118:AN118"/>
    <mergeCell ref="AO118:AQ118"/>
    <mergeCell ref="AR118:AS118"/>
    <mergeCell ref="AT118:AV118"/>
    <mergeCell ref="AW118:AY118"/>
    <mergeCell ref="N119:O119"/>
    <mergeCell ref="N120:O120"/>
    <mergeCell ref="Y122:Z122"/>
    <mergeCell ref="N121:O121"/>
    <mergeCell ref="AD122:AF122"/>
    <mergeCell ref="AZ116:BA116"/>
    <mergeCell ref="AZ117:BA117"/>
    <mergeCell ref="AZ118:BA118"/>
    <mergeCell ref="A119:B119"/>
    <mergeCell ref="C119:E119"/>
    <mergeCell ref="F119:G119"/>
    <mergeCell ref="H119:J119"/>
    <mergeCell ref="K119:M119"/>
    <mergeCell ref="T119:U119"/>
    <mergeCell ref="V119:X119"/>
    <mergeCell ref="Y119:Z119"/>
    <mergeCell ref="AA119:AC119"/>
    <mergeCell ref="AD119:AF119"/>
    <mergeCell ref="AM119:AN119"/>
    <mergeCell ref="AO119:AQ119"/>
    <mergeCell ref="AR119:AS119"/>
    <mergeCell ref="AT119:AV119"/>
    <mergeCell ref="AW119:AY119"/>
    <mergeCell ref="AZ119:BA119"/>
    <mergeCell ref="K116:M116"/>
    <mergeCell ref="N116:O116"/>
    <mergeCell ref="T116:U116"/>
    <mergeCell ref="V116:X116"/>
    <mergeCell ref="Y116:Z116"/>
    <mergeCell ref="AA116:AC116"/>
    <mergeCell ref="C118:E118"/>
    <mergeCell ref="F118:G118"/>
    <mergeCell ref="H118:J118"/>
    <mergeCell ref="A117:B117"/>
    <mergeCell ref="AD116:AF116"/>
    <mergeCell ref="AM116:AN116"/>
    <mergeCell ref="AO116:AQ116"/>
    <mergeCell ref="AZ113:BA113"/>
    <mergeCell ref="AZ114:BA114"/>
    <mergeCell ref="AZ115:BA115"/>
    <mergeCell ref="AD115:AF115"/>
    <mergeCell ref="V110:X111"/>
    <mergeCell ref="Y110:Z111"/>
    <mergeCell ref="AA110:AC111"/>
    <mergeCell ref="AD110:AF111"/>
    <mergeCell ref="AO104:AQ104"/>
    <mergeCell ref="AR104:AS104"/>
    <mergeCell ref="AA98:AB98"/>
    <mergeCell ref="V100:X100"/>
    <mergeCell ref="Y100:Z100"/>
    <mergeCell ref="AA100:AB100"/>
    <mergeCell ref="AT104:AU104"/>
    <mergeCell ref="AV104:AX104"/>
    <mergeCell ref="AO106:AQ106"/>
    <mergeCell ref="AR106:AS106"/>
    <mergeCell ref="AT106:AU106"/>
    <mergeCell ref="AV106:AX106"/>
    <mergeCell ref="AM113:AN113"/>
    <mergeCell ref="AO113:AQ113"/>
    <mergeCell ref="AR113:AS113"/>
    <mergeCell ref="AT113:AV113"/>
    <mergeCell ref="AW113:AY113"/>
    <mergeCell ref="AM115:AN115"/>
    <mergeCell ref="AO115:AQ115"/>
    <mergeCell ref="AR115:AS115"/>
    <mergeCell ref="AT115:AV115"/>
    <mergeCell ref="AW115:AY115"/>
    <mergeCell ref="AK110:AK111"/>
    <mergeCell ref="AL110:AL111"/>
    <mergeCell ref="AQ69:AR69"/>
    <mergeCell ref="A70:N70"/>
    <mergeCell ref="U70:W70"/>
    <mergeCell ref="X70:Y70"/>
    <mergeCell ref="AN70:AP70"/>
    <mergeCell ref="AQ70:AR70"/>
    <mergeCell ref="O70:S70"/>
    <mergeCell ref="A102:N102"/>
    <mergeCell ref="T107:AL107"/>
    <mergeCell ref="AM107:BE107"/>
    <mergeCell ref="A108:S109"/>
    <mergeCell ref="T108:AL109"/>
    <mergeCell ref="AM108:BE109"/>
    <mergeCell ref="A105:Q105"/>
    <mergeCell ref="C96:E96"/>
    <mergeCell ref="F96:G96"/>
    <mergeCell ref="AC96:AE96"/>
    <mergeCell ref="C97:E97"/>
    <mergeCell ref="F97:G97"/>
    <mergeCell ref="C90:E90"/>
    <mergeCell ref="F90:G90"/>
    <mergeCell ref="AC89:AE89"/>
    <mergeCell ref="C94:E94"/>
    <mergeCell ref="F94:G94"/>
    <mergeCell ref="AC93:AE93"/>
    <mergeCell ref="AC91:AE91"/>
    <mergeCell ref="H91:I91"/>
    <mergeCell ref="V95:X95"/>
    <mergeCell ref="AO95:AQ95"/>
    <mergeCell ref="AR98:AS98"/>
    <mergeCell ref="AT98:AU98"/>
    <mergeCell ref="AV98:AX98"/>
    <mergeCell ref="BS90:BT90"/>
    <mergeCell ref="BS91:BT91"/>
    <mergeCell ref="BS92:BT92"/>
    <mergeCell ref="BS93:BT93"/>
    <mergeCell ref="BS94:BT94"/>
    <mergeCell ref="BS95:BT95"/>
    <mergeCell ref="BS96:BT96"/>
    <mergeCell ref="BS97:BT97"/>
    <mergeCell ref="BS98:BT98"/>
    <mergeCell ref="BS99:BT99"/>
    <mergeCell ref="BS100:BT100"/>
    <mergeCell ref="BS101:BT101"/>
    <mergeCell ref="BS102:BT102"/>
    <mergeCell ref="AN65:AP65"/>
    <mergeCell ref="AQ65:AR65"/>
    <mergeCell ref="B66:D66"/>
    <mergeCell ref="E66:F66"/>
    <mergeCell ref="U66:W66"/>
    <mergeCell ref="X66:Y66"/>
    <mergeCell ref="AN66:AP66"/>
    <mergeCell ref="AQ66:AR66"/>
    <mergeCell ref="B67:D67"/>
    <mergeCell ref="E67:F67"/>
    <mergeCell ref="U67:W67"/>
    <mergeCell ref="X67:Y67"/>
    <mergeCell ref="AN67:AP67"/>
    <mergeCell ref="AQ67:AR67"/>
    <mergeCell ref="B68:D68"/>
    <mergeCell ref="E68:F68"/>
    <mergeCell ref="U68:W68"/>
    <mergeCell ref="X68:Y68"/>
    <mergeCell ref="AN68:AP68"/>
    <mergeCell ref="AQ56:AR56"/>
    <mergeCell ref="AQ68:AR68"/>
    <mergeCell ref="AQ57:AR57"/>
    <mergeCell ref="B58:D58"/>
    <mergeCell ref="E58:F58"/>
    <mergeCell ref="U58:W58"/>
    <mergeCell ref="X58:Y58"/>
    <mergeCell ref="AN58:AP58"/>
    <mergeCell ref="AQ58:AR58"/>
    <mergeCell ref="B59:D59"/>
    <mergeCell ref="E59:F59"/>
    <mergeCell ref="U59:W59"/>
    <mergeCell ref="X59:Y59"/>
    <mergeCell ref="AN59:AP59"/>
    <mergeCell ref="AQ59:AR59"/>
    <mergeCell ref="E62:F62"/>
    <mergeCell ref="U62:W62"/>
    <mergeCell ref="X62:Y62"/>
    <mergeCell ref="AN62:AP62"/>
    <mergeCell ref="AQ62:AR62"/>
    <mergeCell ref="E61:F61"/>
    <mergeCell ref="U61:W61"/>
    <mergeCell ref="X61:Y61"/>
    <mergeCell ref="AN61:AP61"/>
    <mergeCell ref="AQ61:AR61"/>
    <mergeCell ref="B62:D62"/>
    <mergeCell ref="B65:D65"/>
    <mergeCell ref="E65:F65"/>
    <mergeCell ref="U65:W65"/>
    <mergeCell ref="X65:Y65"/>
    <mergeCell ref="AQ46:AR46"/>
    <mergeCell ref="B47:D47"/>
    <mergeCell ref="E47:F47"/>
    <mergeCell ref="U47:W47"/>
    <mergeCell ref="X47:Y47"/>
    <mergeCell ref="AN47:AP47"/>
    <mergeCell ref="AQ47:AR47"/>
    <mergeCell ref="B48:D48"/>
    <mergeCell ref="E48:F48"/>
    <mergeCell ref="U48:W48"/>
    <mergeCell ref="X48:Y48"/>
    <mergeCell ref="AN48:AP48"/>
    <mergeCell ref="AQ48:AR48"/>
    <mergeCell ref="B49:D49"/>
    <mergeCell ref="E49:F49"/>
    <mergeCell ref="U49:W49"/>
    <mergeCell ref="X49:Y49"/>
    <mergeCell ref="AN49:AP49"/>
    <mergeCell ref="AQ49:AR49"/>
    <mergeCell ref="AQ53:AR53"/>
    <mergeCell ref="B54:D54"/>
    <mergeCell ref="E54:F54"/>
    <mergeCell ref="U54:W54"/>
    <mergeCell ref="X54:Y54"/>
    <mergeCell ref="AN54:AP54"/>
    <mergeCell ref="AQ54:AR54"/>
    <mergeCell ref="B55:D55"/>
    <mergeCell ref="E55:F55"/>
    <mergeCell ref="U55:W55"/>
    <mergeCell ref="A115:B115"/>
    <mergeCell ref="C116:E116"/>
    <mergeCell ref="F116:G116"/>
    <mergeCell ref="H116:J116"/>
    <mergeCell ref="AM151:AN151"/>
    <mergeCell ref="A152:B152"/>
    <mergeCell ref="T152:U152"/>
    <mergeCell ref="A132:B132"/>
    <mergeCell ref="C132:E132"/>
    <mergeCell ref="F132:G132"/>
    <mergeCell ref="H132:J132"/>
    <mergeCell ref="K132:M132"/>
    <mergeCell ref="N132:O132"/>
    <mergeCell ref="T132:U132"/>
    <mergeCell ref="V132:X132"/>
    <mergeCell ref="Y132:Z132"/>
    <mergeCell ref="AA132:AC132"/>
    <mergeCell ref="AA131:AC131"/>
    <mergeCell ref="AD131:AF131"/>
    <mergeCell ref="K131:M131"/>
    <mergeCell ref="N131:O131"/>
    <mergeCell ref="U56:W56"/>
    <mergeCell ref="AN39:AP41"/>
    <mergeCell ref="B42:D42"/>
    <mergeCell ref="E42:F42"/>
    <mergeCell ref="U42:W42"/>
    <mergeCell ref="X42:Y42"/>
    <mergeCell ref="AN42:AP42"/>
    <mergeCell ref="X53:Y53"/>
    <mergeCell ref="AN53:AP53"/>
    <mergeCell ref="B57:D57"/>
    <mergeCell ref="E57:F57"/>
    <mergeCell ref="U57:W57"/>
    <mergeCell ref="X57:Y57"/>
    <mergeCell ref="AN57:AP57"/>
    <mergeCell ref="A126:B126"/>
    <mergeCell ref="A127:B127"/>
    <mergeCell ref="A128:B128"/>
    <mergeCell ref="A151:B151"/>
    <mergeCell ref="Y128:Z128"/>
    <mergeCell ref="AA128:AC128"/>
    <mergeCell ref="P147:P148"/>
    <mergeCell ref="Q147:Q148"/>
    <mergeCell ref="T147:U148"/>
    <mergeCell ref="A133:B133"/>
    <mergeCell ref="AD128:AF128"/>
    <mergeCell ref="U53:W53"/>
    <mergeCell ref="X56:Y56"/>
    <mergeCell ref="AN56:AP56"/>
    <mergeCell ref="A69:H69"/>
    <mergeCell ref="O69:S69"/>
    <mergeCell ref="U69:W69"/>
    <mergeCell ref="X69:Y69"/>
    <mergeCell ref="AN69:AP69"/>
    <mergeCell ref="AK39:AK41"/>
    <mergeCell ref="AL39:AL41"/>
    <mergeCell ref="AM39:AM41"/>
    <mergeCell ref="AS39:AS41"/>
    <mergeCell ref="AT39:AT41"/>
    <mergeCell ref="C88:E88"/>
    <mergeCell ref="F88:G88"/>
    <mergeCell ref="C95:E95"/>
    <mergeCell ref="AC94:AE94"/>
    <mergeCell ref="AC97:AE97"/>
    <mergeCell ref="C98:E98"/>
    <mergeCell ref="F98:G98"/>
    <mergeCell ref="AC98:AE98"/>
    <mergeCell ref="H98:I98"/>
    <mergeCell ref="J98:L98"/>
    <mergeCell ref="V98:X98"/>
    <mergeCell ref="Y98:Z98"/>
    <mergeCell ref="AQ42:AR42"/>
    <mergeCell ref="B43:D43"/>
    <mergeCell ref="E43:F43"/>
    <mergeCell ref="U43:W43"/>
    <mergeCell ref="X43:Y43"/>
    <mergeCell ref="AN43:AP43"/>
    <mergeCell ref="AQ43:AR43"/>
    <mergeCell ref="B44:D44"/>
    <mergeCell ref="E44:F44"/>
    <mergeCell ref="U44:W44"/>
    <mergeCell ref="X55:Y55"/>
    <mergeCell ref="AN55:AP55"/>
    <mergeCell ref="AQ55:AR55"/>
    <mergeCell ref="B56:D56"/>
    <mergeCell ref="B39:D41"/>
    <mergeCell ref="AI39:AI41"/>
    <mergeCell ref="A171:F172"/>
    <mergeCell ref="AD179:AE180"/>
    <mergeCell ref="AF179:AH180"/>
    <mergeCell ref="G171:M172"/>
    <mergeCell ref="A176:U177"/>
    <mergeCell ref="A179:B180"/>
    <mergeCell ref="C179:E180"/>
    <mergeCell ref="F179:G180"/>
    <mergeCell ref="H179:I180"/>
    <mergeCell ref="K179:L180"/>
    <mergeCell ref="H122:J122"/>
    <mergeCell ref="K122:M122"/>
    <mergeCell ref="N122:O122"/>
    <mergeCell ref="T122:U122"/>
    <mergeCell ref="V122:X122"/>
    <mergeCell ref="T131:U131"/>
    <mergeCell ref="E39:F41"/>
    <mergeCell ref="U39:W41"/>
    <mergeCell ref="X39:Y41"/>
    <mergeCell ref="AG39:AH41"/>
    <mergeCell ref="A110:B111"/>
    <mergeCell ref="C110:E111"/>
    <mergeCell ref="F110:G111"/>
    <mergeCell ref="H110:J111"/>
    <mergeCell ref="K110:M111"/>
    <mergeCell ref="A106:R106"/>
    <mergeCell ref="V106:X106"/>
    <mergeCell ref="C93:E93"/>
    <mergeCell ref="F93:G93"/>
    <mergeCell ref="H93:I93"/>
    <mergeCell ref="A125:B125"/>
    <mergeCell ref="A123:B123"/>
    <mergeCell ref="A124:B124"/>
    <mergeCell ref="A122:B122"/>
    <mergeCell ref="C122:E122"/>
    <mergeCell ref="F122:G122"/>
    <mergeCell ref="E56:F56"/>
    <mergeCell ref="H124:J124"/>
    <mergeCell ref="N124:O124"/>
    <mergeCell ref="T124:U124"/>
    <mergeCell ref="C127:E127"/>
    <mergeCell ref="F127:G127"/>
    <mergeCell ref="H127:J127"/>
    <mergeCell ref="K127:M127"/>
    <mergeCell ref="N127:O127"/>
    <mergeCell ref="T127:U127"/>
    <mergeCell ref="N110:O111"/>
    <mergeCell ref="P110:P111"/>
    <mergeCell ref="Q110:Q111"/>
    <mergeCell ref="R110:R111"/>
    <mergeCell ref="S110:S111"/>
    <mergeCell ref="T110:U111"/>
    <mergeCell ref="K112:M112"/>
    <mergeCell ref="N112:O112"/>
    <mergeCell ref="T112:U112"/>
    <mergeCell ref="C100:E100"/>
    <mergeCell ref="F100:G100"/>
    <mergeCell ref="H100:I100"/>
    <mergeCell ref="J100:L100"/>
    <mergeCell ref="A103:O103"/>
    <mergeCell ref="A104:P104"/>
    <mergeCell ref="C113:E113"/>
    <mergeCell ref="C89:E89"/>
    <mergeCell ref="AJ39:AJ41"/>
    <mergeCell ref="C128:E128"/>
    <mergeCell ref="F128:G128"/>
    <mergeCell ref="H128:J128"/>
    <mergeCell ref="K128:M128"/>
    <mergeCell ref="N128:O128"/>
    <mergeCell ref="T128:U128"/>
    <mergeCell ref="V128:X128"/>
    <mergeCell ref="T151:U151"/>
    <mergeCell ref="A138:J138"/>
    <mergeCell ref="K138:S138"/>
    <mergeCell ref="T138:AB138"/>
    <mergeCell ref="AD138:AL138"/>
    <mergeCell ref="A139:N139"/>
    <mergeCell ref="O139:S139"/>
    <mergeCell ref="T139:AF139"/>
    <mergeCell ref="T115:U115"/>
    <mergeCell ref="V115:X115"/>
    <mergeCell ref="Y115:Z115"/>
    <mergeCell ref="C99:E99"/>
    <mergeCell ref="F99:G99"/>
    <mergeCell ref="AC99:AE99"/>
    <mergeCell ref="AC100:AE100"/>
    <mergeCell ref="AC104:AE104"/>
    <mergeCell ref="AD113:AF113"/>
    <mergeCell ref="A116:B116"/>
    <mergeCell ref="A113:B113"/>
    <mergeCell ref="A114:B114"/>
    <mergeCell ref="A112:B112"/>
    <mergeCell ref="C112:E112"/>
    <mergeCell ref="F112:G112"/>
    <mergeCell ref="H112:J112"/>
    <mergeCell ref="F89:G89"/>
    <mergeCell ref="AC88:AE88"/>
    <mergeCell ref="Y87:Z87"/>
    <mergeCell ref="AA87:AB87"/>
    <mergeCell ref="AC87:AE87"/>
    <mergeCell ref="AO87:AQ87"/>
    <mergeCell ref="AR87:AS87"/>
    <mergeCell ref="AT87:AU87"/>
    <mergeCell ref="AV87:AX87"/>
    <mergeCell ref="H89:I89"/>
    <mergeCell ref="J89:L89"/>
    <mergeCell ref="V89:X89"/>
    <mergeCell ref="Y89:Z89"/>
    <mergeCell ref="AA89:AB89"/>
    <mergeCell ref="AO89:AQ89"/>
    <mergeCell ref="AR89:AS89"/>
    <mergeCell ref="AT89:AU89"/>
    <mergeCell ref="AV89:AX89"/>
    <mergeCell ref="H88:I88"/>
    <mergeCell ref="J88:L88"/>
    <mergeCell ref="V88:X88"/>
    <mergeCell ref="Y88:Z88"/>
    <mergeCell ref="AA88:AB88"/>
    <mergeCell ref="AO88:AQ88"/>
    <mergeCell ref="AR88:AS88"/>
    <mergeCell ref="AT88:AU88"/>
    <mergeCell ref="C86:E86"/>
    <mergeCell ref="F86:G86"/>
    <mergeCell ref="AC85:AE85"/>
    <mergeCell ref="C83:E83"/>
    <mergeCell ref="F83:G83"/>
    <mergeCell ref="H83:I83"/>
    <mergeCell ref="J83:L83"/>
    <mergeCell ref="V83:X83"/>
    <mergeCell ref="Y83:Z83"/>
    <mergeCell ref="AA83:AB83"/>
    <mergeCell ref="AC83:AE83"/>
    <mergeCell ref="AO83:AQ83"/>
    <mergeCell ref="AR83:AS83"/>
    <mergeCell ref="AT83:AU83"/>
    <mergeCell ref="AV83:AX83"/>
    <mergeCell ref="C87:E87"/>
    <mergeCell ref="F87:G87"/>
    <mergeCell ref="H87:I87"/>
    <mergeCell ref="J87:L87"/>
    <mergeCell ref="V87:X87"/>
    <mergeCell ref="H86:I86"/>
    <mergeCell ref="J86:L86"/>
    <mergeCell ref="V86:X86"/>
    <mergeCell ref="Y86:Z86"/>
    <mergeCell ref="AA86:AB86"/>
    <mergeCell ref="AO86:AQ86"/>
    <mergeCell ref="AR86:AS86"/>
    <mergeCell ref="AT86:AU86"/>
    <mergeCell ref="AV86:AX86"/>
    <mergeCell ref="H80:I80"/>
    <mergeCell ref="J80:L80"/>
    <mergeCell ref="V80:X80"/>
    <mergeCell ref="Y80:Z80"/>
    <mergeCell ref="AA80:AB80"/>
    <mergeCell ref="AO80:AQ80"/>
    <mergeCell ref="AT81:AU81"/>
    <mergeCell ref="AV81:AX81"/>
    <mergeCell ref="C85:E85"/>
    <mergeCell ref="F85:G85"/>
    <mergeCell ref="AC84:AE84"/>
    <mergeCell ref="C84:E84"/>
    <mergeCell ref="F84:G84"/>
    <mergeCell ref="H85:I85"/>
    <mergeCell ref="J85:L85"/>
    <mergeCell ref="V85:X85"/>
    <mergeCell ref="Y85:Z85"/>
    <mergeCell ref="AA85:AB85"/>
    <mergeCell ref="AO85:AQ85"/>
    <mergeCell ref="AR85:AS85"/>
    <mergeCell ref="AT85:AU85"/>
    <mergeCell ref="AV85:AX85"/>
    <mergeCell ref="AR80:AS80"/>
    <mergeCell ref="AT80:AU80"/>
    <mergeCell ref="AV80:AX80"/>
    <mergeCell ref="V81:X81"/>
    <mergeCell ref="Y81:Z81"/>
    <mergeCell ref="AA81:AB81"/>
    <mergeCell ref="AO81:AQ81"/>
    <mergeCell ref="AR81:AS81"/>
    <mergeCell ref="AQ52:AR52"/>
    <mergeCell ref="B53:D53"/>
    <mergeCell ref="E53:F53"/>
    <mergeCell ref="B60:D60"/>
    <mergeCell ref="E60:F60"/>
    <mergeCell ref="U60:W60"/>
    <mergeCell ref="X60:Y60"/>
    <mergeCell ref="AN60:AP60"/>
    <mergeCell ref="AQ60:AR60"/>
    <mergeCell ref="B61:D61"/>
    <mergeCell ref="C77:E77"/>
    <mergeCell ref="F77:G77"/>
    <mergeCell ref="AC78:AE78"/>
    <mergeCell ref="C78:E78"/>
    <mergeCell ref="F78:G78"/>
    <mergeCell ref="AC77:AE77"/>
    <mergeCell ref="C80:E80"/>
    <mergeCell ref="F80:G80"/>
    <mergeCell ref="AC79:AE79"/>
    <mergeCell ref="C79:E79"/>
    <mergeCell ref="F79:G79"/>
    <mergeCell ref="H79:I79"/>
    <mergeCell ref="J79:L79"/>
    <mergeCell ref="V79:X79"/>
    <mergeCell ref="Y79:Z79"/>
    <mergeCell ref="AA79:AB79"/>
    <mergeCell ref="AO79:AQ79"/>
    <mergeCell ref="AC80:AE80"/>
    <mergeCell ref="H77:I77"/>
    <mergeCell ref="J77:L77"/>
    <mergeCell ref="V77:X77"/>
    <mergeCell ref="Y77:Z77"/>
    <mergeCell ref="Z39:Z41"/>
    <mergeCell ref="AA39:AA41"/>
    <mergeCell ref="AB39:AF40"/>
    <mergeCell ref="AU39:AY40"/>
    <mergeCell ref="BB39:BB41"/>
    <mergeCell ref="BC39:BC41"/>
    <mergeCell ref="BD39:BD41"/>
    <mergeCell ref="BE39:BE41"/>
    <mergeCell ref="AZ39:BA41"/>
    <mergeCell ref="AQ39:AR41"/>
    <mergeCell ref="A75:A76"/>
    <mergeCell ref="B75:B76"/>
    <mergeCell ref="C75:E76"/>
    <mergeCell ref="F75:G76"/>
    <mergeCell ref="H75:I76"/>
    <mergeCell ref="J75:L76"/>
    <mergeCell ref="M75:M76"/>
    <mergeCell ref="P75:P76"/>
    <mergeCell ref="Q75:Q76"/>
    <mergeCell ref="R75:R76"/>
    <mergeCell ref="B50:D50"/>
    <mergeCell ref="E50:F50"/>
    <mergeCell ref="U50:W50"/>
    <mergeCell ref="X50:Y50"/>
    <mergeCell ref="AN50:AP50"/>
    <mergeCell ref="AQ50:AR50"/>
    <mergeCell ref="B51:D51"/>
    <mergeCell ref="B52:D52"/>
    <mergeCell ref="E52:F52"/>
    <mergeCell ref="U52:W52"/>
    <mergeCell ref="X52:Y52"/>
    <mergeCell ref="AN52:AP52"/>
    <mergeCell ref="A3:A5"/>
    <mergeCell ref="B3:B5"/>
    <mergeCell ref="C3:F5"/>
    <mergeCell ref="G3:G5"/>
    <mergeCell ref="H3:H5"/>
    <mergeCell ref="BB3:BB5"/>
    <mergeCell ref="Z3:Z5"/>
    <mergeCell ref="P3:P5"/>
    <mergeCell ref="Q3:Q5"/>
    <mergeCell ref="R3:R5"/>
    <mergeCell ref="S3:S5"/>
    <mergeCell ref="T3:T5"/>
    <mergeCell ref="A1:S2"/>
    <mergeCell ref="T1:AL2"/>
    <mergeCell ref="AM1:BE2"/>
    <mergeCell ref="U3:U5"/>
    <mergeCell ref="V3:Y5"/>
    <mergeCell ref="AA3:AA5"/>
    <mergeCell ref="AM3:AM5"/>
    <mergeCell ref="AN3:AN5"/>
    <mergeCell ref="AO3:AR5"/>
    <mergeCell ref="AS3:AS5"/>
    <mergeCell ref="AT3:AT5"/>
    <mergeCell ref="BC3:BC5"/>
    <mergeCell ref="BD3:BD5"/>
    <mergeCell ref="BE3:BE5"/>
    <mergeCell ref="AI3:AI5"/>
    <mergeCell ref="AJ3:AJ5"/>
    <mergeCell ref="AK3:AK5"/>
    <mergeCell ref="AL3:AL5"/>
    <mergeCell ref="A36:P36"/>
    <mergeCell ref="Q36:S36"/>
    <mergeCell ref="A34:N34"/>
    <mergeCell ref="V36:X36"/>
    <mergeCell ref="AO36:AQ36"/>
    <mergeCell ref="X44:Y44"/>
    <mergeCell ref="AN44:AP44"/>
    <mergeCell ref="AQ44:AR44"/>
    <mergeCell ref="B45:D45"/>
    <mergeCell ref="E45:F45"/>
    <mergeCell ref="U45:W45"/>
    <mergeCell ref="X45:Y45"/>
    <mergeCell ref="AN45:AP45"/>
    <mergeCell ref="AQ45:AR45"/>
    <mergeCell ref="B46:D46"/>
    <mergeCell ref="E46:F46"/>
    <mergeCell ref="U46:W46"/>
    <mergeCell ref="X46:Y46"/>
    <mergeCell ref="AN46:AP46"/>
    <mergeCell ref="A37:S38"/>
    <mergeCell ref="T37:AL38"/>
    <mergeCell ref="AM37:BE38"/>
    <mergeCell ref="A39:A41"/>
    <mergeCell ref="G39:G41"/>
    <mergeCell ref="H39:H41"/>
    <mergeCell ref="I39:M40"/>
    <mergeCell ref="N39:O41"/>
    <mergeCell ref="P39:P41"/>
    <mergeCell ref="Q39:Q41"/>
    <mergeCell ref="R39:R41"/>
    <mergeCell ref="S39:S41"/>
    <mergeCell ref="T39:T41"/>
    <mergeCell ref="E51:F51"/>
    <mergeCell ref="U51:W51"/>
    <mergeCell ref="X51:Y51"/>
    <mergeCell ref="AN51:AP51"/>
    <mergeCell ref="AQ51:AR51"/>
    <mergeCell ref="A73:S74"/>
    <mergeCell ref="T73:AL74"/>
    <mergeCell ref="AM73:BE74"/>
    <mergeCell ref="A71:O71"/>
    <mergeCell ref="P71:S71"/>
    <mergeCell ref="U71:W71"/>
    <mergeCell ref="X71:Y71"/>
    <mergeCell ref="AN71:AP71"/>
    <mergeCell ref="AQ71:AR71"/>
    <mergeCell ref="A72:Q72"/>
    <mergeCell ref="R72:S72"/>
    <mergeCell ref="U72:W72"/>
    <mergeCell ref="X72:Y72"/>
    <mergeCell ref="AN72:AP72"/>
    <mergeCell ref="AQ72:AR72"/>
    <mergeCell ref="B63:D63"/>
    <mergeCell ref="E63:F63"/>
    <mergeCell ref="U63:W63"/>
    <mergeCell ref="X63:Y63"/>
    <mergeCell ref="AN63:AP63"/>
    <mergeCell ref="AQ63:AR63"/>
    <mergeCell ref="B64:D64"/>
    <mergeCell ref="E64:F64"/>
    <mergeCell ref="U64:W64"/>
    <mergeCell ref="X64:Y64"/>
    <mergeCell ref="AN64:AP64"/>
    <mergeCell ref="AQ64:AR64"/>
    <mergeCell ref="AT75:AU76"/>
    <mergeCell ref="AV75:AX76"/>
    <mergeCell ref="AY75:AY76"/>
    <mergeCell ref="BB75:BB76"/>
    <mergeCell ref="BC75:BC76"/>
    <mergeCell ref="BD75:BD76"/>
    <mergeCell ref="BE75:BE76"/>
    <mergeCell ref="BF75:BF76"/>
    <mergeCell ref="BG75:BG76"/>
    <mergeCell ref="BH75:BJ76"/>
    <mergeCell ref="BK75:BL76"/>
    <mergeCell ref="BM75:BN76"/>
    <mergeCell ref="BO75:BQ76"/>
    <mergeCell ref="BR75:BR76"/>
    <mergeCell ref="S75:S76"/>
    <mergeCell ref="T75:T76"/>
    <mergeCell ref="U75:U76"/>
    <mergeCell ref="V75:X76"/>
    <mergeCell ref="Y75:Z76"/>
    <mergeCell ref="AA75:AB76"/>
    <mergeCell ref="AC75:AE76"/>
    <mergeCell ref="AF75:AF76"/>
    <mergeCell ref="AI75:AI76"/>
    <mergeCell ref="AJ75:AJ76"/>
    <mergeCell ref="AK75:AK76"/>
    <mergeCell ref="AL75:AL76"/>
    <mergeCell ref="AM75:AM76"/>
    <mergeCell ref="AN75:AN76"/>
    <mergeCell ref="AO75:AQ76"/>
    <mergeCell ref="AR75:AS76"/>
    <mergeCell ref="AG75:AH76"/>
    <mergeCell ref="AR77:AS77"/>
    <mergeCell ref="AT77:AU77"/>
    <mergeCell ref="AV77:AX77"/>
    <mergeCell ref="BH77:BJ77"/>
    <mergeCell ref="BK77:BL77"/>
    <mergeCell ref="BM77:BN77"/>
    <mergeCell ref="BO77:BQ77"/>
    <mergeCell ref="H78:I78"/>
    <mergeCell ref="J78:L78"/>
    <mergeCell ref="V78:X78"/>
    <mergeCell ref="Y78:Z78"/>
    <mergeCell ref="AA78:AB78"/>
    <mergeCell ref="AO78:AQ78"/>
    <mergeCell ref="AR78:AS78"/>
    <mergeCell ref="AT78:AU78"/>
    <mergeCell ref="AV78:AX78"/>
    <mergeCell ref="BH78:BJ78"/>
    <mergeCell ref="BK78:BL78"/>
    <mergeCell ref="BM78:BN78"/>
    <mergeCell ref="BO78:BQ78"/>
    <mergeCell ref="AG77:AH77"/>
    <mergeCell ref="AG78:AH78"/>
    <mergeCell ref="AA77:AB77"/>
    <mergeCell ref="AO77:AQ77"/>
    <mergeCell ref="AG79:AH79"/>
    <mergeCell ref="AG80:AH80"/>
    <mergeCell ref="AR79:AS79"/>
    <mergeCell ref="AT79:AU79"/>
    <mergeCell ref="AV79:AX79"/>
    <mergeCell ref="BH81:BJ81"/>
    <mergeCell ref="BK81:BL81"/>
    <mergeCell ref="BM81:BN81"/>
    <mergeCell ref="BO81:BQ81"/>
    <mergeCell ref="C82:E82"/>
    <mergeCell ref="F82:G82"/>
    <mergeCell ref="H82:I82"/>
    <mergeCell ref="J82:L82"/>
    <mergeCell ref="V82:X82"/>
    <mergeCell ref="Y82:Z82"/>
    <mergeCell ref="AA82:AB82"/>
    <mergeCell ref="AC82:AE82"/>
    <mergeCell ref="AO82:AQ82"/>
    <mergeCell ref="AR82:AS82"/>
    <mergeCell ref="AT82:AU82"/>
    <mergeCell ref="AV82:AX82"/>
    <mergeCell ref="BH82:BJ82"/>
    <mergeCell ref="BK82:BL82"/>
    <mergeCell ref="BM82:BN82"/>
    <mergeCell ref="BO82:BQ82"/>
    <mergeCell ref="AG81:AH81"/>
    <mergeCell ref="AG82:AH82"/>
    <mergeCell ref="AC81:AE81"/>
    <mergeCell ref="C81:E81"/>
    <mergeCell ref="F81:G81"/>
    <mergeCell ref="H81:I81"/>
    <mergeCell ref="J81:L81"/>
    <mergeCell ref="BH83:BJ83"/>
    <mergeCell ref="BK83:BL83"/>
    <mergeCell ref="BM83:BN83"/>
    <mergeCell ref="BO83:BQ83"/>
    <mergeCell ref="H84:I84"/>
    <mergeCell ref="J84:L84"/>
    <mergeCell ref="V84:X84"/>
    <mergeCell ref="Y84:Z84"/>
    <mergeCell ref="AA84:AB84"/>
    <mergeCell ref="AO84:AQ84"/>
    <mergeCell ref="AR84:AS84"/>
    <mergeCell ref="AT84:AU84"/>
    <mergeCell ref="AV84:AX84"/>
    <mergeCell ref="BH84:BJ84"/>
    <mergeCell ref="BK84:BL84"/>
    <mergeCell ref="BM84:BN84"/>
    <mergeCell ref="BO84:BQ84"/>
    <mergeCell ref="AG83:AH83"/>
    <mergeCell ref="AG84:AH84"/>
    <mergeCell ref="BH86:BJ86"/>
    <mergeCell ref="BK86:BL86"/>
    <mergeCell ref="BM86:BN86"/>
    <mergeCell ref="BO86:BQ86"/>
    <mergeCell ref="AG85:AH85"/>
    <mergeCell ref="AG86:AH86"/>
    <mergeCell ref="BH87:BJ87"/>
    <mergeCell ref="BK87:BL87"/>
    <mergeCell ref="BM87:BN87"/>
    <mergeCell ref="BO87:BQ87"/>
    <mergeCell ref="AC86:AE86"/>
    <mergeCell ref="AV88:AX88"/>
    <mergeCell ref="BH88:BJ88"/>
    <mergeCell ref="BK88:BL88"/>
    <mergeCell ref="BM88:BN88"/>
    <mergeCell ref="BO88:BQ88"/>
    <mergeCell ref="AG87:AH87"/>
    <mergeCell ref="AG88:AH88"/>
    <mergeCell ref="BH89:BJ89"/>
    <mergeCell ref="BK89:BL89"/>
    <mergeCell ref="BM89:BN89"/>
    <mergeCell ref="BO89:BQ89"/>
    <mergeCell ref="H90:I90"/>
    <mergeCell ref="J90:L90"/>
    <mergeCell ref="V90:X90"/>
    <mergeCell ref="Y90:Z90"/>
    <mergeCell ref="AA90:AB90"/>
    <mergeCell ref="AO90:AQ90"/>
    <mergeCell ref="AR90:AS90"/>
    <mergeCell ref="AT90:AU90"/>
    <mergeCell ref="AV90:AX90"/>
    <mergeCell ref="BH90:BJ90"/>
    <mergeCell ref="BK90:BL90"/>
    <mergeCell ref="BM90:BN90"/>
    <mergeCell ref="BO90:BQ90"/>
    <mergeCell ref="AG89:AH89"/>
    <mergeCell ref="AG90:AH90"/>
    <mergeCell ref="AC90:AE90"/>
    <mergeCell ref="BH91:BJ91"/>
    <mergeCell ref="BK91:BL91"/>
    <mergeCell ref="BM91:BN91"/>
    <mergeCell ref="BO91:BQ91"/>
    <mergeCell ref="C92:E92"/>
    <mergeCell ref="F92:G92"/>
    <mergeCell ref="H92:I92"/>
    <mergeCell ref="J92:L92"/>
    <mergeCell ref="V92:X92"/>
    <mergeCell ref="Y92:Z92"/>
    <mergeCell ref="AA92:AB92"/>
    <mergeCell ref="AC92:AE92"/>
    <mergeCell ref="AO92:AQ92"/>
    <mergeCell ref="AR92:AS92"/>
    <mergeCell ref="AT92:AU92"/>
    <mergeCell ref="AV92:AX92"/>
    <mergeCell ref="BH92:BJ92"/>
    <mergeCell ref="BK92:BL92"/>
    <mergeCell ref="BM92:BN92"/>
    <mergeCell ref="BO92:BQ92"/>
    <mergeCell ref="AG91:AH91"/>
    <mergeCell ref="AG92:AH92"/>
    <mergeCell ref="C91:E91"/>
    <mergeCell ref="F91:G91"/>
    <mergeCell ref="J91:L91"/>
    <mergeCell ref="V91:X91"/>
    <mergeCell ref="Y91:Z91"/>
    <mergeCell ref="AA91:AB91"/>
    <mergeCell ref="AO91:AQ91"/>
    <mergeCell ref="AR91:AS91"/>
    <mergeCell ref="AT91:AU91"/>
    <mergeCell ref="AV91:AX91"/>
    <mergeCell ref="BH93:BJ93"/>
    <mergeCell ref="BK93:BL93"/>
    <mergeCell ref="BM93:BN93"/>
    <mergeCell ref="BO93:BQ93"/>
    <mergeCell ref="H94:I94"/>
    <mergeCell ref="J94:L94"/>
    <mergeCell ref="V94:X94"/>
    <mergeCell ref="Y94:Z94"/>
    <mergeCell ref="AA94:AB94"/>
    <mergeCell ref="AO94:AQ94"/>
    <mergeCell ref="AR94:AS94"/>
    <mergeCell ref="AT94:AU94"/>
    <mergeCell ref="AV94:AX94"/>
    <mergeCell ref="BH94:BJ94"/>
    <mergeCell ref="BK94:BL94"/>
    <mergeCell ref="BM94:BN94"/>
    <mergeCell ref="BO94:BQ94"/>
    <mergeCell ref="AG93:AH93"/>
    <mergeCell ref="AG94:AH94"/>
    <mergeCell ref="AZ93:BA93"/>
    <mergeCell ref="AZ94:BA94"/>
    <mergeCell ref="AO93:AQ93"/>
    <mergeCell ref="AR93:AS93"/>
    <mergeCell ref="AT93:AU93"/>
    <mergeCell ref="AV93:AX93"/>
    <mergeCell ref="J93:L93"/>
    <mergeCell ref="V93:X93"/>
    <mergeCell ref="Y93:Z93"/>
    <mergeCell ref="AA93:AB93"/>
    <mergeCell ref="BH95:BJ95"/>
    <mergeCell ref="H96:I96"/>
    <mergeCell ref="J96:L96"/>
    <mergeCell ref="V96:X96"/>
    <mergeCell ref="Y96:Z96"/>
    <mergeCell ref="AA96:AB96"/>
    <mergeCell ref="AO96:AQ96"/>
    <mergeCell ref="AR96:AS96"/>
    <mergeCell ref="AT96:AU96"/>
    <mergeCell ref="AV96:AX96"/>
    <mergeCell ref="BH96:BJ96"/>
    <mergeCell ref="BK96:BL96"/>
    <mergeCell ref="BM96:BN96"/>
    <mergeCell ref="BO96:BQ96"/>
    <mergeCell ref="H97:I97"/>
    <mergeCell ref="J97:L97"/>
    <mergeCell ref="V97:X97"/>
    <mergeCell ref="Y97:Z97"/>
    <mergeCell ref="AA97:AB97"/>
    <mergeCell ref="AO97:AQ97"/>
    <mergeCell ref="AR97:AS97"/>
    <mergeCell ref="AT97:AU97"/>
    <mergeCell ref="AV97:AX97"/>
    <mergeCell ref="BH97:BJ97"/>
    <mergeCell ref="BK97:BL97"/>
    <mergeCell ref="BM97:BN97"/>
    <mergeCell ref="BO97:BQ97"/>
    <mergeCell ref="AG95:AH95"/>
    <mergeCell ref="AG96:AH96"/>
    <mergeCell ref="AG97:AH97"/>
    <mergeCell ref="AZ95:BA95"/>
    <mergeCell ref="AZ96:BA96"/>
    <mergeCell ref="BH98:BJ98"/>
    <mergeCell ref="BK98:BL98"/>
    <mergeCell ref="BM98:BN98"/>
    <mergeCell ref="BO98:BQ98"/>
    <mergeCell ref="H99:I99"/>
    <mergeCell ref="J99:L99"/>
    <mergeCell ref="V99:X99"/>
    <mergeCell ref="Y99:Z99"/>
    <mergeCell ref="AA99:AB99"/>
    <mergeCell ref="AO99:AQ99"/>
    <mergeCell ref="AR99:AS99"/>
    <mergeCell ref="AT99:AU99"/>
    <mergeCell ref="AV99:AX99"/>
    <mergeCell ref="BH99:BJ99"/>
    <mergeCell ref="BK99:BL99"/>
    <mergeCell ref="BM99:BN99"/>
    <mergeCell ref="BO99:BQ99"/>
    <mergeCell ref="AG98:AH98"/>
    <mergeCell ref="AG99:AH99"/>
    <mergeCell ref="AO98:AQ98"/>
    <mergeCell ref="BH100:BJ100"/>
    <mergeCell ref="BK100:BL100"/>
    <mergeCell ref="BM100:BN100"/>
    <mergeCell ref="BO100:BQ100"/>
    <mergeCell ref="A101:I101"/>
    <mergeCell ref="J101:S101"/>
    <mergeCell ref="V101:X101"/>
    <mergeCell ref="Y101:Z101"/>
    <mergeCell ref="AA101:AB101"/>
    <mergeCell ref="AC101:AE101"/>
    <mergeCell ref="AO101:AQ101"/>
    <mergeCell ref="AR101:AS101"/>
    <mergeCell ref="AT101:AU101"/>
    <mergeCell ref="AV101:AX101"/>
    <mergeCell ref="BH101:BJ101"/>
    <mergeCell ref="BK101:BL101"/>
    <mergeCell ref="BM101:BN101"/>
    <mergeCell ref="BO101:BQ101"/>
    <mergeCell ref="AG100:AH100"/>
    <mergeCell ref="AG101:AH101"/>
    <mergeCell ref="AO100:AQ100"/>
    <mergeCell ref="AR100:AS100"/>
    <mergeCell ref="AT100:AU100"/>
    <mergeCell ref="AV100:AX100"/>
    <mergeCell ref="BH102:BJ102"/>
    <mergeCell ref="BK102:BL102"/>
    <mergeCell ref="BM102:BN102"/>
    <mergeCell ref="BO102:BQ102"/>
    <mergeCell ref="P103:S103"/>
    <mergeCell ref="V103:X103"/>
    <mergeCell ref="Y103:Z103"/>
    <mergeCell ref="AA103:AB103"/>
    <mergeCell ref="AC103:AE103"/>
    <mergeCell ref="AO103:AQ103"/>
    <mergeCell ref="AR103:AS103"/>
    <mergeCell ref="AT103:AU103"/>
    <mergeCell ref="AV103:AX103"/>
    <mergeCell ref="BH103:BJ103"/>
    <mergeCell ref="BK103:BL103"/>
    <mergeCell ref="BM103:BN103"/>
    <mergeCell ref="BO103:BQ103"/>
    <mergeCell ref="AG102:AH102"/>
    <mergeCell ref="AG103:AH103"/>
    <mergeCell ref="O102:S102"/>
    <mergeCell ref="V102:X102"/>
    <mergeCell ref="Y102:Z102"/>
    <mergeCell ref="AA102:AB102"/>
    <mergeCell ref="AC102:AE102"/>
    <mergeCell ref="AO102:AQ102"/>
    <mergeCell ref="AR102:AS102"/>
    <mergeCell ref="AT102:AU102"/>
    <mergeCell ref="AV102:AX102"/>
    <mergeCell ref="AM110:AN111"/>
    <mergeCell ref="AO110:AQ111"/>
    <mergeCell ref="AH110:AH111"/>
    <mergeCell ref="AI110:AI111"/>
    <mergeCell ref="AR110:AS111"/>
    <mergeCell ref="BH104:BJ104"/>
    <mergeCell ref="BK104:BL104"/>
    <mergeCell ref="BM104:BN104"/>
    <mergeCell ref="BO104:BQ104"/>
    <mergeCell ref="R105:S105"/>
    <mergeCell ref="V105:X105"/>
    <mergeCell ref="Y105:Z105"/>
    <mergeCell ref="AA105:AB105"/>
    <mergeCell ref="AC105:AE105"/>
    <mergeCell ref="AO105:AQ105"/>
    <mergeCell ref="AR105:AS105"/>
    <mergeCell ref="AT105:AU105"/>
    <mergeCell ref="AV105:AX105"/>
    <mergeCell ref="BH105:BJ105"/>
    <mergeCell ref="BK105:BL105"/>
    <mergeCell ref="BM105:BN105"/>
    <mergeCell ref="BO105:BQ105"/>
    <mergeCell ref="AG104:AH104"/>
    <mergeCell ref="AG105:AH105"/>
    <mergeCell ref="Q104:S104"/>
    <mergeCell ref="V104:X104"/>
    <mergeCell ref="Y104:Z104"/>
    <mergeCell ref="AA104:AB104"/>
    <mergeCell ref="AT110:AV111"/>
    <mergeCell ref="AW110:AY111"/>
    <mergeCell ref="F113:G113"/>
    <mergeCell ref="H113:J113"/>
    <mergeCell ref="K113:M113"/>
    <mergeCell ref="N113:O113"/>
    <mergeCell ref="T113:U113"/>
    <mergeCell ref="V113:X113"/>
    <mergeCell ref="Y113:Z113"/>
    <mergeCell ref="AA113:AC113"/>
    <mergeCell ref="BH106:BJ106"/>
    <mergeCell ref="BK106:BL106"/>
    <mergeCell ref="BM106:BN106"/>
    <mergeCell ref="BO106:BQ106"/>
    <mergeCell ref="AZ110:BA111"/>
    <mergeCell ref="BB110:BB111"/>
    <mergeCell ref="BC110:BC111"/>
    <mergeCell ref="BD110:BD111"/>
    <mergeCell ref="BE110:BE111"/>
    <mergeCell ref="V112:X112"/>
    <mergeCell ref="Y112:Z112"/>
    <mergeCell ref="AA112:AC112"/>
    <mergeCell ref="AD112:AF112"/>
    <mergeCell ref="AM112:AN112"/>
    <mergeCell ref="AO112:AQ112"/>
    <mergeCell ref="AR112:AS112"/>
    <mergeCell ref="AT112:AV112"/>
    <mergeCell ref="AW112:AY112"/>
    <mergeCell ref="AG106:AH106"/>
    <mergeCell ref="Y106:Z106"/>
    <mergeCell ref="AA106:AB106"/>
    <mergeCell ref="AC106:AE106"/>
    <mergeCell ref="AZ112:BA112"/>
    <mergeCell ref="AJ110:AJ111"/>
    <mergeCell ref="C114:E114"/>
    <mergeCell ref="F114:G114"/>
    <mergeCell ref="H114:J114"/>
    <mergeCell ref="K114:M114"/>
    <mergeCell ref="N114:O114"/>
    <mergeCell ref="T114:U114"/>
    <mergeCell ref="V114:X114"/>
    <mergeCell ref="Y114:Z114"/>
    <mergeCell ref="AA114:AC114"/>
    <mergeCell ref="AD114:AF114"/>
    <mergeCell ref="AM114:AN114"/>
    <mergeCell ref="AO114:AQ114"/>
    <mergeCell ref="AR114:AS114"/>
    <mergeCell ref="AT114:AV114"/>
    <mergeCell ref="AW114:AY114"/>
    <mergeCell ref="AA115:AC115"/>
    <mergeCell ref="C115:E115"/>
    <mergeCell ref="F115:G115"/>
    <mergeCell ref="H115:J115"/>
    <mergeCell ref="K115:M115"/>
    <mergeCell ref="N115:O115"/>
    <mergeCell ref="H125:J125"/>
    <mergeCell ref="N125:O125"/>
    <mergeCell ref="T125:U125"/>
    <mergeCell ref="AA125:AC125"/>
    <mergeCell ref="AM125:AN125"/>
    <mergeCell ref="AT125:AV125"/>
    <mergeCell ref="AR116:AS116"/>
    <mergeCell ref="AT116:AV116"/>
    <mergeCell ref="AW116:AY116"/>
    <mergeCell ref="C117:E117"/>
    <mergeCell ref="F117:G117"/>
    <mergeCell ref="H117:J117"/>
    <mergeCell ref="K117:M117"/>
    <mergeCell ref="N117:O117"/>
    <mergeCell ref="T117:U117"/>
    <mergeCell ref="V117:X117"/>
    <mergeCell ref="Y117:Z117"/>
    <mergeCell ref="AA117:AC117"/>
    <mergeCell ref="AD117:AF117"/>
    <mergeCell ref="AM117:AN117"/>
    <mergeCell ref="AO117:AQ117"/>
    <mergeCell ref="AR117:AS117"/>
    <mergeCell ref="AT117:AV117"/>
    <mergeCell ref="AW117:AY117"/>
    <mergeCell ref="T126:U126"/>
    <mergeCell ref="V126:X126"/>
    <mergeCell ref="Y126:Z126"/>
    <mergeCell ref="AA126:AC126"/>
    <mergeCell ref="AD126:AF126"/>
    <mergeCell ref="AM126:AN126"/>
    <mergeCell ref="AO126:AQ126"/>
    <mergeCell ref="AR126:AS126"/>
    <mergeCell ref="AT126:AV126"/>
    <mergeCell ref="AW126:AY126"/>
    <mergeCell ref="AA122:AC122"/>
    <mergeCell ref="AM122:AN122"/>
    <mergeCell ref="AD132:AF132"/>
    <mergeCell ref="AM132:AN132"/>
    <mergeCell ref="AO132:AQ132"/>
    <mergeCell ref="AR132:AS132"/>
    <mergeCell ref="AT132:AV132"/>
    <mergeCell ref="AW132:AY132"/>
    <mergeCell ref="AM131:AN131"/>
    <mergeCell ref="AT131:AV131"/>
    <mergeCell ref="AW131:AY131"/>
    <mergeCell ref="AO122:AQ122"/>
    <mergeCell ref="AR122:AS122"/>
    <mergeCell ref="AT122:AV122"/>
    <mergeCell ref="AW122:AY122"/>
    <mergeCell ref="AA124:AC124"/>
    <mergeCell ref="AM124:AN124"/>
    <mergeCell ref="AT124:AV124"/>
    <mergeCell ref="N133:O133"/>
    <mergeCell ref="T133:U133"/>
    <mergeCell ref="V133:X133"/>
    <mergeCell ref="Y133:Z133"/>
    <mergeCell ref="AA133:AC133"/>
    <mergeCell ref="AD133:AF133"/>
    <mergeCell ref="AM133:AN133"/>
    <mergeCell ref="AO133:AQ133"/>
    <mergeCell ref="AR133:AS133"/>
    <mergeCell ref="AT133:AV133"/>
    <mergeCell ref="AW133:AY133"/>
    <mergeCell ref="A134:B134"/>
    <mergeCell ref="C134:E134"/>
    <mergeCell ref="F134:G134"/>
    <mergeCell ref="H134:J134"/>
    <mergeCell ref="K134:M134"/>
    <mergeCell ref="N134:O134"/>
    <mergeCell ref="T134:U134"/>
    <mergeCell ref="V134:X134"/>
    <mergeCell ref="Y134:Z134"/>
    <mergeCell ref="AA134:AC134"/>
    <mergeCell ref="AD134:AF134"/>
    <mergeCell ref="AM134:AN134"/>
    <mergeCell ref="AO134:AQ134"/>
    <mergeCell ref="AR134:AS134"/>
    <mergeCell ref="AT134:AV134"/>
    <mergeCell ref="AW134:AY134"/>
    <mergeCell ref="A135:B135"/>
    <mergeCell ref="C135:E135"/>
    <mergeCell ref="F135:G135"/>
    <mergeCell ref="H135:J135"/>
    <mergeCell ref="K135:M135"/>
    <mergeCell ref="N135:O135"/>
    <mergeCell ref="T135:U135"/>
    <mergeCell ref="V135:X135"/>
    <mergeCell ref="Y135:Z135"/>
    <mergeCell ref="AA135:AC135"/>
    <mergeCell ref="AD135:AF135"/>
    <mergeCell ref="AM135:AN135"/>
    <mergeCell ref="AO135:AQ135"/>
    <mergeCell ref="AR135:AS135"/>
    <mergeCell ref="AT135:AV135"/>
    <mergeCell ref="AW135:AY135"/>
    <mergeCell ref="A136:B136"/>
    <mergeCell ref="C136:E136"/>
    <mergeCell ref="F136:G136"/>
    <mergeCell ref="H136:J136"/>
    <mergeCell ref="K136:M136"/>
    <mergeCell ref="N136:O136"/>
    <mergeCell ref="T136:U136"/>
    <mergeCell ref="V136:X136"/>
    <mergeCell ref="Y136:Z136"/>
    <mergeCell ref="AA136:AC136"/>
    <mergeCell ref="AD136:AF136"/>
    <mergeCell ref="AM136:AN136"/>
    <mergeCell ref="AO136:AQ136"/>
    <mergeCell ref="AR136:AS136"/>
    <mergeCell ref="AT136:AV136"/>
    <mergeCell ref="AW136:AY136"/>
    <mergeCell ref="AM138:AV138"/>
    <mergeCell ref="AW138:BE138"/>
    <mergeCell ref="AM139:AZ139"/>
    <mergeCell ref="BA139:BE139"/>
    <mergeCell ref="AM140:BA140"/>
    <mergeCell ref="BB140:BE140"/>
    <mergeCell ref="A149:B149"/>
    <mergeCell ref="T149:U149"/>
    <mergeCell ref="AM149:AN149"/>
    <mergeCell ref="A150:B150"/>
    <mergeCell ref="T150:U150"/>
    <mergeCell ref="AM150:AN150"/>
    <mergeCell ref="A147:B148"/>
    <mergeCell ref="AI147:AI148"/>
    <mergeCell ref="AJ147:AJ148"/>
    <mergeCell ref="AM147:AN148"/>
    <mergeCell ref="AO147:AR147"/>
    <mergeCell ref="AS147:AT148"/>
    <mergeCell ref="AU147:AY147"/>
    <mergeCell ref="BA147:BA148"/>
    <mergeCell ref="BB147:BB148"/>
    <mergeCell ref="BC147:BC148"/>
    <mergeCell ref="T141:AI141"/>
    <mergeCell ref="AJ141:AL141"/>
    <mergeCell ref="AH139:AL139"/>
    <mergeCell ref="A140:O140"/>
    <mergeCell ref="P140:S140"/>
    <mergeCell ref="T140:AH140"/>
    <mergeCell ref="AI140:AL140"/>
    <mergeCell ref="A141:P141"/>
    <mergeCell ref="Q141:S141"/>
    <mergeCell ref="T146:AL146"/>
    <mergeCell ref="AM152:AN152"/>
    <mergeCell ref="A153:B153"/>
    <mergeCell ref="T153:U153"/>
    <mergeCell ref="AM153:AN153"/>
    <mergeCell ref="A154:B154"/>
    <mergeCell ref="T154:U154"/>
    <mergeCell ref="AM154:AN154"/>
    <mergeCell ref="A155:B155"/>
    <mergeCell ref="T155:U155"/>
    <mergeCell ref="AM155:AN155"/>
    <mergeCell ref="A156:B156"/>
    <mergeCell ref="T156:U156"/>
    <mergeCell ref="AM156:AN156"/>
    <mergeCell ref="M152:N152"/>
    <mergeCell ref="AF152:AG152"/>
    <mergeCell ref="M153:N153"/>
    <mergeCell ref="AF153:AG153"/>
    <mergeCell ref="M154:N154"/>
    <mergeCell ref="AF154:AG154"/>
    <mergeCell ref="M155:N155"/>
    <mergeCell ref="AF155:AG155"/>
    <mergeCell ref="M156:N156"/>
    <mergeCell ref="AF156:AG156"/>
    <mergeCell ref="A157:B157"/>
    <mergeCell ref="T157:U157"/>
    <mergeCell ref="AM157:AN157"/>
    <mergeCell ref="A158:B158"/>
    <mergeCell ref="T158:U158"/>
    <mergeCell ref="A159:B159"/>
    <mergeCell ref="T159:U159"/>
    <mergeCell ref="A160:B160"/>
    <mergeCell ref="T160:U160"/>
    <mergeCell ref="AM158:AN158"/>
    <mergeCell ref="M157:N157"/>
    <mergeCell ref="AF157:AG157"/>
    <mergeCell ref="M158:N158"/>
    <mergeCell ref="AF158:AG158"/>
    <mergeCell ref="M159:N159"/>
    <mergeCell ref="AF159:AG159"/>
    <mergeCell ref="M160:N160"/>
    <mergeCell ref="AF160:AG160"/>
    <mergeCell ref="A161:B161"/>
    <mergeCell ref="T161:U161"/>
    <mergeCell ref="A162:B162"/>
    <mergeCell ref="T162:U162"/>
    <mergeCell ref="A163:B163"/>
    <mergeCell ref="T163:U163"/>
    <mergeCell ref="A164:B164"/>
    <mergeCell ref="T164:U164"/>
    <mergeCell ref="A165:B165"/>
    <mergeCell ref="T165:U165"/>
    <mergeCell ref="M161:N161"/>
    <mergeCell ref="A166:B166"/>
    <mergeCell ref="T166:U166"/>
    <mergeCell ref="A167:B167"/>
    <mergeCell ref="T167:U167"/>
    <mergeCell ref="T168:U168"/>
    <mergeCell ref="A168:B168"/>
    <mergeCell ref="A169:B170"/>
    <mergeCell ref="C169:C170"/>
    <mergeCell ref="D169:D170"/>
    <mergeCell ref="E169:E170"/>
    <mergeCell ref="F169:F170"/>
    <mergeCell ref="G169:G170"/>
    <mergeCell ref="J169:J170"/>
    <mergeCell ref="K169:K170"/>
    <mergeCell ref="L169:L170"/>
    <mergeCell ref="AM179:AN180"/>
    <mergeCell ref="AO179:AQ180"/>
    <mergeCell ref="AR179:AS180"/>
    <mergeCell ref="AT179:AU180"/>
    <mergeCell ref="AW179:AX180"/>
    <mergeCell ref="AY179:BA180"/>
    <mergeCell ref="BB179:BC180"/>
    <mergeCell ref="A181:B181"/>
    <mergeCell ref="C181:E181"/>
    <mergeCell ref="F181:G181"/>
    <mergeCell ref="H181:I181"/>
    <mergeCell ref="M181:O181"/>
    <mergeCell ref="AA181:AB181"/>
    <mergeCell ref="AF181:AH181"/>
    <mergeCell ref="AI181:AJ181"/>
    <mergeCell ref="AM181:AN181"/>
    <mergeCell ref="AO181:AQ181"/>
    <mergeCell ref="AR181:AS181"/>
    <mergeCell ref="AT181:AU181"/>
    <mergeCell ref="AY181:BA181"/>
    <mergeCell ref="T181:U181"/>
    <mergeCell ref="V181:X181"/>
    <mergeCell ref="Y181:Z181"/>
    <mergeCell ref="AI179:AJ180"/>
    <mergeCell ref="M179:O180"/>
    <mergeCell ref="P179:Q180"/>
    <mergeCell ref="T179:U180"/>
    <mergeCell ref="V179:X180"/>
    <mergeCell ref="Y179:Z180"/>
    <mergeCell ref="AA179:AB180"/>
    <mergeCell ref="A182:B182"/>
    <mergeCell ref="C182:E182"/>
    <mergeCell ref="F182:G182"/>
    <mergeCell ref="H182:I182"/>
    <mergeCell ref="M182:O182"/>
    <mergeCell ref="T182:U182"/>
    <mergeCell ref="V182:X182"/>
    <mergeCell ref="Y182:Z182"/>
    <mergeCell ref="AA182:AB182"/>
    <mergeCell ref="AF182:AH182"/>
    <mergeCell ref="AI182:AJ182"/>
    <mergeCell ref="M187:O187"/>
    <mergeCell ref="AA187:AB187"/>
    <mergeCell ref="AF187:AH187"/>
    <mergeCell ref="AI187:AJ187"/>
    <mergeCell ref="AM187:AN187"/>
    <mergeCell ref="AO187:AQ187"/>
    <mergeCell ref="AR187:AS187"/>
    <mergeCell ref="AT187:AU187"/>
    <mergeCell ref="AY187:BA187"/>
    <mergeCell ref="AM182:AN182"/>
    <mergeCell ref="AO182:AQ182"/>
    <mergeCell ref="AR182:AS182"/>
    <mergeCell ref="AT182:AU182"/>
    <mergeCell ref="AY182:BA182"/>
    <mergeCell ref="A183:B183"/>
    <mergeCell ref="C183:E183"/>
    <mergeCell ref="F183:G183"/>
    <mergeCell ref="H183:I183"/>
    <mergeCell ref="A184:B184"/>
    <mergeCell ref="C184:E184"/>
    <mergeCell ref="F184:G184"/>
    <mergeCell ref="H184:I184"/>
    <mergeCell ref="A185:B185"/>
    <mergeCell ref="C185:E185"/>
    <mergeCell ref="F185:G185"/>
    <mergeCell ref="H185:I185"/>
    <mergeCell ref="AI188:AJ188"/>
    <mergeCell ref="AM188:AN188"/>
    <mergeCell ref="AO188:AQ188"/>
    <mergeCell ref="AR188:AS188"/>
    <mergeCell ref="AT188:AU188"/>
    <mergeCell ref="AY188:BA188"/>
    <mergeCell ref="T187:U187"/>
    <mergeCell ref="V187:X187"/>
    <mergeCell ref="Y187:Z187"/>
    <mergeCell ref="Y188:Z188"/>
    <mergeCell ref="T188:U188"/>
    <mergeCell ref="V188:X188"/>
    <mergeCell ref="A186:B186"/>
    <mergeCell ref="C186:E186"/>
    <mergeCell ref="F186:G186"/>
    <mergeCell ref="H186:I186"/>
    <mergeCell ref="M186:O186"/>
    <mergeCell ref="AA186:AB186"/>
    <mergeCell ref="AF186:AH186"/>
    <mergeCell ref="AI186:AJ186"/>
    <mergeCell ref="AM186:AN186"/>
    <mergeCell ref="AO186:AQ186"/>
    <mergeCell ref="AR186:AS186"/>
    <mergeCell ref="AT186:AU186"/>
    <mergeCell ref="AY186:BA186"/>
    <mergeCell ref="Y186:Z186"/>
    <mergeCell ref="T186:U186"/>
    <mergeCell ref="V186:X186"/>
    <mergeCell ref="A187:B187"/>
    <mergeCell ref="C187:E187"/>
    <mergeCell ref="F187:G187"/>
    <mergeCell ref="H187:I187"/>
    <mergeCell ref="A188:B188"/>
    <mergeCell ref="C188:E188"/>
    <mergeCell ref="F188:G188"/>
    <mergeCell ref="H188:I188"/>
    <mergeCell ref="M188:O188"/>
    <mergeCell ref="O195:P195"/>
    <mergeCell ref="O196:P196"/>
    <mergeCell ref="O197:P197"/>
    <mergeCell ref="L195:N195"/>
    <mergeCell ref="F196:H196"/>
    <mergeCell ref="A189:B189"/>
    <mergeCell ref="C189:E189"/>
    <mergeCell ref="F189:G189"/>
    <mergeCell ref="H189:I189"/>
    <mergeCell ref="M189:O189"/>
    <mergeCell ref="AA188:AB188"/>
    <mergeCell ref="AF188:AH188"/>
    <mergeCell ref="T189:U189"/>
    <mergeCell ref="V189:X189"/>
    <mergeCell ref="Y189:Z189"/>
    <mergeCell ref="AA189:AB189"/>
    <mergeCell ref="AF189:AH189"/>
    <mergeCell ref="B225:C225"/>
    <mergeCell ref="D225:F225"/>
    <mergeCell ref="G225:H225"/>
    <mergeCell ref="U225:V225"/>
    <mergeCell ref="W225:Y225"/>
    <mergeCell ref="Z225:AA225"/>
    <mergeCell ref="B226:C226"/>
    <mergeCell ref="D226:F226"/>
    <mergeCell ref="G226:H226"/>
    <mergeCell ref="L196:N196"/>
    <mergeCell ref="F197:H197"/>
    <mergeCell ref="L197:N197"/>
    <mergeCell ref="F198:H198"/>
    <mergeCell ref="L198:N198"/>
    <mergeCell ref="O198:P198"/>
    <mergeCell ref="F199:H199"/>
    <mergeCell ref="L199:N199"/>
    <mergeCell ref="O199:P199"/>
    <mergeCell ref="F200:H200"/>
    <mergeCell ref="L200:N200"/>
    <mergeCell ref="O200:P200"/>
    <mergeCell ref="F201:H201"/>
    <mergeCell ref="L201:N201"/>
    <mergeCell ref="B221:C221"/>
    <mergeCell ref="D221:F221"/>
    <mergeCell ref="A214:S215"/>
    <mergeCell ref="A216:A218"/>
    <mergeCell ref="B216:C218"/>
    <mergeCell ref="D216:F218"/>
    <mergeCell ref="G216:H218"/>
    <mergeCell ref="I216:N217"/>
    <mergeCell ref="O216:P218"/>
    <mergeCell ref="O232:P232"/>
    <mergeCell ref="Q232:R232"/>
    <mergeCell ref="AH232:AI232"/>
    <mergeCell ref="AJ232:AK232"/>
    <mergeCell ref="B227:C227"/>
    <mergeCell ref="D227:F227"/>
    <mergeCell ref="G227:H227"/>
    <mergeCell ref="U227:V227"/>
    <mergeCell ref="W227:Y227"/>
    <mergeCell ref="Z227:AA227"/>
    <mergeCell ref="B228:C228"/>
    <mergeCell ref="D228:F228"/>
    <mergeCell ref="G228:H228"/>
    <mergeCell ref="U228:V228"/>
    <mergeCell ref="W228:Y228"/>
    <mergeCell ref="Z228:AA228"/>
    <mergeCell ref="B229:C229"/>
    <mergeCell ref="D229:F229"/>
    <mergeCell ref="G229:H229"/>
    <mergeCell ref="U229:V229"/>
    <mergeCell ref="W229:Y229"/>
    <mergeCell ref="Z229:AA229"/>
    <mergeCell ref="O227:P227"/>
    <mergeCell ref="Q227:R227"/>
    <mergeCell ref="O228:P228"/>
    <mergeCell ref="Q228:R228"/>
    <mergeCell ref="AH234:AI234"/>
    <mergeCell ref="AJ234:AK234"/>
    <mergeCell ref="O235:P235"/>
    <mergeCell ref="Q235:R235"/>
    <mergeCell ref="AH235:AI235"/>
    <mergeCell ref="AJ235:AK235"/>
    <mergeCell ref="B230:C230"/>
    <mergeCell ref="D230:F230"/>
    <mergeCell ref="G230:H230"/>
    <mergeCell ref="U230:V230"/>
    <mergeCell ref="W230:Y230"/>
    <mergeCell ref="Z230:AA230"/>
    <mergeCell ref="B231:C231"/>
    <mergeCell ref="D231:F231"/>
    <mergeCell ref="G231:H231"/>
    <mergeCell ref="U231:V231"/>
    <mergeCell ref="W231:Y231"/>
    <mergeCell ref="Z231:AA231"/>
    <mergeCell ref="B232:C232"/>
    <mergeCell ref="D232:F232"/>
    <mergeCell ref="G232:H232"/>
    <mergeCell ref="U232:V232"/>
    <mergeCell ref="W232:Y232"/>
    <mergeCell ref="Z232:AA232"/>
    <mergeCell ref="O230:P230"/>
    <mergeCell ref="Q230:R230"/>
    <mergeCell ref="AH230:AI230"/>
    <mergeCell ref="AJ230:AK230"/>
    <mergeCell ref="O231:P231"/>
    <mergeCell ref="Q231:R231"/>
    <mergeCell ref="AH231:AI231"/>
    <mergeCell ref="AJ231:AK231"/>
    <mergeCell ref="W233:Y233"/>
    <mergeCell ref="Z233:AA233"/>
    <mergeCell ref="B234:C234"/>
    <mergeCell ref="D234:F234"/>
    <mergeCell ref="G234:H234"/>
    <mergeCell ref="U234:V234"/>
    <mergeCell ref="W234:Y234"/>
    <mergeCell ref="Z234:AA234"/>
    <mergeCell ref="B235:C235"/>
    <mergeCell ref="D235:F235"/>
    <mergeCell ref="G235:H235"/>
    <mergeCell ref="U235:V235"/>
    <mergeCell ref="W235:Y235"/>
    <mergeCell ref="Z235:AA235"/>
    <mergeCell ref="O234:P234"/>
    <mergeCell ref="Q234:R234"/>
    <mergeCell ref="O233:P233"/>
    <mergeCell ref="Q233:R233"/>
    <mergeCell ref="U248:V248"/>
    <mergeCell ref="W248:Y248"/>
    <mergeCell ref="Z248:AA248"/>
    <mergeCell ref="AI248:AJ248"/>
    <mergeCell ref="U249:V249"/>
    <mergeCell ref="W249:Y249"/>
    <mergeCell ref="Z249:AA249"/>
    <mergeCell ref="AI249:AJ249"/>
    <mergeCell ref="U242:V242"/>
    <mergeCell ref="W242:Y242"/>
    <mergeCell ref="Z242:AA242"/>
    <mergeCell ref="U243:V243"/>
    <mergeCell ref="W243:Y243"/>
    <mergeCell ref="Z243:AA243"/>
    <mergeCell ref="U244:V244"/>
    <mergeCell ref="W244:Y244"/>
    <mergeCell ref="Z244:AA244"/>
    <mergeCell ref="U245:V245"/>
    <mergeCell ref="W245:Y245"/>
    <mergeCell ref="Z245:AA245"/>
    <mergeCell ref="U246:V246"/>
    <mergeCell ref="W246:Y246"/>
    <mergeCell ref="Z246:AA246"/>
    <mergeCell ref="U250:V250"/>
    <mergeCell ref="W250:Y250"/>
    <mergeCell ref="Z250:AA250"/>
    <mergeCell ref="AI250:AJ250"/>
    <mergeCell ref="U251:V251"/>
    <mergeCell ref="W251:Y251"/>
    <mergeCell ref="Z251:AA251"/>
    <mergeCell ref="AI251:AJ251"/>
    <mergeCell ref="AI252:AJ252"/>
    <mergeCell ref="U253:V253"/>
    <mergeCell ref="W253:Y253"/>
    <mergeCell ref="Z253:AA253"/>
    <mergeCell ref="AI253:AJ253"/>
    <mergeCell ref="AE390:AF390"/>
    <mergeCell ref="AN390:AO390"/>
    <mergeCell ref="U252:V252"/>
    <mergeCell ref="W252:Y252"/>
    <mergeCell ref="Z252:AA252"/>
    <mergeCell ref="AC391:AD391"/>
    <mergeCell ref="AE391:AF391"/>
    <mergeCell ref="AN391:AO391"/>
    <mergeCell ref="AC392:AD392"/>
    <mergeCell ref="AE392:AF392"/>
    <mergeCell ref="AN392:AO392"/>
    <mergeCell ref="AE389:AF389"/>
    <mergeCell ref="AN389:AO389"/>
    <mergeCell ref="AC390:AD390"/>
    <mergeCell ref="AC393:AD393"/>
    <mergeCell ref="AE393:AF393"/>
    <mergeCell ref="AN393:AO393"/>
    <mergeCell ref="AC394:AD394"/>
    <mergeCell ref="AE394:AF394"/>
    <mergeCell ref="AN394:AO394"/>
    <mergeCell ref="AC395:AD395"/>
    <mergeCell ref="AE395:AF395"/>
    <mergeCell ref="AN395:AO395"/>
    <mergeCell ref="AC396:AD396"/>
    <mergeCell ref="AE396:AF396"/>
    <mergeCell ref="AN396:AO396"/>
    <mergeCell ref="AC397:AD397"/>
    <mergeCell ref="AE397:AF397"/>
    <mergeCell ref="AN397:AO397"/>
    <mergeCell ref="AC398:AD398"/>
    <mergeCell ref="AE398:AF398"/>
    <mergeCell ref="AN398:AO398"/>
    <mergeCell ref="AC399:AD399"/>
    <mergeCell ref="AE399:AF399"/>
    <mergeCell ref="AN399:AO399"/>
    <mergeCell ref="AC400:AD400"/>
    <mergeCell ref="AE400:AF400"/>
    <mergeCell ref="AN400:AO400"/>
    <mergeCell ref="AC401:AD401"/>
    <mergeCell ref="AE401:AF401"/>
    <mergeCell ref="AN401:AO401"/>
    <mergeCell ref="AC402:AD402"/>
    <mergeCell ref="AE402:AF402"/>
    <mergeCell ref="AN402:AO402"/>
    <mergeCell ref="AC403:AD403"/>
    <mergeCell ref="AE403:AF403"/>
    <mergeCell ref="AN403:AO403"/>
    <mergeCell ref="AC404:AD404"/>
    <mergeCell ref="AE404:AF404"/>
    <mergeCell ref="AN404:AO404"/>
    <mergeCell ref="AC415:AD415"/>
    <mergeCell ref="AC416:AD416"/>
    <mergeCell ref="AC417:AD417"/>
    <mergeCell ref="AC418:AD418"/>
    <mergeCell ref="AC419:AD419"/>
    <mergeCell ref="AC421:AD421"/>
    <mergeCell ref="AC422:AD422"/>
    <mergeCell ref="AC423:AD423"/>
    <mergeCell ref="AC424:AD424"/>
    <mergeCell ref="AC425:AD425"/>
    <mergeCell ref="AC426:AD426"/>
    <mergeCell ref="AC427:AD427"/>
    <mergeCell ref="AC405:AD405"/>
    <mergeCell ref="AE405:AF405"/>
    <mergeCell ref="AN405:AO405"/>
    <mergeCell ref="AC406:AD406"/>
    <mergeCell ref="AE406:AF406"/>
    <mergeCell ref="AN406:AO406"/>
    <mergeCell ref="AC407:AD407"/>
    <mergeCell ref="AE407:AF407"/>
    <mergeCell ref="AN407:AO407"/>
    <mergeCell ref="AC408:AD408"/>
    <mergeCell ref="AE408:AF408"/>
    <mergeCell ref="AN408:AO408"/>
    <mergeCell ref="AC409:AD409"/>
    <mergeCell ref="AE409:AF409"/>
    <mergeCell ref="AN409:AO409"/>
    <mergeCell ref="AC410:AD410"/>
    <mergeCell ref="AC428:AD428"/>
    <mergeCell ref="AC429:AD429"/>
    <mergeCell ref="N75:O76"/>
    <mergeCell ref="N77:O77"/>
    <mergeCell ref="N78:O78"/>
    <mergeCell ref="N79:O79"/>
    <mergeCell ref="N80:O80"/>
    <mergeCell ref="N81:O81"/>
    <mergeCell ref="N82:O82"/>
    <mergeCell ref="N83:O83"/>
    <mergeCell ref="N84:O84"/>
    <mergeCell ref="N85:O8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AC411:AD411"/>
    <mergeCell ref="AC412:AD412"/>
    <mergeCell ref="AC413:AD413"/>
    <mergeCell ref="AC414:AD414"/>
    <mergeCell ref="AC420:AD420"/>
    <mergeCell ref="AZ97:BA97"/>
    <mergeCell ref="AZ98:BA98"/>
    <mergeCell ref="AZ99:BA99"/>
    <mergeCell ref="AZ100:BA100"/>
    <mergeCell ref="AZ101:BA101"/>
    <mergeCell ref="AZ102:BA102"/>
    <mergeCell ref="AZ103:BA103"/>
    <mergeCell ref="AZ104:BA104"/>
    <mergeCell ref="AZ105:BA105"/>
    <mergeCell ref="AZ106:BA106"/>
    <mergeCell ref="AZ75:BA76"/>
    <mergeCell ref="AZ77:BA77"/>
    <mergeCell ref="AZ78:BA78"/>
    <mergeCell ref="AZ79:BA79"/>
    <mergeCell ref="AZ80:BA80"/>
    <mergeCell ref="AZ81:BA81"/>
    <mergeCell ref="AZ82:BA82"/>
    <mergeCell ref="AZ83:BA83"/>
    <mergeCell ref="AZ84:BA84"/>
    <mergeCell ref="AZ85:BA85"/>
    <mergeCell ref="AZ86:BA86"/>
    <mergeCell ref="AZ87:BA87"/>
    <mergeCell ref="AZ88:BA88"/>
    <mergeCell ref="AZ89:BA89"/>
    <mergeCell ref="AZ90:BA90"/>
    <mergeCell ref="AZ91:BA91"/>
    <mergeCell ref="AZ92:BA92"/>
    <mergeCell ref="U219:V219"/>
    <mergeCell ref="W219:Y219"/>
    <mergeCell ref="Z219:AA219"/>
    <mergeCell ref="AH219:AI219"/>
    <mergeCell ref="AJ219:AK219"/>
    <mergeCell ref="O220:P220"/>
    <mergeCell ref="Q220:R220"/>
    <mergeCell ref="AH220:AI220"/>
    <mergeCell ref="AJ220:AK220"/>
    <mergeCell ref="O221:P221"/>
    <mergeCell ref="Q221:R221"/>
    <mergeCell ref="AH221:AI221"/>
    <mergeCell ref="AJ221:AK221"/>
    <mergeCell ref="G221:H221"/>
    <mergeCell ref="U221:V221"/>
    <mergeCell ref="W221:Y221"/>
    <mergeCell ref="Z221:AA221"/>
    <mergeCell ref="AH222:AI222"/>
    <mergeCell ref="AJ222:AK222"/>
    <mergeCell ref="O223:P223"/>
    <mergeCell ref="Q223:R223"/>
    <mergeCell ref="AH223:AI223"/>
    <mergeCell ref="AJ223:AK223"/>
    <mergeCell ref="O224:P224"/>
    <mergeCell ref="Q224:R224"/>
    <mergeCell ref="AH224:AI224"/>
    <mergeCell ref="AJ224:AK224"/>
    <mergeCell ref="O225:P225"/>
    <mergeCell ref="Q225:R225"/>
    <mergeCell ref="AH225:AI225"/>
    <mergeCell ref="AJ225:AK225"/>
    <mergeCell ref="O226:P226"/>
    <mergeCell ref="Q226:R226"/>
    <mergeCell ref="O229:P229"/>
    <mergeCell ref="Q229:R229"/>
    <mergeCell ref="AH229:AI229"/>
    <mergeCell ref="AJ229:AK229"/>
    <mergeCell ref="AH227:AI227"/>
    <mergeCell ref="AJ227:AK227"/>
    <mergeCell ref="AH228:AI228"/>
    <mergeCell ref="AJ228:AK228"/>
    <mergeCell ref="Z224:AA224"/>
    <mergeCell ref="AH233:AI233"/>
    <mergeCell ref="AJ233:AK233"/>
    <mergeCell ref="B238:R238"/>
    <mergeCell ref="AH238:AI238"/>
    <mergeCell ref="AJ238:AK238"/>
    <mergeCell ref="B236:C236"/>
    <mergeCell ref="D236:F236"/>
    <mergeCell ref="G236:H236"/>
    <mergeCell ref="U236:V236"/>
    <mergeCell ref="W236:Y236"/>
    <mergeCell ref="Z236:AA236"/>
    <mergeCell ref="B237:C237"/>
    <mergeCell ref="D237:F237"/>
    <mergeCell ref="G237:H237"/>
    <mergeCell ref="U237:V237"/>
    <mergeCell ref="W237:Y237"/>
    <mergeCell ref="Z237:AA237"/>
    <mergeCell ref="U238:V238"/>
    <mergeCell ref="W238:Y238"/>
    <mergeCell ref="Z238:AA238"/>
    <mergeCell ref="O236:P236"/>
    <mergeCell ref="Q236:R236"/>
    <mergeCell ref="AH236:AI236"/>
    <mergeCell ref="AJ236:AK236"/>
    <mergeCell ref="O237:P237"/>
    <mergeCell ref="Q237:R237"/>
    <mergeCell ref="AH237:AI237"/>
    <mergeCell ref="AJ237:AK237"/>
    <mergeCell ref="B233:C233"/>
    <mergeCell ref="D233:F233"/>
    <mergeCell ref="G233:H233"/>
    <mergeCell ref="U233:V233"/>
    <mergeCell ref="A239:C239"/>
    <mergeCell ref="D239:R239"/>
    <mergeCell ref="AH239:AI239"/>
    <mergeCell ref="AJ239:AK239"/>
    <mergeCell ref="A240:F240"/>
    <mergeCell ref="G240:R240"/>
    <mergeCell ref="AH240:AI240"/>
    <mergeCell ref="AJ240:AK240"/>
    <mergeCell ref="A241:H241"/>
    <mergeCell ref="I241:R241"/>
    <mergeCell ref="AH241:AI241"/>
    <mergeCell ref="AJ241:AK241"/>
    <mergeCell ref="A242:I242"/>
    <mergeCell ref="J242:R242"/>
    <mergeCell ref="AH242:AI242"/>
    <mergeCell ref="AJ242:AK242"/>
    <mergeCell ref="U239:V239"/>
    <mergeCell ref="W239:Y239"/>
    <mergeCell ref="Z239:AA239"/>
    <mergeCell ref="U240:V240"/>
    <mergeCell ref="W240:Y240"/>
    <mergeCell ref="Z240:AA240"/>
    <mergeCell ref="U241:V241"/>
    <mergeCell ref="W241:Y241"/>
    <mergeCell ref="Z241:AA241"/>
    <mergeCell ref="A243:J243"/>
    <mergeCell ref="K243:R243"/>
    <mergeCell ref="AH243:AI243"/>
    <mergeCell ref="AJ243:AK243"/>
    <mergeCell ref="A244:K244"/>
    <mergeCell ref="L244:R244"/>
    <mergeCell ref="AH244:AI244"/>
    <mergeCell ref="AJ244:AK244"/>
    <mergeCell ref="A245:L245"/>
    <mergeCell ref="M245:R245"/>
    <mergeCell ref="AH245:AI245"/>
    <mergeCell ref="AJ245:AK245"/>
    <mergeCell ref="A246:M246"/>
    <mergeCell ref="N246:R246"/>
    <mergeCell ref="AH246:AI246"/>
    <mergeCell ref="AJ246:AK246"/>
    <mergeCell ref="A247:N247"/>
    <mergeCell ref="O247:R247"/>
    <mergeCell ref="AH247:AI247"/>
    <mergeCell ref="AJ247:AK247"/>
    <mergeCell ref="U247:V247"/>
    <mergeCell ref="W247:Y247"/>
    <mergeCell ref="Z247:AA247"/>
  </mergeCells>
  <printOptions horizontalCentered="1" verticalCentered="1"/>
  <pageMargins left="3.937007874015748E-2" right="3.937007874015748E-2" top="0.35433070866141736" bottom="0.35433070866141736" header="0" footer="0.31496062992125984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01C211A-D170-4477-8DC7-0EF4291EADF6}">
          <x14:formula1>
            <xm:f>'BASE DE DONNEE'!$R$111:$R$119</xm:f>
          </x14:formula1>
          <xm:sqref>Z6:Z36 BL73 BL6:BL36 AS73 Z73 AS6:AS36</xm:sqref>
        </x14:dataValidation>
        <x14:dataValidation type="list" allowBlank="1" showInputMessage="1" showErrorMessage="1" xr:uid="{A8C85492-4778-40B5-89C7-8FAC05ADD1B7}">
          <x14:formula1>
            <xm:f>'BASE DE DONNEE'!$R$111:$R$122</xm:f>
          </x14:formula1>
          <xm:sqref>G6:G32</xm:sqref>
        </x14:dataValidation>
        <x14:dataValidation type="list" allowBlank="1" showInputMessage="1" showErrorMessage="1" xr:uid="{3C979918-0500-4CC6-8636-EC6F11DFD23C}">
          <x14:formula1>
            <xm:f>'BASE DE DONNEE'!$R$112:$R$120</xm:f>
          </x14:formula1>
          <xm:sqref>E42:F68 AQ42:AR72 X42:Y72</xm:sqref>
        </x14:dataValidation>
        <x14:dataValidation type="list" allowBlank="1" showInputMessage="1" showErrorMessage="1" xr:uid="{BA96A112-B43F-49EC-AC82-D7865AA66EAA}">
          <x14:formula1>
            <xm:f>'BASE DE DONNEE'!$A$5:$A$148</xm:f>
          </x14:formula1>
          <xm:sqref>B77:B100 BG77:BG106 AN77:AN106 U77:U106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BASE DE DONNEE</vt:lpstr>
      <vt:lpstr>JANVIER</vt:lpstr>
      <vt:lpstr>FORMULAIRE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tahit</dc:creator>
  <cp:lastModifiedBy>fred</cp:lastModifiedBy>
  <cp:lastPrinted>2020-03-04T11:40:57Z</cp:lastPrinted>
  <dcterms:created xsi:type="dcterms:W3CDTF">2018-11-15T00:44:05Z</dcterms:created>
  <dcterms:modified xsi:type="dcterms:W3CDTF">2020-03-09T17:42:58Z</dcterms:modified>
</cp:coreProperties>
</file>