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die\Documents\Vertou\GAF\Année 2019-2020\Compétition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" l="1"/>
  <c r="J6" i="2"/>
  <c r="H9" i="2"/>
  <c r="H8" i="2" l="1"/>
  <c r="H7" i="2"/>
  <c r="H6" i="2"/>
  <c r="I8" i="2"/>
  <c r="I9" i="2"/>
  <c r="C6" i="2"/>
  <c r="G15" i="2"/>
  <c r="K24" i="2"/>
  <c r="K23" i="2"/>
  <c r="K22" i="2"/>
  <c r="J22" i="2"/>
  <c r="I22" i="2"/>
  <c r="H22" i="2"/>
  <c r="K21" i="2"/>
  <c r="J21" i="2"/>
  <c r="I21" i="2"/>
  <c r="H21" i="2"/>
  <c r="K20" i="2"/>
  <c r="J20" i="2"/>
  <c r="I20" i="2"/>
  <c r="H20" i="2"/>
  <c r="K19" i="2"/>
  <c r="J19" i="2"/>
  <c r="I19" i="2"/>
  <c r="H19" i="2"/>
  <c r="E24" i="2"/>
  <c r="E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A15" i="2"/>
  <c r="G2" i="2"/>
  <c r="A2" i="2"/>
  <c r="K11" i="2"/>
  <c r="K10" i="2"/>
  <c r="K9" i="2"/>
  <c r="J9" i="2"/>
  <c r="K8" i="2"/>
  <c r="J8" i="2"/>
  <c r="K7" i="2"/>
  <c r="J7" i="2"/>
  <c r="W5" i="1" l="1"/>
  <c r="W6" i="1"/>
  <c r="V6" i="1"/>
  <c r="V5" i="1"/>
  <c r="U5" i="1"/>
  <c r="U6" i="1"/>
  <c r="Q5" i="1"/>
  <c r="Q6" i="1"/>
  <c r="M5" i="1"/>
  <c r="M6" i="1"/>
  <c r="I6" i="1"/>
  <c r="I5" i="1"/>
  <c r="E11" i="2" l="1"/>
  <c r="E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B6" i="2"/>
  <c r="W4" i="1" l="1"/>
  <c r="V4" i="1"/>
  <c r="I4" i="1"/>
  <c r="M4" i="1"/>
  <c r="Q4" i="1"/>
  <c r="U4" i="1"/>
  <c r="V3" i="1" l="1"/>
  <c r="U3" i="1"/>
  <c r="Q3" i="1"/>
  <c r="M3" i="1"/>
  <c r="I3" i="1"/>
  <c r="W3" i="1" l="1"/>
</calcChain>
</file>

<file path=xl/sharedStrings.xml><?xml version="1.0" encoding="utf-8"?>
<sst xmlns="http://schemas.openxmlformats.org/spreadsheetml/2006/main" count="94" uniqueCount="29">
  <si>
    <t>Compétition</t>
  </si>
  <si>
    <t xml:space="preserve">Catégorie </t>
  </si>
  <si>
    <t xml:space="preserve">SAUT </t>
  </si>
  <si>
    <t xml:space="preserve">Degré </t>
  </si>
  <si>
    <t>Note D</t>
  </si>
  <si>
    <t>E</t>
  </si>
  <si>
    <t>Note Finale</t>
  </si>
  <si>
    <t>Total général de fautes</t>
  </si>
  <si>
    <t>Total général</t>
  </si>
  <si>
    <t>BARRES</t>
  </si>
  <si>
    <t>POUTRE</t>
  </si>
  <si>
    <t>SOL</t>
  </si>
  <si>
    <t>Challenges</t>
  </si>
  <si>
    <t xml:space="preserve">Date </t>
  </si>
  <si>
    <t>Mars 2020</t>
  </si>
  <si>
    <t xml:space="preserve">Excellence </t>
  </si>
  <si>
    <t xml:space="preserve">POUTRE </t>
  </si>
  <si>
    <t xml:space="preserve">SOL </t>
  </si>
  <si>
    <t>NOM Prénom</t>
  </si>
  <si>
    <t>Degré</t>
  </si>
  <si>
    <t>Note E</t>
  </si>
  <si>
    <t xml:space="preserve">Note finale </t>
  </si>
  <si>
    <t>Total des fautes</t>
  </si>
  <si>
    <t xml:space="preserve"> Alicia </t>
  </si>
  <si>
    <t xml:space="preserve">Classement de l'équipe </t>
  </si>
  <si>
    <t xml:space="preserve">Classement de l'équipe  </t>
  </si>
  <si>
    <t xml:space="preserve"> Zoé </t>
  </si>
  <si>
    <t>Angèle</t>
  </si>
  <si>
    <t xml:space="preserve"> 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</si>
</sst>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0" fillId="0" borderId="7" xfId="0" applyNumberForma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4" fontId="0" fillId="2" borderId="1" xfId="0" applyNumberFormat="1" applyFill="1" applyBorder="1" applyAlignment="1">
      <alignment vertical="center" wrapText="1"/>
    </xf>
    <xf numFmtId="164" fontId="0" fillId="0" borderId="7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tabSelected="1" workbookViewId="0">
      <selection activeCell="A6" sqref="A6:B6"/>
    </sheetView>
  </sheetViews>
  <sheetFormatPr baseColWidth="10" defaultRowHeight="15" x14ac:dyDescent="0.25"/>
  <cols>
    <col min="1" max="2" width="8.7109375" customWidth="1"/>
    <col min="3" max="3" width="13.85546875" customWidth="1"/>
    <col min="4" max="4" width="11.5703125" customWidth="1"/>
    <col min="5" max="5" width="10.85546875" customWidth="1"/>
    <col min="6" max="21" width="6.7109375" customWidth="1"/>
    <col min="22" max="22" width="8.5703125" customWidth="1"/>
    <col min="23" max="23" width="8.7109375" customWidth="1"/>
  </cols>
  <sheetData>
    <row r="1" spans="1:27" s="1" customFormat="1" ht="22.5" customHeight="1" x14ac:dyDescent="0.25">
      <c r="A1" s="19" t="s">
        <v>18</v>
      </c>
      <c r="B1" s="20"/>
      <c r="C1" s="15" t="s">
        <v>0</v>
      </c>
      <c r="D1" s="17" t="s">
        <v>13</v>
      </c>
      <c r="E1" s="17" t="s">
        <v>1</v>
      </c>
      <c r="F1" s="17" t="s">
        <v>2</v>
      </c>
      <c r="G1" s="17"/>
      <c r="H1" s="17"/>
      <c r="I1" s="17"/>
      <c r="J1" s="17" t="s">
        <v>9</v>
      </c>
      <c r="K1" s="17"/>
      <c r="L1" s="17"/>
      <c r="M1" s="17"/>
      <c r="N1" s="17" t="s">
        <v>10</v>
      </c>
      <c r="O1" s="17"/>
      <c r="P1" s="17"/>
      <c r="Q1" s="17"/>
      <c r="R1" s="17" t="s">
        <v>11</v>
      </c>
      <c r="S1" s="17"/>
      <c r="T1" s="17"/>
      <c r="U1" s="17"/>
      <c r="V1" s="15" t="s">
        <v>7</v>
      </c>
      <c r="W1" s="23" t="s">
        <v>8</v>
      </c>
    </row>
    <row r="2" spans="1:27" s="2" customFormat="1" ht="39.75" customHeight="1" thickBot="1" x14ac:dyDescent="0.3">
      <c r="A2" s="21"/>
      <c r="B2" s="22"/>
      <c r="C2" s="16"/>
      <c r="D2" s="18"/>
      <c r="E2" s="18"/>
      <c r="F2" s="6" t="s">
        <v>3</v>
      </c>
      <c r="G2" s="6" t="s">
        <v>4</v>
      </c>
      <c r="H2" s="6" t="s">
        <v>5</v>
      </c>
      <c r="I2" s="6" t="s">
        <v>6</v>
      </c>
      <c r="J2" s="6" t="s">
        <v>3</v>
      </c>
      <c r="K2" s="6" t="s">
        <v>4</v>
      </c>
      <c r="L2" s="6" t="s">
        <v>5</v>
      </c>
      <c r="M2" s="6" t="s">
        <v>6</v>
      </c>
      <c r="N2" s="6" t="s">
        <v>3</v>
      </c>
      <c r="O2" s="6" t="s">
        <v>4</v>
      </c>
      <c r="P2" s="6" t="s">
        <v>5</v>
      </c>
      <c r="Q2" s="6" t="s">
        <v>6</v>
      </c>
      <c r="R2" s="6" t="s">
        <v>3</v>
      </c>
      <c r="S2" s="6" t="s">
        <v>4</v>
      </c>
      <c r="T2" s="6" t="s">
        <v>5</v>
      </c>
      <c r="U2" s="6" t="s">
        <v>6</v>
      </c>
      <c r="V2" s="16"/>
      <c r="W2" s="24"/>
    </row>
    <row r="3" spans="1:27" s="1" customFormat="1" ht="21" customHeight="1" x14ac:dyDescent="0.25">
      <c r="A3" s="13" t="s">
        <v>23</v>
      </c>
      <c r="B3" s="14"/>
      <c r="C3" s="4" t="s">
        <v>12</v>
      </c>
      <c r="D3" s="5" t="s">
        <v>14</v>
      </c>
      <c r="E3" s="4" t="s">
        <v>15</v>
      </c>
      <c r="F3" s="4">
        <v>5</v>
      </c>
      <c r="G3" s="4">
        <v>10</v>
      </c>
      <c r="H3" s="4">
        <v>8.4499999999999993</v>
      </c>
      <c r="I3" s="4">
        <f>G3+H3</f>
        <v>18.45</v>
      </c>
      <c r="J3" s="4">
        <v>4</v>
      </c>
      <c r="K3" s="4">
        <v>8</v>
      </c>
      <c r="L3" s="4">
        <v>6.95</v>
      </c>
      <c r="M3" s="4">
        <f>K3+L3</f>
        <v>14.95</v>
      </c>
      <c r="N3" s="4">
        <v>5</v>
      </c>
      <c r="O3" s="4">
        <v>10</v>
      </c>
      <c r="P3" s="4">
        <v>6.5</v>
      </c>
      <c r="Q3" s="4">
        <f>SUM(O3+P3)</f>
        <v>16.5</v>
      </c>
      <c r="R3" s="4">
        <v>5</v>
      </c>
      <c r="S3" s="4">
        <v>9.5</v>
      </c>
      <c r="T3" s="4">
        <v>7.6</v>
      </c>
      <c r="U3" s="4">
        <f>S3+T3</f>
        <v>17.100000000000001</v>
      </c>
      <c r="V3" s="4">
        <f>AA5-(H3+L3+P3+T3)</f>
        <v>10.5</v>
      </c>
      <c r="W3" s="4">
        <f>SUM(U3+Q3+M3+I3)</f>
        <v>67</v>
      </c>
    </row>
    <row r="4" spans="1:27" s="1" customFormat="1" x14ac:dyDescent="0.25">
      <c r="A4" s="12" t="s">
        <v>26</v>
      </c>
      <c r="B4" s="12"/>
      <c r="C4" s="4" t="s">
        <v>12</v>
      </c>
      <c r="D4" s="5" t="s">
        <v>14</v>
      </c>
      <c r="E4" s="4" t="s">
        <v>15</v>
      </c>
      <c r="F4" s="4">
        <v>5</v>
      </c>
      <c r="G4" s="4">
        <v>10</v>
      </c>
      <c r="H4" s="3">
        <v>8.1</v>
      </c>
      <c r="I4" s="4">
        <f>G4+H4</f>
        <v>18.100000000000001</v>
      </c>
      <c r="J4" s="4">
        <v>4</v>
      </c>
      <c r="K4" s="4">
        <v>8</v>
      </c>
      <c r="L4" s="3">
        <v>7.55</v>
      </c>
      <c r="M4" s="4">
        <f>K4+L4</f>
        <v>15.55</v>
      </c>
      <c r="N4" s="4">
        <v>5</v>
      </c>
      <c r="O4" s="4">
        <v>10</v>
      </c>
      <c r="P4" s="3">
        <v>6.55</v>
      </c>
      <c r="Q4" s="4">
        <f>SUM(O4+P4)</f>
        <v>16.55</v>
      </c>
      <c r="R4" s="4">
        <v>5</v>
      </c>
      <c r="S4" s="3">
        <v>10</v>
      </c>
      <c r="T4" s="3">
        <v>7.15</v>
      </c>
      <c r="U4" s="4">
        <f>S4+T4</f>
        <v>17.149999999999999</v>
      </c>
      <c r="V4" s="4">
        <f>AA5-(H4+L4+P4+T4)</f>
        <v>10.649999999999999</v>
      </c>
      <c r="W4" s="4">
        <f>SUM(U4+Q4+M4+I4)</f>
        <v>67.349999999999994</v>
      </c>
    </row>
    <row r="5" spans="1:27" s="1" customFormat="1" x14ac:dyDescent="0.25">
      <c r="A5" s="12" t="s">
        <v>27</v>
      </c>
      <c r="B5" s="12"/>
      <c r="C5" s="9" t="s">
        <v>12</v>
      </c>
      <c r="D5" s="5" t="s">
        <v>14</v>
      </c>
      <c r="E5" s="4" t="s">
        <v>15</v>
      </c>
      <c r="F5" s="4">
        <v>5</v>
      </c>
      <c r="G5" s="4">
        <v>10</v>
      </c>
      <c r="H5" s="9">
        <v>8.6</v>
      </c>
      <c r="I5" s="4">
        <f>G5+H5</f>
        <v>18.600000000000001</v>
      </c>
      <c r="J5" s="9">
        <v>5</v>
      </c>
      <c r="K5" s="9">
        <v>9</v>
      </c>
      <c r="L5" s="9">
        <v>6.25</v>
      </c>
      <c r="M5" s="4">
        <f t="shared" ref="M5:M6" si="0">K5+L5</f>
        <v>15.25</v>
      </c>
      <c r="N5" s="9">
        <v>5</v>
      </c>
      <c r="O5" s="9">
        <v>10</v>
      </c>
      <c r="P5" s="9">
        <v>6.75</v>
      </c>
      <c r="Q5" s="4">
        <f t="shared" ref="Q5:Q6" si="1">SUM(O5+P5)</f>
        <v>16.75</v>
      </c>
      <c r="R5" s="9">
        <v>5</v>
      </c>
      <c r="S5" s="9">
        <v>10</v>
      </c>
      <c r="T5" s="9">
        <v>7.7</v>
      </c>
      <c r="U5" s="4">
        <f t="shared" ref="U5:U6" si="2">S5+T5</f>
        <v>17.7</v>
      </c>
      <c r="V5" s="4">
        <f>AA5-(H5+L5+P5+T5)</f>
        <v>10.7</v>
      </c>
      <c r="W5" s="4">
        <f>SUM(U5+Q5+M5+I5)</f>
        <v>68.300000000000011</v>
      </c>
      <c r="AA5" s="1">
        <v>40</v>
      </c>
    </row>
    <row r="6" spans="1:27" s="1" customFormat="1" x14ac:dyDescent="0.25">
      <c r="A6" s="12" t="s">
        <v>28</v>
      </c>
      <c r="B6" s="12"/>
      <c r="C6" s="9" t="s">
        <v>12</v>
      </c>
      <c r="D6" s="5" t="s">
        <v>14</v>
      </c>
      <c r="E6" s="4" t="s">
        <v>15</v>
      </c>
      <c r="F6" s="4">
        <v>5</v>
      </c>
      <c r="G6" s="4">
        <v>10</v>
      </c>
      <c r="H6" s="9">
        <v>9.0500000000000007</v>
      </c>
      <c r="I6" s="4">
        <f>G6+H6</f>
        <v>19.05</v>
      </c>
      <c r="J6" s="9">
        <v>5</v>
      </c>
      <c r="K6" s="9">
        <v>10</v>
      </c>
      <c r="L6" s="9">
        <v>6.5</v>
      </c>
      <c r="M6" s="4">
        <f t="shared" si="0"/>
        <v>16.5</v>
      </c>
      <c r="N6" s="9">
        <v>5</v>
      </c>
      <c r="O6" s="9">
        <v>10</v>
      </c>
      <c r="P6" s="9">
        <v>7.85</v>
      </c>
      <c r="Q6" s="4">
        <f t="shared" si="1"/>
        <v>17.850000000000001</v>
      </c>
      <c r="R6" s="9">
        <v>5</v>
      </c>
      <c r="S6" s="9">
        <v>10</v>
      </c>
      <c r="T6" s="9">
        <v>8.25</v>
      </c>
      <c r="U6" s="4">
        <f t="shared" si="2"/>
        <v>18.25</v>
      </c>
      <c r="V6" s="4">
        <f>AA5-(H6+L6+P6+T6)</f>
        <v>8.3500000000000014</v>
      </c>
      <c r="W6" s="4">
        <f>SUM(U6+Q6+M6+I6)</f>
        <v>71.650000000000006</v>
      </c>
    </row>
    <row r="7" spans="1:27" s="1" customFormat="1" x14ac:dyDescent="0.25">
      <c r="A7" s="11"/>
      <c r="B7" s="11"/>
    </row>
    <row r="8" spans="1:27" s="1" customFormat="1" x14ac:dyDescent="0.25">
      <c r="A8" s="11"/>
      <c r="B8" s="11"/>
    </row>
    <row r="9" spans="1:27" s="1" customFormat="1" x14ac:dyDescent="0.25">
      <c r="A9" s="11"/>
      <c r="B9" s="11"/>
    </row>
    <row r="10" spans="1:27" s="1" customFormat="1" x14ac:dyDescent="0.25">
      <c r="A10" s="11"/>
      <c r="B10" s="11"/>
    </row>
    <row r="11" spans="1:27" s="1" customFormat="1" x14ac:dyDescent="0.25">
      <c r="A11" s="11"/>
      <c r="B11" s="11"/>
    </row>
    <row r="12" spans="1:27" s="1" customFormat="1" x14ac:dyDescent="0.25">
      <c r="A12" s="11"/>
      <c r="B12" s="11"/>
    </row>
    <row r="13" spans="1:27" s="1" customFormat="1" ht="15" customHeight="1" x14ac:dyDescent="0.25">
      <c r="A13" s="11"/>
      <c r="B13" s="11"/>
    </row>
    <row r="14" spans="1:27" s="1" customFormat="1" x14ac:dyDescent="0.25">
      <c r="A14" s="11"/>
      <c r="B14" s="11"/>
    </row>
    <row r="15" spans="1:27" s="1" customFormat="1" x14ac:dyDescent="0.25">
      <c r="A15" s="11"/>
      <c r="B15" s="11"/>
    </row>
    <row r="16" spans="1:27" s="1" customFormat="1" x14ac:dyDescent="0.25">
      <c r="A16" s="11"/>
      <c r="B16" s="11"/>
    </row>
  </sheetData>
  <mergeCells count="24">
    <mergeCell ref="W1:W2"/>
    <mergeCell ref="F1:I1"/>
    <mergeCell ref="J1:M1"/>
    <mergeCell ref="N1:Q1"/>
    <mergeCell ref="R1:U1"/>
    <mergeCell ref="V1:V2"/>
    <mergeCell ref="A3:B3"/>
    <mergeCell ref="A4:B4"/>
    <mergeCell ref="C1:C2"/>
    <mergeCell ref="D1:D2"/>
    <mergeCell ref="E1:E2"/>
    <mergeCell ref="A1:B2"/>
    <mergeCell ref="A5:B5"/>
    <mergeCell ref="A6:B6"/>
    <mergeCell ref="A7:B7"/>
    <mergeCell ref="A8:B8"/>
    <mergeCell ref="A9:B9"/>
    <mergeCell ref="A15:B15"/>
    <mergeCell ref="A16:B16"/>
    <mergeCell ref="A10:B10"/>
    <mergeCell ref="A11:B11"/>
    <mergeCell ref="A12:B12"/>
    <mergeCell ref="A13:B13"/>
    <mergeCell ref="A14:B14"/>
  </mergeCells>
  <pageMargins left="0.7" right="0.7" top="0.75" bottom="0.75" header="0.3" footer="0.3"/>
  <pageSetup paperSize="9" orientation="landscape" horizontalDpi="4294967293" verticalDpi="0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4"/>
  <sheetViews>
    <sheetView workbookViewId="0">
      <selection activeCell="H17" sqref="H17:K17"/>
    </sheetView>
  </sheetViews>
  <sheetFormatPr baseColWidth="10" defaultRowHeight="15" x14ac:dyDescent="0.25"/>
  <cols>
    <col min="1" max="1" width="12" customWidth="1"/>
    <col min="2" max="5" width="10.7109375" customWidth="1"/>
    <col min="8" max="8" width="15.5703125" customWidth="1"/>
    <col min="9" max="9" width="18" customWidth="1"/>
  </cols>
  <sheetData>
    <row r="1" spans="1:11" ht="33.75" customHeight="1" x14ac:dyDescent="0.25">
      <c r="A1" s="12" t="s">
        <v>23</v>
      </c>
      <c r="B1" s="12"/>
      <c r="C1" s="12"/>
      <c r="D1" s="12"/>
      <c r="E1" s="12"/>
      <c r="G1" s="12" t="s">
        <v>28</v>
      </c>
      <c r="H1" s="12"/>
      <c r="I1" s="12"/>
      <c r="J1" s="12"/>
      <c r="K1" s="12"/>
    </row>
    <row r="2" spans="1:11" ht="48" customHeight="1" x14ac:dyDescent="0.25">
      <c r="A2" s="28" t="str">
        <f>"Challenge départemental par équipe catégorie "&amp;UPPER(VLOOKUP(A1,Feuil1!A:W,5,FALSE))</f>
        <v xml:space="preserve">Challenge départemental par équipe catégorie EXCELLENCE </v>
      </c>
      <c r="B2" s="29"/>
      <c r="C2" s="29"/>
      <c r="D2" s="29"/>
      <c r="E2" s="30"/>
      <c r="G2" s="28" t="str">
        <f>"Challenge départemental par équipe catégorie "&amp;UPPER(VLOOKUP(A1,Feuil1!A:W,5,FALSE))</f>
        <v xml:space="preserve">Challenge départemental par équipe catégorie EXCELLENCE </v>
      </c>
      <c r="H2" s="29"/>
      <c r="I2" s="29"/>
      <c r="J2" s="29"/>
      <c r="K2" s="30"/>
    </row>
    <row r="3" spans="1:11" ht="30" customHeight="1" x14ac:dyDescent="0.25">
      <c r="A3" s="31" t="s">
        <v>14</v>
      </c>
      <c r="B3" s="32"/>
      <c r="C3" s="32"/>
      <c r="D3" s="32"/>
      <c r="E3" s="33"/>
      <c r="G3" s="31" t="s">
        <v>14</v>
      </c>
      <c r="H3" s="32"/>
      <c r="I3" s="32"/>
      <c r="J3" s="32"/>
      <c r="K3" s="33"/>
    </row>
    <row r="4" spans="1:11" ht="48.75" customHeight="1" x14ac:dyDescent="0.25">
      <c r="A4" s="37" t="s">
        <v>24</v>
      </c>
      <c r="B4" s="34"/>
      <c r="C4" s="34"/>
      <c r="D4" s="34"/>
      <c r="E4" s="34"/>
      <c r="G4" s="8" t="s">
        <v>25</v>
      </c>
      <c r="H4" s="34"/>
      <c r="I4" s="34"/>
      <c r="J4" s="34"/>
      <c r="K4" s="34"/>
    </row>
    <row r="5" spans="1:11" ht="30" customHeight="1" x14ac:dyDescent="0.25">
      <c r="A5" s="36"/>
      <c r="B5" s="35" t="s">
        <v>19</v>
      </c>
      <c r="C5" s="35" t="s">
        <v>4</v>
      </c>
      <c r="D5" s="35" t="s">
        <v>20</v>
      </c>
      <c r="E5" s="35" t="s">
        <v>21</v>
      </c>
      <c r="G5" s="36"/>
      <c r="H5" s="35" t="s">
        <v>19</v>
      </c>
      <c r="I5" s="35" t="s">
        <v>4</v>
      </c>
      <c r="J5" s="35" t="s">
        <v>20</v>
      </c>
      <c r="K5" s="35" t="s">
        <v>21</v>
      </c>
    </row>
    <row r="6" spans="1:11" ht="36" customHeight="1" x14ac:dyDescent="0.25">
      <c r="A6" s="7" t="s">
        <v>2</v>
      </c>
      <c r="B6" s="3">
        <f>VLOOKUP($A$1,Feuil1!$A:$W,6,FALSE)</f>
        <v>5</v>
      </c>
      <c r="C6" s="3">
        <f>VLOOKUP($A$1,Feuil1!$A:$W,7,FALSE)</f>
        <v>10</v>
      </c>
      <c r="D6" s="3">
        <f>VLOOKUP($A$1,Feuil1!$A:$W,8,FALSE)</f>
        <v>8.4499999999999993</v>
      </c>
      <c r="E6" s="3">
        <f>VLOOKUP($A$1,Feuil1!$A:$W,9,FALSE)</f>
        <v>18.45</v>
      </c>
      <c r="G6" s="7" t="s">
        <v>2</v>
      </c>
      <c r="H6" s="10">
        <f>VLOOKUP($G$1,Feuil1!$A1:$W6,6,FALSE)</f>
        <v>5</v>
      </c>
      <c r="I6" s="10"/>
      <c r="J6" s="10">
        <f>INDEX(Feuil1!A1:W6,5,7)</f>
        <v>10</v>
      </c>
      <c r="K6" s="10">
        <f>INDEX(Feuil1!C1:Y6,5,6)</f>
        <v>8.6</v>
      </c>
    </row>
    <row r="7" spans="1:11" ht="34.5" customHeight="1" x14ac:dyDescent="0.25">
      <c r="A7" s="7" t="s">
        <v>9</v>
      </c>
      <c r="B7" s="3">
        <f>VLOOKUP($A$1,Feuil1!$A:$W,10,FALSE)</f>
        <v>4</v>
      </c>
      <c r="C7" s="3">
        <f>VLOOKUP($A$1,Feuil1!$A:$W,11,FALSE)</f>
        <v>8</v>
      </c>
      <c r="D7" s="3">
        <f>VLOOKUP($A$1,Feuil1!$A:$W,12,FALSE)</f>
        <v>6.95</v>
      </c>
      <c r="E7" s="3">
        <f>VLOOKUP($A$1,Feuil1!$A:$W,13,FALSE)</f>
        <v>14.95</v>
      </c>
      <c r="G7" s="7" t="s">
        <v>9</v>
      </c>
      <c r="H7" s="10">
        <f>VLOOKUP($G$1,Feuil1!$A2:$W7,10,FALSE)</f>
        <v>5</v>
      </c>
      <c r="I7" s="10"/>
      <c r="J7" s="10">
        <f>VLOOKUP($A$1,Feuil1!$A:$W,12,FALSE)</f>
        <v>6.95</v>
      </c>
      <c r="K7" s="10">
        <f>VLOOKUP($A$1,Feuil1!$A:$W,13,FALSE)</f>
        <v>14.95</v>
      </c>
    </row>
    <row r="8" spans="1:11" ht="38.25" customHeight="1" x14ac:dyDescent="0.25">
      <c r="A8" s="7" t="s">
        <v>16</v>
      </c>
      <c r="B8" s="3">
        <f>VLOOKUP($A$1,Feuil1!$A:$W,14,FALSE)</f>
        <v>5</v>
      </c>
      <c r="C8" s="3">
        <f>VLOOKUP($A$1,Feuil1!$A:$W,15,FALSE)</f>
        <v>10</v>
      </c>
      <c r="D8" s="3">
        <f>VLOOKUP($A$1,Feuil1!$A:$W,16,FALSE)</f>
        <v>6.5</v>
      </c>
      <c r="E8" s="3">
        <f>VLOOKUP($A$1,Feuil1!$A:$W,17,FALSE)</f>
        <v>16.5</v>
      </c>
      <c r="G8" s="7" t="s">
        <v>16</v>
      </c>
      <c r="H8" s="10">
        <f>VLOOKUP($G$1,Feuil1!$A3:$W8,14,FALSE)</f>
        <v>5</v>
      </c>
      <c r="I8" s="10" t="e">
        <f>VLOOKUP(G3,Feuil1!$A:$W,7,FALSE)</f>
        <v>#N/A</v>
      </c>
      <c r="J8" s="10">
        <f>VLOOKUP($A$1,Feuil1!$A:$W,16,FALSE)</f>
        <v>6.5</v>
      </c>
      <c r="K8" s="10">
        <f>VLOOKUP($A$1,Feuil1!$A:$W,17,FALSE)</f>
        <v>16.5</v>
      </c>
    </row>
    <row r="9" spans="1:11" ht="29.25" customHeight="1" x14ac:dyDescent="0.25">
      <c r="A9" s="7" t="s">
        <v>17</v>
      </c>
      <c r="B9" s="3">
        <f>VLOOKUP($A$1,Feuil1!$A:$W,18,FALSE)</f>
        <v>5</v>
      </c>
      <c r="C9" s="3">
        <f>VLOOKUP($A$1,Feuil1!$A:$W,19,FALSE)</f>
        <v>9.5</v>
      </c>
      <c r="D9" s="3">
        <f>VLOOKUP($A$1,Feuil1!$A:$W,20,FALSE)</f>
        <v>7.6</v>
      </c>
      <c r="E9" s="3">
        <f>VLOOKUP($A$1,Feuil1!$A:$W,21,FALSE)</f>
        <v>17.100000000000001</v>
      </c>
      <c r="G9" s="7" t="s">
        <v>17</v>
      </c>
      <c r="H9" s="10">
        <f>VLOOKUP($G$1,Feuil1!$A4:$W9,14,FALSE)</f>
        <v>5</v>
      </c>
      <c r="I9" s="10" t="e">
        <f>VLOOKUP(G4,Feuil1!$A:$W,7,FALSE)</f>
        <v>#N/A</v>
      </c>
      <c r="J9" s="10">
        <f>VLOOKUP($A$1,Feuil1!$A:$W,20,FALSE)</f>
        <v>7.6</v>
      </c>
      <c r="K9" s="10">
        <f>VLOOKUP($A$1,Feuil1!$A:$W,21,FALSE)</f>
        <v>17.100000000000001</v>
      </c>
    </row>
    <row r="10" spans="1:11" ht="29.25" customHeight="1" x14ac:dyDescent="0.25">
      <c r="A10" s="25" t="s">
        <v>22</v>
      </c>
      <c r="B10" s="26"/>
      <c r="C10" s="26"/>
      <c r="D10" s="27"/>
      <c r="E10" s="3">
        <f>VLOOKUP($A$1,Feuil1!$A:$W,22,FALSE)</f>
        <v>10.5</v>
      </c>
      <c r="G10" s="25" t="s">
        <v>22</v>
      </c>
      <c r="H10" s="26"/>
      <c r="I10" s="26"/>
      <c r="J10" s="27"/>
      <c r="K10" s="10">
        <f>VLOOKUP($A$1,Feuil1!$A:$W,22,FALSE)</f>
        <v>10.5</v>
      </c>
    </row>
    <row r="11" spans="1:11" ht="29.25" customHeight="1" x14ac:dyDescent="0.25">
      <c r="A11" s="25" t="s">
        <v>8</v>
      </c>
      <c r="B11" s="26"/>
      <c r="C11" s="26"/>
      <c r="D11" s="27"/>
      <c r="E11" s="3">
        <f>VLOOKUP($A$1,Feuil1!$A:$W,23,FALSE)</f>
        <v>67</v>
      </c>
      <c r="G11" s="25" t="s">
        <v>8</v>
      </c>
      <c r="H11" s="26"/>
      <c r="I11" s="26"/>
      <c r="J11" s="27"/>
      <c r="K11" s="10">
        <f>VLOOKUP($A$1,Feuil1!$A:$W,23,FALSE)</f>
        <v>67</v>
      </c>
    </row>
    <row r="14" spans="1:11" ht="33" customHeight="1" x14ac:dyDescent="0.25">
      <c r="A14" s="12" t="s">
        <v>27</v>
      </c>
      <c r="B14" s="12"/>
      <c r="C14" s="12"/>
      <c r="D14" s="12"/>
      <c r="E14" s="12"/>
      <c r="G14" s="12" t="s">
        <v>26</v>
      </c>
      <c r="H14" s="12"/>
      <c r="I14" s="12"/>
      <c r="J14" s="12"/>
      <c r="K14" s="12"/>
    </row>
    <row r="15" spans="1:11" ht="33" customHeight="1" x14ac:dyDescent="0.25">
      <c r="A15" s="28" t="str">
        <f>"Challenge départemental par équipe catégorie "&amp;UPPER(VLOOKUP(A14,Feuil1!A:W,5,FALSE))</f>
        <v xml:space="preserve">Challenge départemental par équipe catégorie EXCELLENCE </v>
      </c>
      <c r="B15" s="29"/>
      <c r="C15" s="29"/>
      <c r="D15" s="29"/>
      <c r="E15" s="30"/>
      <c r="G15" s="28" t="str">
        <f>"Challenge départemental par équipe catégorie "&amp;UPPER(VLOOKUP(A14,Feuil1!A:W,5,FALSE))</f>
        <v xml:space="preserve">Challenge départemental par équipe catégorie EXCELLENCE </v>
      </c>
      <c r="H15" s="29"/>
      <c r="I15" s="29"/>
      <c r="J15" s="29"/>
      <c r="K15" s="30"/>
    </row>
    <row r="16" spans="1:11" ht="33" customHeight="1" x14ac:dyDescent="0.25">
      <c r="A16" s="31" t="s">
        <v>14</v>
      </c>
      <c r="B16" s="32"/>
      <c r="C16" s="32"/>
      <c r="D16" s="32"/>
      <c r="E16" s="33"/>
      <c r="G16" s="31" t="s">
        <v>14</v>
      </c>
      <c r="H16" s="32"/>
      <c r="I16" s="32"/>
      <c r="J16" s="32"/>
      <c r="K16" s="33"/>
    </row>
    <row r="17" spans="1:11" ht="33" customHeight="1" x14ac:dyDescent="0.25">
      <c r="A17" s="37" t="s">
        <v>24</v>
      </c>
      <c r="B17" s="34"/>
      <c r="C17" s="34"/>
      <c r="D17" s="34"/>
      <c r="E17" s="34"/>
      <c r="G17" s="37" t="s">
        <v>24</v>
      </c>
      <c r="H17" s="34"/>
      <c r="I17" s="34"/>
      <c r="J17" s="34"/>
      <c r="K17" s="34"/>
    </row>
    <row r="18" spans="1:11" ht="33" customHeight="1" x14ac:dyDescent="0.25">
      <c r="A18" s="36"/>
      <c r="B18" s="35" t="s">
        <v>19</v>
      </c>
      <c r="C18" s="35" t="s">
        <v>4</v>
      </c>
      <c r="D18" s="35" t="s">
        <v>20</v>
      </c>
      <c r="E18" s="35" t="s">
        <v>21</v>
      </c>
      <c r="G18" s="36"/>
      <c r="H18" s="35" t="s">
        <v>19</v>
      </c>
      <c r="I18" s="35" t="s">
        <v>4</v>
      </c>
      <c r="J18" s="35" t="s">
        <v>20</v>
      </c>
      <c r="K18" s="35" t="s">
        <v>21</v>
      </c>
    </row>
    <row r="19" spans="1:11" ht="33" customHeight="1" x14ac:dyDescent="0.25">
      <c r="A19" s="7" t="s">
        <v>2</v>
      </c>
      <c r="B19" s="10">
        <f>VLOOKUP($A$1,Feuil1!$A:$W,6,FALSE)</f>
        <v>5</v>
      </c>
      <c r="C19" s="10">
        <f>VLOOKUP($A$1,Feuil1!$A:$W,7,FALSE)</f>
        <v>10</v>
      </c>
      <c r="D19" s="10">
        <f>VLOOKUP($A$1,Feuil1!$A:$W,8,FALSE)</f>
        <v>8.4499999999999993</v>
      </c>
      <c r="E19" s="10">
        <f>VLOOKUP($A$1,Feuil1!$A:$W,9,FALSE)</f>
        <v>18.45</v>
      </c>
      <c r="G19" s="7" t="s">
        <v>2</v>
      </c>
      <c r="H19" s="10">
        <f>VLOOKUP($A$1,Feuil1!$A:$W,6,FALSE)</f>
        <v>5</v>
      </c>
      <c r="I19" s="10">
        <f>VLOOKUP($A$1,Feuil1!$A:$W,7,FALSE)</f>
        <v>10</v>
      </c>
      <c r="J19" s="10">
        <f>VLOOKUP($A$1,Feuil1!$A:$W,8,FALSE)</f>
        <v>8.4499999999999993</v>
      </c>
      <c r="K19" s="10">
        <f>VLOOKUP($A$1,Feuil1!$A:$W,9,FALSE)</f>
        <v>18.45</v>
      </c>
    </row>
    <row r="20" spans="1:11" ht="33" customHeight="1" x14ac:dyDescent="0.25">
      <c r="A20" s="7" t="s">
        <v>9</v>
      </c>
      <c r="B20" s="10">
        <f>VLOOKUP($A$1,Feuil1!$A:$W,10,FALSE)</f>
        <v>4</v>
      </c>
      <c r="C20" s="10">
        <f>VLOOKUP($A$1,Feuil1!$A:$W,11,FALSE)</f>
        <v>8</v>
      </c>
      <c r="D20" s="10">
        <f>VLOOKUP($A$1,Feuil1!$A:$W,12,FALSE)</f>
        <v>6.95</v>
      </c>
      <c r="E20" s="10">
        <f>VLOOKUP($A$1,Feuil1!$A:$W,13,FALSE)</f>
        <v>14.95</v>
      </c>
      <c r="G20" s="7" t="s">
        <v>9</v>
      </c>
      <c r="H20" s="10">
        <f>VLOOKUP($A$1,Feuil1!$A:$W,10,FALSE)</f>
        <v>4</v>
      </c>
      <c r="I20" s="10">
        <f>VLOOKUP($A$1,Feuil1!$A:$W,11,FALSE)</f>
        <v>8</v>
      </c>
      <c r="J20" s="10">
        <f>VLOOKUP($A$1,Feuil1!$A:$W,12,FALSE)</f>
        <v>6.95</v>
      </c>
      <c r="K20" s="10">
        <f>VLOOKUP($A$1,Feuil1!$A:$W,13,FALSE)</f>
        <v>14.95</v>
      </c>
    </row>
    <row r="21" spans="1:11" ht="33" customHeight="1" x14ac:dyDescent="0.25">
      <c r="A21" s="7" t="s">
        <v>16</v>
      </c>
      <c r="B21" s="10">
        <f>VLOOKUP($A$1,Feuil1!$A:$W,14,FALSE)</f>
        <v>5</v>
      </c>
      <c r="C21" s="10">
        <f>VLOOKUP($A$1,Feuil1!$A:$W,15,FALSE)</f>
        <v>10</v>
      </c>
      <c r="D21" s="10">
        <f>VLOOKUP($A$1,Feuil1!$A:$W,16,FALSE)</f>
        <v>6.5</v>
      </c>
      <c r="E21" s="10">
        <f>VLOOKUP($A$1,Feuil1!$A:$W,17,FALSE)</f>
        <v>16.5</v>
      </c>
      <c r="G21" s="7" t="s">
        <v>16</v>
      </c>
      <c r="H21" s="10">
        <f>VLOOKUP($A$1,Feuil1!$A:$W,14,FALSE)</f>
        <v>5</v>
      </c>
      <c r="I21" s="10">
        <f>VLOOKUP($A$1,Feuil1!$A:$W,15,FALSE)</f>
        <v>10</v>
      </c>
      <c r="J21" s="10">
        <f>VLOOKUP($A$1,Feuil1!$A:$W,16,FALSE)</f>
        <v>6.5</v>
      </c>
      <c r="K21" s="10">
        <f>VLOOKUP($A$1,Feuil1!$A:$W,17,FALSE)</f>
        <v>16.5</v>
      </c>
    </row>
    <row r="22" spans="1:11" ht="33" customHeight="1" x14ac:dyDescent="0.25">
      <c r="A22" s="7" t="s">
        <v>17</v>
      </c>
      <c r="B22" s="10">
        <f>VLOOKUP($A$1,Feuil1!$A:$W,18,FALSE)</f>
        <v>5</v>
      </c>
      <c r="C22" s="10">
        <f>VLOOKUP($A$1,Feuil1!$A:$W,19,FALSE)</f>
        <v>9.5</v>
      </c>
      <c r="D22" s="10">
        <f>VLOOKUP($A$1,Feuil1!$A:$W,20,FALSE)</f>
        <v>7.6</v>
      </c>
      <c r="E22" s="10">
        <f>VLOOKUP($A$1,Feuil1!$A:$W,21,FALSE)</f>
        <v>17.100000000000001</v>
      </c>
      <c r="G22" s="7" t="s">
        <v>17</v>
      </c>
      <c r="H22" s="10">
        <f>VLOOKUP($A$1,Feuil1!$A:$W,18,FALSE)</f>
        <v>5</v>
      </c>
      <c r="I22" s="10">
        <f>VLOOKUP($A$1,Feuil1!$A:$W,19,FALSE)</f>
        <v>9.5</v>
      </c>
      <c r="J22" s="10">
        <f>VLOOKUP($A$1,Feuil1!$A:$W,20,FALSE)</f>
        <v>7.6</v>
      </c>
      <c r="K22" s="10">
        <f>VLOOKUP($A$1,Feuil1!$A:$W,21,FALSE)</f>
        <v>17.100000000000001</v>
      </c>
    </row>
    <row r="23" spans="1:11" ht="33" customHeight="1" x14ac:dyDescent="0.25">
      <c r="A23" s="25" t="s">
        <v>22</v>
      </c>
      <c r="B23" s="26"/>
      <c r="C23" s="26"/>
      <c r="D23" s="27"/>
      <c r="E23" s="10">
        <f>VLOOKUP($A$1,Feuil1!$A:$W,22,FALSE)</f>
        <v>10.5</v>
      </c>
      <c r="G23" s="25" t="s">
        <v>22</v>
      </c>
      <c r="H23" s="26"/>
      <c r="I23" s="26"/>
      <c r="J23" s="27"/>
      <c r="K23" s="10">
        <f>VLOOKUP($A$1,Feuil1!$A:$W,22,FALSE)</f>
        <v>10.5</v>
      </c>
    </row>
    <row r="24" spans="1:11" ht="33" customHeight="1" x14ac:dyDescent="0.25">
      <c r="A24" s="25" t="s">
        <v>8</v>
      </c>
      <c r="B24" s="26"/>
      <c r="C24" s="26"/>
      <c r="D24" s="27"/>
      <c r="E24" s="10">
        <f>VLOOKUP($A$1,Feuil1!$A:$W,23,FALSE)</f>
        <v>67</v>
      </c>
      <c r="G24" s="25" t="s">
        <v>8</v>
      </c>
      <c r="H24" s="26"/>
      <c r="I24" s="26"/>
      <c r="J24" s="27"/>
      <c r="K24" s="10">
        <f>VLOOKUP($A$1,Feuil1!$A:$W,23,FALSE)</f>
        <v>67</v>
      </c>
    </row>
  </sheetData>
  <mergeCells count="24">
    <mergeCell ref="A23:D23"/>
    <mergeCell ref="A24:D24"/>
    <mergeCell ref="G14:K14"/>
    <mergeCell ref="G15:K15"/>
    <mergeCell ref="G16:K16"/>
    <mergeCell ref="H17:K17"/>
    <mergeCell ref="G23:J23"/>
    <mergeCell ref="G24:J24"/>
    <mergeCell ref="G11:J11"/>
    <mergeCell ref="A14:E14"/>
    <mergeCell ref="A15:E15"/>
    <mergeCell ref="A16:E16"/>
    <mergeCell ref="B17:E17"/>
    <mergeCell ref="G1:K1"/>
    <mergeCell ref="G2:K2"/>
    <mergeCell ref="G3:K3"/>
    <mergeCell ref="H4:K4"/>
    <mergeCell ref="G10:J10"/>
    <mergeCell ref="A10:D10"/>
    <mergeCell ref="A11:D11"/>
    <mergeCell ref="B4:E4"/>
    <mergeCell ref="A1:E1"/>
    <mergeCell ref="A2:E2"/>
    <mergeCell ref="A3:E3"/>
  </mergeCells>
  <pageMargins left="0.7" right="0.7" top="0.75" bottom="0.75" header="0.3" footer="0.3"/>
  <pageSetup paperSize="9" scale="65" fitToHeight="0" orientation="portrait" horizontalDpi="4294967293" verticalDpi="0" copies="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A1:E1 G1:K1 A14:E14 G14:K14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cp:lastPrinted>2020-03-09T13:34:37Z</cp:lastPrinted>
  <dcterms:created xsi:type="dcterms:W3CDTF">2020-03-09T10:33:59Z</dcterms:created>
  <dcterms:modified xsi:type="dcterms:W3CDTF">2020-03-11T09:38:41Z</dcterms:modified>
</cp:coreProperties>
</file>