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 - Loisirs\1 - Excel - VBA\2 - Forum\"/>
    </mc:Choice>
  </mc:AlternateContent>
  <xr:revisionPtr revIDLastSave="0" documentId="13_ncr:1_{101C7E37-8BF4-46F6-94F1-55C8A5E18C91}" xr6:coauthVersionLast="47" xr6:coauthVersionMax="47" xr10:uidLastSave="{00000000-0000-0000-0000-000000000000}"/>
  <bookViews>
    <workbookView xWindow="28680" yWindow="-120" windowWidth="18240" windowHeight="28440" xr2:uid="{2C3A233F-E1E8-4112-93EF-40F8A0A15CEF}"/>
  </bookViews>
  <sheets>
    <sheet name="Journal des écritures" sheetId="3" r:id="rId1"/>
    <sheet name="Format MEGA" sheetId="7" r:id="rId2"/>
    <sheet name="Données" sheetId="6" r:id="rId3"/>
  </sheets>
  <definedNames>
    <definedName name="Debit">OFFSET('Format MEGA'!#REF!,,,COUNTA('Format MEGA'!$H:$H)-1)</definedName>
    <definedName name="Ecriture">OFFSET(Données!$A$3,,,COUNTA(Données!$A:$A)-2,4)</definedName>
    <definedName name="MEGA">OFFSET('Format MEGA'!#REF!,,,COUNTA('Format MEGA'!$A:$A)-1,16)</definedName>
    <definedName name="Pmtcpte">OFFSET(Données!$F$3,,,COUNTA(Données!$F:$F)-1)</definedName>
    <definedName name="PmtType">OFFSET(Données!$G$3,,,COUNTA(Données!$G:$G)-1)</definedName>
    <definedName name="Taxes">OFFSET(Données!$I$3,,,COUNTA(Données!$I:$I)-2)</definedName>
    <definedName name="Type">OFFSET(Données!$A$3,,,COUNTA(Données!$A:$A)-2)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8" i="7" l="1"/>
  <c r="O16" i="7"/>
  <c r="O14" i="7"/>
  <c r="O12" i="7"/>
  <c r="O10" i="7"/>
  <c r="O8" i="7"/>
  <c r="O6" i="7"/>
  <c r="O4" i="7"/>
  <c r="O2" i="7"/>
  <c r="G5" i="6"/>
  <c r="G4" i="6"/>
  <c r="G3" i="6"/>
  <c r="AW3" i="3"/>
  <c r="AW2" i="3"/>
  <c r="AV3" i="3"/>
  <c r="AV2" i="3"/>
  <c r="AV4" i="3" l="1"/>
  <c r="AV6" i="3" s="1"/>
  <c r="AT6" i="3" s="1"/>
  <c r="AW4" i="3"/>
  <c r="AW6" i="3" s="1"/>
  <c r="AU6" i="3" s="1"/>
</calcChain>
</file>

<file path=xl/sharedStrings.xml><?xml version="1.0" encoding="utf-8"?>
<sst xmlns="http://schemas.openxmlformats.org/spreadsheetml/2006/main" count="252" uniqueCount="103">
  <si>
    <t>Loyer</t>
  </si>
  <si>
    <t>Débit</t>
  </si>
  <si>
    <t>Crédit</t>
  </si>
  <si>
    <t>Libellé</t>
  </si>
  <si>
    <t>Montant</t>
  </si>
  <si>
    <t>Date</t>
  </si>
  <si>
    <t>Encaissement débiteur</t>
  </si>
  <si>
    <t>Frais bancaires</t>
  </si>
  <si>
    <t>Comptabilisation des écritures</t>
  </si>
  <si>
    <t>Restaurant etc</t>
  </si>
  <si>
    <t>Essence / Parking etc</t>
  </si>
  <si>
    <t>Frais cpte bancaire et carte</t>
  </si>
  <si>
    <t>Matériel d'exploitation</t>
  </si>
  <si>
    <t>Frais généraux</t>
  </si>
  <si>
    <t>Frais Ratios &amp; révision</t>
  </si>
  <si>
    <t>Type</t>
  </si>
  <si>
    <t>Cpte débit</t>
  </si>
  <si>
    <t>Cpte crédit</t>
  </si>
  <si>
    <t>Type d'écriture</t>
  </si>
  <si>
    <t>C/C Frais de représentation</t>
  </si>
  <si>
    <t>C/C Frais de voyages</t>
  </si>
  <si>
    <t>Facture frais généraux</t>
  </si>
  <si>
    <t>Numéro</t>
  </si>
  <si>
    <t>Pièce</t>
  </si>
  <si>
    <t>Référence</t>
  </si>
  <si>
    <t>Mon.</t>
  </si>
  <si>
    <t>Cours</t>
  </si>
  <si>
    <t>Montant ME</t>
  </si>
  <si>
    <t>Taxe</t>
  </si>
  <si>
    <t>Modèle</t>
  </si>
  <si>
    <t>Catégories</t>
  </si>
  <si>
    <t>Immobilisation</t>
  </si>
  <si>
    <t>Nom de l'immobilisation</t>
  </si>
  <si>
    <t>Liste 1</t>
  </si>
  <si>
    <t>Liste 2</t>
  </si>
  <si>
    <t>Liste 3</t>
  </si>
  <si>
    <t>Liste 4</t>
  </si>
  <si>
    <t>Texte 1</t>
  </si>
  <si>
    <t>Texte 2</t>
  </si>
  <si>
    <t>Texte 3</t>
  </si>
  <si>
    <t>Texte 4</t>
  </si>
  <si>
    <t>Mémo 1</t>
  </si>
  <si>
    <t>Mémo 2</t>
  </si>
  <si>
    <t>Mémo 3</t>
  </si>
  <si>
    <t>Mémo 4</t>
  </si>
  <si>
    <t>Date 1</t>
  </si>
  <si>
    <t>Date 2</t>
  </si>
  <si>
    <t>Date 3</t>
  </si>
  <si>
    <t>Date 4</t>
  </si>
  <si>
    <t>Numérique 1</t>
  </si>
  <si>
    <t>Numérique 2</t>
  </si>
  <si>
    <t>Numérique 3</t>
  </si>
  <si>
    <t>Numérique 4</t>
  </si>
  <si>
    <t>Logique 1</t>
  </si>
  <si>
    <t>Logique 2</t>
  </si>
  <si>
    <t>Logique 3</t>
  </si>
  <si>
    <t>Logique 4</t>
  </si>
  <si>
    <t>Lot</t>
  </si>
  <si>
    <t>Identifiant GED</t>
  </si>
  <si>
    <t>Facture Marchandises</t>
  </si>
  <si>
    <t>Facture machine</t>
  </si>
  <si>
    <t>Paiement par</t>
  </si>
  <si>
    <t>Cpte</t>
  </si>
  <si>
    <t>Désignation</t>
  </si>
  <si>
    <t>Banque</t>
  </si>
  <si>
    <t>Facture informatique</t>
  </si>
  <si>
    <t>Facture outillage</t>
  </si>
  <si>
    <t>Facture comptabilité &amp; conseil</t>
  </si>
  <si>
    <t>Machine</t>
  </si>
  <si>
    <t>Informatique</t>
  </si>
  <si>
    <t>Outillage</t>
  </si>
  <si>
    <t>ACH 2.5</t>
  </si>
  <si>
    <t>ACH 7.7</t>
  </si>
  <si>
    <t>IFG 2.5</t>
  </si>
  <si>
    <t>IFG 7.7</t>
  </si>
  <si>
    <t>IFG 3.7</t>
  </si>
  <si>
    <t>VTE 2.5</t>
  </si>
  <si>
    <t>VTE 7.7</t>
  </si>
  <si>
    <t>VTE 0.0</t>
  </si>
  <si>
    <t>ACH 0.0</t>
  </si>
  <si>
    <t>IFG 0.0</t>
  </si>
  <si>
    <t>Taxe par type écriture</t>
  </si>
  <si>
    <t>Solde initial</t>
  </si>
  <si>
    <t>Solde Final</t>
  </si>
  <si>
    <t>Contrôle</t>
  </si>
  <si>
    <t>CCP</t>
  </si>
  <si>
    <t>Compte</t>
  </si>
  <si>
    <t>Texte</t>
  </si>
  <si>
    <t>Valeur TVA</t>
  </si>
  <si>
    <t>CHF</t>
  </si>
  <si>
    <t>G</t>
  </si>
  <si>
    <t>Monnaie</t>
  </si>
  <si>
    <t>Compte TVA</t>
  </si>
  <si>
    <t>Cpte taxe</t>
  </si>
  <si>
    <t>Colonne1</t>
  </si>
  <si>
    <t>Colonne2</t>
  </si>
  <si>
    <t>Colonne3</t>
  </si>
  <si>
    <t>Montant4</t>
  </si>
  <si>
    <t>Taxe5</t>
  </si>
  <si>
    <t>1010 -  Poste - CCP</t>
  </si>
  <si>
    <t/>
  </si>
  <si>
    <t>1020 -  Banque</t>
  </si>
  <si>
    <t>1000 -  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</si>
</sst>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CHF&quot;;\-#,##0.00\ &quot;CHF&quot;"/>
    <numFmt numFmtId="43" formatCode="_-* #,##0.00_-;\-* #,##0.00_-;_-* &quot;-&quot;??_-;_-@_-"/>
    <numFmt numFmtId="164" formatCode="_-* #,##0.00\ _C_H_F_-;\-* #,##0.00\ _C_H_F_-;_-* &quot;-&quot;??\ _C_H_F_-;_-@_-"/>
    <numFmt numFmtId="165" formatCode="#,##0.00\ &quot;CHF&quot;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charset val="1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1747C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C03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left"/>
    </xf>
    <xf numFmtId="43" fontId="0" fillId="0" borderId="0" xfId="1" applyFont="1"/>
    <xf numFmtId="43" fontId="0" fillId="0" borderId="0" xfId="1" quotePrefix="1" applyFont="1"/>
    <xf numFmtId="2" fontId="0" fillId="0" borderId="0" xfId="0" applyNumberFormat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4" fillId="0" borderId="0" xfId="2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" fontId="0" fillId="0" borderId="0" xfId="0" applyNumberFormat="1"/>
    <xf numFmtId="4" fontId="4" fillId="0" borderId="0" xfId="2" applyNumberFormat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/>
    </xf>
    <xf numFmtId="43" fontId="0" fillId="0" borderId="0" xfId="1" applyFont="1" applyFill="1" applyBorder="1" applyAlignment="1">
      <alignment horizontal="center" vertical="center"/>
    </xf>
    <xf numFmtId="0" fontId="0" fillId="0" borderId="0" xfId="0" applyBorder="1"/>
    <xf numFmtId="0" fontId="5" fillId="4" borderId="1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3" fontId="5" fillId="5" borderId="13" xfId="1" applyFont="1" applyFill="1" applyBorder="1" applyAlignment="1">
      <alignment horizontal="center" vertical="center"/>
    </xf>
    <xf numFmtId="43" fontId="5" fillId="0" borderId="13" xfId="1" applyFont="1" applyBorder="1" applyAlignment="1">
      <alignment horizontal="center" vertical="center"/>
    </xf>
    <xf numFmtId="43" fontId="5" fillId="5" borderId="14" xfId="1" applyFont="1" applyFill="1" applyBorder="1" applyAlignment="1">
      <alignment horizontal="center" vertical="center"/>
    </xf>
    <xf numFmtId="43" fontId="5" fillId="0" borderId="14" xfId="1" applyFont="1" applyBorder="1" applyAlignment="1">
      <alignment horizontal="center" vertical="center"/>
    </xf>
    <xf numFmtId="0" fontId="2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0" fillId="0" borderId="0" xfId="0"/>
    <xf numFmtId="43" fontId="5" fillId="0" borderId="0" xfId="1" applyFont="1" applyBorder="1" applyAlignment="1">
      <alignment horizontal="center" vertical="center"/>
    </xf>
    <xf numFmtId="164" fontId="0" fillId="0" borderId="0" xfId="0" applyNumberFormat="1" applyFill="1" applyBorder="1"/>
    <xf numFmtId="43" fontId="5" fillId="5" borderId="2" xfId="1" applyFont="1" applyFill="1" applyBorder="1" applyAlignment="1">
      <alignment horizontal="center" vertical="center"/>
    </xf>
    <xf numFmtId="43" fontId="5" fillId="5" borderId="1" xfId="1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6" xfId="0" applyFill="1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8" xfId="0" applyFill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/>
    </xf>
    <xf numFmtId="0" fontId="0" fillId="0" borderId="21" xfId="0" applyBorder="1" applyAlignment="1">
      <alignment horizontal="left"/>
    </xf>
    <xf numFmtId="0" fontId="9" fillId="3" borderId="20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7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21" xfId="0" applyBorder="1" applyAlignment="1">
      <alignment horizontal="center"/>
    </xf>
    <xf numFmtId="0" fontId="0" fillId="0" borderId="19" xfId="0" applyBorder="1"/>
    <xf numFmtId="0" fontId="0" fillId="0" borderId="22" xfId="0" applyBorder="1"/>
    <xf numFmtId="0" fontId="0" fillId="0" borderId="23" xfId="0" applyBorder="1"/>
    <xf numFmtId="0" fontId="0" fillId="0" borderId="23" xfId="0" applyFill="1" applyBorder="1"/>
    <xf numFmtId="0" fontId="0" fillId="0" borderId="24" xfId="0" applyBorder="1"/>
    <xf numFmtId="0" fontId="0" fillId="0" borderId="25" xfId="0" applyBorder="1"/>
    <xf numFmtId="0" fontId="0" fillId="0" borderId="25" xfId="0" applyFill="1" applyBorder="1"/>
    <xf numFmtId="0" fontId="0" fillId="0" borderId="26" xfId="0" applyFill="1" applyBorder="1"/>
    <xf numFmtId="0" fontId="0" fillId="0" borderId="27" xfId="0" applyFill="1" applyBorder="1"/>
    <xf numFmtId="0" fontId="9" fillId="3" borderId="0" xfId="0" applyFont="1" applyFill="1" applyBorder="1" applyAlignment="1">
      <alignment horizontal="center" wrapText="1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2" xr:uid="{CFA296C2-D93D-400C-B906-26799FBA8459}"/>
    <cellStyle name="Normal 3" xfId="3" xr:uid="{BA7CEBF6-8339-4382-8437-E3BC432F8E3B}"/>
  </cellStyles>
  <dxfs count="58"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bottom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5" formatCode="#,##0.00\ &quot;CHF&quot;"/>
      <fill>
        <patternFill patternType="none">
          <fgColor indexed="64"/>
          <bgColor auto="1"/>
        </patternFill>
      </fill>
    </dxf>
    <dxf>
      <numFmt numFmtId="165" formatCode="#,##0.00\ &quot;CHF&quot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C039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numFmt numFmtId="165" formatCode="#,##0.00\ &quot;CHF&quot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71747C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FFC039"/>
      <color rgb="FF71747C"/>
      <color rgb="FFF9B0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1600200</xdr:colOff>
          <xdr:row>0</xdr:row>
          <xdr:rowOff>95250</xdr:rowOff>
        </xdr:from>
        <xdr:to>
          <xdr:col>11</xdr:col>
          <xdr:colOff>1019175</xdr:colOff>
          <xdr:row>0</xdr:row>
          <xdr:rowOff>495300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Comptabilisation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Luan Sokoli" id="{1717D65E-783C-435D-8FA3-DF8773CA46F9}" userId="Luan Sokoli" providerId="Non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C6A473-25A7-47CD-8E51-1EA6FBB8C349}" name="TBJ" displayName="TBJ" ref="C2:M12" totalsRowShown="0" headerRowDxfId="53" dataDxfId="51" headerRowBorderDxfId="52" tableBorderDxfId="50">
  <tableColumns count="11">
    <tableColumn id="1" xr3:uid="{3E865AC2-6A62-470C-9060-365C07F5E043}" name="Date" dataDxfId="49"/>
    <tableColumn id="2" xr3:uid="{E3A47442-B2A6-4B2F-AB51-1E5C530D99CB}" name="Pièce" dataDxfId="48"/>
    <tableColumn id="3" xr3:uid="{95838167-FB76-4BEB-9BC1-270436BBF39D}" name="Référence" dataDxfId="47" dataCellStyle="Milliers"/>
    <tableColumn id="4" xr3:uid="{19F0E922-C29F-4958-A0EE-02673B5867C4}" name="Type d'écriture" dataDxfId="46"/>
    <tableColumn id="5" xr3:uid="{338FBF45-712D-48D2-9827-BBD16B90930B}" name="Paiement par" dataDxfId="45"/>
    <tableColumn id="6" xr3:uid="{9A75D96E-227E-4D64-87D9-F852D5B73FCA}" name="Libellé" dataDxfId="44"/>
    <tableColumn id="7" xr3:uid="{737B939E-6457-42D2-B1F6-C5C7150FA206}" name="Mon." dataDxfId="43"/>
    <tableColumn id="8" xr3:uid="{EEC6CBF8-7A34-4E25-8D86-CCBFDCDDFE5F}" name="Cours" dataDxfId="42"/>
    <tableColumn id="9" xr3:uid="{3775CCC6-B23F-432F-B72D-5E731455DAF9}" name="Montant ME" dataDxfId="41"/>
    <tableColumn id="10" xr3:uid="{B5E2ED0B-A1DA-48C3-8093-CDE4F85DE790}" name="Montant" dataDxfId="40"/>
    <tableColumn id="11" xr3:uid="{C35511CB-19AA-4105-88EC-217357562A1D}" name="Taxe" dataDxfId="3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8505C9-376D-4039-9CAA-9FD6726335EB}" name="TBM" displayName="TBM" ref="A1:P19" totalsRowShown="0" headerRowDxfId="38" headerRowBorderDxfId="37" tableBorderDxfId="36">
  <autoFilter ref="A1:P19" xr:uid="{9D8505C9-376D-4039-9CAA-9FD6726335EB}"/>
  <tableColumns count="16">
    <tableColumn id="1" xr3:uid="{D17FF100-0551-46F7-B342-F6F307A57565}" name="Type" dataDxfId="35"/>
    <tableColumn id="2" xr3:uid="{662E7F20-BAAD-467C-ADD3-456B443C087A}" name="Numéro" dataDxfId="34"/>
    <tableColumn id="3" xr3:uid="{4344DD65-45E6-45F2-9ED4-A038B470B047}" name="Colonne1" dataDxfId="33"/>
    <tableColumn id="4" xr3:uid="{BC8D49D9-6E15-4B3F-8815-6C3B701764BC}" name="Date" dataDxfId="32"/>
    <tableColumn id="5" xr3:uid="{B5C58D6F-DA32-430F-8E93-36BD62696DDC}" name="Monnaie" dataDxfId="31"/>
    <tableColumn id="6" xr3:uid="{B27E58C9-276D-4F99-97CC-B18957327087}" name="Colonne2" dataDxfId="30"/>
    <tableColumn id="7" xr3:uid="{25310BBC-AC4E-4543-BE06-C288C99E9319}" name="Colonne3" dataDxfId="29"/>
    <tableColumn id="8" xr3:uid="{7E6DF0A2-C712-4D81-A5B1-3634E1DCEC90}" name="Débit" dataDxfId="28"/>
    <tableColumn id="9" xr3:uid="{20FC2320-D5CF-48D7-969A-DF34285A2C75}" name="Crédit" dataDxfId="27"/>
    <tableColumn id="10" xr3:uid="{B8F48830-6DDB-434A-AEFA-90B168650614}" name="Texte" dataDxfId="26"/>
    <tableColumn id="11" xr3:uid="{0D089BC6-C36D-4EF1-A782-7E476CC89C90}" name="Montant" dataDxfId="25"/>
    <tableColumn id="12" xr3:uid="{5557A6D0-21FD-4440-BEFB-5C12B3A22843}" name="Montant4" dataDxfId="24"/>
    <tableColumn id="13" xr3:uid="{9E7A1B14-3C61-46C7-A60F-CBB3E5E36AFB}" name="Taxe" dataDxfId="23"/>
    <tableColumn id="14" xr3:uid="{373EDF6B-788A-4E36-9318-473C3D459444}" name="Taxe5" dataDxfId="22"/>
    <tableColumn id="15" xr3:uid="{567196CD-696D-4FC0-BAC9-5B44A633E94A}" name="Valeur TVA" dataDxfId="21">
      <calculatedColumnFormula>MROUND(TBM[[#This Row],[Montant]]/(TBM[[#This Row],[Taxe5]]+100)*TBM[[#This Row],[Taxe5]],0.05)</calculatedColumnFormula>
    </tableColumn>
    <tableColumn id="16" xr3:uid="{F4F6F927-A97C-497A-9E9F-265B04100A40}" name="Compte TVA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F770C4-E43B-4747-9627-336C50C64710}" name="TBT" displayName="TBT" ref="L2:V6" totalsRowShown="0" headerRowDxfId="19">
  <autoFilter ref="L2:V6" xr:uid="{05F770C4-E43B-4747-9627-336C50C64710}"/>
  <tableColumns count="11">
    <tableColumn id="1" xr3:uid="{8D53DC87-A590-49E7-97B9-42AFED4C79EB}" name="Loyer"/>
    <tableColumn id="2" xr3:uid="{1042F55C-BB08-45AE-A7E9-AEA22C834F98}" name="C/C Frais de représentation"/>
    <tableColumn id="3" xr3:uid="{89FC71E8-2F35-4A35-8D1E-2C382BDBC6A1}" name="C/C Frais de voyages"/>
    <tableColumn id="4" xr3:uid="{9BAC86A8-2DFE-4EF7-9DE9-6B816B36FBE0}" name="Encaissement débiteur" dataDxfId="18"/>
    <tableColumn id="5" xr3:uid="{D549CB53-84E4-422E-90CF-516A37F9F88A}" name="Frais bancaires"/>
    <tableColumn id="6" xr3:uid="{724574C1-6181-4801-8478-F84CB072674B}" name="Facture Marchandises"/>
    <tableColumn id="7" xr3:uid="{3F860B30-C324-48FB-8CDF-E72B043B96C8}" name="Facture frais généraux" dataDxfId="17"/>
    <tableColumn id="8" xr3:uid="{D46C8FC9-9677-4901-A911-7B8DD7BD443B}" name="Facture machine"/>
    <tableColumn id="9" xr3:uid="{CC87A426-E6B2-4185-A6E2-FBBFAE220088}" name="Facture informatique"/>
    <tableColumn id="10" xr3:uid="{EBB44A7D-1C20-45E2-B119-8A74CD524706}" name="Facture outillage"/>
    <tableColumn id="11" xr3:uid="{CABE35E9-0F53-4B22-A9B8-C1C184E968EB}" name="Facture comptabilité &amp; consei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C6CF8DC-3E4B-4798-9D38-717CFACCC00C}" name="TBTE" displayName="TBTE" ref="A2:D13" totalsRowShown="0" headerRowDxfId="16" headerRowBorderDxfId="15" tableBorderDxfId="14">
  <autoFilter ref="A2:D13" xr:uid="{EC6CF8DC-3E4B-4798-9D38-717CFACCC00C}"/>
  <tableColumns count="4">
    <tableColumn id="1" xr3:uid="{EE3DC609-FB01-4C0D-8CED-628AC173BCC1}" name="Type" dataDxfId="13"/>
    <tableColumn id="2" xr3:uid="{C9CF27E3-4F50-40DB-8CA0-BC86BE27A445}" name="Cpte débit" dataDxfId="12"/>
    <tableColumn id="3" xr3:uid="{C00697E9-276D-403A-AD83-99451BD3D713}" name="Cpte crédit" dataDxfId="11"/>
    <tableColumn id="4" xr3:uid="{F1A92440-9EFC-4844-B8E6-2762F04B3EDA}" name="Libellé" dataDxfId="1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0F1F4E9-F2ED-48DC-978E-E97744B9F6A4}" name="TBPAID" displayName="TBPAID" ref="F2:G5" totalsRowShown="0" headerRowDxfId="9" headerRowBorderDxfId="8" tableBorderDxfId="7">
  <autoFilter ref="F2:G5" xr:uid="{80F1F4E9-F2ED-48DC-978E-E97744B9F6A4}"/>
  <tableColumns count="2">
    <tableColumn id="1" xr3:uid="{346E17B6-9B96-44A6-A85E-A12AB821FA25}" name="Cpte" dataDxfId="6"/>
    <tableColumn id="2" xr3:uid="{41647B60-283C-4B76-A4FE-6E6B2CA22525}" name="Désignation" dataDxfId="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DECAA3C-00D5-43F5-9F8F-164DC84C6F49}" name="TBTAXE" displayName="TBTAXE" ref="I2:J12" totalsRowShown="0" headerRowDxfId="4" headerRowBorderDxfId="3" tableBorderDxfId="2">
  <autoFilter ref="I2:J12" xr:uid="{3DECAA3C-00D5-43F5-9F8F-164DC84C6F49}"/>
  <tableColumns count="2">
    <tableColumn id="1" xr3:uid="{1891E381-320B-4C24-A5D1-9AA6FDEE9415}" name="Taxe" dataDxfId="1"/>
    <tableColumn id="2" xr3:uid="{3D69594D-CB76-4646-B7C1-68AF94176384}" name="Cpte tax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2" dT="2022-04-12T05:37:48.37" personId="{1717D65E-783C-435D-8FA3-DF8773CA46F9}" id="{BD27BCCD-6002-4206-AB37-E557E2406BB1}">
    <text>Ceci est le montant hors taxe car la tva est calculé sur la colonne O2</text>
  </threadedComment>
  <threadedComment ref="P2" dT="2022-04-12T05:48:49.01" personId="{1717D65E-783C-435D-8FA3-DF8773CA46F9}" id="{E869AC5A-BAE7-4438-86FA-0C9B28E17430}">
    <text>Selon le tableau de l'onglet MEGA, tu trouveras quel compte pour quel taxe</text>
  </threadedComment>
  <threadedComment ref="K3" dT="2022-04-12T05:35:34.85" personId="{1717D65E-783C-435D-8FA3-DF8773CA46F9}" id="{0286D5A5-043C-41CD-86DA-8DEC45EAFC65}">
    <text>Ceci est le montant TTC
Car on ne prends pas en compte la taxe sur l'écriture bancaire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89A1F-571A-40C1-9C09-76BD2C35BD67}">
  <sheetPr codeName="Feuil1"/>
  <dimension ref="A1:AW21"/>
  <sheetViews>
    <sheetView showGridLines="0" tabSelected="1" topLeftCell="C1" zoomScaleNormal="100" workbookViewId="0">
      <selection activeCell="H16" sqref="H16"/>
    </sheetView>
  </sheetViews>
  <sheetFormatPr baseColWidth="10" defaultColWidth="11.5703125" defaultRowHeight="15" x14ac:dyDescent="0.25"/>
  <cols>
    <col min="1" max="1" width="5.42578125" hidden="1" customWidth="1"/>
    <col min="2" max="2" width="20.28515625" hidden="1" customWidth="1"/>
    <col min="3" max="3" width="16.28515625" customWidth="1"/>
    <col min="4" max="4" width="20.28515625" hidden="1" customWidth="1"/>
    <col min="5" max="5" width="20.28515625" style="7" hidden="1" customWidth="1"/>
    <col min="6" max="7" width="32.42578125" customWidth="1"/>
    <col min="8" max="8" width="35.7109375" customWidth="1"/>
    <col min="9" max="9" width="34.28515625" hidden="1" customWidth="1"/>
    <col min="10" max="10" width="11.5703125" hidden="1" customWidth="1"/>
    <col min="11" max="11" width="12.7109375" hidden="1" customWidth="1"/>
    <col min="12" max="12" width="16.28515625" style="19" customWidth="1"/>
    <col min="13" max="13" width="11.5703125" customWidth="1"/>
    <col min="14" max="42" width="11.42578125" hidden="1" customWidth="1"/>
    <col min="43" max="43" width="15.28515625" hidden="1" customWidth="1"/>
    <col min="44" max="44" width="2.5703125" style="15" customWidth="1"/>
    <col min="45" max="45" width="14.28515625" style="15" customWidth="1"/>
    <col min="46" max="47" width="11.5703125" style="15"/>
    <col min="48" max="48" width="13" style="15" hidden="1" customWidth="1"/>
    <col min="49" max="49" width="11.5703125" style="15" hidden="1" customWidth="1"/>
    <col min="50" max="16384" width="11.5703125" style="15"/>
  </cols>
  <sheetData>
    <row r="1" spans="1:49" ht="47.45" customHeight="1" thickBot="1" x14ac:dyDescent="0.3">
      <c r="A1" s="69" t="s">
        <v>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AS1" s="30"/>
      <c r="AT1" s="31" t="s">
        <v>64</v>
      </c>
      <c r="AU1" s="31" t="s">
        <v>85</v>
      </c>
      <c r="AV1" s="15">
        <v>1020</v>
      </c>
      <c r="AW1" s="15">
        <v>1010</v>
      </c>
    </row>
    <row r="2" spans="1:49" s="16" customFormat="1" ht="31.9" customHeight="1" thickBot="1" x14ac:dyDescent="0.3">
      <c r="A2" s="13"/>
      <c r="B2" s="13" t="s">
        <v>22</v>
      </c>
      <c r="C2" s="24" t="s">
        <v>5</v>
      </c>
      <c r="D2" s="24" t="s">
        <v>23</v>
      </c>
      <c r="E2" s="24" t="s">
        <v>24</v>
      </c>
      <c r="F2" s="24" t="s">
        <v>18</v>
      </c>
      <c r="G2" s="24" t="s">
        <v>61</v>
      </c>
      <c r="H2" s="24" t="s">
        <v>3</v>
      </c>
      <c r="I2" s="24" t="s">
        <v>25</v>
      </c>
      <c r="J2" s="24" t="s">
        <v>26</v>
      </c>
      <c r="K2" s="24" t="s">
        <v>27</v>
      </c>
      <c r="L2" s="24" t="s">
        <v>4</v>
      </c>
      <c r="M2" s="24" t="s">
        <v>28</v>
      </c>
      <c r="N2" s="13" t="s">
        <v>29</v>
      </c>
      <c r="O2" s="13" t="s">
        <v>30</v>
      </c>
      <c r="P2" s="13" t="s">
        <v>31</v>
      </c>
      <c r="Q2" s="13" t="s">
        <v>32</v>
      </c>
      <c r="R2" s="13" t="s">
        <v>33</v>
      </c>
      <c r="S2" s="13" t="s">
        <v>34</v>
      </c>
      <c r="T2" s="13" t="s">
        <v>35</v>
      </c>
      <c r="U2" s="13" t="s">
        <v>36</v>
      </c>
      <c r="V2" s="13" t="s">
        <v>37</v>
      </c>
      <c r="W2" s="13" t="s">
        <v>38</v>
      </c>
      <c r="X2" s="13" t="s">
        <v>39</v>
      </c>
      <c r="Y2" s="13" t="s">
        <v>40</v>
      </c>
      <c r="Z2" s="13" t="s">
        <v>41</v>
      </c>
      <c r="AA2" s="13" t="s">
        <v>42</v>
      </c>
      <c r="AB2" s="13" t="s">
        <v>43</v>
      </c>
      <c r="AC2" s="13" t="s">
        <v>44</v>
      </c>
      <c r="AD2" s="13" t="s">
        <v>45</v>
      </c>
      <c r="AE2" s="13" t="s">
        <v>46</v>
      </c>
      <c r="AF2" s="13" t="s">
        <v>47</v>
      </c>
      <c r="AG2" s="13" t="s">
        <v>48</v>
      </c>
      <c r="AH2" s="13" t="s">
        <v>49</v>
      </c>
      <c r="AI2" s="13" t="s">
        <v>50</v>
      </c>
      <c r="AJ2" s="13" t="s">
        <v>51</v>
      </c>
      <c r="AK2" s="13" t="s">
        <v>52</v>
      </c>
      <c r="AL2" s="13" t="s">
        <v>53</v>
      </c>
      <c r="AM2" s="13" t="s">
        <v>54</v>
      </c>
      <c r="AN2" s="13" t="s">
        <v>55</v>
      </c>
      <c r="AO2" s="13" t="s">
        <v>56</v>
      </c>
      <c r="AP2" s="13" t="s">
        <v>57</v>
      </c>
      <c r="AQ2" s="14" t="s">
        <v>58</v>
      </c>
      <c r="AS2" s="25" t="s">
        <v>82</v>
      </c>
      <c r="AT2" s="26">
        <v>0</v>
      </c>
      <c r="AU2" s="28"/>
      <c r="AV2" s="15">
        <f>SUMIFS('Format MEGA'!K:K,'Format MEGA'!H:H,AV1)</f>
        <v>0</v>
      </c>
      <c r="AW2" s="15">
        <f>SUMIFS('Format MEGA'!K:K,'Format MEGA'!H:H,AW1)</f>
        <v>5449</v>
      </c>
    </row>
    <row r="3" spans="1:49" ht="16.5" thickBot="1" x14ac:dyDescent="0.3">
      <c r="A3" s="2"/>
      <c r="C3" s="21">
        <v>44676</v>
      </c>
      <c r="D3" s="16"/>
      <c r="E3" s="22"/>
      <c r="F3" s="16" t="s">
        <v>19</v>
      </c>
      <c r="G3" s="16" t="s">
        <v>101</v>
      </c>
      <c r="H3" s="16" t="s">
        <v>100</v>
      </c>
      <c r="I3" s="16"/>
      <c r="J3" s="16"/>
      <c r="K3" s="50">
        <v>4556</v>
      </c>
      <c r="L3" s="53">
        <v>4556</v>
      </c>
      <c r="M3" s="16" t="s">
        <v>73</v>
      </c>
      <c r="AS3" s="25" t="s">
        <v>83</v>
      </c>
      <c r="AT3" s="27"/>
      <c r="AU3" s="29"/>
      <c r="AV3" s="15">
        <f>SUMIFS('Format MEGA'!K:K,'Format MEGA'!I:I,AV1)</f>
        <v>4556</v>
      </c>
      <c r="AW3" s="15">
        <f>SUMIFS('Format MEGA'!K:K,'Format MEGA'!I:I,AW1)</f>
        <v>1</v>
      </c>
    </row>
    <row r="4" spans="1:49" ht="15.75" x14ac:dyDescent="0.25">
      <c r="A4" s="2"/>
      <c r="C4" s="21">
        <v>44676</v>
      </c>
      <c r="D4" s="16"/>
      <c r="E4" s="22"/>
      <c r="F4" s="16" t="s">
        <v>6</v>
      </c>
      <c r="G4" s="16" t="s">
        <v>99</v>
      </c>
      <c r="H4" s="16" t="s">
        <v>100</v>
      </c>
      <c r="I4" s="16"/>
      <c r="J4" s="16"/>
      <c r="K4" s="50">
        <v>2111</v>
      </c>
      <c r="L4" s="53">
        <v>2111</v>
      </c>
      <c r="M4" s="16" t="s">
        <v>77</v>
      </c>
      <c r="AT4" s="33"/>
      <c r="AU4" s="33"/>
      <c r="AV4" s="15">
        <f>AV2-AV3</f>
        <v>-4556</v>
      </c>
      <c r="AW4" s="15">
        <f>AW2-AW3</f>
        <v>5448</v>
      </c>
    </row>
    <row r="5" spans="1:49" ht="16.5" thickBot="1" x14ac:dyDescent="0.3">
      <c r="A5" s="2"/>
      <c r="C5" s="21">
        <v>44677</v>
      </c>
      <c r="D5" s="16"/>
      <c r="E5" s="22"/>
      <c r="F5" s="16" t="s">
        <v>6</v>
      </c>
      <c r="G5" s="16" t="s">
        <v>102</v>
      </c>
      <c r="H5" s="16" t="s">
        <v>100</v>
      </c>
      <c r="I5" s="16"/>
      <c r="J5" s="16"/>
      <c r="K5" s="50">
        <v>2000</v>
      </c>
      <c r="L5" s="53">
        <v>2000</v>
      </c>
      <c r="M5" s="16" t="s">
        <v>76</v>
      </c>
    </row>
    <row r="6" spans="1:49" ht="16.5" thickBot="1" x14ac:dyDescent="0.3">
      <c r="A6" s="2"/>
      <c r="C6" s="21">
        <v>44677</v>
      </c>
      <c r="D6" s="16"/>
      <c r="E6" s="22"/>
      <c r="F6" s="16" t="s">
        <v>19</v>
      </c>
      <c r="G6" s="16" t="s">
        <v>101</v>
      </c>
      <c r="H6" s="16" t="s">
        <v>100</v>
      </c>
      <c r="I6" s="16"/>
      <c r="J6" s="16"/>
      <c r="K6" s="50">
        <v>1111</v>
      </c>
      <c r="L6" s="53">
        <v>1111</v>
      </c>
      <c r="M6" s="16" t="s">
        <v>100</v>
      </c>
      <c r="AS6" s="25" t="s">
        <v>84</v>
      </c>
      <c r="AT6" s="35" t="str">
        <f>IF(AT3=AV6,"Ok","FAUX")</f>
        <v>FAUX</v>
      </c>
      <c r="AU6" s="36" t="str">
        <f>IF(AU3=AW6,"Ok","FAUX")</f>
        <v>FAUX</v>
      </c>
      <c r="AV6" s="34">
        <f>AV4+AT2</f>
        <v>-4556</v>
      </c>
      <c r="AW6" s="34">
        <f>AW4+AU2</f>
        <v>5448</v>
      </c>
    </row>
    <row r="7" spans="1:49" ht="15.75" x14ac:dyDescent="0.25">
      <c r="A7" s="2"/>
      <c r="C7" s="21">
        <v>44677</v>
      </c>
      <c r="D7" s="16"/>
      <c r="E7" s="22"/>
      <c r="F7" s="16" t="s">
        <v>19</v>
      </c>
      <c r="G7" s="16" t="s">
        <v>99</v>
      </c>
      <c r="H7" s="16" t="s">
        <v>100</v>
      </c>
      <c r="I7" s="16"/>
      <c r="J7" s="16"/>
      <c r="K7" s="50">
        <v>2000</v>
      </c>
      <c r="L7" s="53">
        <v>2000</v>
      </c>
      <c r="M7" s="16" t="s">
        <v>74</v>
      </c>
    </row>
    <row r="8" spans="1:49" ht="15.75" x14ac:dyDescent="0.25">
      <c r="A8" s="12"/>
      <c r="B8" s="12"/>
      <c r="C8" s="21">
        <v>44677</v>
      </c>
      <c r="D8" s="16"/>
      <c r="E8" s="22"/>
      <c r="F8" s="16" t="s">
        <v>0</v>
      </c>
      <c r="G8" s="16" t="s">
        <v>99</v>
      </c>
      <c r="H8" s="16" t="s">
        <v>100</v>
      </c>
      <c r="I8" s="16"/>
      <c r="J8" s="16"/>
      <c r="K8" s="50">
        <v>1</v>
      </c>
      <c r="L8" s="53">
        <v>1</v>
      </c>
      <c r="M8" s="16" t="s">
        <v>74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</row>
    <row r="9" spans="1:49" ht="15.75" x14ac:dyDescent="0.25">
      <c r="C9" s="21">
        <v>44677</v>
      </c>
      <c r="D9" s="16"/>
      <c r="E9" s="22"/>
      <c r="F9" s="16" t="s">
        <v>6</v>
      </c>
      <c r="G9" s="16" t="s">
        <v>102</v>
      </c>
      <c r="H9" s="16" t="s">
        <v>100</v>
      </c>
      <c r="I9" s="16"/>
      <c r="J9" s="16"/>
      <c r="K9" s="50">
        <v>5464</v>
      </c>
      <c r="L9" s="53">
        <v>5464</v>
      </c>
      <c r="M9" s="16" t="s">
        <v>78</v>
      </c>
    </row>
    <row r="10" spans="1:49" ht="15.75" x14ac:dyDescent="0.25">
      <c r="C10" s="21">
        <v>44677</v>
      </c>
      <c r="D10" s="16"/>
      <c r="E10" s="22"/>
      <c r="F10" s="16" t="s">
        <v>6</v>
      </c>
      <c r="G10" s="16" t="s">
        <v>99</v>
      </c>
      <c r="H10" s="16" t="s">
        <v>100</v>
      </c>
      <c r="I10" s="16"/>
      <c r="J10" s="16"/>
      <c r="K10" s="50">
        <v>564</v>
      </c>
      <c r="L10" s="53">
        <v>564</v>
      </c>
      <c r="M10" s="16" t="s">
        <v>76</v>
      </c>
    </row>
    <row r="11" spans="1:49" ht="15.75" x14ac:dyDescent="0.25">
      <c r="C11" s="21">
        <v>44677</v>
      </c>
      <c r="D11" s="16"/>
      <c r="E11" s="22"/>
      <c r="F11" s="16" t="s">
        <v>0</v>
      </c>
      <c r="G11" s="16" t="s">
        <v>102</v>
      </c>
      <c r="H11" s="16" t="s">
        <v>100</v>
      </c>
      <c r="I11" s="16"/>
      <c r="J11" s="16"/>
      <c r="K11" s="50">
        <v>5456</v>
      </c>
      <c r="L11" s="53">
        <v>5456</v>
      </c>
      <c r="M11" s="16" t="s">
        <v>74</v>
      </c>
      <c r="AS11"/>
    </row>
    <row r="12" spans="1:49" ht="15.75" x14ac:dyDescent="0.25">
      <c r="C12" s="21">
        <v>44677</v>
      </c>
      <c r="D12" s="16"/>
      <c r="E12" s="22"/>
      <c r="F12" s="16" t="s">
        <v>6</v>
      </c>
      <c r="G12" s="16" t="s">
        <v>99</v>
      </c>
      <c r="H12" s="16" t="s">
        <v>100</v>
      </c>
      <c r="I12" s="16"/>
      <c r="J12" s="16"/>
      <c r="K12" s="50">
        <v>774</v>
      </c>
      <c r="L12" s="53">
        <v>774</v>
      </c>
      <c r="M12" s="16" t="s">
        <v>78</v>
      </c>
      <c r="AS12"/>
    </row>
    <row r="16" spans="1:49" x14ac:dyDescent="0.25">
      <c r="E16" s="8"/>
      <c r="G16" s="9"/>
    </row>
    <row r="17" spans="3:13" x14ac:dyDescent="0.25">
      <c r="C17" s="12"/>
      <c r="D17" s="12"/>
      <c r="E17" s="12"/>
      <c r="F17" s="12"/>
      <c r="G17" s="12"/>
      <c r="H17" s="12"/>
      <c r="I17" s="12"/>
      <c r="J17" s="12"/>
      <c r="K17" s="12"/>
      <c r="L17" s="20"/>
      <c r="M17" s="12"/>
    </row>
    <row r="21" spans="3:13" x14ac:dyDescent="0.25">
      <c r="G21" s="7"/>
    </row>
  </sheetData>
  <mergeCells count="1">
    <mergeCell ref="A1:M1"/>
  </mergeCells>
  <conditionalFormatting sqref="AT6">
    <cfRule type="containsText" dxfId="57" priority="3" operator="containsText" text="FAUX">
      <formula>NOT(ISERROR(SEARCH("FAUX",AT6)))</formula>
    </cfRule>
    <cfRule type="containsText" dxfId="56" priority="4" operator="containsText" text="Ok">
      <formula>NOT(ISERROR(SEARCH("Ok",AT6)))</formula>
    </cfRule>
  </conditionalFormatting>
  <conditionalFormatting sqref="AU6">
    <cfRule type="containsText" dxfId="55" priority="1" operator="containsText" text="FAUX">
      <formula>NOT(ISERROR(SEARCH("FAUX",AU6)))</formula>
    </cfRule>
    <cfRule type="containsText" dxfId="54" priority="2" operator="containsText" text="Ok">
      <formula>NOT(ISERROR(SEARCH("Ok",AU6)))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lancerUserform">
                <anchor moveWithCells="1" sizeWithCells="1">
                  <from>
                    <xdr:col>7</xdr:col>
                    <xdr:colOff>1600200</xdr:colOff>
                    <xdr:row>0</xdr:row>
                    <xdr:rowOff>95250</xdr:rowOff>
                  </from>
                  <to>
                    <xdr:col>11</xdr:col>
                    <xdr:colOff>1019175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15914-3E92-4EFC-8D95-F5463E050969}">
  <sheetPr codeName="Feuil2"/>
  <dimension ref="A1:P22"/>
  <sheetViews>
    <sheetView topLeftCell="D1" zoomScale="85" zoomScaleNormal="85" workbookViewId="0">
      <selection activeCell="F90" sqref="F90"/>
    </sheetView>
  </sheetViews>
  <sheetFormatPr baseColWidth="10" defaultRowHeight="15" x14ac:dyDescent="0.25"/>
  <cols>
    <col min="1" max="1" width="11.42578125" bestFit="1" customWidth="1"/>
    <col min="2" max="2" width="14.5703125" bestFit="1" customWidth="1"/>
    <col min="3" max="3" width="16" bestFit="1" customWidth="1"/>
    <col min="4" max="4" width="11.28515625" bestFit="1" customWidth="1"/>
    <col min="5" max="5" width="15.42578125" bestFit="1" customWidth="1"/>
    <col min="6" max="7" width="16" bestFit="1" customWidth="1"/>
    <col min="8" max="8" width="11.85546875" bestFit="1" customWidth="1"/>
    <col min="9" max="9" width="12.42578125" bestFit="1" customWidth="1"/>
    <col min="10" max="10" width="11.85546875" bestFit="1" customWidth="1"/>
    <col min="11" max="11" width="15.42578125" bestFit="1" customWidth="1"/>
    <col min="12" max="12" width="16.5703125" bestFit="1" customWidth="1"/>
    <col min="13" max="13" width="11" bestFit="1" customWidth="1"/>
    <col min="14" max="14" width="12.28515625" bestFit="1" customWidth="1"/>
    <col min="15" max="15" width="17.28515625" bestFit="1" customWidth="1"/>
    <col min="16" max="16" width="24.28515625" bestFit="1" customWidth="1"/>
    <col min="17" max="17" width="15" bestFit="1" customWidth="1"/>
    <col min="18" max="18" width="24.28515625" bestFit="1" customWidth="1"/>
    <col min="19" max="22" width="6.85546875" bestFit="1" customWidth="1"/>
    <col min="23" max="26" width="7.7109375" bestFit="1" customWidth="1"/>
    <col min="27" max="30" width="8.7109375" bestFit="1" customWidth="1"/>
    <col min="31" max="34" width="7.140625" bestFit="1" customWidth="1"/>
    <col min="35" max="38" width="13.140625" bestFit="1" customWidth="1"/>
    <col min="39" max="42" width="9.85546875" bestFit="1" customWidth="1"/>
    <col min="43" max="43" width="3.85546875" bestFit="1" customWidth="1"/>
    <col min="44" max="44" width="15.28515625" bestFit="1" customWidth="1"/>
  </cols>
  <sheetData>
    <row r="1" spans="1:16" ht="31.15" customHeight="1" thickBot="1" x14ac:dyDescent="0.3">
      <c r="A1" s="37" t="s">
        <v>15</v>
      </c>
      <c r="B1" s="37" t="s">
        <v>22</v>
      </c>
      <c r="C1" s="37" t="s">
        <v>94</v>
      </c>
      <c r="D1" s="37" t="s">
        <v>5</v>
      </c>
      <c r="E1" s="37" t="s">
        <v>91</v>
      </c>
      <c r="F1" s="37" t="s">
        <v>95</v>
      </c>
      <c r="G1" s="37" t="s">
        <v>96</v>
      </c>
      <c r="H1" s="37" t="s">
        <v>1</v>
      </c>
      <c r="I1" s="37" t="s">
        <v>2</v>
      </c>
      <c r="J1" s="37" t="s">
        <v>87</v>
      </c>
      <c r="K1" s="37" t="s">
        <v>4</v>
      </c>
      <c r="L1" s="37" t="s">
        <v>97</v>
      </c>
      <c r="M1" s="37" t="s">
        <v>28</v>
      </c>
      <c r="N1" s="37" t="s">
        <v>98</v>
      </c>
      <c r="O1" s="37" t="s">
        <v>88</v>
      </c>
      <c r="P1" s="37" t="s">
        <v>92</v>
      </c>
    </row>
    <row r="2" spans="1:16" ht="15.75" x14ac:dyDescent="0.25">
      <c r="A2" s="51" t="s">
        <v>90</v>
      </c>
      <c r="B2" s="51">
        <v>5</v>
      </c>
      <c r="C2" s="51"/>
      <c r="D2" s="51">
        <v>20220425</v>
      </c>
      <c r="E2" s="51" t="s">
        <v>89</v>
      </c>
      <c r="F2" s="51">
        <v>1</v>
      </c>
      <c r="G2" s="51">
        <v>0</v>
      </c>
      <c r="H2" s="51">
        <v>6645</v>
      </c>
      <c r="I2" s="51"/>
      <c r="J2" s="51" t="s">
        <v>100</v>
      </c>
      <c r="K2" s="52">
        <v>4556</v>
      </c>
      <c r="L2" s="52">
        <v>4556</v>
      </c>
      <c r="M2" s="51" t="s">
        <v>73</v>
      </c>
      <c r="N2" s="51">
        <v>2.5</v>
      </c>
      <c r="O2" s="51">
        <f>MROUND(TBM[[#This Row],[Montant]]/(TBM[[#This Row],[Taxe5]]+100)*TBM[[#This Row],[Taxe5]],0.05)</f>
        <v>111.10000000000001</v>
      </c>
      <c r="P2" s="51">
        <v>1171</v>
      </c>
    </row>
    <row r="3" spans="1:16" ht="15.75" x14ac:dyDescent="0.25">
      <c r="A3" s="51" t="s">
        <v>90</v>
      </c>
      <c r="B3" s="51">
        <v>5</v>
      </c>
      <c r="C3" s="51"/>
      <c r="D3" s="51">
        <v>20220425</v>
      </c>
      <c r="E3" s="51" t="s">
        <v>89</v>
      </c>
      <c r="F3" s="51">
        <v>1</v>
      </c>
      <c r="G3" s="51">
        <v>0</v>
      </c>
      <c r="H3" s="51"/>
      <c r="I3" s="51">
        <v>1020</v>
      </c>
      <c r="J3" s="51" t="s">
        <v>100</v>
      </c>
      <c r="K3" s="52">
        <v>4556</v>
      </c>
      <c r="L3" s="52">
        <v>4556</v>
      </c>
      <c r="M3" s="51"/>
      <c r="N3" s="51">
        <v>0</v>
      </c>
      <c r="O3" s="51">
        <v>0</v>
      </c>
      <c r="P3" s="51"/>
    </row>
    <row r="4" spans="1:16" ht="15.75" x14ac:dyDescent="0.25">
      <c r="A4" s="51" t="s">
        <v>90</v>
      </c>
      <c r="B4" s="51">
        <v>6</v>
      </c>
      <c r="C4" s="51"/>
      <c r="D4" s="51">
        <v>20220425</v>
      </c>
      <c r="E4" s="51" t="s">
        <v>89</v>
      </c>
      <c r="F4" s="51">
        <v>1</v>
      </c>
      <c r="G4" s="51">
        <v>0</v>
      </c>
      <c r="H4" s="51">
        <v>1010</v>
      </c>
      <c r="I4" s="51"/>
      <c r="J4" s="51" t="s">
        <v>100</v>
      </c>
      <c r="K4" s="52">
        <v>2111</v>
      </c>
      <c r="L4" s="52">
        <v>2111</v>
      </c>
      <c r="M4" s="51" t="s">
        <v>77</v>
      </c>
      <c r="N4" s="51">
        <v>7.7</v>
      </c>
      <c r="O4" s="51">
        <f>MROUND(TBM[[#This Row],[Montant]]/(TBM[[#This Row],[Taxe5]]+100)*TBM[[#This Row],[Taxe5]],0.05)</f>
        <v>150.95000000000002</v>
      </c>
      <c r="P4" s="51">
        <v>2200</v>
      </c>
    </row>
    <row r="5" spans="1:16" ht="15.75" x14ac:dyDescent="0.25">
      <c r="A5" s="51" t="s">
        <v>90</v>
      </c>
      <c r="B5" s="51">
        <v>6</v>
      </c>
      <c r="C5" s="51"/>
      <c r="D5" s="51">
        <v>20220425</v>
      </c>
      <c r="E5" s="51" t="s">
        <v>89</v>
      </c>
      <c r="F5" s="51">
        <v>1</v>
      </c>
      <c r="G5" s="51">
        <v>0</v>
      </c>
      <c r="H5" s="51"/>
      <c r="I5" s="51">
        <v>3000</v>
      </c>
      <c r="J5" s="51" t="s">
        <v>100</v>
      </c>
      <c r="K5" s="52">
        <v>2111</v>
      </c>
      <c r="L5" s="52">
        <v>2111</v>
      </c>
      <c r="M5" s="51"/>
      <c r="N5" s="51">
        <v>0</v>
      </c>
      <c r="O5" s="51">
        <v>0</v>
      </c>
      <c r="P5" s="51"/>
    </row>
    <row r="6" spans="1:16" ht="15.75" x14ac:dyDescent="0.25">
      <c r="A6" s="51" t="s">
        <v>90</v>
      </c>
      <c r="B6" s="51">
        <v>7</v>
      </c>
      <c r="C6" s="51"/>
      <c r="D6" s="51">
        <v>20220426</v>
      </c>
      <c r="E6" s="51" t="s">
        <v>89</v>
      </c>
      <c r="F6" s="51">
        <v>1</v>
      </c>
      <c r="G6" s="51">
        <v>0</v>
      </c>
      <c r="H6" s="51">
        <v>1000</v>
      </c>
      <c r="I6" s="51"/>
      <c r="J6" s="51" t="s">
        <v>100</v>
      </c>
      <c r="K6" s="52">
        <v>2000</v>
      </c>
      <c r="L6" s="52">
        <v>2000</v>
      </c>
      <c r="M6" s="51" t="s">
        <v>76</v>
      </c>
      <c r="N6" s="51">
        <v>2.5</v>
      </c>
      <c r="O6" s="51">
        <f>MROUND(TBM[[#This Row],[Montant]]/(TBM[[#This Row],[Taxe5]]+100)*TBM[[#This Row],[Taxe5]],0.05)</f>
        <v>48.800000000000004</v>
      </c>
      <c r="P6" s="51">
        <v>2200</v>
      </c>
    </row>
    <row r="7" spans="1:16" ht="15.75" x14ac:dyDescent="0.25">
      <c r="A7" s="51" t="s">
        <v>90</v>
      </c>
      <c r="B7" s="51">
        <v>7</v>
      </c>
      <c r="C7" s="51"/>
      <c r="D7" s="51">
        <v>20220426</v>
      </c>
      <c r="E7" s="51" t="s">
        <v>89</v>
      </c>
      <c r="F7" s="51">
        <v>1</v>
      </c>
      <c r="G7" s="51">
        <v>0</v>
      </c>
      <c r="H7" s="51">
        <v>3000</v>
      </c>
      <c r="I7" s="51"/>
      <c r="J7" s="51" t="s">
        <v>100</v>
      </c>
      <c r="K7" s="52">
        <v>2000</v>
      </c>
      <c r="L7" s="52">
        <v>2000</v>
      </c>
      <c r="M7" s="51"/>
      <c r="N7" s="51">
        <v>0</v>
      </c>
      <c r="O7" s="51">
        <v>0</v>
      </c>
      <c r="P7" s="51"/>
    </row>
    <row r="8" spans="1:16" ht="15.75" x14ac:dyDescent="0.25">
      <c r="A8" s="51" t="s">
        <v>90</v>
      </c>
      <c r="B8" s="51">
        <v>8</v>
      </c>
      <c r="C8" s="51"/>
      <c r="D8" s="51">
        <v>20220426</v>
      </c>
      <c r="E8" s="51" t="s">
        <v>89</v>
      </c>
      <c r="F8" s="51">
        <v>1</v>
      </c>
      <c r="G8" s="51">
        <v>0</v>
      </c>
      <c r="H8" s="51"/>
      <c r="I8" s="51">
        <v>6645</v>
      </c>
      <c r="J8" s="51" t="s">
        <v>100</v>
      </c>
      <c r="K8" s="52">
        <v>2000</v>
      </c>
      <c r="L8" s="52">
        <v>2000</v>
      </c>
      <c r="M8" s="51" t="s">
        <v>74</v>
      </c>
      <c r="N8" s="51">
        <v>7.7</v>
      </c>
      <c r="O8" s="51">
        <f>MROUND(TBM[[#This Row],[Montant]]/(TBM[[#This Row],[Taxe5]]+100)*TBM[[#This Row],[Taxe5]],0.05)</f>
        <v>143</v>
      </c>
      <c r="P8" s="51">
        <v>1171</v>
      </c>
    </row>
    <row r="9" spans="1:16" ht="15.75" x14ac:dyDescent="0.25">
      <c r="A9" s="51" t="s">
        <v>90</v>
      </c>
      <c r="B9" s="51">
        <v>8</v>
      </c>
      <c r="C9" s="51"/>
      <c r="D9" s="51">
        <v>20220426</v>
      </c>
      <c r="E9" s="51" t="s">
        <v>89</v>
      </c>
      <c r="F9" s="51">
        <v>1</v>
      </c>
      <c r="G9" s="51">
        <v>0</v>
      </c>
      <c r="H9" s="51">
        <v>1010</v>
      </c>
      <c r="I9" s="51"/>
      <c r="J9" s="51" t="s">
        <v>100</v>
      </c>
      <c r="K9" s="52">
        <v>2000</v>
      </c>
      <c r="L9" s="52">
        <v>2000</v>
      </c>
      <c r="M9" s="51"/>
      <c r="N9" s="51">
        <v>0</v>
      </c>
      <c r="O9" s="51">
        <v>0</v>
      </c>
      <c r="P9" s="51"/>
    </row>
    <row r="10" spans="1:16" ht="15.75" x14ac:dyDescent="0.25">
      <c r="A10" s="51" t="s">
        <v>90</v>
      </c>
      <c r="B10" s="51">
        <v>9</v>
      </c>
      <c r="C10" s="51"/>
      <c r="D10" s="51">
        <v>20220426</v>
      </c>
      <c r="E10" s="51" t="s">
        <v>89</v>
      </c>
      <c r="F10" s="51">
        <v>1</v>
      </c>
      <c r="G10" s="51">
        <v>0</v>
      </c>
      <c r="H10" s="51">
        <v>6000</v>
      </c>
      <c r="I10" s="51"/>
      <c r="J10" s="51" t="s">
        <v>100</v>
      </c>
      <c r="K10" s="52">
        <v>1</v>
      </c>
      <c r="L10" s="52">
        <v>1</v>
      </c>
      <c r="M10" s="51" t="s">
        <v>74</v>
      </c>
      <c r="N10" s="51">
        <v>7.7</v>
      </c>
      <c r="O10" s="51">
        <f>MROUND(TBM[[#This Row],[Montant]]/(TBM[[#This Row],[Taxe5]]+100)*TBM[[#This Row],[Taxe5]],0.05)</f>
        <v>0.05</v>
      </c>
      <c r="P10" s="51">
        <v>1171</v>
      </c>
    </row>
    <row r="11" spans="1:16" ht="15.75" x14ac:dyDescent="0.25">
      <c r="A11" s="51" t="s">
        <v>90</v>
      </c>
      <c r="B11" s="51">
        <v>9</v>
      </c>
      <c r="C11" s="51"/>
      <c r="D11" s="51">
        <v>20220426</v>
      </c>
      <c r="E11" s="51" t="s">
        <v>89</v>
      </c>
      <c r="F11" s="51">
        <v>1</v>
      </c>
      <c r="G11" s="51">
        <v>0</v>
      </c>
      <c r="H11" s="51"/>
      <c r="I11" s="51">
        <v>1010</v>
      </c>
      <c r="J11" s="51" t="s">
        <v>100</v>
      </c>
      <c r="K11" s="52">
        <v>1</v>
      </c>
      <c r="L11" s="52">
        <v>1</v>
      </c>
      <c r="M11" s="51"/>
      <c r="N11" s="51">
        <v>0</v>
      </c>
      <c r="O11" s="51">
        <v>0</v>
      </c>
      <c r="P11" s="51"/>
    </row>
    <row r="12" spans="1:16" ht="15.75" x14ac:dyDescent="0.25">
      <c r="A12" s="51" t="s">
        <v>90</v>
      </c>
      <c r="B12" s="51">
        <v>10</v>
      </c>
      <c r="C12" s="51"/>
      <c r="D12" s="51">
        <v>20220426</v>
      </c>
      <c r="E12" s="51" t="s">
        <v>89</v>
      </c>
      <c r="F12" s="51">
        <v>1</v>
      </c>
      <c r="G12" s="51">
        <v>0</v>
      </c>
      <c r="H12" s="51"/>
      <c r="I12" s="51">
        <v>1000</v>
      </c>
      <c r="J12" s="51" t="s">
        <v>100</v>
      </c>
      <c r="K12" s="52">
        <v>5464</v>
      </c>
      <c r="L12" s="52">
        <v>5464</v>
      </c>
      <c r="M12" s="51" t="s">
        <v>78</v>
      </c>
      <c r="N12" s="51">
        <v>0</v>
      </c>
      <c r="O12" s="51">
        <f>MROUND(TBM[[#This Row],[Montant]]/(TBM[[#This Row],[Taxe5]]+100)*TBM[[#This Row],[Taxe5]],0.05)</f>
        <v>0</v>
      </c>
      <c r="P12" s="51">
        <v>2200</v>
      </c>
    </row>
    <row r="13" spans="1:16" ht="15.75" x14ac:dyDescent="0.25">
      <c r="A13" s="51" t="s">
        <v>90</v>
      </c>
      <c r="B13" s="51">
        <v>10</v>
      </c>
      <c r="C13" s="51"/>
      <c r="D13" s="51">
        <v>20220426</v>
      </c>
      <c r="E13" s="51" t="s">
        <v>89</v>
      </c>
      <c r="F13" s="51">
        <v>1</v>
      </c>
      <c r="G13" s="51">
        <v>0</v>
      </c>
      <c r="H13" s="51">
        <v>3000</v>
      </c>
      <c r="I13" s="51"/>
      <c r="J13" s="51" t="s">
        <v>100</v>
      </c>
      <c r="K13" s="52">
        <v>5464</v>
      </c>
      <c r="L13" s="52">
        <v>5464</v>
      </c>
      <c r="M13" s="51"/>
      <c r="N13" s="51">
        <v>0</v>
      </c>
      <c r="O13" s="51">
        <v>0</v>
      </c>
      <c r="P13" s="51"/>
    </row>
    <row r="14" spans="1:16" ht="15.75" x14ac:dyDescent="0.25">
      <c r="A14" s="51" t="s">
        <v>90</v>
      </c>
      <c r="B14" s="51">
        <v>11</v>
      </c>
      <c r="C14" s="51"/>
      <c r="D14" s="51">
        <v>20220426</v>
      </c>
      <c r="E14" s="51" t="s">
        <v>89</v>
      </c>
      <c r="F14" s="51">
        <v>1</v>
      </c>
      <c r="G14" s="51">
        <v>0</v>
      </c>
      <c r="H14" s="51">
        <v>1010</v>
      </c>
      <c r="I14" s="51"/>
      <c r="J14" s="51" t="s">
        <v>100</v>
      </c>
      <c r="K14" s="52">
        <v>564</v>
      </c>
      <c r="L14" s="52">
        <v>564</v>
      </c>
      <c r="M14" s="51" t="s">
        <v>76</v>
      </c>
      <c r="N14" s="51">
        <v>2.5</v>
      </c>
      <c r="O14" s="51">
        <f>MROUND(TBM[[#This Row],[Montant]]/(TBM[[#This Row],[Taxe5]]+100)*TBM[[#This Row],[Taxe5]],0.05)</f>
        <v>13.75</v>
      </c>
      <c r="P14" s="51">
        <v>2200</v>
      </c>
    </row>
    <row r="15" spans="1:16" ht="15.75" x14ac:dyDescent="0.25">
      <c r="A15" s="51" t="s">
        <v>90</v>
      </c>
      <c r="B15" s="51">
        <v>11</v>
      </c>
      <c r="C15" s="51"/>
      <c r="D15" s="51">
        <v>20220426</v>
      </c>
      <c r="E15" s="51" t="s">
        <v>89</v>
      </c>
      <c r="F15" s="51">
        <v>1</v>
      </c>
      <c r="G15" s="51">
        <v>0</v>
      </c>
      <c r="H15" s="51"/>
      <c r="I15" s="51">
        <v>3000</v>
      </c>
      <c r="J15" s="51" t="s">
        <v>100</v>
      </c>
      <c r="K15" s="52">
        <v>564</v>
      </c>
      <c r="L15" s="52">
        <v>564</v>
      </c>
      <c r="M15" s="51"/>
      <c r="N15" s="51">
        <v>0</v>
      </c>
      <c r="O15" s="51">
        <v>0</v>
      </c>
      <c r="P15" s="51"/>
    </row>
    <row r="16" spans="1:16" ht="15.75" x14ac:dyDescent="0.25">
      <c r="A16" s="51" t="s">
        <v>90</v>
      </c>
      <c r="B16" s="51">
        <v>12</v>
      </c>
      <c r="C16" s="51"/>
      <c r="D16" s="51">
        <v>20220426</v>
      </c>
      <c r="E16" s="51" t="s">
        <v>89</v>
      </c>
      <c r="F16" s="51">
        <v>1</v>
      </c>
      <c r="G16" s="51">
        <v>0</v>
      </c>
      <c r="H16" s="51">
        <v>6000</v>
      </c>
      <c r="I16" s="51"/>
      <c r="J16" s="51" t="s">
        <v>100</v>
      </c>
      <c r="K16" s="52">
        <v>5456</v>
      </c>
      <c r="L16" s="52">
        <v>5456</v>
      </c>
      <c r="M16" s="51" t="s">
        <v>74</v>
      </c>
      <c r="N16" s="51">
        <v>7.7</v>
      </c>
      <c r="O16" s="51">
        <f>MROUND(TBM[[#This Row],[Montant]]/(TBM[[#This Row],[Taxe5]]+100)*TBM[[#This Row],[Taxe5]],0.05)</f>
        <v>390.1</v>
      </c>
      <c r="P16" s="51">
        <v>1171</v>
      </c>
    </row>
    <row r="17" spans="1:16" ht="15.75" x14ac:dyDescent="0.25">
      <c r="A17" s="51" t="s">
        <v>90</v>
      </c>
      <c r="B17" s="51">
        <v>12</v>
      </c>
      <c r="C17" s="51"/>
      <c r="D17" s="51">
        <v>20220426</v>
      </c>
      <c r="E17" s="51" t="s">
        <v>89</v>
      </c>
      <c r="F17" s="51">
        <v>1</v>
      </c>
      <c r="G17" s="51">
        <v>0</v>
      </c>
      <c r="H17" s="51"/>
      <c r="I17" s="51">
        <v>1000</v>
      </c>
      <c r="J17" s="51" t="s">
        <v>100</v>
      </c>
      <c r="K17" s="52">
        <v>5456</v>
      </c>
      <c r="L17" s="52">
        <v>5456</v>
      </c>
      <c r="M17" s="51"/>
      <c r="N17" s="51">
        <v>0</v>
      </c>
      <c r="O17" s="51">
        <v>0</v>
      </c>
      <c r="P17" s="51"/>
    </row>
    <row r="18" spans="1:16" ht="15.75" x14ac:dyDescent="0.25">
      <c r="A18" s="51" t="s">
        <v>90</v>
      </c>
      <c r="B18" s="51">
        <v>13</v>
      </c>
      <c r="C18" s="51"/>
      <c r="D18" s="51">
        <v>20220426</v>
      </c>
      <c r="E18" s="51" t="s">
        <v>89</v>
      </c>
      <c r="F18" s="51">
        <v>1</v>
      </c>
      <c r="G18" s="51">
        <v>0</v>
      </c>
      <c r="H18" s="51">
        <v>1010</v>
      </c>
      <c r="I18" s="51"/>
      <c r="J18" s="51" t="s">
        <v>100</v>
      </c>
      <c r="K18" s="52">
        <v>774</v>
      </c>
      <c r="L18" s="52">
        <v>774</v>
      </c>
      <c r="M18" s="51"/>
      <c r="N18" s="51">
        <v>0</v>
      </c>
      <c r="O18" s="51">
        <f>MROUND(TBM[[#This Row],[Montant]]/(TBM[[#This Row],[Taxe5]]+100)*TBM[[#This Row],[Taxe5]],0.05)</f>
        <v>0</v>
      </c>
      <c r="P18" s="51">
        <v>2200</v>
      </c>
    </row>
    <row r="19" spans="1:16" ht="15.75" x14ac:dyDescent="0.25">
      <c r="A19" s="51" t="s">
        <v>90</v>
      </c>
      <c r="B19" s="51">
        <v>13</v>
      </c>
      <c r="C19" s="51"/>
      <c r="D19" s="51">
        <v>20220426</v>
      </c>
      <c r="E19" s="51" t="s">
        <v>89</v>
      </c>
      <c r="F19" s="51">
        <v>1</v>
      </c>
      <c r="G19" s="51">
        <v>0</v>
      </c>
      <c r="H19" s="51"/>
      <c r="I19" s="51">
        <v>3000</v>
      </c>
      <c r="J19" s="51" t="s">
        <v>100</v>
      </c>
      <c r="K19" s="52">
        <v>774</v>
      </c>
      <c r="L19" s="52">
        <v>774</v>
      </c>
      <c r="M19" s="51" t="s">
        <v>78</v>
      </c>
      <c r="N19" s="51">
        <v>0</v>
      </c>
      <c r="O19" s="51">
        <v>0</v>
      </c>
      <c r="P19" s="51"/>
    </row>
    <row r="21" spans="1:16" x14ac:dyDescent="0.25">
      <c r="K21" s="11"/>
      <c r="L21" s="11"/>
      <c r="M21" s="11"/>
      <c r="N21" s="11"/>
      <c r="O21" s="11"/>
    </row>
    <row r="22" spans="1:16" x14ac:dyDescent="0.25">
      <c r="M22" s="1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ADCF6-65C8-4787-96C7-7F2098B85157}">
  <sheetPr codeName="Feuil5"/>
  <dimension ref="A1:V14"/>
  <sheetViews>
    <sheetView workbookViewId="0">
      <selection activeCell="D10" sqref="D10"/>
    </sheetView>
  </sheetViews>
  <sheetFormatPr baseColWidth="10" defaultRowHeight="15" x14ac:dyDescent="0.25"/>
  <cols>
    <col min="1" max="1" width="33.7109375" bestFit="1" customWidth="1"/>
    <col min="2" max="3" width="13.7109375" customWidth="1"/>
    <col min="4" max="4" width="27" bestFit="1" customWidth="1"/>
    <col min="5" max="5" width="1.7109375" customWidth="1"/>
    <col min="7" max="7" width="17.140625" bestFit="1" customWidth="1"/>
    <col min="8" max="8" width="1.7109375" customWidth="1"/>
    <col min="10" max="10" width="11.5703125" style="32"/>
    <col min="11" max="11" width="1.7109375" customWidth="1"/>
    <col min="12" max="12" width="8.42578125" customWidth="1"/>
    <col min="13" max="13" width="16.140625" customWidth="1"/>
    <col min="14" max="14" width="9.7109375" customWidth="1"/>
    <col min="15" max="15" width="13.42578125" customWidth="1"/>
    <col min="16" max="16" width="10.28515625" customWidth="1"/>
    <col min="17" max="17" width="13" customWidth="1"/>
    <col min="18" max="19" width="9.7109375" customWidth="1"/>
    <col min="20" max="20" width="14.85546875" customWidth="1"/>
    <col min="21" max="21" width="8.7109375" customWidth="1"/>
    <col min="22" max="22" width="14" customWidth="1"/>
  </cols>
  <sheetData>
    <row r="1" spans="1:22" ht="25.15" customHeight="1" thickBot="1" x14ac:dyDescent="0.3">
      <c r="A1" s="71" t="s">
        <v>18</v>
      </c>
      <c r="B1" s="72"/>
      <c r="C1" s="72"/>
      <c r="D1" s="72"/>
      <c r="F1" s="71" t="s">
        <v>61</v>
      </c>
      <c r="G1" s="72"/>
      <c r="I1" s="18" t="s">
        <v>28</v>
      </c>
      <c r="J1" s="18" t="s">
        <v>86</v>
      </c>
      <c r="L1" s="73" t="s">
        <v>81</v>
      </c>
      <c r="M1" s="74"/>
      <c r="N1" s="74"/>
      <c r="O1" s="74"/>
      <c r="P1" s="74"/>
      <c r="Q1" s="74"/>
      <c r="R1" s="74"/>
      <c r="S1" s="74"/>
      <c r="T1" s="74"/>
      <c r="U1" s="74"/>
      <c r="V1" s="74"/>
    </row>
    <row r="2" spans="1:22" ht="51.75" customHeight="1" thickBot="1" x14ac:dyDescent="0.3">
      <c r="A2" s="47" t="s">
        <v>15</v>
      </c>
      <c r="B2" s="48" t="s">
        <v>16</v>
      </c>
      <c r="C2" s="48" t="s">
        <v>17</v>
      </c>
      <c r="D2" s="49" t="s">
        <v>3</v>
      </c>
      <c r="F2" s="47" t="s">
        <v>62</v>
      </c>
      <c r="G2" s="49" t="s">
        <v>63</v>
      </c>
      <c r="I2" s="47" t="s">
        <v>28</v>
      </c>
      <c r="J2" s="49" t="s">
        <v>93</v>
      </c>
      <c r="L2" s="68" t="s">
        <v>0</v>
      </c>
      <c r="M2" s="68" t="s">
        <v>19</v>
      </c>
      <c r="N2" s="68" t="s">
        <v>20</v>
      </c>
      <c r="O2" s="68" t="s">
        <v>6</v>
      </c>
      <c r="P2" s="68" t="s">
        <v>7</v>
      </c>
      <c r="Q2" s="68" t="s">
        <v>59</v>
      </c>
      <c r="R2" s="68" t="s">
        <v>21</v>
      </c>
      <c r="S2" s="68" t="s">
        <v>60</v>
      </c>
      <c r="T2" s="68" t="s">
        <v>65</v>
      </c>
      <c r="U2" s="68" t="s">
        <v>66</v>
      </c>
      <c r="V2" s="68" t="s">
        <v>67</v>
      </c>
    </row>
    <row r="3" spans="1:22" ht="19.899999999999999" customHeight="1" x14ac:dyDescent="0.25">
      <c r="A3" s="38" t="s">
        <v>0</v>
      </c>
      <c r="B3" s="3">
        <v>6000</v>
      </c>
      <c r="C3" s="3"/>
      <c r="D3" s="41" t="s">
        <v>0</v>
      </c>
      <c r="F3" s="54">
        <v>1000</v>
      </c>
      <c r="G3" s="56" t="str">
        <f>F3 &amp; " -  " &amp; "Caisse"</f>
        <v>1000 -  Caisse</v>
      </c>
      <c r="I3" s="60" t="s">
        <v>71</v>
      </c>
      <c r="J3" s="63">
        <v>1170</v>
      </c>
      <c r="L3" s="15" t="s">
        <v>74</v>
      </c>
      <c r="M3" s="15" t="s">
        <v>73</v>
      </c>
      <c r="N3" s="15" t="s">
        <v>74</v>
      </c>
      <c r="O3" s="15" t="s">
        <v>76</v>
      </c>
      <c r="P3" s="15" t="s">
        <v>80</v>
      </c>
      <c r="Q3" s="23" t="s">
        <v>71</v>
      </c>
      <c r="R3" s="15" t="s">
        <v>73</v>
      </c>
      <c r="S3" s="23" t="s">
        <v>71</v>
      </c>
      <c r="T3" s="23" t="s">
        <v>71</v>
      </c>
      <c r="U3" s="23" t="s">
        <v>71</v>
      </c>
      <c r="V3" s="15" t="s">
        <v>74</v>
      </c>
    </row>
    <row r="4" spans="1:22" ht="19.899999999999999" customHeight="1" x14ac:dyDescent="0.25">
      <c r="A4" s="39" t="s">
        <v>19</v>
      </c>
      <c r="B4" s="4">
        <v>6645</v>
      </c>
      <c r="C4" s="5"/>
      <c r="D4" s="42" t="s">
        <v>9</v>
      </c>
      <c r="F4" s="55">
        <v>1010</v>
      </c>
      <c r="G4" s="57" t="str">
        <f>F4 &amp; " -  " &amp; "Poste - CCP"</f>
        <v>1010 -  Poste - CCP</v>
      </c>
      <c r="I4" s="61" t="s">
        <v>72</v>
      </c>
      <c r="J4" s="64">
        <v>1170</v>
      </c>
      <c r="L4" s="15" t="s">
        <v>80</v>
      </c>
      <c r="M4" s="15" t="s">
        <v>74</v>
      </c>
      <c r="N4" s="15" t="s">
        <v>80</v>
      </c>
      <c r="O4" s="15" t="s">
        <v>77</v>
      </c>
      <c r="P4" s="23"/>
      <c r="Q4" s="23" t="s">
        <v>72</v>
      </c>
      <c r="R4" s="15" t="s">
        <v>75</v>
      </c>
      <c r="S4" s="23" t="s">
        <v>72</v>
      </c>
      <c r="T4" s="23" t="s">
        <v>72</v>
      </c>
      <c r="U4" s="23" t="s">
        <v>72</v>
      </c>
      <c r="V4" s="15" t="s">
        <v>80</v>
      </c>
    </row>
    <row r="5" spans="1:22" ht="19.899999999999999" customHeight="1" x14ac:dyDescent="0.25">
      <c r="A5" s="39" t="s">
        <v>20</v>
      </c>
      <c r="B5" s="4">
        <v>6640</v>
      </c>
      <c r="C5" s="5"/>
      <c r="D5" s="42" t="s">
        <v>10</v>
      </c>
      <c r="F5" s="58">
        <v>1020</v>
      </c>
      <c r="G5" s="59" t="str">
        <f>F5&amp;" -  "&amp;"Banque"</f>
        <v>1020 -  Banque</v>
      </c>
      <c r="I5" s="61" t="s">
        <v>79</v>
      </c>
      <c r="J5" s="64">
        <v>1170</v>
      </c>
      <c r="L5" s="23"/>
      <c r="M5" s="15" t="s">
        <v>80</v>
      </c>
      <c r="N5" s="23"/>
      <c r="O5" s="15" t="s">
        <v>78</v>
      </c>
      <c r="P5" s="23"/>
      <c r="Q5" s="23" t="s">
        <v>79</v>
      </c>
      <c r="R5" s="15" t="s">
        <v>74</v>
      </c>
      <c r="S5" s="23" t="s">
        <v>79</v>
      </c>
      <c r="T5" s="23" t="s">
        <v>79</v>
      </c>
      <c r="U5" s="23" t="s">
        <v>79</v>
      </c>
      <c r="V5" s="23"/>
    </row>
    <row r="6" spans="1:22" s="11" customFormat="1" ht="19.899999999999999" customHeight="1" x14ac:dyDescent="0.25">
      <c r="A6" s="40" t="s">
        <v>6</v>
      </c>
      <c r="B6" s="4"/>
      <c r="C6" s="4">
        <v>3000</v>
      </c>
      <c r="D6" s="43" t="s">
        <v>6</v>
      </c>
      <c r="E6" s="10"/>
      <c r="I6" s="62" t="s">
        <v>76</v>
      </c>
      <c r="J6" s="65">
        <v>2200</v>
      </c>
      <c r="L6" s="23"/>
      <c r="M6" s="23"/>
      <c r="N6" s="23"/>
      <c r="O6" s="23"/>
      <c r="P6" s="23"/>
      <c r="Q6" s="23"/>
      <c r="R6" s="15" t="s">
        <v>80</v>
      </c>
      <c r="S6" s="23"/>
      <c r="T6" s="23"/>
      <c r="U6" s="23"/>
      <c r="V6" s="23"/>
    </row>
    <row r="7" spans="1:22" ht="19.899999999999999" customHeight="1" x14ac:dyDescent="0.25">
      <c r="A7" s="39" t="s">
        <v>7</v>
      </c>
      <c r="B7" s="5">
        <v>6940</v>
      </c>
      <c r="C7" s="5"/>
      <c r="D7" s="44" t="s">
        <v>11</v>
      </c>
      <c r="E7" s="1"/>
      <c r="I7" s="62" t="s">
        <v>77</v>
      </c>
      <c r="J7" s="65">
        <v>2200</v>
      </c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2" ht="19.899999999999999" customHeight="1" x14ac:dyDescent="0.25">
      <c r="A8" s="39" t="s">
        <v>59</v>
      </c>
      <c r="B8" s="4">
        <v>4000</v>
      </c>
      <c r="C8" s="5"/>
      <c r="D8" s="42" t="s">
        <v>12</v>
      </c>
      <c r="I8" s="62" t="s">
        <v>78</v>
      </c>
      <c r="J8" s="65">
        <v>2200</v>
      </c>
    </row>
    <row r="9" spans="1:22" ht="19.899999999999999" customHeight="1" x14ac:dyDescent="0.25">
      <c r="A9" s="39" t="s">
        <v>21</v>
      </c>
      <c r="B9" s="4">
        <v>6500</v>
      </c>
      <c r="C9" s="5"/>
      <c r="D9" s="42" t="s">
        <v>13</v>
      </c>
      <c r="I9" s="62" t="s">
        <v>73</v>
      </c>
      <c r="J9" s="65">
        <v>1171</v>
      </c>
    </row>
    <row r="10" spans="1:22" ht="19.899999999999999" customHeight="1" x14ac:dyDescent="0.25">
      <c r="A10" s="39" t="s">
        <v>60</v>
      </c>
      <c r="B10" s="5">
        <v>1500</v>
      </c>
      <c r="C10" s="5"/>
      <c r="D10" s="42" t="s">
        <v>68</v>
      </c>
      <c r="I10" s="62" t="s">
        <v>75</v>
      </c>
      <c r="J10" s="65">
        <v>1170</v>
      </c>
    </row>
    <row r="11" spans="1:22" ht="19.899999999999999" customHeight="1" x14ac:dyDescent="0.25">
      <c r="A11" s="39" t="s">
        <v>65</v>
      </c>
      <c r="B11" s="17">
        <v>1510</v>
      </c>
      <c r="C11" s="17"/>
      <c r="D11" s="45" t="s">
        <v>69</v>
      </c>
      <c r="I11" s="62" t="s">
        <v>74</v>
      </c>
      <c r="J11" s="65">
        <v>1171</v>
      </c>
    </row>
    <row r="12" spans="1:22" ht="19.899999999999999" customHeight="1" x14ac:dyDescent="0.25">
      <c r="A12" s="39" t="s">
        <v>66</v>
      </c>
      <c r="B12" s="17">
        <v>1520</v>
      </c>
      <c r="C12" s="17"/>
      <c r="D12" s="45" t="s">
        <v>70</v>
      </c>
      <c r="I12" s="66" t="s">
        <v>80</v>
      </c>
      <c r="J12" s="67">
        <v>1171</v>
      </c>
    </row>
    <row r="13" spans="1:22" ht="19.899999999999999" customHeight="1" x14ac:dyDescent="0.25">
      <c r="A13" s="46" t="s">
        <v>67</v>
      </c>
      <c r="B13" s="17">
        <v>6530</v>
      </c>
      <c r="C13" s="17"/>
      <c r="D13" s="45" t="s">
        <v>14</v>
      </c>
      <c r="I13" s="15"/>
      <c r="J13" s="15"/>
    </row>
    <row r="14" spans="1:22" x14ac:dyDescent="0.25">
      <c r="A14" s="6"/>
    </row>
  </sheetData>
  <mergeCells count="3">
    <mergeCell ref="F1:G1"/>
    <mergeCell ref="A1:D1"/>
    <mergeCell ref="L1:V1"/>
  </mergeCells>
  <pageMargins left="0.7" right="0.7" top="0.75" bottom="0.75" header="0.3" footer="0.3"/>
  <pageSetup paperSize="0" orientation="portrait" horizontalDpi="0" verticalDpi="0" copies="0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 des écritures</vt:lpstr>
      <vt:lpstr>Format MEGA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Kilian</cp:lastModifiedBy>
  <cp:lastPrinted>2022-04-11T09:03:31Z</cp:lastPrinted>
  <dcterms:created xsi:type="dcterms:W3CDTF">2022-04-08T07:31:23Z</dcterms:created>
  <dcterms:modified xsi:type="dcterms:W3CDTF">2022-04-26T15:47:41Z</dcterms:modified>
</cp:coreProperties>
</file>