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pivotTables/pivotTable1.xml" ContentType="application/vnd.openxmlformats-officedocument.spreadsheetml.pivotTable+xml"/>
  <Override PartName="/xl/drawings/drawing2.xml" ContentType="application/vnd.openxmlformats-officedocument.drawing+xml"/>
  <Override PartName="/xl/charts/chartEx1.xml" ContentType="application/vnd.ms-office.chartex+xml"/>
  <Override PartName="/xl/charts/style1.xml" ContentType="application/vnd.ms-office.chartstyle+xml"/>
  <Override PartName="/xl/charts/colors1.xml" ContentType="application/vnd.ms-office.chartcolorstyle+xml"/>
  <Override PartName="/xl/charts/chartEx2.xml" ContentType="application/vnd.ms-office.chartex+xml"/>
  <Override PartName="/xl/charts/style2.xml" ContentType="application/vnd.ms-office.chartstyle+xml"/>
  <Override PartName="/xl/charts/colors2.xml" ContentType="application/vnd.ms-office.chartcolorstyle+xml"/>
  <Override PartName="/xl/charts/chartEx3.xml" ContentType="application/vnd.ms-office.chartex+xml"/>
  <Override PartName="/xl/charts/style3.xml" ContentType="application/vnd.ms-office.chartstyle+xml"/>
  <Override PartName="/xl/charts/colors3.xml" ContentType="application/vnd.ms-office.chartcolorstyle+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harts/chart1.xml" ContentType="application/vnd.openxmlformats-officedocument.drawingml.chart+xml"/>
  <Override PartName="/xl/charts/style4.xml" ContentType="application/vnd.ms-office.chartstyle+xml"/>
  <Override PartName="/xl/charts/colors4.xml" ContentType="application/vnd.ms-office.chartcolorstyle+xml"/>
  <Override PartName="/xl/pivotTables/pivotTable2.xml" ContentType="application/vnd.openxmlformats-officedocument.spreadsheetml.pivotTable+xml"/>
  <Override PartName="/xl/drawings/drawing4.xml" ContentType="application/vnd.openxmlformats-officedocument.drawing+xml"/>
  <Override PartName="/xl/charts/chart2.xml" ContentType="application/vnd.openxmlformats-officedocument.drawingml.chart+xml"/>
  <Override PartName="/xl/charts/style5.xml" ContentType="application/vnd.ms-office.chartstyle+xml"/>
  <Override PartName="/xl/charts/colors5.xml" ContentType="application/vnd.ms-office.chartcolorstyle+xml"/>
  <Override PartName="/xl/drawings/drawing5.xml" ContentType="application/vnd.openxmlformats-officedocument.drawing+xml"/>
  <Override PartName="/xl/tables/table3.xml" ContentType="application/vnd.openxmlformats-officedocument.spreadsheetml.table+xml"/>
  <Override PartName="/xl/charts/chart3.xml" ContentType="application/vnd.openxmlformats-officedocument.drawingml.chart+xml"/>
  <Override PartName="/xl/charts/style6.xml" ContentType="application/vnd.ms-office.chartstyle+xml"/>
  <Override PartName="/xl/charts/colors6.xml" ContentType="application/vnd.ms-office.chartcolorstyle+xml"/>
  <Override PartName="/xl/charts/chart4.xml" ContentType="application/vnd.openxmlformats-officedocument.drawingml.chart+xml"/>
  <Override PartName="/xl/charts/style7.xml" ContentType="application/vnd.ms-office.chartstyle+xml"/>
  <Override PartName="/xl/charts/colors7.xml" ContentType="application/vnd.ms-office.chartcolorstyle+xml"/>
  <Override PartName="/xl/charts/chart5.xml" ContentType="application/vnd.openxmlformats-officedocument.drawingml.chart+xml"/>
  <Override PartName="/xl/charts/style8.xml" ContentType="application/vnd.ms-office.chartstyle+xml"/>
  <Override PartName="/xl/charts/colors8.xml" ContentType="application/vnd.ms-office.chartcolorstyle+xml"/>
  <Override PartName="/xl/charts/chart6.xml" ContentType="application/vnd.openxmlformats-officedocument.drawingml.chart+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codeName="{899C9086-67A9-5B14-2C2D-5A8001700F7D}"/>
  <workbookPr codeName="ThisWorkbook" defaultThemeVersion="202300"/>
  <mc:AlternateContent xmlns:mc="http://schemas.openxmlformats.org/markup-compatibility/2006">
    <mc:Choice Requires="x15">
      <x15ac:absPath xmlns:x15ac="http://schemas.microsoft.com/office/spreadsheetml/2010/11/ac" url="C:\Users\jacqu\Desktop\"/>
    </mc:Choice>
  </mc:AlternateContent>
  <xr:revisionPtr revIDLastSave="0" documentId="13_ncr:1_{7170BE4A-19C3-402D-89F1-E430B7015F76}" xr6:coauthVersionLast="47" xr6:coauthVersionMax="47" xr10:uidLastSave="{00000000-0000-0000-0000-000000000000}"/>
  <bookViews>
    <workbookView xWindow="28680" yWindow="-120" windowWidth="29040" windowHeight="15720" xr2:uid="{15697AEB-D44D-3B4F-B2A9-F0C71CCD4DAB}"/>
  </bookViews>
  <sheets>
    <sheet name="Formulaire" sheetId="1" r:id="rId1"/>
    <sheet name="Données brutes" sheetId="7" r:id="rId2"/>
    <sheet name="Variabilité statistique" sheetId="13" r:id="rId3"/>
    <sheet name="Données typo" sheetId="10" r:id="rId4"/>
    <sheet name="Données écologiques" sheetId="15" r:id="rId5"/>
    <sheet name="Calculs de prélèvement" sheetId="3" r:id="rId6"/>
    <sheet name="Trajectoires" sheetId="5" r:id="rId7"/>
    <sheet name="Liste" sheetId="6" r:id="rId8"/>
  </sheets>
  <definedNames>
    <definedName name="_xlnm._FilterDatabase" localSheetId="6" hidden="1">Trajectoires!$A$3:$Q$28</definedName>
    <definedName name="_xlchart.v1.0" hidden="1">'Variabilité statistique'!$B$3:$B$4</definedName>
    <definedName name="_xlchart.v1.1" hidden="1">'Variabilité statistique'!$B$5:$B$21</definedName>
    <definedName name="_xlchart.v1.10" hidden="1">'Variabilité statistique'!$G$3:$G$4</definedName>
    <definedName name="_xlchart.v1.11" hidden="1">'Variabilité statistique'!$G$5:$G$21</definedName>
    <definedName name="_xlchart.v1.12" hidden="1">'Variabilité statistique'!$H$3:$H$4</definedName>
    <definedName name="_xlchart.v1.13" hidden="1">'Variabilité statistique'!$H$5:$H$21</definedName>
    <definedName name="_xlchart.v1.14" hidden="1">'Variabilité statistique'!$L$3:$L$4</definedName>
    <definedName name="_xlchart.v1.15" hidden="1">'Variabilité statistique'!$L$5:$L$21</definedName>
    <definedName name="_xlchart.v1.16" hidden="1">'Variabilité statistique'!$R$3</definedName>
    <definedName name="_xlchart.v1.17" hidden="1">'Variabilité statistique'!$R$3:$R$21</definedName>
    <definedName name="_xlchart.v1.18" hidden="1">'Variabilité statistique'!$T$3</definedName>
    <definedName name="_xlchart.v1.19" hidden="1">'Variabilité statistique'!$T$3:$T$21</definedName>
    <definedName name="_xlchart.v1.2" hidden="1">'Variabilité statistique'!$C$3:$C$4</definedName>
    <definedName name="_xlchart.v1.20" hidden="1">'Variabilité statistique'!$M$3:$M$4</definedName>
    <definedName name="_xlchart.v1.21" hidden="1">'Variabilité statistique'!$M$5:$M$21</definedName>
    <definedName name="_xlchart.v1.22" hidden="1">'Variabilité statistique'!$N$3:$N$4</definedName>
    <definedName name="_xlchart.v1.23" hidden="1">'Variabilité statistique'!$N$5:$N$21</definedName>
    <definedName name="_xlchart.v1.24" hidden="1">'Variabilité statistique'!$O$3:$O$4</definedName>
    <definedName name="_xlchart.v1.25" hidden="1">'Variabilité statistique'!$O$5:$O$21</definedName>
    <definedName name="_xlchart.v1.26" hidden="1">'Variabilité statistique'!$P$3:$P$4</definedName>
    <definedName name="_xlchart.v1.27" hidden="1">'Variabilité statistique'!$P$5:$P$21</definedName>
    <definedName name="_xlchart.v1.3" hidden="1">'Variabilité statistique'!$C$5:$C$21</definedName>
    <definedName name="_xlchart.v1.4" hidden="1">'Variabilité statistique'!$D$3:$D$4</definedName>
    <definedName name="_xlchart.v1.5" hidden="1">'Variabilité statistique'!$D$5:$D$21</definedName>
    <definedName name="_xlchart.v1.6" hidden="1">'Variabilité statistique'!$E$3:$E$4</definedName>
    <definedName name="_xlchart.v1.7" hidden="1">'Variabilité statistique'!$E$5:$E$21</definedName>
    <definedName name="_xlchart.v1.8" hidden="1">'Variabilité statistique'!$F$3:$F$4</definedName>
    <definedName name="_xlchart.v1.9" hidden="1">'Variabilité statistique'!$F$5:$F$21</definedName>
    <definedName name="Code_couleur">Trajectoires!$D$33</definedName>
    <definedName name="Couleur">Trajectoires!$D$305</definedName>
    <definedName name="Essence" localSheetId="1">TEssences[[#All],[Essence]]</definedName>
    <definedName name="Essence">TEssences[[#All],[Essence]]</definedName>
  </definedNames>
  <calcPr calcId="191029"/>
  <pivotCaches>
    <pivotCache cacheId="0" r:id="rId9"/>
    <pivotCache cacheId="1" r:id="rId10"/>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7" i="5" l="1"/>
  <c r="H126" i="5"/>
  <c r="H121" i="5"/>
  <c r="M28" i="5"/>
  <c r="S28" i="5"/>
  <c r="R28" i="5"/>
  <c r="C17" i="10"/>
  <c r="K4" i="5" s="1"/>
  <c r="C18" i="10"/>
  <c r="K5" i="5" s="1"/>
  <c r="C19" i="10"/>
  <c r="K6" i="5" s="1"/>
  <c r="C20" i="10"/>
  <c r="K7" i="5" s="1"/>
  <c r="C21" i="10"/>
  <c r="K8" i="5" s="1"/>
  <c r="C22" i="10"/>
  <c r="K9" i="5" s="1"/>
  <c r="C23" i="10"/>
  <c r="K10" i="5" s="1"/>
  <c r="C24" i="10"/>
  <c r="K11" i="5" s="1"/>
  <c r="C25" i="10"/>
  <c r="K12" i="5" s="1"/>
  <c r="C26" i="10"/>
  <c r="K13" i="5" s="1"/>
  <c r="B22" i="10"/>
  <c r="J9" i="5" s="1"/>
  <c r="B26" i="10"/>
  <c r="J13" i="5" s="1"/>
  <c r="B25" i="10"/>
  <c r="J12" i="5" s="1"/>
  <c r="B24" i="10"/>
  <c r="J11" i="5" s="1"/>
  <c r="B23" i="10"/>
  <c r="J10" i="5" s="1"/>
  <c r="B21" i="10"/>
  <c r="J8" i="5" s="1"/>
  <c r="B20" i="10"/>
  <c r="J7" i="5" s="1"/>
  <c r="B19" i="10"/>
  <c r="J6" i="5" s="1"/>
  <c r="B18" i="10"/>
  <c r="J5" i="5" s="1"/>
  <c r="B17" i="10"/>
  <c r="J4" i="5" s="1"/>
  <c r="B2" i="10"/>
  <c r="A26" i="10"/>
  <c r="A25" i="10"/>
  <c r="A24" i="10"/>
  <c r="A23" i="10"/>
  <c r="A22" i="10"/>
  <c r="A21" i="10"/>
  <c r="A20" i="10"/>
  <c r="A19" i="10"/>
  <c r="A18" i="10"/>
  <c r="A17" i="10"/>
  <c r="K4" i="15"/>
  <c r="G13" i="5"/>
  <c r="G12" i="5"/>
  <c r="G11" i="5"/>
  <c r="G10" i="5"/>
  <c r="G9" i="5"/>
  <c r="G8" i="5"/>
  <c r="G7" i="5"/>
  <c r="G6" i="5"/>
  <c r="G5" i="5"/>
  <c r="G4" i="5"/>
  <c r="F13" i="5"/>
  <c r="F12" i="5"/>
  <c r="F11" i="5"/>
  <c r="F10" i="5"/>
  <c r="F9" i="5"/>
  <c r="F8" i="5"/>
  <c r="F7" i="5"/>
  <c r="F6" i="5"/>
  <c r="F5" i="5"/>
  <c r="F4" i="5"/>
  <c r="E13" i="5"/>
  <c r="E12" i="5"/>
  <c r="E11" i="5"/>
  <c r="E10" i="5"/>
  <c r="E9" i="5"/>
  <c r="E8" i="5"/>
  <c r="E7" i="5"/>
  <c r="E6" i="5"/>
  <c r="E5" i="5"/>
  <c r="E4" i="5"/>
  <c r="D13" i="5"/>
  <c r="D12" i="5"/>
  <c r="D11" i="5"/>
  <c r="D10" i="5"/>
  <c r="D9" i="5"/>
  <c r="D8" i="5"/>
  <c r="D7" i="5"/>
  <c r="D6" i="5"/>
  <c r="D5" i="5"/>
  <c r="D4" i="5"/>
  <c r="D23" i="3"/>
  <c r="G28" i="3" s="1"/>
  <c r="R29" i="5" l="1"/>
  <c r="H116" i="5" s="1"/>
  <c r="K28" i="5"/>
  <c r="J28" i="5"/>
  <c r="C27" i="10"/>
  <c r="B27" i="10"/>
  <c r="D28" i="5"/>
  <c r="J29" i="5" l="1"/>
  <c r="D116" i="5" s="1"/>
  <c r="J4" i="15" l="1"/>
  <c r="I4" i="15"/>
  <c r="I5" i="15" s="1"/>
  <c r="I11" i="10"/>
  <c r="I10" i="10"/>
  <c r="I9" i="10"/>
  <c r="I8" i="10"/>
  <c r="I7" i="10"/>
  <c r="I6" i="10"/>
  <c r="I5" i="10"/>
  <c r="I4" i="10"/>
  <c r="I3" i="10"/>
  <c r="I2" i="10"/>
  <c r="G11" i="10"/>
  <c r="G10" i="10"/>
  <c r="G9" i="10"/>
  <c r="G8" i="10"/>
  <c r="G7" i="10"/>
  <c r="G6" i="10"/>
  <c r="G5" i="10"/>
  <c r="G4" i="10"/>
  <c r="G3" i="10"/>
  <c r="G2" i="10"/>
  <c r="E11" i="10"/>
  <c r="E10" i="10"/>
  <c r="E9" i="10"/>
  <c r="E8" i="10"/>
  <c r="E7" i="10"/>
  <c r="E6" i="10"/>
  <c r="E5" i="10"/>
  <c r="E4" i="10"/>
  <c r="E3" i="10"/>
  <c r="E2" i="10"/>
  <c r="C11" i="10"/>
  <c r="C10" i="10"/>
  <c r="C9" i="10"/>
  <c r="C8" i="10"/>
  <c r="C7" i="10"/>
  <c r="C6" i="10"/>
  <c r="C5" i="10"/>
  <c r="C4" i="10"/>
  <c r="C3" i="10"/>
  <c r="C2" i="10"/>
  <c r="B122" i="13"/>
  <c r="C110" i="13"/>
  <c r="D110" i="13"/>
  <c r="E110" i="13"/>
  <c r="F110" i="13"/>
  <c r="G110" i="13"/>
  <c r="H110" i="13"/>
  <c r="I110" i="13"/>
  <c r="J110" i="13"/>
  <c r="K110" i="13"/>
  <c r="L110" i="13"/>
  <c r="M110" i="13"/>
  <c r="N110" i="13"/>
  <c r="O110" i="13"/>
  <c r="P110" i="13"/>
  <c r="Q110" i="13"/>
  <c r="D26" i="5" s="1"/>
  <c r="R110" i="13"/>
  <c r="S110" i="13"/>
  <c r="D27" i="5" s="1"/>
  <c r="T110" i="13"/>
  <c r="U110" i="13"/>
  <c r="D24" i="5" s="1"/>
  <c r="V110" i="13"/>
  <c r="D25" i="5" s="1"/>
  <c r="D122" i="5" s="1"/>
  <c r="W110" i="13"/>
  <c r="X110" i="13"/>
  <c r="C111" i="13"/>
  <c r="D111" i="13"/>
  <c r="E111" i="13"/>
  <c r="F111" i="13"/>
  <c r="G111" i="13"/>
  <c r="H111" i="13"/>
  <c r="I111" i="13"/>
  <c r="J111" i="13"/>
  <c r="K111" i="13"/>
  <c r="L111" i="13"/>
  <c r="M111" i="13"/>
  <c r="N111" i="13"/>
  <c r="O111" i="13"/>
  <c r="P111" i="13"/>
  <c r="Q111" i="13"/>
  <c r="R111" i="13"/>
  <c r="S111" i="13"/>
  <c r="T111" i="13"/>
  <c r="U111" i="13"/>
  <c r="V111" i="13"/>
  <c r="W111" i="13"/>
  <c r="X111" i="13"/>
  <c r="C112" i="13"/>
  <c r="D112" i="13"/>
  <c r="D117" i="13" s="1"/>
  <c r="E112" i="13"/>
  <c r="F112" i="13"/>
  <c r="F117" i="13" s="1"/>
  <c r="G112" i="13"/>
  <c r="G117" i="13" s="1"/>
  <c r="H112" i="13"/>
  <c r="I112" i="13"/>
  <c r="I117" i="13" s="1"/>
  <c r="J112" i="13"/>
  <c r="K112" i="13"/>
  <c r="L112" i="13"/>
  <c r="L117" i="13" s="1"/>
  <c r="M112" i="13"/>
  <c r="N112" i="13"/>
  <c r="O112" i="13"/>
  <c r="O117" i="13" s="1"/>
  <c r="P112" i="13"/>
  <c r="Q112" i="13"/>
  <c r="Q117" i="13" s="1"/>
  <c r="R112" i="13"/>
  <c r="S112" i="13"/>
  <c r="T112" i="13"/>
  <c r="U112" i="13"/>
  <c r="V112" i="13"/>
  <c r="V117" i="13" s="1"/>
  <c r="W112" i="13"/>
  <c r="W117" i="13" s="1"/>
  <c r="X112" i="13"/>
  <c r="C115" i="13"/>
  <c r="D115" i="13"/>
  <c r="E115" i="13"/>
  <c r="F115" i="13"/>
  <c r="G115" i="13"/>
  <c r="H115" i="13"/>
  <c r="I115" i="13"/>
  <c r="J115" i="13"/>
  <c r="K115" i="13"/>
  <c r="L115" i="13"/>
  <c r="M115" i="13"/>
  <c r="N115" i="13"/>
  <c r="O115" i="13"/>
  <c r="P115" i="13"/>
  <c r="Q115" i="13"/>
  <c r="R115" i="13"/>
  <c r="S115" i="13"/>
  <c r="T115" i="13"/>
  <c r="U115" i="13"/>
  <c r="V115" i="13"/>
  <c r="W115" i="13"/>
  <c r="X115" i="13"/>
  <c r="C119" i="13"/>
  <c r="D119" i="13"/>
  <c r="E119" i="13"/>
  <c r="F119" i="13"/>
  <c r="G119" i="13"/>
  <c r="H119" i="13"/>
  <c r="I119" i="13"/>
  <c r="J119" i="13"/>
  <c r="K119" i="13"/>
  <c r="L119" i="13"/>
  <c r="M119" i="13"/>
  <c r="N119" i="13"/>
  <c r="O119" i="13"/>
  <c r="P119" i="13"/>
  <c r="Q119" i="13"/>
  <c r="R119" i="13"/>
  <c r="S119" i="13"/>
  <c r="T119" i="13"/>
  <c r="U119" i="13"/>
  <c r="V119" i="13"/>
  <c r="W119" i="13"/>
  <c r="X119" i="13"/>
  <c r="C120" i="13"/>
  <c r="D120" i="13"/>
  <c r="E120" i="13"/>
  <c r="F120" i="13"/>
  <c r="G120" i="13"/>
  <c r="H120" i="13"/>
  <c r="I120" i="13"/>
  <c r="J120" i="13"/>
  <c r="K120" i="13"/>
  <c r="L120" i="13"/>
  <c r="M120" i="13"/>
  <c r="N120" i="13"/>
  <c r="O120" i="13"/>
  <c r="P120" i="13"/>
  <c r="Q120" i="13"/>
  <c r="R120" i="13"/>
  <c r="S120" i="13"/>
  <c r="T120" i="13"/>
  <c r="U120" i="13"/>
  <c r="V120" i="13"/>
  <c r="W120" i="13"/>
  <c r="X120" i="13"/>
  <c r="C121" i="13"/>
  <c r="D121" i="13"/>
  <c r="E121" i="13"/>
  <c r="F121" i="13"/>
  <c r="G121" i="13"/>
  <c r="H121" i="13"/>
  <c r="I121" i="13"/>
  <c r="J121" i="13"/>
  <c r="K121" i="13"/>
  <c r="L121" i="13"/>
  <c r="M121" i="13"/>
  <c r="N121" i="13"/>
  <c r="O121" i="13"/>
  <c r="P121" i="13"/>
  <c r="Q121" i="13"/>
  <c r="R121" i="13"/>
  <c r="S121" i="13"/>
  <c r="T121" i="13"/>
  <c r="U121" i="13"/>
  <c r="V121" i="13"/>
  <c r="W121" i="13"/>
  <c r="X121" i="13"/>
  <c r="C122" i="13"/>
  <c r="D122" i="13"/>
  <c r="E122" i="13"/>
  <c r="F122" i="13"/>
  <c r="G122" i="13"/>
  <c r="H122" i="13"/>
  <c r="I122" i="13"/>
  <c r="J122" i="13"/>
  <c r="K122" i="13"/>
  <c r="L122" i="13"/>
  <c r="M122" i="13"/>
  <c r="N122" i="13"/>
  <c r="O122" i="13"/>
  <c r="P122" i="13"/>
  <c r="Q122" i="13"/>
  <c r="R122" i="13"/>
  <c r="S122" i="13"/>
  <c r="T122" i="13"/>
  <c r="U122" i="13"/>
  <c r="V122" i="13"/>
  <c r="W122" i="13"/>
  <c r="X122" i="13"/>
  <c r="B110" i="13"/>
  <c r="B121" i="13"/>
  <c r="B120" i="13"/>
  <c r="B119" i="13"/>
  <c r="B115" i="13"/>
  <c r="B111" i="13"/>
  <c r="B112" i="13"/>
  <c r="B117" i="13" s="1"/>
  <c r="K3" i="13"/>
  <c r="J3" i="13"/>
  <c r="I3" i="13"/>
  <c r="H3" i="13"/>
  <c r="G3" i="13"/>
  <c r="F3" i="13"/>
  <c r="E3" i="13"/>
  <c r="D3" i="13"/>
  <c r="C3" i="13"/>
  <c r="B3" i="13"/>
  <c r="B14" i="5"/>
  <c r="B15" i="5"/>
  <c r="B16" i="5"/>
  <c r="B17" i="5"/>
  <c r="B18" i="5"/>
  <c r="B19" i="5"/>
  <c r="B20" i="5"/>
  <c r="B21" i="5"/>
  <c r="B22" i="5"/>
  <c r="B23" i="5"/>
  <c r="G10" i="3"/>
  <c r="A13" i="5"/>
  <c r="B13" i="5" s="1"/>
  <c r="A12" i="5"/>
  <c r="B12" i="5" s="1"/>
  <c r="A11" i="5"/>
  <c r="B11" i="5" s="1"/>
  <c r="A10" i="5"/>
  <c r="B10" i="5" s="1"/>
  <c r="A9" i="5"/>
  <c r="B9" i="5" s="1"/>
  <c r="A8" i="5"/>
  <c r="B8" i="5" s="1"/>
  <c r="A7" i="5"/>
  <c r="B7" i="5" s="1"/>
  <c r="A6" i="5"/>
  <c r="B6" i="5" s="1"/>
  <c r="A5" i="5"/>
  <c r="B5" i="5" s="1"/>
  <c r="A4" i="5"/>
  <c r="J5" i="15" l="1"/>
  <c r="J6" i="15" s="1"/>
  <c r="K5" i="15"/>
  <c r="K6" i="15" s="1"/>
  <c r="I6" i="15"/>
  <c r="T114" i="13"/>
  <c r="S114" i="13"/>
  <c r="K114" i="13"/>
  <c r="C114" i="13"/>
  <c r="W118" i="13"/>
  <c r="X116" i="13"/>
  <c r="P116" i="13"/>
  <c r="H118" i="13"/>
  <c r="U114" i="13"/>
  <c r="M114" i="13"/>
  <c r="E114" i="13"/>
  <c r="Q118" i="13"/>
  <c r="I114" i="13"/>
  <c r="N118" i="13"/>
  <c r="O113" i="13"/>
  <c r="O118" i="13"/>
  <c r="K116" i="13"/>
  <c r="I118" i="13"/>
  <c r="H116" i="13"/>
  <c r="F118" i="13"/>
  <c r="L114" i="13"/>
  <c r="W116" i="13"/>
  <c r="O116" i="13"/>
  <c r="G116" i="13"/>
  <c r="N114" i="13"/>
  <c r="J116" i="13"/>
  <c r="V118" i="13"/>
  <c r="U117" i="13"/>
  <c r="E117" i="13"/>
  <c r="P118" i="13"/>
  <c r="T118" i="13"/>
  <c r="G118" i="13"/>
  <c r="N117" i="13"/>
  <c r="Q113" i="13"/>
  <c r="I113" i="13"/>
  <c r="R113" i="13"/>
  <c r="J113" i="13"/>
  <c r="V113" i="13"/>
  <c r="N113" i="13"/>
  <c r="F113" i="13"/>
  <c r="L113" i="13"/>
  <c r="X118" i="13"/>
  <c r="L118" i="13"/>
  <c r="T117" i="13"/>
  <c r="M116" i="13"/>
  <c r="O114" i="13"/>
  <c r="T113" i="13"/>
  <c r="M113" i="13"/>
  <c r="M117" i="13"/>
  <c r="U116" i="13"/>
  <c r="E116" i="13"/>
  <c r="W114" i="13"/>
  <c r="G114" i="13"/>
  <c r="G113" i="13"/>
  <c r="S116" i="13"/>
  <c r="C116" i="13"/>
  <c r="V114" i="13"/>
  <c r="F114" i="13"/>
  <c r="E113" i="13"/>
  <c r="R116" i="13"/>
  <c r="W113" i="13"/>
  <c r="X114" i="13"/>
  <c r="P114" i="13"/>
  <c r="H114" i="13"/>
  <c r="T116" i="13"/>
  <c r="L116" i="13"/>
  <c r="D114" i="13"/>
  <c r="Q114" i="13"/>
  <c r="U113" i="13"/>
  <c r="D118" i="13"/>
  <c r="R117" i="13"/>
  <c r="J117" i="13"/>
  <c r="R118" i="13"/>
  <c r="J118" i="13"/>
  <c r="X117" i="13"/>
  <c r="P117" i="13"/>
  <c r="H117" i="13"/>
  <c r="V116" i="13"/>
  <c r="N116" i="13"/>
  <c r="F116" i="13"/>
  <c r="R114" i="13"/>
  <c r="J114" i="13"/>
  <c r="X113" i="13"/>
  <c r="P113" i="13"/>
  <c r="H113" i="13"/>
  <c r="D116" i="13"/>
  <c r="D113" i="13"/>
  <c r="U118" i="13"/>
  <c r="M118" i="13"/>
  <c r="E118" i="13"/>
  <c r="S117" i="13"/>
  <c r="K117" i="13"/>
  <c r="C117" i="13"/>
  <c r="Q116" i="13"/>
  <c r="I116" i="13"/>
  <c r="S113" i="13"/>
  <c r="K113" i="13"/>
  <c r="C113" i="13"/>
  <c r="S118" i="13"/>
  <c r="K118" i="13"/>
  <c r="C118" i="13"/>
  <c r="B118" i="13"/>
  <c r="B116" i="13"/>
  <c r="B113" i="13"/>
  <c r="B114" i="13"/>
  <c r="L5" i="5"/>
  <c r="L4" i="5"/>
  <c r="M4" i="5" s="1"/>
  <c r="H13" i="5"/>
  <c r="H12" i="5"/>
  <c r="H11" i="5"/>
  <c r="H10" i="5"/>
  <c r="H9" i="5"/>
  <c r="H8" i="5"/>
  <c r="H7" i="5"/>
  <c r="H6" i="5"/>
  <c r="H5" i="5"/>
  <c r="H4" i="5"/>
  <c r="H122" i="5"/>
  <c r="H120" i="5"/>
  <c r="D120" i="5"/>
  <c r="D121" i="5" s="1"/>
  <c r="A33" i="5"/>
  <c r="A11" i="10"/>
  <c r="A10" i="10"/>
  <c r="A9" i="10"/>
  <c r="A8" i="10"/>
  <c r="A7" i="10"/>
  <c r="A6" i="10"/>
  <c r="A5" i="10"/>
  <c r="A4" i="10"/>
  <c r="A3" i="10"/>
  <c r="C8" i="3" s="1"/>
  <c r="D22" i="3" s="1"/>
  <c r="G27" i="3" s="1"/>
  <c r="A2" i="10"/>
  <c r="C7" i="3" s="1"/>
  <c r="D21" i="3" s="1"/>
  <c r="G26" i="3" s="1"/>
  <c r="B11" i="10"/>
  <c r="B10" i="10"/>
  <c r="B9" i="10"/>
  <c r="B8" i="10"/>
  <c r="B7" i="10"/>
  <c r="B6" i="10"/>
  <c r="B5" i="10"/>
  <c r="B4" i="10"/>
  <c r="B3" i="10"/>
  <c r="D127" i="5"/>
  <c r="M14" i="5" l="1"/>
  <c r="M22" i="5"/>
  <c r="M8" i="5"/>
  <c r="M15" i="5"/>
  <c r="M23" i="5"/>
  <c r="M6" i="5"/>
  <c r="M16" i="5"/>
  <c r="M11" i="5"/>
  <c r="M17" i="5"/>
  <c r="M10" i="5"/>
  <c r="M18" i="5"/>
  <c r="M21" i="5"/>
  <c r="M20" i="5"/>
  <c r="M9" i="5"/>
  <c r="M19" i="5"/>
  <c r="L28" i="5"/>
  <c r="B4" i="5"/>
  <c r="D126" i="5"/>
  <c r="D2" i="10"/>
  <c r="H7" i="10"/>
  <c r="D9" i="10"/>
  <c r="G12" i="10"/>
  <c r="H11" i="10"/>
  <c r="H3" i="10"/>
  <c r="E12" i="10"/>
  <c r="J9" i="10"/>
  <c r="J11" i="10"/>
  <c r="H6" i="10"/>
  <c r="J3" i="10"/>
  <c r="F11" i="10"/>
  <c r="D7" i="10"/>
  <c r="J10" i="10"/>
  <c r="J8" i="10"/>
  <c r="J5" i="10"/>
  <c r="F3" i="10"/>
  <c r="J4" i="10"/>
  <c r="J6" i="10"/>
  <c r="D5" i="10"/>
  <c r="H8" i="10"/>
  <c r="J7" i="10"/>
  <c r="H5" i="10"/>
  <c r="H10" i="10"/>
  <c r="F5" i="10"/>
  <c r="H4" i="10"/>
  <c r="F4" i="10"/>
  <c r="F6" i="10"/>
  <c r="H9" i="10"/>
  <c r="D10" i="10"/>
  <c r="F7" i="10"/>
  <c r="F8" i="10"/>
  <c r="D8" i="10"/>
  <c r="F10" i="10"/>
  <c r="J2" i="10"/>
  <c r="F9" i="10"/>
  <c r="D3" i="10"/>
  <c r="D11" i="10"/>
  <c r="D4" i="10"/>
  <c r="D6" i="10"/>
  <c r="H2" i="10"/>
  <c r="F2" i="10"/>
  <c r="I109" i="5" l="1"/>
  <c r="I105" i="5"/>
  <c r="I101" i="5"/>
  <c r="I97" i="5"/>
  <c r="I93" i="5"/>
  <c r="I89" i="5"/>
  <c r="I85" i="5"/>
  <c r="I81" i="5"/>
  <c r="I77" i="5"/>
  <c r="I73" i="5"/>
  <c r="A37" i="5"/>
  <c r="B37" i="5" s="1"/>
  <c r="D43" i="5" l="1"/>
  <c r="K7" i="3"/>
  <c r="M5" i="5"/>
  <c r="N5" i="5" s="1"/>
  <c r="N4" i="5"/>
  <c r="B12" i="10" l="1"/>
  <c r="C12" i="10"/>
  <c r="I12" i="10"/>
  <c r="E28" i="5"/>
  <c r="O4" i="5"/>
  <c r="Q4" i="5"/>
  <c r="P4" i="5"/>
  <c r="P5" i="5"/>
  <c r="Q5" i="5"/>
  <c r="O5" i="5"/>
  <c r="K8" i="3"/>
  <c r="L7" i="3"/>
  <c r="K2" i="10" l="1"/>
  <c r="I4" i="5" s="1"/>
  <c r="D4" i="3"/>
  <c r="J12" i="10"/>
  <c r="K3" i="10"/>
  <c r="K11" i="10"/>
  <c r="I13" i="5" s="1"/>
  <c r="K4" i="10"/>
  <c r="K5" i="10"/>
  <c r="I7" i="5" s="1"/>
  <c r="K8" i="10"/>
  <c r="I10" i="5" s="1"/>
  <c r="K6" i="10"/>
  <c r="I8" i="5" s="1"/>
  <c r="K7" i="10"/>
  <c r="I9" i="5" s="1"/>
  <c r="K10" i="10"/>
  <c r="I12" i="5" s="1"/>
  <c r="K9" i="10"/>
  <c r="I11" i="5" s="1"/>
  <c r="L8" i="3"/>
  <c r="H12" i="10"/>
  <c r="F12" i="10"/>
  <c r="D12" i="10"/>
  <c r="A109" i="5"/>
  <c r="B109" i="5" s="1"/>
  <c r="J109" i="5" s="1"/>
  <c r="A105" i="5"/>
  <c r="B105" i="5" s="1"/>
  <c r="J105" i="5" s="1"/>
  <c r="A101" i="5"/>
  <c r="B101" i="5" s="1"/>
  <c r="J101" i="5" s="1"/>
  <c r="A97" i="5"/>
  <c r="B97" i="5" s="1"/>
  <c r="J97" i="5" s="1"/>
  <c r="A93" i="5"/>
  <c r="B93" i="5" s="1"/>
  <c r="J93" i="5" s="1"/>
  <c r="A89" i="5"/>
  <c r="B89" i="5" s="1"/>
  <c r="J89" i="5" s="1"/>
  <c r="A85" i="5"/>
  <c r="B85" i="5" s="1"/>
  <c r="J85" i="5" s="1"/>
  <c r="A81" i="5"/>
  <c r="B81" i="5" s="1"/>
  <c r="J81" i="5" s="1"/>
  <c r="A77" i="5"/>
  <c r="B77" i="5" s="1"/>
  <c r="J77" i="5" s="1"/>
  <c r="A73" i="5"/>
  <c r="B73" i="5" s="1"/>
  <c r="J73" i="5" s="1"/>
  <c r="A69" i="5"/>
  <c r="B69" i="5" s="1"/>
  <c r="A65" i="5"/>
  <c r="B65" i="5" s="1"/>
  <c r="A61" i="5"/>
  <c r="B61" i="5" s="1"/>
  <c r="A57" i="5"/>
  <c r="B57" i="5" s="1"/>
  <c r="A53" i="5"/>
  <c r="B53" i="5" s="1"/>
  <c r="A49" i="5"/>
  <c r="B49" i="5" s="1"/>
  <c r="A45" i="5"/>
  <c r="B45" i="5" s="1"/>
  <c r="A41" i="5"/>
  <c r="B41" i="5" s="1"/>
  <c r="B33" i="5"/>
  <c r="F17" i="3" l="1"/>
  <c r="D9" i="3"/>
  <c r="I6" i="5"/>
  <c r="D8" i="3"/>
  <c r="I5" i="5"/>
  <c r="K12" i="10"/>
  <c r="D7" i="3"/>
  <c r="H37" i="5"/>
  <c r="M7" i="5"/>
  <c r="M12" i="5"/>
  <c r="M13" i="5"/>
  <c r="H33" i="5"/>
  <c r="D70" i="5"/>
  <c r="D71" i="5"/>
  <c r="D72" i="5"/>
  <c r="D69" i="5"/>
  <c r="D66" i="5"/>
  <c r="D67" i="5"/>
  <c r="D68" i="5"/>
  <c r="D65" i="5"/>
  <c r="D62" i="5"/>
  <c r="D63" i="5"/>
  <c r="D64" i="5"/>
  <c r="D61" i="5"/>
  <c r="D58" i="5"/>
  <c r="D59" i="5"/>
  <c r="D60" i="5"/>
  <c r="D57" i="5"/>
  <c r="D54" i="5"/>
  <c r="D55" i="5"/>
  <c r="D56" i="5"/>
  <c r="D53" i="5"/>
  <c r="D50" i="5"/>
  <c r="D51" i="5"/>
  <c r="D52" i="5"/>
  <c r="D49" i="5"/>
  <c r="D46" i="5"/>
  <c r="D47" i="5"/>
  <c r="D48" i="5"/>
  <c r="D45" i="5"/>
  <c r="D42" i="5"/>
  <c r="D44" i="5"/>
  <c r="D41" i="5"/>
  <c r="D37" i="5"/>
  <c r="D38" i="5"/>
  <c r="D39" i="5"/>
  <c r="D40" i="5"/>
  <c r="D34" i="5"/>
  <c r="D35" i="5"/>
  <c r="D36" i="5"/>
  <c r="D33" i="5"/>
  <c r="D10" i="3" l="1"/>
  <c r="I69" i="5"/>
  <c r="J69" i="5" s="1"/>
  <c r="I57" i="5"/>
  <c r="J57" i="5" s="1"/>
  <c r="I65" i="5"/>
  <c r="J65" i="5" s="1"/>
  <c r="I61" i="5"/>
  <c r="J61" i="5" s="1"/>
  <c r="I45" i="5"/>
  <c r="J45" i="5" s="1"/>
  <c r="I53" i="5"/>
  <c r="J53" i="5" s="1"/>
  <c r="I49" i="5"/>
  <c r="J49" i="5" s="1"/>
  <c r="I41" i="5"/>
  <c r="J41" i="5" s="1"/>
  <c r="I37" i="5"/>
  <c r="J37" i="5" s="1"/>
  <c r="I33" i="5"/>
  <c r="J33" i="5" s="1"/>
  <c r="P19" i="5"/>
  <c r="H95" i="5" s="1"/>
  <c r="Q19" i="5"/>
  <c r="H96" i="5" s="1"/>
  <c r="N19" i="5"/>
  <c r="H93" i="5" s="1"/>
  <c r="O19" i="5"/>
  <c r="H94" i="5" s="1"/>
  <c r="N11" i="5"/>
  <c r="H61" i="5" s="1"/>
  <c r="P11" i="5"/>
  <c r="H63" i="5" s="1"/>
  <c r="O11" i="5"/>
  <c r="H62" i="5" s="1"/>
  <c r="Q11" i="5"/>
  <c r="H64" i="5" s="1"/>
  <c r="Q12" i="5"/>
  <c r="H68" i="5" s="1"/>
  <c r="O12" i="5"/>
  <c r="H66" i="5" s="1"/>
  <c r="P12" i="5"/>
  <c r="H67" i="5" s="1"/>
  <c r="N12" i="5"/>
  <c r="H65" i="5" s="1"/>
  <c r="Q18" i="5"/>
  <c r="H92" i="5" s="1"/>
  <c r="N18" i="5"/>
  <c r="H89" i="5" s="1"/>
  <c r="P18" i="5"/>
  <c r="H91" i="5" s="1"/>
  <c r="O18" i="5"/>
  <c r="H90" i="5" s="1"/>
  <c r="N17" i="5"/>
  <c r="H85" i="5" s="1"/>
  <c r="O17" i="5"/>
  <c r="H86" i="5" s="1"/>
  <c r="P17" i="5"/>
  <c r="H87" i="5" s="1"/>
  <c r="Q17" i="5"/>
  <c r="H88" i="5" s="1"/>
  <c r="Q8" i="5"/>
  <c r="H52" i="5" s="1"/>
  <c r="N8" i="5"/>
  <c r="H49" i="5" s="1"/>
  <c r="P8" i="5"/>
  <c r="H51" i="5" s="1"/>
  <c r="O8" i="5"/>
  <c r="H50" i="5" s="1"/>
  <c r="Q23" i="5"/>
  <c r="H112" i="5" s="1"/>
  <c r="N23" i="5"/>
  <c r="H109" i="5" s="1"/>
  <c r="P23" i="5"/>
  <c r="H111" i="5" s="1"/>
  <c r="O23" i="5"/>
  <c r="H110" i="5" s="1"/>
  <c r="N15" i="5"/>
  <c r="H77" i="5" s="1"/>
  <c r="P15" i="5"/>
  <c r="H79" i="5" s="1"/>
  <c r="O15" i="5"/>
  <c r="H78" i="5" s="1"/>
  <c r="Q15" i="5"/>
  <c r="H80" i="5" s="1"/>
  <c r="N7" i="5"/>
  <c r="H45" i="5" s="1"/>
  <c r="P7" i="5"/>
  <c r="H47" i="5" s="1"/>
  <c r="O7" i="5"/>
  <c r="H46" i="5" s="1"/>
  <c r="Q7" i="5"/>
  <c r="H48" i="5" s="1"/>
  <c r="Q20" i="5"/>
  <c r="H100" i="5" s="1"/>
  <c r="N20" i="5"/>
  <c r="H97" i="5" s="1"/>
  <c r="P20" i="5"/>
  <c r="H99" i="5" s="1"/>
  <c r="O20" i="5"/>
  <c r="H98" i="5" s="1"/>
  <c r="Q10" i="5"/>
  <c r="H60" i="5" s="1"/>
  <c r="N10" i="5"/>
  <c r="H57" i="5" s="1"/>
  <c r="P10" i="5"/>
  <c r="H59" i="5" s="1"/>
  <c r="O10" i="5"/>
  <c r="H58" i="5" s="1"/>
  <c r="Q16" i="5"/>
  <c r="H84" i="5" s="1"/>
  <c r="O16" i="5"/>
  <c r="H82" i="5" s="1"/>
  <c r="N16" i="5"/>
  <c r="H81" i="5" s="1"/>
  <c r="P16" i="5"/>
  <c r="H83" i="5" s="1"/>
  <c r="Q22" i="5"/>
  <c r="H108" i="5" s="1"/>
  <c r="P22" i="5"/>
  <c r="H107" i="5" s="1"/>
  <c r="N22" i="5"/>
  <c r="H105" i="5" s="1"/>
  <c r="O22" i="5"/>
  <c r="H106" i="5" s="1"/>
  <c r="Q14" i="5"/>
  <c r="H76" i="5" s="1"/>
  <c r="N14" i="5"/>
  <c r="H73" i="5" s="1"/>
  <c r="P14" i="5"/>
  <c r="H75" i="5" s="1"/>
  <c r="O14" i="5"/>
  <c r="H74" i="5" s="1"/>
  <c r="Q6" i="5"/>
  <c r="H44" i="5" s="1"/>
  <c r="N6" i="5"/>
  <c r="H41" i="5" s="1"/>
  <c r="O6" i="5"/>
  <c r="H42" i="5" s="1"/>
  <c r="P6" i="5"/>
  <c r="H43" i="5" s="1"/>
  <c r="P9" i="5"/>
  <c r="H55" i="5" s="1"/>
  <c r="N9" i="5"/>
  <c r="H53" i="5" s="1"/>
  <c r="O9" i="5"/>
  <c r="H54" i="5" s="1"/>
  <c r="Q9" i="5"/>
  <c r="H56" i="5" s="1"/>
  <c r="P21" i="5"/>
  <c r="H103" i="5" s="1"/>
  <c r="N21" i="5"/>
  <c r="H101" i="5" s="1"/>
  <c r="Q21" i="5"/>
  <c r="H104" i="5" s="1"/>
  <c r="O21" i="5"/>
  <c r="H102" i="5" s="1"/>
  <c r="N13" i="5"/>
  <c r="H69" i="5" s="1"/>
  <c r="O13" i="5"/>
  <c r="H70" i="5" s="1"/>
  <c r="P13" i="5"/>
  <c r="H71" i="5" s="1"/>
  <c r="Q13" i="5"/>
  <c r="H72" i="5" s="1"/>
  <c r="F28" i="5"/>
  <c r="G28" i="5"/>
  <c r="H28" i="5"/>
  <c r="D29" i="5" s="1"/>
  <c r="H34" i="5"/>
  <c r="H35" i="5"/>
  <c r="H39" i="5"/>
  <c r="H40" i="5"/>
  <c r="H38" i="5"/>
  <c r="H36" i="5"/>
  <c r="H7" i="3"/>
  <c r="E29" i="5" l="1"/>
  <c r="G29" i="5"/>
  <c r="F29" i="5"/>
  <c r="K37" i="5"/>
  <c r="L37" i="5" s="1"/>
  <c r="K69" i="5"/>
  <c r="L69" i="5" s="1"/>
  <c r="K61" i="5"/>
  <c r="L61" i="5" s="1"/>
  <c r="K77" i="5"/>
  <c r="L77" i="5" s="1"/>
  <c r="K105" i="5"/>
  <c r="L105" i="5" s="1"/>
  <c r="K109" i="5"/>
  <c r="L109" i="5" s="1"/>
  <c r="K65" i="5"/>
  <c r="L65" i="5" s="1"/>
  <c r="K101" i="5"/>
  <c r="L101" i="5" s="1"/>
  <c r="K93" i="5"/>
  <c r="L93" i="5" s="1"/>
  <c r="K57" i="5"/>
  <c r="L57" i="5" s="1"/>
  <c r="K85" i="5"/>
  <c r="L85" i="5" s="1"/>
  <c r="K81" i="5"/>
  <c r="L81" i="5" s="1"/>
  <c r="K41" i="5"/>
  <c r="L41" i="5" s="1"/>
  <c r="K45" i="5"/>
  <c r="L45" i="5" s="1"/>
  <c r="K53" i="5"/>
  <c r="L53" i="5" s="1"/>
  <c r="K73" i="5"/>
  <c r="L73" i="5" s="1"/>
  <c r="K97" i="5"/>
  <c r="L97" i="5" s="1"/>
  <c r="K49" i="5"/>
  <c r="L49" i="5" s="1"/>
  <c r="K89" i="5"/>
  <c r="L89" i="5" s="1"/>
  <c r="K33" i="5"/>
  <c r="L33" i="5" s="1"/>
  <c r="N28" i="5"/>
  <c r="N29" i="5" s="1"/>
  <c r="P28" i="5"/>
  <c r="P29" i="5" s="1"/>
  <c r="Q28" i="5"/>
  <c r="Q29" i="5" s="1"/>
  <c r="O28" i="5"/>
  <c r="O29" i="5" s="1"/>
  <c r="F7" i="3" l="1"/>
  <c r="I28" i="5"/>
  <c r="H8" i="3"/>
  <c r="H9" i="3"/>
  <c r="H10" i="3" l="1"/>
  <c r="J7" i="3"/>
  <c r="E18" i="1" a="1"/>
  <c r="E18" i="1" s="1"/>
  <c r="T18" i="1"/>
  <c r="R18" i="1"/>
  <c r="O18" i="1"/>
  <c r="M18" i="1"/>
  <c r="K18" i="1"/>
  <c r="I18" i="1"/>
  <c r="G18" i="1"/>
  <c r="M7" i="3" l="1"/>
  <c r="D18" i="1" l="1"/>
  <c r="G17" i="3" l="1"/>
  <c r="H17" i="3"/>
  <c r="I17" i="3"/>
  <c r="J17" i="3"/>
  <c r="K17" i="3"/>
  <c r="F9" i="3"/>
  <c r="J9" i="3" s="1"/>
  <c r="F8" i="3"/>
  <c r="M9" i="3" l="1"/>
  <c r="J8" i="3"/>
  <c r="F10" i="3"/>
  <c r="J10" i="3" l="1"/>
  <c r="K22" i="3" s="1"/>
  <c r="M8" i="3"/>
  <c r="F18" i="3" l="1"/>
  <c r="F22" i="3"/>
  <c r="I27" i="3" s="1"/>
  <c r="G22" i="3"/>
  <c r="F21" i="3"/>
  <c r="I26" i="3" s="1"/>
  <c r="I18" i="3"/>
  <c r="K18" i="3"/>
  <c r="H18" i="3"/>
  <c r="H22" i="3"/>
  <c r="J18" i="3"/>
  <c r="G18" i="3"/>
  <c r="F23" i="3"/>
  <c r="I28" i="3" s="1"/>
  <c r="G21" i="3"/>
  <c r="I21" i="3"/>
  <c r="J21" i="3"/>
  <c r="K21" i="3"/>
  <c r="H21" i="3"/>
  <c r="G23" i="3"/>
  <c r="H23" i="3"/>
  <c r="J23" i="3"/>
  <c r="K23" i="3"/>
  <c r="I23" i="3"/>
  <c r="I22" i="3"/>
  <c r="J22" i="3"/>
  <c r="M10"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<sst xmlns="http://schemas.openxmlformats.org/spreadsheetml/2006/main" count="571" uniqueCount="412">
  <si>
    <t>G</t>
  </si>
  <si>
    <t>PB</t>
  </si>
  <si>
    <t>BM</t>
  </si>
  <si>
    <t>GB</t>
  </si>
  <si>
    <t>TGB</t>
  </si>
  <si>
    <t>Surface terrière</t>
  </si>
  <si>
    <t>Avenir</t>
  </si>
  <si>
    <t xml:space="preserve">Perches </t>
  </si>
  <si>
    <t>Biodiversité</t>
  </si>
  <si>
    <t>A. bios</t>
  </si>
  <si>
    <t>A. morts</t>
  </si>
  <si>
    <t>Essences</t>
  </si>
  <si>
    <t>TOTAL</t>
  </si>
  <si>
    <t>Surface régénérée (surface occupée par la régé)</t>
  </si>
  <si>
    <t xml:space="preserve"> </t>
  </si>
  <si>
    <t>MOYENNE</t>
  </si>
  <si>
    <t>MEDIANE</t>
  </si>
  <si>
    <t>ECART-TYPE</t>
  </si>
  <si>
    <t>ECART MOYEN</t>
  </si>
  <si>
    <t>COEFFICIENT VARIATION</t>
  </si>
  <si>
    <t>INTERVALLE CONFIANCE</t>
  </si>
  <si>
    <t>ERREUR RELATIVE</t>
  </si>
  <si>
    <t>VALEUR MAXIMALE</t>
  </si>
  <si>
    <t>VALEUR MINIMALE</t>
  </si>
  <si>
    <t>75ème centile</t>
  </si>
  <si>
    <t>25ème centile</t>
  </si>
  <si>
    <t>Coefficient G</t>
  </si>
  <si>
    <t>CHENE</t>
  </si>
  <si>
    <t>CHENE PEDONCULE</t>
  </si>
  <si>
    <t>CHENE SESSILE</t>
  </si>
  <si>
    <t>CHENE D'AMERIQUE</t>
  </si>
  <si>
    <t>CHENE DES MARAIS</t>
  </si>
  <si>
    <t>FRENE</t>
  </si>
  <si>
    <t>HETRE</t>
  </si>
  <si>
    <t>HETRE POURPRE</t>
  </si>
  <si>
    <t>ERABLE</t>
  </si>
  <si>
    <t>ER SYCOMORE</t>
  </si>
  <si>
    <t>ER PLANE</t>
  </si>
  <si>
    <t>ER CHAMPETRE</t>
  </si>
  <si>
    <t>CHARME</t>
  </si>
  <si>
    <t>BOULEAU</t>
  </si>
  <si>
    <t>BOULEAU VERRUQUEUX</t>
  </si>
  <si>
    <t>BOULEAU PUBESCENT</t>
  </si>
  <si>
    <t>AULNE</t>
  </si>
  <si>
    <t>AULNE GLUTINEUX</t>
  </si>
  <si>
    <t>AULNE INCANA</t>
  </si>
  <si>
    <t>AULNE CORDATA</t>
  </si>
  <si>
    <t>MERISIER</t>
  </si>
  <si>
    <t>TILLEUL</t>
  </si>
  <si>
    <t>TILLEUL A PETITES F</t>
  </si>
  <si>
    <t>TILLEUL A GRANDES F</t>
  </si>
  <si>
    <t>CARYERS</t>
  </si>
  <si>
    <t>SAULE</t>
  </si>
  <si>
    <t>SAULE BLANC</t>
  </si>
  <si>
    <t>ORME</t>
  </si>
  <si>
    <t>CHATAIGNIER</t>
  </si>
  <si>
    <t>MARRONNIER D'INDE</t>
  </si>
  <si>
    <t>NOYER COMMUN</t>
  </si>
  <si>
    <t>NOYER NOIR</t>
  </si>
  <si>
    <t>NOYER HYBRIDE</t>
  </si>
  <si>
    <t>JUGLANS VILMORINIANA</t>
  </si>
  <si>
    <t>TULIPIER</t>
  </si>
  <si>
    <t>ROBINIER</t>
  </si>
  <si>
    <t>COUDRIER</t>
  </si>
  <si>
    <t>SORBIER DES OIS.</t>
  </si>
  <si>
    <t>ALISIER</t>
  </si>
  <si>
    <t>AUBEPINE</t>
  </si>
  <si>
    <t>PEUPLIER</t>
  </si>
  <si>
    <t>PEUPLIER BLANC</t>
  </si>
  <si>
    <t>PEUPLIERS EURAMERIC</t>
  </si>
  <si>
    <t>PEUPLIER GRISARD</t>
  </si>
  <si>
    <t>PEUPLIERS INTERAMER</t>
  </si>
  <si>
    <t>PEUPLIER TREMBLE</t>
  </si>
  <si>
    <t>PEUPLIERS TRICHOCARP</t>
  </si>
  <si>
    <t>HOUX</t>
  </si>
  <si>
    <t>PRUNUS SPINOSA</t>
  </si>
  <si>
    <t>POIRIER SAUVAGE</t>
  </si>
  <si>
    <t>POMMIER SAUVAGE</t>
  </si>
  <si>
    <t>FEUILLUS DIVERS</t>
  </si>
  <si>
    <t>EPICEA</t>
  </si>
  <si>
    <t>SITKA</t>
  </si>
  <si>
    <t>OMORICA</t>
  </si>
  <si>
    <t>DOUGLAS</t>
  </si>
  <si>
    <t>SAPIN</t>
  </si>
  <si>
    <t>PECTINE</t>
  </si>
  <si>
    <t>GRANDIS</t>
  </si>
  <si>
    <t>PROCERA (NOBILIS)</t>
  </si>
  <si>
    <t>SAPIN DE NORDMANN</t>
  </si>
  <si>
    <t>ABIES VEITCHII</t>
  </si>
  <si>
    <t>HOMOLEPIS</t>
  </si>
  <si>
    <t>PIN</t>
  </si>
  <si>
    <t>PIN SYLVESTRE</t>
  </si>
  <si>
    <t>PIN NOIR</t>
  </si>
  <si>
    <t>PIN CORSE</t>
  </si>
  <si>
    <t>PIN AUTRICHE</t>
  </si>
  <si>
    <t>PIN DE KOEKELARE</t>
  </si>
  <si>
    <t>PIN WEYMOUTH</t>
  </si>
  <si>
    <t>MELEZE</t>
  </si>
  <si>
    <t>MELEZE D'EUROPE</t>
  </si>
  <si>
    <t>MELEZE HYBRIDE</t>
  </si>
  <si>
    <t>MELEZE DU JAPON</t>
  </si>
  <si>
    <t>THUYA GEANT</t>
  </si>
  <si>
    <t>TSUGA</t>
  </si>
  <si>
    <t>TSUGA HETEROPHYLLE</t>
  </si>
  <si>
    <t>TSUGA DU CANADA</t>
  </si>
  <si>
    <t>CYPRES</t>
  </si>
  <si>
    <t>IF</t>
  </si>
  <si>
    <t>GENEVRIER</t>
  </si>
  <si>
    <t>RESINEUX DIVERS</t>
  </si>
  <si>
    <t>CEDRE DE L'ATLAS</t>
  </si>
  <si>
    <t>Surface régénérée essences "fragiles" et diversité</t>
  </si>
  <si>
    <t>% régé</t>
  </si>
  <si>
    <t>Placette</t>
  </si>
  <si>
    <t>Essence</t>
  </si>
  <si>
    <t>Coefficient</t>
  </si>
  <si>
    <t>Surf. régé. div.</t>
  </si>
  <si>
    <t>Essence 1</t>
  </si>
  <si>
    <t>Essence 2</t>
  </si>
  <si>
    <t>Essence 3</t>
  </si>
  <si>
    <t>Essence 4</t>
  </si>
  <si>
    <t>Essence 5</t>
  </si>
  <si>
    <t>Essence 6</t>
  </si>
  <si>
    <t>Essence 7</t>
  </si>
  <si>
    <t>Essence 8</t>
  </si>
  <si>
    <t>Essence 9</t>
  </si>
  <si>
    <t>Essence 10</t>
  </si>
  <si>
    <t>PB 1</t>
  </si>
  <si>
    <t>BM 1</t>
  </si>
  <si>
    <t>GB 1</t>
  </si>
  <si>
    <t>TGB 1</t>
  </si>
  <si>
    <t>PB 2</t>
  </si>
  <si>
    <t>BM 2</t>
  </si>
  <si>
    <t>GB 2</t>
  </si>
  <si>
    <t>TGB 2</t>
  </si>
  <si>
    <t>PB 3</t>
  </si>
  <si>
    <t>BM 3</t>
  </si>
  <si>
    <t>GB 3</t>
  </si>
  <si>
    <t>TGB 3</t>
  </si>
  <si>
    <t>PB 4</t>
  </si>
  <si>
    <t>BM 4</t>
  </si>
  <si>
    <t>GB 4</t>
  </si>
  <si>
    <t>TGB 4</t>
  </si>
  <si>
    <t>PB 5</t>
  </si>
  <si>
    <t>BM 5</t>
  </si>
  <si>
    <t>GB 5</t>
  </si>
  <si>
    <t>TGB 5</t>
  </si>
  <si>
    <t>PB 6</t>
  </si>
  <si>
    <t>BM 6</t>
  </si>
  <si>
    <t>GB 6</t>
  </si>
  <si>
    <t>TGB 6</t>
  </si>
  <si>
    <t>PB 7</t>
  </si>
  <si>
    <t>BM 7</t>
  </si>
  <si>
    <t>GB 7</t>
  </si>
  <si>
    <t>TGB 7</t>
  </si>
  <si>
    <t>PB 8</t>
  </si>
  <si>
    <t>BM 8</t>
  </si>
  <si>
    <t>GB 8</t>
  </si>
  <si>
    <t>TGB 8</t>
  </si>
  <si>
    <t>PB 9</t>
  </si>
  <si>
    <t>BM 9</t>
  </si>
  <si>
    <t>GB 9</t>
  </si>
  <si>
    <t>TGB 9</t>
  </si>
  <si>
    <t>PB 10</t>
  </si>
  <si>
    <t>BM 10</t>
  </si>
  <si>
    <t>GB 10</t>
  </si>
  <si>
    <t>TGB 10</t>
  </si>
  <si>
    <t>FORMULAIRE ENCODAGE PLACETTES INVENTAIRE</t>
  </si>
  <si>
    <t>Placette n°</t>
  </si>
  <si>
    <t xml:space="preserve">Coef </t>
  </si>
  <si>
    <t>A. bios 1</t>
  </si>
  <si>
    <t>A. morts 1</t>
  </si>
  <si>
    <t>Perches A. 1</t>
  </si>
  <si>
    <t>PB A. 1</t>
  </si>
  <si>
    <t>A. bios 2</t>
  </si>
  <si>
    <t>A. morts 2</t>
  </si>
  <si>
    <t>Perches A. 2</t>
  </si>
  <si>
    <t>PB A. 2</t>
  </si>
  <si>
    <t>G 1</t>
  </si>
  <si>
    <t>G 2</t>
  </si>
  <si>
    <t>G 3</t>
  </si>
  <si>
    <t>A. bios 3</t>
  </si>
  <si>
    <t>A. morts 3</t>
  </si>
  <si>
    <t>Perches A. 3</t>
  </si>
  <si>
    <t>PB A. 3</t>
  </si>
  <si>
    <t>G 4</t>
  </si>
  <si>
    <t>A. bios 4</t>
  </si>
  <si>
    <t>A. morts 4</t>
  </si>
  <si>
    <t>Perches A. 4</t>
  </si>
  <si>
    <t>PB A. 4</t>
  </si>
  <si>
    <t>G 5</t>
  </si>
  <si>
    <t>A. bios 5</t>
  </si>
  <si>
    <t>A. morts 5</t>
  </si>
  <si>
    <t>Perches A. 5</t>
  </si>
  <si>
    <t>PB A. 5</t>
  </si>
  <si>
    <t>G 6</t>
  </si>
  <si>
    <t>A. bios 6</t>
  </si>
  <si>
    <t>A. morts 6</t>
  </si>
  <si>
    <t>Perches A. 6</t>
  </si>
  <si>
    <t>PB A. 6</t>
  </si>
  <si>
    <t>G 7</t>
  </si>
  <si>
    <t>A. bios 7</t>
  </si>
  <si>
    <t>A. morts 7</t>
  </si>
  <si>
    <t>Perches A. 7</t>
  </si>
  <si>
    <t>PB A. 7</t>
  </si>
  <si>
    <t>G 8</t>
  </si>
  <si>
    <t>A. bios 8</t>
  </si>
  <si>
    <t>A. morts 8</t>
  </si>
  <si>
    <t>Perches A. 8</t>
  </si>
  <si>
    <t>PB A. 8</t>
  </si>
  <si>
    <t>G 9</t>
  </si>
  <si>
    <t>A. bios 9</t>
  </si>
  <si>
    <t>A. morts 9</t>
  </si>
  <si>
    <t>Perches A. 9</t>
  </si>
  <si>
    <t>PB A. 9</t>
  </si>
  <si>
    <t>G 10</t>
  </si>
  <si>
    <t>A. bios 10</t>
  </si>
  <si>
    <t>A. morts 10</t>
  </si>
  <si>
    <t>Perches A. 10</t>
  </si>
  <si>
    <t>PB A. 10</t>
  </si>
  <si>
    <t>Surf. Régé.</t>
  </si>
  <si>
    <t>Acc</t>
  </si>
  <si>
    <t>Ci</t>
  </si>
  <si>
    <t>Cn</t>
  </si>
  <si>
    <t>n</t>
  </si>
  <si>
    <t>G actuelle</t>
  </si>
  <si>
    <t>G visée</t>
  </si>
  <si>
    <t>Cat dom</t>
  </si>
  <si>
    <t>V/G</t>
  </si>
  <si>
    <t>ESTIMATION DU PRELEVEMENT ANNUEL NECESSAIRE</t>
  </si>
  <si>
    <t>CALCUL DE LA ROTATION IDEALE</t>
  </si>
  <si>
    <t>% de prélèvement</t>
  </si>
  <si>
    <t>Rotation en années</t>
  </si>
  <si>
    <t>En  m2</t>
  </si>
  <si>
    <t>Total</t>
  </si>
  <si>
    <t>Pa (m2)</t>
  </si>
  <si>
    <t>Pa (m3)</t>
  </si>
  <si>
    <t>Total général</t>
  </si>
  <si>
    <t>% initial</t>
  </si>
  <si>
    <t>% visé</t>
  </si>
  <si>
    <t>% G</t>
  </si>
  <si>
    <t>Catégories</t>
  </si>
  <si>
    <t>Horizon ++</t>
  </si>
  <si>
    <t>La ligne centrale représente la médiane. Il existe autant de valeurs supérieures et inférieures</t>
  </si>
  <si>
    <t>La croix représente la moyenne</t>
  </si>
  <si>
    <t>50 % des valeurs se situent dans le rectangle</t>
  </si>
  <si>
    <t>Les deux extrémités supérieures et inférieures donnent les valeurs min et max</t>
  </si>
  <si>
    <t>Les bords du rectangle sont les quartiles. Le bord inférieur, le 1er quartile, est la "médiane" des données inférieures à la médiane. Autrement dit, un quart des observations ont des valeurs plus petites et trois quart ont des valeurs plus grandes que la donnée du Q1. Même chose pour le bord supérieur, le 3ème quartile, Q3.</t>
  </si>
  <si>
    <t>La box plot donne une idée de la répartition, de la dispersion des données autour de la médiane</t>
  </si>
  <si>
    <t>Les données en vert donnent l'écart type à la moyenne. 95% des données se situent entre les bornes supérieures et inférieures de cet écart type.</t>
  </si>
  <si>
    <t>Comment traduire les données de la boxplot:</t>
  </si>
  <si>
    <t>Borne Ecart type haute</t>
  </si>
  <si>
    <t>Borne Ecart type basse</t>
  </si>
  <si>
    <t>Perches</t>
  </si>
  <si>
    <t>Catégorie</t>
  </si>
  <si>
    <t>L'intervalle de confiance fournit une fourchette dans laquelle la valeur réelle (comme la moyenne ou le total de l'inventaire) a une probabilité donnée (généralement 95 %) de se trouver. Un intervalle de confiance étroit signifie que l'échantillonnage a produit une estimation précise.</t>
  </si>
  <si>
    <t>Le coefficient de variation exprime la dispersion, la variabilité  des données. Plus le coef est grand, plus la dispersion autour de la moyenne est grande. Il va donc falloir multiplier les mesures pour capter la diversité. En forêt feuillue d'Ardenne, le coef de variation de la G varie de 40 à 50%.</t>
  </si>
  <si>
    <t>Une faible erreur relative indique que l'estimation est proche de la valeur réelle, ce qui reflète une bonne précision. Une erreur relative élevée, en revanche, suggère un résultat moins fiable.</t>
  </si>
  <si>
    <t>% PB</t>
  </si>
  <si>
    <t>% BM</t>
  </si>
  <si>
    <t>% GB</t>
  </si>
  <si>
    <t>% TGB</t>
  </si>
  <si>
    <t>Structures types</t>
  </si>
  <si>
    <t>Obj</t>
  </si>
  <si>
    <t>Cat.</t>
  </si>
  <si>
    <t>Type structure</t>
  </si>
  <si>
    <t>Objectif</t>
  </si>
  <si>
    <t>Accompagnement</t>
  </si>
  <si>
    <t>Code</t>
  </si>
  <si>
    <t>Code essence</t>
  </si>
  <si>
    <t>CH</t>
  </si>
  <si>
    <t>CP</t>
  </si>
  <si>
    <t>CS</t>
  </si>
  <si>
    <t>CR</t>
  </si>
  <si>
    <t>CM</t>
  </si>
  <si>
    <t>FR</t>
  </si>
  <si>
    <t>HE</t>
  </si>
  <si>
    <t>HP</t>
  </si>
  <si>
    <t>ER</t>
  </si>
  <si>
    <t>ES</t>
  </si>
  <si>
    <t>EL</t>
  </si>
  <si>
    <t>EC</t>
  </si>
  <si>
    <t>CA</t>
  </si>
  <si>
    <t>BO</t>
  </si>
  <si>
    <t>BV</t>
  </si>
  <si>
    <t>BP</t>
  </si>
  <si>
    <t>AL</t>
  </si>
  <si>
    <t>AX</t>
  </si>
  <si>
    <t>AI</t>
  </si>
  <si>
    <t>AC</t>
  </si>
  <si>
    <t>MR</t>
  </si>
  <si>
    <t>TI</t>
  </si>
  <si>
    <t>TC</t>
  </si>
  <si>
    <t>TP</t>
  </si>
  <si>
    <t>RY</t>
  </si>
  <si>
    <t>SX</t>
  </si>
  <si>
    <t>SA</t>
  </si>
  <si>
    <t>OR</t>
  </si>
  <si>
    <t>CT</t>
  </si>
  <si>
    <t>HI</t>
  </si>
  <si>
    <t>JR</t>
  </si>
  <si>
    <t>JN</t>
  </si>
  <si>
    <t>JH</t>
  </si>
  <si>
    <t>JV</t>
  </si>
  <si>
    <t>TU</t>
  </si>
  <si>
    <t>RO</t>
  </si>
  <si>
    <t>CO</t>
  </si>
  <si>
    <t>SO</t>
  </si>
  <si>
    <t>ST</t>
  </si>
  <si>
    <t>AU</t>
  </si>
  <si>
    <t>PE</t>
  </si>
  <si>
    <t>PY</t>
  </si>
  <si>
    <t>PG</t>
  </si>
  <si>
    <t>PX</t>
  </si>
  <si>
    <t>PT</t>
  </si>
  <si>
    <t>PZ</t>
  </si>
  <si>
    <t>HX</t>
  </si>
  <si>
    <t>PU</t>
  </si>
  <si>
    <t>PO</t>
  </si>
  <si>
    <t>PM</t>
  </si>
  <si>
    <t>FD</t>
  </si>
  <si>
    <t>EP</t>
  </si>
  <si>
    <t>EK</t>
  </si>
  <si>
    <t>EO</t>
  </si>
  <si>
    <t>DO</t>
  </si>
  <si>
    <t>AB</t>
  </si>
  <si>
    <t>AP</t>
  </si>
  <si>
    <t>AG</t>
  </si>
  <si>
    <t>AN</t>
  </si>
  <si>
    <t>NO</t>
  </si>
  <si>
    <t>AV</t>
  </si>
  <si>
    <t>AH</t>
  </si>
  <si>
    <t>PI</t>
  </si>
  <si>
    <t>PS</t>
  </si>
  <si>
    <t>PN</t>
  </si>
  <si>
    <t>PC</t>
  </si>
  <si>
    <t>PA</t>
  </si>
  <si>
    <t>PK</t>
  </si>
  <si>
    <t>PW</t>
  </si>
  <si>
    <t>MZ</t>
  </si>
  <si>
    <t>ME</t>
  </si>
  <si>
    <t>MH</t>
  </si>
  <si>
    <t>MJ</t>
  </si>
  <si>
    <t>TH</t>
  </si>
  <si>
    <t>TS</t>
  </si>
  <si>
    <t>TY</t>
  </si>
  <si>
    <t>TN</t>
  </si>
  <si>
    <t>CY</t>
  </si>
  <si>
    <t>GE</t>
  </si>
  <si>
    <t>RD</t>
  </si>
  <si>
    <t>CD</t>
  </si>
  <si>
    <t>CONCAT 2024</t>
  </si>
  <si>
    <t>CONCAT Horizon ++</t>
  </si>
  <si>
    <t>Nbre</t>
  </si>
  <si>
    <t>G 2024</t>
  </si>
  <si>
    <t>G Horizon ++</t>
  </si>
  <si>
    <t>Perches A.</t>
  </si>
  <si>
    <t>PB A.</t>
  </si>
  <si>
    <t>Surface régénérée</t>
  </si>
  <si>
    <t>Perches et PB Avenir</t>
  </si>
  <si>
    <t>Avenir du peuplement</t>
  </si>
  <si>
    <t>Composition du peuplement</t>
  </si>
  <si>
    <t>Surface en régénération</t>
  </si>
  <si>
    <t>Aspects biodiversité</t>
  </si>
  <si>
    <t>Part régénérée d'intérêt</t>
  </si>
  <si>
    <t>Abres bio</t>
  </si>
  <si>
    <t>Arbres morts</t>
  </si>
  <si>
    <t>Arbres bios</t>
  </si>
  <si>
    <t>Surface régénérée d'intérêt</t>
  </si>
  <si>
    <t>TOTAUX</t>
  </si>
  <si>
    <t>Attention, ne remplir que les cases blanches!!!! Les autres se remplissent automatiquement!!
Il y a possibilité de trouver 10 essences en inventaires (de A4 à A13; elles se remplissent toutes seules) et d'en ajouter 10 autres (A14 à A23). Attention à bien respecter la liste déroulante attachée pour que les codes soient identifiables pour les étiquettes de données.</t>
  </si>
  <si>
    <t>% Essence</t>
  </si>
  <si>
    <t>Étiquettes de lignes</t>
  </si>
  <si>
    <t>Moyenne de G 1</t>
  </si>
  <si>
    <t>Moyenne de G 2</t>
  </si>
  <si>
    <t>Moyenne de G 3</t>
  </si>
  <si>
    <t>Moyenne de G 4</t>
  </si>
  <si>
    <t>Moyenne de G 5</t>
  </si>
  <si>
    <t>Moyenne de G 6</t>
  </si>
  <si>
    <t>Moyenne de G 7</t>
  </si>
  <si>
    <t>Moyenne de G 8</t>
  </si>
  <si>
    <t>Moyenne de G 9</t>
  </si>
  <si>
    <t>Moyenne de G 10</t>
  </si>
  <si>
    <t>Somme de PB</t>
  </si>
  <si>
    <t>Somme de BM</t>
  </si>
  <si>
    <t>Somme de GB</t>
  </si>
  <si>
    <t>Somme de TGB</t>
  </si>
  <si>
    <t>Somme de A. bios</t>
  </si>
  <si>
    <t>Somme de G vivante</t>
  </si>
  <si>
    <t>Somme de A. morts</t>
  </si>
  <si>
    <t>Moyenne de Surf. régé. div.</t>
  </si>
  <si>
    <t>Moyenne de Surf. Régé.</t>
  </si>
  <si>
    <t>Moyenne de G globale</t>
  </si>
  <si>
    <t>Somme de Nombre Perches A.</t>
  </si>
  <si>
    <t>Somme de Nombre PB A.</t>
  </si>
  <si>
    <t>N° placettes</t>
  </si>
  <si>
    <t>G commerciale</t>
  </si>
  <si>
    <t>Somme de G commerciale</t>
  </si>
  <si>
    <t>G vivante</t>
  </si>
  <si>
    <t>G globale</t>
  </si>
  <si>
    <t>Surf. Rég.</t>
  </si>
  <si>
    <t>Surf. Rég. Div.</t>
  </si>
  <si>
    <t>Somme de G globale</t>
  </si>
  <si>
    <t>N° placette</t>
  </si>
  <si>
    <t>Moyenne</t>
  </si>
  <si>
    <t>%</t>
  </si>
  <si>
    <t>Part</t>
  </si>
  <si>
    <t>Soit, un prélèvement par essence (m2):</t>
  </si>
  <si>
    <t>Soit, un prélèvement par essence (%):</t>
  </si>
  <si>
    <t>Moyenne actuelle (m2)</t>
  </si>
  <si>
    <t>Moyenne visée (m2)</t>
  </si>
  <si>
    <t>Surface régénérée totale</t>
  </si>
  <si>
    <t>Part "sans intérêt"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</si>
</sst>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
    <numFmt numFmtId="166" formatCode="0.0000000"/>
  </numFmts>
  <fonts count="24" x14ac:knownFonts="1">
    <font>
      <sz val="12"/>
      <color theme="1"/>
      <name val="Aptos Narrow"/>
      <family val="2"/>
      <scheme val="minor"/>
    </font>
    <font>
      <b/>
      <sz val="12"/>
      <color theme="1"/>
      <name val="Aptos Narrow"/>
      <family val="2"/>
      <scheme val="minor"/>
    </font>
    <font>
      <sz val="12"/>
      <color theme="1"/>
      <name val="Aptos Narrow"/>
      <family val="2"/>
      <scheme val="minor"/>
    </font>
    <font>
      <b/>
      <sz val="11"/>
      <color theme="1"/>
      <name val="Aptos Narrow"/>
      <family val="2"/>
      <scheme val="minor"/>
    </font>
    <font>
      <sz val="11"/>
      <name val="Aptos Narrow"/>
      <family val="2"/>
      <scheme val="minor"/>
    </font>
    <font>
      <sz val="8"/>
      <name val="Aptos Narrow"/>
      <family val="2"/>
      <scheme val="minor"/>
    </font>
    <font>
      <sz val="16"/>
      <color theme="1"/>
      <name val="Aptos Narrow"/>
      <family val="2"/>
      <scheme val="minor"/>
    </font>
    <font>
      <b/>
      <sz val="16"/>
      <color theme="1"/>
      <name val="Aptos Narrow"/>
      <family val="2"/>
      <scheme val="minor"/>
    </font>
    <font>
      <b/>
      <sz val="16"/>
      <color theme="0"/>
      <name val="Aptos Narrow"/>
      <family val="2"/>
      <scheme val="minor"/>
    </font>
    <font>
      <b/>
      <sz val="12"/>
      <color theme="0"/>
      <name val="Aptos Narrow"/>
      <family val="2"/>
      <scheme val="minor"/>
    </font>
    <font>
      <b/>
      <sz val="12"/>
      <color theme="0"/>
      <name val="Aptos Narrow"/>
      <family val="2"/>
      <scheme val="minor"/>
    </font>
    <font>
      <sz val="12"/>
      <color theme="0"/>
      <name val="Aptos Narrow"/>
      <family val="2"/>
      <scheme val="minor"/>
    </font>
    <font>
      <sz val="13"/>
      <color rgb="FF4F595F"/>
      <name val="Courier New"/>
      <family val="1"/>
    </font>
    <font>
      <sz val="12"/>
      <name val="Aptos Narrow"/>
      <family val="2"/>
      <scheme val="minor"/>
    </font>
    <font>
      <b/>
      <sz val="12"/>
      <name val="Aptos Narrow"/>
      <family val="2"/>
      <scheme val="minor"/>
    </font>
    <font>
      <sz val="10"/>
      <name val="Arial"/>
      <family val="2"/>
    </font>
    <font>
      <sz val="24"/>
      <color theme="1"/>
      <name val="Aptos Narrow"/>
      <family val="2"/>
      <scheme val="minor"/>
    </font>
    <font>
      <sz val="24"/>
      <name val="Aptos Narrow"/>
      <family val="2"/>
      <scheme val="minor"/>
    </font>
    <font>
      <b/>
      <sz val="18"/>
      <color theme="1"/>
      <name val="Aptos Narrow"/>
      <family val="2"/>
      <scheme val="minor"/>
    </font>
    <font>
      <sz val="16"/>
      <color theme="1"/>
      <name val="Aptos Narrow"/>
      <family val="2"/>
      <scheme val="minor"/>
    </font>
    <font>
      <b/>
      <sz val="16"/>
      <name val="Aptos Narrow"/>
      <family val="2"/>
      <scheme val="minor"/>
    </font>
    <font>
      <sz val="24"/>
      <color rgb="FFFF0000"/>
      <name val="Aptos Narrow"/>
      <family val="2"/>
      <scheme val="minor"/>
    </font>
    <font>
      <b/>
      <sz val="13"/>
      <color rgb="FF4F595F"/>
      <name val="Courier New"/>
      <family val="3"/>
    </font>
    <font>
      <b/>
      <sz val="12"/>
      <color rgb="FFC00000"/>
      <name val="Aptos Narrow"/>
      <family val="2"/>
    </font>
  </fonts>
  <fills count="57">
    <fill>
      <patternFill patternType="none"/>
    </fill>
    <fill>
      <patternFill patternType="gray125"/>
    </fill>
    <fill>
      <patternFill patternType="solid">
        <fgColor theme="0"/>
        <bgColor indexed="64"/>
      </patternFill>
    </fill>
    <fill>
      <patternFill patternType="solid">
        <fgColor theme="3" tint="0.499984740745262"/>
        <bgColor indexed="64"/>
      </patternFill>
    </fill>
    <fill>
      <patternFill patternType="solid">
        <fgColor rgb="FF002060"/>
        <bgColor indexed="64"/>
      </patternFill>
    </fill>
    <fill>
      <patternFill patternType="solid">
        <fgColor theme="3" tint="0.749992370372631"/>
        <bgColor indexed="64"/>
      </patternFill>
    </fill>
    <fill>
      <patternFill patternType="solid">
        <fgColor theme="1"/>
        <bgColor indexed="64"/>
      </patternFill>
    </fill>
    <fill>
      <patternFill patternType="solid">
        <fgColor theme="3" tint="0.249977111117893"/>
        <bgColor indexed="64"/>
      </patternFill>
    </fill>
    <fill>
      <patternFill patternType="solid">
        <fgColor theme="4" tint="0.79998168889431442"/>
        <bgColor indexed="64"/>
      </patternFill>
    </fill>
    <fill>
      <patternFill patternType="solid">
        <fgColor rgb="FF0070C0"/>
        <bgColor indexed="64"/>
      </patternFill>
    </fill>
    <fill>
      <patternFill patternType="solid">
        <fgColor theme="4" tint="-0.499984740745262"/>
        <bgColor indexed="64"/>
      </patternFill>
    </fill>
    <fill>
      <patternFill patternType="solid">
        <fgColor theme="8" tint="0.79998168889431442"/>
        <bgColor indexed="64"/>
      </patternFill>
    </fill>
    <fill>
      <patternFill patternType="solid">
        <fgColor rgb="FF7030A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rgb="FFFFC000"/>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rgb="FF00B050"/>
        <bgColor indexed="64"/>
      </patternFill>
    </fill>
    <fill>
      <patternFill patternType="solid">
        <fgColor theme="9" tint="-0.499984740745262"/>
        <bgColor indexed="64"/>
      </patternFill>
    </fill>
    <fill>
      <patternFill patternType="solid">
        <fgColor rgb="FFFCFFD1"/>
        <bgColor indexed="64"/>
      </patternFill>
    </fill>
    <fill>
      <patternFill patternType="solid">
        <fgColor rgb="FFFDFF72"/>
        <bgColor indexed="64"/>
      </patternFill>
    </fill>
    <fill>
      <patternFill patternType="solid">
        <fgColor rgb="FFFFFF00"/>
        <bgColor indexed="64"/>
      </patternFill>
    </fill>
    <fill>
      <patternFill patternType="solid">
        <fgColor rgb="FFE8DE00"/>
        <bgColor indexed="64"/>
      </patternFill>
    </fill>
    <fill>
      <patternFill patternType="solid">
        <fgColor rgb="FFFFBCB7"/>
        <bgColor indexed="64"/>
      </patternFill>
    </fill>
    <fill>
      <patternFill patternType="solid">
        <fgColor rgb="FFFF908F"/>
        <bgColor indexed="64"/>
      </patternFill>
    </fill>
    <fill>
      <patternFill patternType="solid">
        <fgColor rgb="FFFF0000"/>
        <bgColor indexed="64"/>
      </patternFill>
    </fill>
    <fill>
      <patternFill patternType="solid">
        <fgColor rgb="FFC00000"/>
        <bgColor indexed="64"/>
      </patternFill>
    </fill>
    <fill>
      <patternFill patternType="solid">
        <fgColor rgb="FFF08300"/>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2" tint="-0.499984740745262"/>
        <bgColor indexed="64"/>
      </patternFill>
    </fill>
    <fill>
      <patternFill patternType="solid">
        <fgColor theme="2" tint="-0.89999084444715716"/>
        <bgColor indexed="64"/>
      </patternFill>
    </fill>
    <fill>
      <patternFill patternType="solid">
        <fgColor rgb="FFD1FDFF"/>
        <bgColor indexed="64"/>
      </patternFill>
    </fill>
    <fill>
      <patternFill patternType="solid">
        <fgColor rgb="FF7FFFFF"/>
        <bgColor indexed="64"/>
      </patternFill>
    </fill>
    <fill>
      <patternFill patternType="solid">
        <fgColor rgb="FF00FFF4"/>
        <bgColor indexed="64"/>
      </patternFill>
    </fill>
    <fill>
      <patternFill patternType="solid">
        <fgColor rgb="FF00DADA"/>
        <bgColor indexed="64"/>
      </patternFill>
    </fill>
    <fill>
      <patternFill patternType="solid">
        <fgColor rgb="FFFFAFFF"/>
        <bgColor indexed="64"/>
      </patternFill>
    </fill>
    <fill>
      <patternFill patternType="solid">
        <fgColor rgb="FFFF3CF4"/>
        <bgColor indexed="64"/>
      </patternFill>
    </fill>
    <fill>
      <patternFill patternType="solid">
        <fgColor rgb="FFC800BD"/>
        <bgColor indexed="64"/>
      </patternFill>
    </fill>
    <fill>
      <patternFill patternType="solid">
        <fgColor rgb="FFEBC8FF"/>
        <bgColor indexed="64"/>
      </patternFill>
    </fill>
    <fill>
      <patternFill patternType="solid">
        <fgColor rgb="FFD98BFF"/>
        <bgColor indexed="64"/>
      </patternFill>
    </fill>
    <fill>
      <patternFill patternType="solid">
        <fgColor rgb="FFBA00FF"/>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BE2D5"/>
        <bgColor indexed="64"/>
      </patternFill>
    </fill>
    <fill>
      <patternFill patternType="solid">
        <fgColor rgb="FFF7C7AC"/>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rgb="FF00BD00"/>
        <bgColor indexed="64"/>
      </patternFill>
    </fill>
    <fill>
      <patternFill patternType="solid">
        <fgColor theme="9"/>
        <bgColor theme="9"/>
      </patternFill>
    </fill>
    <fill>
      <patternFill patternType="solid">
        <fgColor theme="9" tint="0.59999389629810485"/>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4" tint="0.79998168889431442"/>
        <bgColor theme="4" tint="0.79998168889431442"/>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diagonal/>
    </border>
    <border>
      <left style="medium">
        <color indexed="64"/>
      </left>
      <right/>
      <top/>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medium">
        <color indexed="64"/>
      </right>
      <top/>
      <bottom/>
      <diagonal/>
    </border>
    <border>
      <left/>
      <right/>
      <top/>
      <bottom style="medium">
        <color indexed="64"/>
      </bottom>
      <diagonal/>
    </border>
  </borders>
  <cellStyleXfs count="3">
    <xf numFmtId="0" fontId="0" fillId="0" borderId="0"/>
    <xf numFmtId="9" fontId="2" fillId="0" borderId="0" applyFont="0" applyFill="0" applyBorder="0" applyAlignment="0" applyProtection="0"/>
    <xf numFmtId="0" fontId="15" fillId="0" borderId="0"/>
  </cellStyleXfs>
  <cellXfs count="353">
    <xf numFmtId="0" fontId="0" fillId="0" borderId="0" xfId="0"/>
    <xf numFmtId="0" fontId="0" fillId="0" borderId="0" xfId="0" applyAlignment="1">
      <alignment horizontal="center"/>
    </xf>
    <xf numFmtId="164" fontId="3" fillId="0" borderId="1" xfId="0" applyNumberFormat="1" applyFont="1" applyBorder="1" applyAlignment="1">
      <alignment horizontal="center"/>
    </xf>
    <xf numFmtId="164" fontId="0" fillId="0" borderId="1" xfId="0" applyNumberFormat="1" applyBorder="1" applyAlignment="1">
      <alignment horizontal="center"/>
    </xf>
    <xf numFmtId="1" fontId="0" fillId="0" borderId="1" xfId="0" applyNumberFormat="1" applyBorder="1" applyAlignment="1">
      <alignment horizontal="center"/>
    </xf>
    <xf numFmtId="2" fontId="0" fillId="0" borderId="1" xfId="0" applyNumberFormat="1" applyBorder="1" applyAlignment="1">
      <alignment horizontal="center"/>
    </xf>
    <xf numFmtId="9" fontId="3" fillId="0" borderId="1" xfId="1" applyFont="1" applyBorder="1" applyAlignment="1">
      <alignment horizontal="center"/>
    </xf>
    <xf numFmtId="2" fontId="4" fillId="0" borderId="1" xfId="0" applyNumberFormat="1" applyFont="1" applyBorder="1" applyAlignment="1">
      <alignment horizontal="center"/>
    </xf>
    <xf numFmtId="0" fontId="0" fillId="0" borderId="1" xfId="0" applyBorder="1" applyAlignment="1">
      <alignment horizontal="center"/>
    </xf>
    <xf numFmtId="9" fontId="0" fillId="0" borderId="0" xfId="1" applyFont="1"/>
    <xf numFmtId="0" fontId="8" fillId="4" borderId="0" xfId="0" applyFont="1" applyFill="1" applyAlignment="1">
      <alignment horizontal="center" vertical="center"/>
    </xf>
    <xf numFmtId="0" fontId="0" fillId="5" borderId="0" xfId="0" applyFill="1"/>
    <xf numFmtId="0" fontId="1" fillId="2" borderId="1" xfId="0" applyFont="1" applyFill="1" applyBorder="1" applyAlignment="1" applyProtection="1">
      <alignment horizontal="center" vertical="center"/>
      <protection locked="0"/>
    </xf>
    <xf numFmtId="0" fontId="1" fillId="0" borderId="2" xfId="0" applyFont="1" applyBorder="1" applyAlignment="1" applyProtection="1">
      <alignment vertical="center"/>
      <protection locked="0"/>
    </xf>
    <xf numFmtId="1" fontId="6" fillId="5" borderId="2" xfId="0" applyNumberFormat="1" applyFont="1" applyFill="1" applyBorder="1" applyAlignment="1" applyProtection="1">
      <alignment horizontal="center" vertical="center"/>
      <protection locked="0"/>
    </xf>
    <xf numFmtId="1" fontId="6" fillId="5" borderId="1" xfId="0" applyNumberFormat="1" applyFont="1" applyFill="1" applyBorder="1" applyAlignment="1" applyProtection="1">
      <alignment horizontal="center" vertical="center"/>
      <protection locked="0"/>
    </xf>
    <xf numFmtId="9" fontId="1" fillId="2" borderId="1" xfId="1" applyFont="1" applyFill="1" applyBorder="1" applyAlignment="1" applyProtection="1">
      <alignment horizontal="center" vertical="center"/>
      <protection locked="0"/>
    </xf>
    <xf numFmtId="0" fontId="0" fillId="5" borderId="0" xfId="0" applyFill="1" applyAlignment="1">
      <alignment horizontal="center" vertical="center"/>
    </xf>
    <xf numFmtId="0" fontId="1" fillId="3" borderId="6" xfId="0" applyFont="1" applyFill="1" applyBorder="1" applyAlignment="1">
      <alignment horizontal="center" vertical="center"/>
    </xf>
    <xf numFmtId="0" fontId="1" fillId="0" borderId="6" xfId="0" applyFont="1" applyBorder="1" applyAlignment="1">
      <alignment horizontal="center" vertical="center"/>
    </xf>
    <xf numFmtId="0" fontId="1" fillId="5" borderId="0" xfId="0" applyFont="1" applyFill="1" applyAlignment="1">
      <alignment horizontal="center"/>
    </xf>
    <xf numFmtId="0" fontId="0" fillId="5" borderId="1" xfId="0" applyFill="1" applyBorder="1" applyAlignment="1">
      <alignment horizontal="center"/>
    </xf>
    <xf numFmtId="9" fontId="0" fillId="5" borderId="1" xfId="0" applyNumberFormat="1" applyFill="1" applyBorder="1" applyAlignment="1">
      <alignment horizontal="center"/>
    </xf>
    <xf numFmtId="164" fontId="0" fillId="5" borderId="1" xfId="0" applyNumberFormat="1" applyFill="1" applyBorder="1" applyAlignment="1">
      <alignment horizontal="center"/>
    </xf>
    <xf numFmtId="2" fontId="0" fillId="5" borderId="1" xfId="0" applyNumberFormat="1" applyFill="1" applyBorder="1" applyAlignment="1">
      <alignment horizontal="center"/>
    </xf>
    <xf numFmtId="165" fontId="0" fillId="5" borderId="1" xfId="0" applyNumberFormat="1" applyFill="1" applyBorder="1" applyAlignment="1">
      <alignment horizontal="center"/>
    </xf>
    <xf numFmtId="165" fontId="0" fillId="5" borderId="0" xfId="0" applyNumberFormat="1" applyFill="1" applyAlignment="1">
      <alignment horizontal="center"/>
    </xf>
    <xf numFmtId="0" fontId="1" fillId="5" borderId="1" xfId="0" applyFont="1" applyFill="1" applyBorder="1" applyAlignment="1">
      <alignment horizontal="center" vertical="center"/>
    </xf>
    <xf numFmtId="2" fontId="0" fillId="5" borderId="1" xfId="1" applyNumberFormat="1" applyFont="1" applyFill="1" applyBorder="1" applyAlignment="1">
      <alignment horizontal="center"/>
    </xf>
    <xf numFmtId="9" fontId="1" fillId="5" borderId="1" xfId="0" applyNumberFormat="1" applyFont="1" applyFill="1" applyBorder="1" applyAlignment="1">
      <alignment horizontal="center" vertical="center"/>
    </xf>
    <xf numFmtId="165" fontId="1" fillId="5" borderId="1" xfId="0" applyNumberFormat="1" applyFont="1" applyFill="1" applyBorder="1" applyAlignment="1">
      <alignment horizontal="center"/>
    </xf>
    <xf numFmtId="1" fontId="0" fillId="5" borderId="1" xfId="0" applyNumberFormat="1" applyFill="1" applyBorder="1" applyAlignment="1">
      <alignment horizontal="center"/>
    </xf>
    <xf numFmtId="0" fontId="1" fillId="5" borderId="2" xfId="0" applyFont="1" applyFill="1" applyBorder="1" applyAlignment="1">
      <alignment horizontal="center" vertical="center"/>
    </xf>
    <xf numFmtId="0" fontId="1" fillId="5" borderId="0" xfId="0" applyFont="1" applyFill="1" applyAlignment="1">
      <alignment horizontal="right" vertical="center"/>
    </xf>
    <xf numFmtId="0" fontId="1" fillId="5" borderId="0" xfId="0" applyFont="1" applyFill="1" applyAlignment="1">
      <alignment horizontal="center" vertical="center"/>
    </xf>
    <xf numFmtId="0" fontId="1" fillId="5" borderId="5" xfId="0" applyFont="1" applyFill="1" applyBorder="1" applyAlignment="1">
      <alignment horizontal="center" vertical="center"/>
    </xf>
    <xf numFmtId="0" fontId="1" fillId="5" borderId="5" xfId="0" applyFont="1" applyFill="1" applyBorder="1" applyAlignment="1">
      <alignment horizontal="right" vertical="center"/>
    </xf>
    <xf numFmtId="0" fontId="9" fillId="7" borderId="2" xfId="0" applyFont="1" applyFill="1" applyBorder="1" applyAlignment="1">
      <alignment horizontal="center" vertical="center"/>
    </xf>
    <xf numFmtId="0" fontId="0" fillId="5" borderId="0" xfId="0" applyFill="1" applyAlignment="1">
      <alignment horizontal="center"/>
    </xf>
    <xf numFmtId="0" fontId="6" fillId="5" borderId="2" xfId="0" applyFont="1" applyFill="1" applyBorder="1" applyAlignment="1">
      <alignment horizontal="center" vertical="center"/>
    </xf>
    <xf numFmtId="0" fontId="0" fillId="0" borderId="4" xfId="0" applyBorder="1"/>
    <xf numFmtId="0" fontId="0" fillId="0" borderId="1" xfId="0" applyBorder="1"/>
    <xf numFmtId="0" fontId="7" fillId="5" borderId="2" xfId="0" applyFont="1" applyFill="1" applyBorder="1" applyAlignment="1">
      <alignment horizontal="center" vertical="center"/>
    </xf>
    <xf numFmtId="0" fontId="7" fillId="6" borderId="4" xfId="0" applyFont="1" applyFill="1" applyBorder="1" applyAlignment="1">
      <alignment horizontal="center" vertical="center"/>
    </xf>
    <xf numFmtId="0" fontId="7" fillId="6" borderId="4" xfId="0" applyFont="1" applyFill="1" applyBorder="1" applyAlignment="1">
      <alignment vertical="center"/>
    </xf>
    <xf numFmtId="0" fontId="1" fillId="5" borderId="0" xfId="0" applyFont="1" applyFill="1" applyAlignment="1">
      <alignment horizontal="left" vertical="center"/>
    </xf>
    <xf numFmtId="0" fontId="0" fillId="5" borderId="0" xfId="0" applyFill="1" applyAlignment="1">
      <alignment horizontal="left" vertical="center"/>
    </xf>
    <xf numFmtId="0" fontId="0" fillId="5" borderId="0" xfId="0" applyFill="1" applyAlignment="1">
      <alignment horizontal="right" vertical="center"/>
    </xf>
    <xf numFmtId="0" fontId="3" fillId="0" borderId="1" xfId="0" applyFont="1" applyBorder="1"/>
    <xf numFmtId="9" fontId="0" fillId="0" borderId="0" xfId="0" applyNumberFormat="1" applyAlignment="1">
      <alignment horizontal="center"/>
    </xf>
    <xf numFmtId="164" fontId="1" fillId="5" borderId="1" xfId="0" applyNumberFormat="1" applyFont="1" applyFill="1" applyBorder="1" applyAlignment="1">
      <alignment horizontal="center"/>
    </xf>
    <xf numFmtId="0" fontId="0" fillId="2" borderId="7" xfId="0" applyFill="1" applyBorder="1"/>
    <xf numFmtId="0" fontId="0" fillId="2" borderId="8" xfId="0" applyFill="1" applyBorder="1"/>
    <xf numFmtId="0" fontId="10" fillId="0" borderId="10" xfId="0" applyFont="1" applyBorder="1" applyAlignment="1">
      <alignment horizontal="center"/>
    </xf>
    <xf numFmtId="0" fontId="14" fillId="0" borderId="4" xfId="0" applyFont="1" applyBorder="1" applyAlignment="1">
      <alignment horizontal="center"/>
    </xf>
    <xf numFmtId="0" fontId="13" fillId="0" borderId="1" xfId="0" applyFont="1" applyBorder="1" applyAlignment="1">
      <alignment horizontal="center"/>
    </xf>
    <xf numFmtId="0" fontId="13" fillId="0" borderId="2" xfId="0" applyFont="1" applyBorder="1" applyAlignment="1">
      <alignment horizontal="center"/>
    </xf>
    <xf numFmtId="0" fontId="14" fillId="0" borderId="13" xfId="0" applyFont="1" applyBorder="1" applyAlignment="1">
      <alignment horizontal="center"/>
    </xf>
    <xf numFmtId="0" fontId="13" fillId="0" borderId="6" xfId="0" applyFont="1" applyBorder="1" applyAlignment="1">
      <alignment horizontal="center"/>
    </xf>
    <xf numFmtId="0" fontId="13" fillId="0" borderId="14" xfId="0" applyFont="1" applyBorder="1" applyAlignment="1">
      <alignment horizontal="center"/>
    </xf>
    <xf numFmtId="0" fontId="11" fillId="0" borderId="11" xfId="0" applyFont="1" applyBorder="1" applyAlignment="1">
      <alignment horizontal="center"/>
    </xf>
    <xf numFmtId="0" fontId="11" fillId="0" borderId="12" xfId="0" applyFont="1" applyBorder="1" applyAlignment="1">
      <alignment horizontal="center"/>
    </xf>
    <xf numFmtId="0" fontId="0" fillId="2" borderId="1" xfId="0" applyFill="1" applyBorder="1" applyAlignment="1" applyProtection="1">
      <alignment horizontal="center"/>
      <protection locked="0"/>
    </xf>
    <xf numFmtId="9" fontId="0" fillId="2" borderId="1" xfId="1" applyFont="1" applyFill="1" applyBorder="1" applyAlignment="1" applyProtection="1">
      <alignment horizontal="center"/>
      <protection locked="0"/>
    </xf>
    <xf numFmtId="164" fontId="1" fillId="2" borderId="1" xfId="0" applyNumberFormat="1" applyFont="1" applyFill="1" applyBorder="1" applyAlignment="1" applyProtection="1">
      <alignment horizontal="center"/>
      <protection locked="0"/>
    </xf>
    <xf numFmtId="165" fontId="0" fillId="2" borderId="1" xfId="0" applyNumberFormat="1" applyFill="1" applyBorder="1" applyAlignment="1" applyProtection="1">
      <alignment horizontal="center"/>
      <protection locked="0"/>
    </xf>
    <xf numFmtId="0" fontId="0" fillId="8" borderId="1" xfId="0" applyFill="1" applyBorder="1" applyAlignment="1">
      <alignment horizontal="center"/>
    </xf>
    <xf numFmtId="164" fontId="0" fillId="8" borderId="1" xfId="0" applyNumberFormat="1" applyFill="1" applyBorder="1" applyAlignment="1">
      <alignment horizontal="center"/>
    </xf>
    <xf numFmtId="0" fontId="11" fillId="10" borderId="1" xfId="0" applyFont="1" applyFill="1" applyBorder="1" applyAlignment="1">
      <alignment horizontal="center"/>
    </xf>
    <xf numFmtId="164" fontId="11" fillId="10" borderId="1" xfId="0" applyNumberFormat="1" applyFont="1" applyFill="1" applyBorder="1" applyAlignment="1">
      <alignment horizontal="center"/>
    </xf>
    <xf numFmtId="0" fontId="0" fillId="11" borderId="1" xfId="0" applyFill="1" applyBorder="1" applyAlignment="1">
      <alignment horizontal="center"/>
    </xf>
    <xf numFmtId="164" fontId="0" fillId="11" borderId="1" xfId="0" applyNumberFormat="1" applyFill="1" applyBorder="1" applyAlignment="1">
      <alignment horizontal="center"/>
    </xf>
    <xf numFmtId="0" fontId="0" fillId="12" borderId="1" xfId="0" applyFill="1" applyBorder="1" applyAlignment="1">
      <alignment horizontal="center"/>
    </xf>
    <xf numFmtId="164" fontId="0" fillId="12" borderId="1" xfId="0" applyNumberFormat="1" applyFill="1" applyBorder="1" applyAlignment="1">
      <alignment horizontal="center"/>
    </xf>
    <xf numFmtId="0" fontId="0" fillId="13" borderId="1" xfId="0" applyFill="1" applyBorder="1" applyAlignment="1">
      <alignment horizontal="center"/>
    </xf>
    <xf numFmtId="164" fontId="0" fillId="13" borderId="1" xfId="0" applyNumberFormat="1" applyFill="1" applyBorder="1" applyAlignment="1">
      <alignment horizontal="center"/>
    </xf>
    <xf numFmtId="0" fontId="0" fillId="14" borderId="1" xfId="0" applyFill="1" applyBorder="1" applyAlignment="1">
      <alignment horizontal="center"/>
    </xf>
    <xf numFmtId="164" fontId="0" fillId="14" borderId="1" xfId="0" applyNumberFormat="1" applyFill="1" applyBorder="1" applyAlignment="1">
      <alignment horizontal="center"/>
    </xf>
    <xf numFmtId="0" fontId="0" fillId="15" borderId="1" xfId="0" applyFill="1" applyBorder="1" applyAlignment="1">
      <alignment horizontal="center"/>
    </xf>
    <xf numFmtId="164" fontId="0" fillId="15" borderId="1" xfId="0" applyNumberFormat="1" applyFill="1" applyBorder="1" applyAlignment="1">
      <alignment horizontal="center"/>
    </xf>
    <xf numFmtId="0" fontId="0" fillId="16" borderId="1" xfId="0" applyFill="1" applyBorder="1" applyAlignment="1">
      <alignment horizontal="center"/>
    </xf>
    <xf numFmtId="164" fontId="0" fillId="16" borderId="1" xfId="0" applyNumberFormat="1" applyFill="1" applyBorder="1" applyAlignment="1">
      <alignment horizontal="center"/>
    </xf>
    <xf numFmtId="0" fontId="0" fillId="17" borderId="1" xfId="0" applyFill="1" applyBorder="1" applyAlignment="1">
      <alignment horizontal="center"/>
    </xf>
    <xf numFmtId="164" fontId="0" fillId="17" borderId="1" xfId="0" applyNumberFormat="1" applyFill="1" applyBorder="1" applyAlignment="1">
      <alignment horizontal="center"/>
    </xf>
    <xf numFmtId="0" fontId="0" fillId="18" borderId="1" xfId="0" applyFill="1" applyBorder="1" applyAlignment="1">
      <alignment horizontal="center"/>
    </xf>
    <xf numFmtId="164" fontId="0" fillId="18" borderId="1" xfId="0" applyNumberFormat="1" applyFill="1" applyBorder="1" applyAlignment="1">
      <alignment horizontal="center"/>
    </xf>
    <xf numFmtId="0" fontId="11" fillId="19" borderId="1" xfId="0" applyFont="1" applyFill="1" applyBorder="1" applyAlignment="1">
      <alignment horizontal="center"/>
    </xf>
    <xf numFmtId="164" fontId="11" fillId="19" borderId="1" xfId="0" applyNumberFormat="1" applyFont="1" applyFill="1" applyBorder="1" applyAlignment="1">
      <alignment horizontal="center"/>
    </xf>
    <xf numFmtId="0" fontId="0" fillId="20" borderId="1" xfId="0" applyFill="1" applyBorder="1" applyAlignment="1">
      <alignment horizontal="center"/>
    </xf>
    <xf numFmtId="164" fontId="0" fillId="20" borderId="1" xfId="0" applyNumberFormat="1" applyFill="1" applyBorder="1" applyAlignment="1">
      <alignment horizontal="center"/>
    </xf>
    <xf numFmtId="0" fontId="0" fillId="21" borderId="1" xfId="0" applyFill="1" applyBorder="1" applyAlignment="1">
      <alignment horizontal="center"/>
    </xf>
    <xf numFmtId="164" fontId="0" fillId="21" borderId="1" xfId="0" applyNumberFormat="1" applyFill="1" applyBorder="1" applyAlignment="1">
      <alignment horizontal="center"/>
    </xf>
    <xf numFmtId="0" fontId="0" fillId="22" borderId="1" xfId="0" applyFill="1" applyBorder="1" applyAlignment="1">
      <alignment horizontal="center"/>
    </xf>
    <xf numFmtId="164" fontId="0" fillId="22" borderId="1" xfId="0" applyNumberFormat="1" applyFill="1" applyBorder="1" applyAlignment="1">
      <alignment horizontal="center"/>
    </xf>
    <xf numFmtId="0" fontId="0" fillId="23" borderId="1" xfId="0" applyFill="1" applyBorder="1" applyAlignment="1">
      <alignment horizontal="center"/>
    </xf>
    <xf numFmtId="164" fontId="0" fillId="23" borderId="1" xfId="0" applyNumberFormat="1" applyFill="1" applyBorder="1" applyAlignment="1">
      <alignment horizontal="center"/>
    </xf>
    <xf numFmtId="0" fontId="0" fillId="24" borderId="1" xfId="0" applyFill="1" applyBorder="1" applyAlignment="1">
      <alignment horizontal="center"/>
    </xf>
    <xf numFmtId="164" fontId="0" fillId="24" borderId="1" xfId="0" applyNumberFormat="1" applyFill="1" applyBorder="1" applyAlignment="1">
      <alignment horizontal="center"/>
    </xf>
    <xf numFmtId="0" fontId="0" fillId="25" borderId="1" xfId="0" applyFill="1" applyBorder="1" applyAlignment="1">
      <alignment horizontal="center"/>
    </xf>
    <xf numFmtId="164" fontId="0" fillId="25" borderId="1" xfId="0" applyNumberFormat="1" applyFill="1" applyBorder="1" applyAlignment="1">
      <alignment horizontal="center"/>
    </xf>
    <xf numFmtId="0" fontId="0" fillId="26" borderId="1" xfId="0" applyFill="1" applyBorder="1" applyAlignment="1">
      <alignment horizontal="center"/>
    </xf>
    <xf numFmtId="164" fontId="0" fillId="26" borderId="1" xfId="0" applyNumberFormat="1" applyFill="1" applyBorder="1" applyAlignment="1">
      <alignment horizontal="center"/>
    </xf>
    <xf numFmtId="0" fontId="0" fillId="27" borderId="1" xfId="0" applyFill="1" applyBorder="1" applyAlignment="1">
      <alignment horizontal="center"/>
    </xf>
    <xf numFmtId="164" fontId="0" fillId="27" borderId="1" xfId="0" applyNumberFormat="1" applyFill="1" applyBorder="1" applyAlignment="1">
      <alignment horizontal="center"/>
    </xf>
    <xf numFmtId="0" fontId="0" fillId="28" borderId="1" xfId="0" applyFill="1" applyBorder="1" applyAlignment="1">
      <alignment horizontal="center"/>
    </xf>
    <xf numFmtId="164" fontId="0" fillId="28" borderId="1" xfId="0" applyNumberFormat="1" applyFill="1" applyBorder="1" applyAlignment="1">
      <alignment horizontal="center"/>
    </xf>
    <xf numFmtId="0" fontId="0" fillId="29" borderId="1" xfId="0" applyFill="1" applyBorder="1" applyAlignment="1">
      <alignment horizontal="center"/>
    </xf>
    <xf numFmtId="164" fontId="0" fillId="29" borderId="1" xfId="0" applyNumberFormat="1" applyFill="1" applyBorder="1" applyAlignment="1">
      <alignment horizontal="center"/>
    </xf>
    <xf numFmtId="0" fontId="0" fillId="30" borderId="1" xfId="0" applyFill="1" applyBorder="1" applyAlignment="1">
      <alignment horizontal="center"/>
    </xf>
    <xf numFmtId="164" fontId="0" fillId="30" borderId="1" xfId="0" applyNumberFormat="1" applyFill="1" applyBorder="1" applyAlignment="1">
      <alignment horizontal="center"/>
    </xf>
    <xf numFmtId="0" fontId="0" fillId="31" borderId="1" xfId="0" applyFill="1" applyBorder="1" applyAlignment="1">
      <alignment horizontal="center"/>
    </xf>
    <xf numFmtId="164" fontId="0" fillId="31" borderId="1" xfId="0" applyNumberFormat="1" applyFill="1" applyBorder="1" applyAlignment="1">
      <alignment horizontal="center"/>
    </xf>
    <xf numFmtId="0" fontId="11" fillId="32" borderId="1" xfId="0" applyFont="1" applyFill="1" applyBorder="1" applyAlignment="1">
      <alignment horizontal="center"/>
    </xf>
    <xf numFmtId="164" fontId="11" fillId="32" borderId="1" xfId="0" applyNumberFormat="1" applyFont="1" applyFill="1" applyBorder="1" applyAlignment="1">
      <alignment horizontal="center"/>
    </xf>
    <xf numFmtId="0" fontId="0" fillId="33" borderId="1" xfId="0" applyFill="1" applyBorder="1" applyAlignment="1">
      <alignment horizontal="center"/>
    </xf>
    <xf numFmtId="164" fontId="0" fillId="33" borderId="1" xfId="0" applyNumberFormat="1" applyFill="1" applyBorder="1" applyAlignment="1">
      <alignment horizontal="center"/>
    </xf>
    <xf numFmtId="0" fontId="0" fillId="34" borderId="1" xfId="0" applyFill="1" applyBorder="1" applyAlignment="1">
      <alignment horizontal="center"/>
    </xf>
    <xf numFmtId="164" fontId="0" fillId="34" borderId="1" xfId="0" applyNumberFormat="1" applyFill="1" applyBorder="1" applyAlignment="1">
      <alignment horizontal="center"/>
    </xf>
    <xf numFmtId="0" fontId="0" fillId="35" borderId="1" xfId="0" applyFill="1" applyBorder="1" applyAlignment="1">
      <alignment horizontal="center"/>
    </xf>
    <xf numFmtId="164" fontId="0" fillId="35" borderId="1" xfId="0" applyNumberFormat="1" applyFill="1" applyBorder="1" applyAlignment="1">
      <alignment horizontal="center"/>
    </xf>
    <xf numFmtId="0" fontId="0" fillId="36" borderId="1" xfId="0" applyFill="1" applyBorder="1" applyAlignment="1">
      <alignment horizontal="center"/>
    </xf>
    <xf numFmtId="164" fontId="0" fillId="36" borderId="1" xfId="0" applyNumberFormat="1" applyFill="1" applyBorder="1" applyAlignment="1">
      <alignment horizontal="center"/>
    </xf>
    <xf numFmtId="0" fontId="0" fillId="37" borderId="1" xfId="0" applyFill="1" applyBorder="1" applyAlignment="1">
      <alignment horizontal="center"/>
    </xf>
    <xf numFmtId="164" fontId="0" fillId="37" borderId="1" xfId="0" applyNumberFormat="1" applyFill="1" applyBorder="1" applyAlignment="1">
      <alignment horizontal="center"/>
    </xf>
    <xf numFmtId="0" fontId="11" fillId="38" borderId="1" xfId="0" applyFont="1" applyFill="1" applyBorder="1" applyAlignment="1">
      <alignment horizontal="center"/>
    </xf>
    <xf numFmtId="164" fontId="11" fillId="38" borderId="1" xfId="0" applyNumberFormat="1" applyFont="1" applyFill="1" applyBorder="1" applyAlignment="1">
      <alignment horizontal="center"/>
    </xf>
    <xf numFmtId="0" fontId="11" fillId="39" borderId="1" xfId="0" applyFont="1" applyFill="1" applyBorder="1" applyAlignment="1">
      <alignment horizontal="center"/>
    </xf>
    <xf numFmtId="164" fontId="11" fillId="39" borderId="1" xfId="0" applyNumberFormat="1" applyFont="1" applyFill="1" applyBorder="1" applyAlignment="1">
      <alignment horizontal="center"/>
    </xf>
    <xf numFmtId="0" fontId="0" fillId="40" borderId="1" xfId="0" applyFill="1" applyBorder="1" applyAlignment="1">
      <alignment horizontal="center"/>
    </xf>
    <xf numFmtId="164" fontId="0" fillId="40" borderId="1" xfId="0" applyNumberFormat="1" applyFill="1" applyBorder="1" applyAlignment="1">
      <alignment horizontal="center"/>
    </xf>
    <xf numFmtId="0" fontId="0" fillId="41" borderId="1" xfId="0" applyFill="1" applyBorder="1" applyAlignment="1">
      <alignment horizontal="center"/>
    </xf>
    <xf numFmtId="164" fontId="0" fillId="41" borderId="1" xfId="0" applyNumberFormat="1" applyFill="1" applyBorder="1" applyAlignment="1">
      <alignment horizontal="center"/>
    </xf>
    <xf numFmtId="0" fontId="0" fillId="42" borderId="1" xfId="0" applyFill="1" applyBorder="1" applyAlignment="1">
      <alignment horizontal="center"/>
    </xf>
    <xf numFmtId="164" fontId="0" fillId="42" borderId="1" xfId="0" applyNumberFormat="1" applyFill="1" applyBorder="1" applyAlignment="1">
      <alignment horizontal="center"/>
    </xf>
    <xf numFmtId="0" fontId="0" fillId="43" borderId="1" xfId="0" applyFill="1" applyBorder="1" applyAlignment="1">
      <alignment horizontal="center"/>
    </xf>
    <xf numFmtId="164" fontId="0" fillId="43" borderId="1" xfId="0" applyNumberFormat="1" applyFill="1" applyBorder="1" applyAlignment="1">
      <alignment horizontal="center"/>
    </xf>
    <xf numFmtId="0" fontId="11" fillId="9" borderId="1" xfId="0" applyFont="1" applyFill="1" applyBorder="1" applyAlignment="1">
      <alignment horizontal="center"/>
    </xf>
    <xf numFmtId="164" fontId="11" fillId="9" borderId="1" xfId="0" applyNumberFormat="1" applyFont="1" applyFill="1" applyBorder="1" applyAlignment="1">
      <alignment horizontal="center"/>
    </xf>
    <xf numFmtId="0" fontId="0" fillId="2" borderId="1" xfId="0" applyFill="1" applyBorder="1" applyAlignment="1" applyProtection="1">
      <alignment horizontal="center" vertical="center"/>
      <protection locked="0"/>
    </xf>
    <xf numFmtId="0" fontId="0" fillId="0" borderId="0" xfId="0" pivotButton="1" applyAlignment="1">
      <alignment horizontal="center"/>
    </xf>
    <xf numFmtId="2" fontId="1" fillId="0" borderId="4" xfId="0" applyNumberFormat="1" applyFont="1" applyBorder="1" applyAlignment="1">
      <alignment horizontal="left"/>
    </xf>
    <xf numFmtId="0" fontId="1" fillId="0" borderId="4" xfId="0" applyFont="1" applyBorder="1" applyAlignment="1">
      <alignment horizontal="left"/>
    </xf>
    <xf numFmtId="0" fontId="0" fillId="0" borderId="10" xfId="0" applyBorder="1"/>
    <xf numFmtId="0" fontId="1" fillId="0" borderId="11" xfId="0" applyFont="1" applyBorder="1" applyAlignment="1">
      <alignment horizontal="center"/>
    </xf>
    <xf numFmtId="0" fontId="1" fillId="0" borderId="13" xfId="0" applyFont="1" applyBorder="1" applyAlignment="1">
      <alignment horizontal="center"/>
    </xf>
    <xf numFmtId="2" fontId="1" fillId="0" borderId="6" xfId="0" applyNumberFormat="1" applyFont="1" applyBorder="1" applyAlignment="1">
      <alignment horizontal="center"/>
    </xf>
    <xf numFmtId="9" fontId="0" fillId="16" borderId="1" xfId="1" applyFont="1" applyFill="1" applyBorder="1" applyAlignment="1">
      <alignment horizontal="center"/>
    </xf>
    <xf numFmtId="9" fontId="1" fillId="16" borderId="6" xfId="1" applyFont="1" applyFill="1" applyBorder="1" applyAlignment="1">
      <alignment horizontal="center"/>
    </xf>
    <xf numFmtId="2" fontId="0" fillId="16" borderId="1" xfId="0" applyNumberFormat="1" applyFill="1" applyBorder="1" applyAlignment="1">
      <alignment horizontal="center"/>
    </xf>
    <xf numFmtId="0" fontId="0" fillId="45" borderId="1" xfId="0" applyFill="1" applyBorder="1" applyAlignment="1">
      <alignment horizontal="center"/>
    </xf>
    <xf numFmtId="0" fontId="18" fillId="0" borderId="0" xfId="0" applyFont="1"/>
    <xf numFmtId="0" fontId="0" fillId="0" borderId="0" xfId="0" applyAlignment="1">
      <alignment horizontal="center" vertical="center"/>
    </xf>
    <xf numFmtId="0" fontId="0" fillId="47" borderId="1" xfId="0" applyFill="1" applyBorder="1" applyAlignment="1">
      <alignment horizontal="center"/>
    </xf>
    <xf numFmtId="0" fontId="0" fillId="48" borderId="1" xfId="0" applyFill="1" applyBorder="1" applyAlignment="1">
      <alignment horizontal="center"/>
    </xf>
    <xf numFmtId="0" fontId="19" fillId="45" borderId="23" xfId="0" applyFont="1" applyFill="1" applyBorder="1" applyAlignment="1">
      <alignment horizontal="center"/>
    </xf>
    <xf numFmtId="0" fontId="19" fillId="45" borderId="1" xfId="0" applyFont="1" applyFill="1" applyBorder="1" applyAlignment="1">
      <alignment horizontal="center"/>
    </xf>
    <xf numFmtId="0" fontId="19" fillId="44" borderId="23" xfId="0" applyFont="1" applyFill="1" applyBorder="1" applyAlignment="1">
      <alignment horizontal="center"/>
    </xf>
    <xf numFmtId="0" fontId="19" fillId="44" borderId="1" xfId="0" applyFont="1" applyFill="1" applyBorder="1" applyAlignment="1">
      <alignment horizontal="center"/>
    </xf>
    <xf numFmtId="0" fontId="19" fillId="0" borderId="0" xfId="0" applyFont="1"/>
    <xf numFmtId="9" fontId="19" fillId="0" borderId="0" xfId="0" applyNumberFormat="1" applyFont="1"/>
    <xf numFmtId="2" fontId="7" fillId="46" borderId="1" xfId="0" applyNumberFormat="1" applyFont="1" applyFill="1" applyBorder="1" applyAlignment="1">
      <alignment horizontal="left"/>
    </xf>
    <xf numFmtId="0" fontId="19" fillId="46" borderId="1" xfId="0" applyFont="1" applyFill="1" applyBorder="1" applyAlignment="1">
      <alignment horizontal="center" vertical="center"/>
    </xf>
    <xf numFmtId="164" fontId="19" fillId="0" borderId="2" xfId="0" applyNumberFormat="1" applyFont="1" applyBorder="1" applyAlignment="1">
      <alignment horizontal="center"/>
    </xf>
    <xf numFmtId="2" fontId="19" fillId="45" borderId="23" xfId="0" applyNumberFormat="1" applyFont="1" applyFill="1" applyBorder="1" applyAlignment="1">
      <alignment horizontal="center"/>
    </xf>
    <xf numFmtId="2" fontId="19" fillId="45" borderId="1" xfId="0" applyNumberFormat="1" applyFont="1" applyFill="1" applyBorder="1" applyAlignment="1">
      <alignment horizontal="center"/>
    </xf>
    <xf numFmtId="9" fontId="19" fillId="45" borderId="1" xfId="0" applyNumberFormat="1" applyFont="1" applyFill="1" applyBorder="1" applyAlignment="1">
      <alignment horizontal="center"/>
    </xf>
    <xf numFmtId="9" fontId="19" fillId="44" borderId="23" xfId="1" applyFont="1" applyFill="1" applyBorder="1" applyAlignment="1">
      <alignment horizontal="center" vertical="center"/>
    </xf>
    <xf numFmtId="0" fontId="7" fillId="46" borderId="1" xfId="0" applyFont="1" applyFill="1" applyBorder="1" applyAlignment="1">
      <alignment horizontal="left"/>
    </xf>
    <xf numFmtId="9" fontId="19" fillId="0" borderId="23" xfId="1" applyFont="1" applyBorder="1" applyAlignment="1">
      <alignment horizontal="center" vertical="center"/>
    </xf>
    <xf numFmtId="0" fontId="19" fillId="0" borderId="0" xfId="0" applyFont="1" applyAlignment="1">
      <alignment horizontal="center"/>
    </xf>
    <xf numFmtId="0" fontId="19" fillId="0" borderId="1" xfId="0" applyFont="1" applyBorder="1"/>
    <xf numFmtId="0" fontId="19" fillId="0" borderId="2" xfId="0" applyFont="1" applyBorder="1" applyAlignment="1">
      <alignment horizontal="center"/>
    </xf>
    <xf numFmtId="0" fontId="19" fillId="0" borderId="23" xfId="0" applyFont="1" applyBorder="1"/>
    <xf numFmtId="0" fontId="19" fillId="0" borderId="2" xfId="0" applyFont="1" applyBorder="1"/>
    <xf numFmtId="0" fontId="19" fillId="0" borderId="6" xfId="0" applyFont="1" applyBorder="1"/>
    <xf numFmtId="0" fontId="19" fillId="0" borderId="14" xfId="0" applyFont="1" applyBorder="1"/>
    <xf numFmtId="9" fontId="19" fillId="0" borderId="24" xfId="1" applyFont="1" applyBorder="1" applyAlignment="1">
      <alignment horizontal="center" vertical="center"/>
    </xf>
    <xf numFmtId="0" fontId="19" fillId="44" borderId="6" xfId="0" applyFont="1" applyFill="1" applyBorder="1" applyAlignment="1">
      <alignment horizontal="center"/>
    </xf>
    <xf numFmtId="0" fontId="7" fillId="44" borderId="19" xfId="0" applyFont="1" applyFill="1" applyBorder="1" applyAlignment="1">
      <alignment horizontal="center" vertical="center"/>
    </xf>
    <xf numFmtId="9" fontId="7" fillId="44" borderId="19" xfId="1" applyFont="1" applyFill="1" applyBorder="1" applyAlignment="1">
      <alignment horizontal="center" vertical="center"/>
    </xf>
    <xf numFmtId="164" fontId="7" fillId="44" borderId="11" xfId="0" applyNumberFormat="1" applyFont="1" applyFill="1" applyBorder="1" applyAlignment="1">
      <alignment horizontal="center" vertical="center"/>
    </xf>
    <xf numFmtId="164" fontId="7" fillId="45" borderId="11" xfId="0" applyNumberFormat="1" applyFont="1" applyFill="1" applyBorder="1" applyAlignment="1">
      <alignment horizontal="center" vertical="center"/>
    </xf>
    <xf numFmtId="9" fontId="7" fillId="45" borderId="19" xfId="1" applyFont="1" applyFill="1" applyBorder="1" applyAlignment="1">
      <alignment horizontal="center" vertical="center"/>
    </xf>
    <xf numFmtId="0" fontId="21" fillId="0" borderId="0" xfId="0" applyFont="1" applyAlignment="1">
      <alignment horizontal="left" vertical="center" wrapText="1"/>
    </xf>
    <xf numFmtId="0" fontId="0" fillId="50" borderId="1" xfId="0" applyFill="1" applyBorder="1" applyAlignment="1">
      <alignment horizontal="center"/>
    </xf>
    <xf numFmtId="164" fontId="0" fillId="50" borderId="1" xfId="0" applyNumberFormat="1" applyFill="1" applyBorder="1" applyAlignment="1">
      <alignment horizontal="center"/>
    </xf>
    <xf numFmtId="164" fontId="0" fillId="45" borderId="1" xfId="0" applyNumberFormat="1" applyFill="1" applyBorder="1" applyAlignment="1">
      <alignment horizontal="center"/>
    </xf>
    <xf numFmtId="0" fontId="0" fillId="49" borderId="1" xfId="0" applyFill="1" applyBorder="1" applyAlignment="1">
      <alignment horizontal="center"/>
    </xf>
    <xf numFmtId="164" fontId="0" fillId="49" borderId="1" xfId="0" applyNumberFormat="1" applyFill="1" applyBorder="1" applyAlignment="1">
      <alignment horizontal="center"/>
    </xf>
    <xf numFmtId="0" fontId="11" fillId="51" borderId="1" xfId="0" applyFont="1" applyFill="1" applyBorder="1" applyAlignment="1">
      <alignment horizontal="center"/>
    </xf>
    <xf numFmtId="164" fontId="11" fillId="51" borderId="1" xfId="0" applyNumberFormat="1" applyFont="1" applyFill="1" applyBorder="1" applyAlignment="1">
      <alignment horizontal="center"/>
    </xf>
    <xf numFmtId="0" fontId="10" fillId="52" borderId="1" xfId="0" applyFont="1" applyFill="1" applyBorder="1" applyAlignment="1">
      <alignment horizontal="center"/>
    </xf>
    <xf numFmtId="2" fontId="0" fillId="0" borderId="0" xfId="0" applyNumberFormat="1" applyAlignment="1">
      <alignment horizontal="center"/>
    </xf>
    <xf numFmtId="0" fontId="12" fillId="0" borderId="0" xfId="0" applyFont="1" applyAlignment="1">
      <alignment horizontal="center"/>
    </xf>
    <xf numFmtId="0" fontId="22" fillId="0" borderId="0" xfId="0" applyFont="1" applyAlignment="1">
      <alignment horizontal="center"/>
    </xf>
    <xf numFmtId="0" fontId="12" fillId="53" borderId="0" xfId="0" applyFont="1" applyFill="1" applyAlignment="1">
      <alignment horizontal="center"/>
    </xf>
    <xf numFmtId="0" fontId="12" fillId="43" borderId="0" xfId="0" applyFont="1" applyFill="1" applyAlignment="1">
      <alignment horizontal="center"/>
    </xf>
    <xf numFmtId="0" fontId="12" fillId="14" borderId="0" xfId="0" applyFont="1" applyFill="1" applyAlignment="1">
      <alignment horizontal="center"/>
    </xf>
    <xf numFmtId="0" fontId="22" fillId="14" borderId="0" xfId="0" applyFont="1" applyFill="1" applyAlignment="1">
      <alignment horizontal="center"/>
    </xf>
    <xf numFmtId="0" fontId="12" fillId="54" borderId="0" xfId="0" applyFont="1" applyFill="1" applyAlignment="1">
      <alignment horizontal="center"/>
    </xf>
    <xf numFmtId="0" fontId="12" fillId="55" borderId="0" xfId="0" applyFont="1" applyFill="1" applyAlignment="1">
      <alignment horizontal="center"/>
    </xf>
    <xf numFmtId="0" fontId="0" fillId="0" borderId="0" xfId="0" pivotButton="1"/>
    <xf numFmtId="0" fontId="1" fillId="0" borderId="0" xfId="0" applyFont="1" applyAlignment="1">
      <alignment horizontal="center"/>
    </xf>
    <xf numFmtId="0" fontId="12" fillId="0" borderId="1" xfId="0" applyFont="1" applyBorder="1" applyAlignment="1">
      <alignment horizontal="center"/>
    </xf>
    <xf numFmtId="2" fontId="1" fillId="56" borderId="1" xfId="0" applyNumberFormat="1" applyFont="1" applyFill="1" applyBorder="1" applyAlignment="1">
      <alignment horizontal="center"/>
    </xf>
    <xf numFmtId="9" fontId="0" fillId="0" borderId="1" xfId="1" applyFont="1" applyBorder="1" applyAlignment="1">
      <alignment horizontal="center"/>
    </xf>
    <xf numFmtId="0" fontId="1" fillId="56" borderId="1" xfId="0" applyFont="1" applyFill="1" applyBorder="1" applyAlignment="1">
      <alignment horizontal="center"/>
    </xf>
    <xf numFmtId="2" fontId="0" fillId="0" borderId="1" xfId="1" applyNumberFormat="1" applyFont="1" applyBorder="1" applyAlignment="1">
      <alignment horizontal="center"/>
    </xf>
    <xf numFmtId="9" fontId="0" fillId="5" borderId="1" xfId="1" applyFont="1" applyFill="1" applyBorder="1" applyAlignment="1">
      <alignment horizontal="center"/>
    </xf>
    <xf numFmtId="0" fontId="0" fillId="5" borderId="1" xfId="0" applyFill="1" applyBorder="1"/>
    <xf numFmtId="0" fontId="1" fillId="0" borderId="4" xfId="0" applyFont="1" applyBorder="1" applyAlignment="1">
      <alignment horizontal="center"/>
    </xf>
    <xf numFmtId="2" fontId="1" fillId="16" borderId="6" xfId="0" applyNumberFormat="1" applyFont="1" applyFill="1" applyBorder="1" applyAlignment="1">
      <alignment horizontal="center"/>
    </xf>
    <xf numFmtId="9" fontId="0" fillId="0" borderId="1" xfId="1" applyFont="1" applyFill="1" applyBorder="1" applyAlignment="1">
      <alignment horizontal="center"/>
    </xf>
    <xf numFmtId="9" fontId="1" fillId="0" borderId="1" xfId="1" applyFont="1" applyFill="1" applyBorder="1" applyAlignment="1">
      <alignment horizontal="center"/>
    </xf>
    <xf numFmtId="164" fontId="7" fillId="44" borderId="12" xfId="0" applyNumberFormat="1" applyFont="1" applyFill="1" applyBorder="1" applyAlignment="1">
      <alignment horizontal="center" vertical="center"/>
    </xf>
    <xf numFmtId="9" fontId="7" fillId="44" borderId="30" xfId="1" applyFont="1" applyFill="1" applyBorder="1" applyAlignment="1">
      <alignment horizontal="center" vertical="center"/>
    </xf>
    <xf numFmtId="0" fontId="19" fillId="45" borderId="2" xfId="0" applyFont="1" applyFill="1" applyBorder="1" applyAlignment="1">
      <alignment horizontal="center"/>
    </xf>
    <xf numFmtId="2" fontId="19" fillId="45" borderId="2" xfId="0" applyNumberFormat="1" applyFont="1" applyFill="1" applyBorder="1" applyAlignment="1">
      <alignment horizontal="center"/>
    </xf>
    <xf numFmtId="0" fontId="19" fillId="44" borderId="36" xfId="0" applyFont="1" applyFill="1" applyBorder="1" applyAlignment="1">
      <alignment horizontal="center"/>
    </xf>
    <xf numFmtId="0" fontId="19" fillId="44" borderId="19" xfId="0" applyFont="1" applyFill="1" applyBorder="1" applyAlignment="1">
      <alignment horizontal="center"/>
    </xf>
    <xf numFmtId="0" fontId="19" fillId="44" borderId="2" xfId="0" applyFont="1" applyFill="1" applyBorder="1" applyAlignment="1">
      <alignment horizontal="center"/>
    </xf>
    <xf numFmtId="9" fontId="7" fillId="44" borderId="28" xfId="1" applyFont="1" applyFill="1" applyBorder="1" applyAlignment="1">
      <alignment horizontal="center" vertical="center"/>
    </xf>
    <xf numFmtId="0" fontId="7" fillId="44" borderId="27" xfId="0" applyFont="1" applyFill="1" applyBorder="1" applyAlignment="1">
      <alignment horizontal="center" vertical="center"/>
    </xf>
    <xf numFmtId="1" fontId="7" fillId="45" borderId="35" xfId="1" applyNumberFormat="1" applyFont="1" applyFill="1" applyBorder="1" applyAlignment="1">
      <alignment horizontal="center" vertical="center"/>
    </xf>
    <xf numFmtId="1" fontId="7" fillId="45" borderId="18" xfId="1" applyNumberFormat="1" applyFont="1" applyFill="1" applyBorder="1" applyAlignment="1">
      <alignment horizontal="center" vertical="center"/>
    </xf>
    <xf numFmtId="0" fontId="19" fillId="0" borderId="1" xfId="0" applyFont="1" applyBorder="1" applyAlignment="1">
      <alignment horizontal="center"/>
    </xf>
    <xf numFmtId="0" fontId="19" fillId="0" borderId="36" xfId="0" applyFont="1" applyBorder="1" applyAlignment="1">
      <alignment horizontal="center"/>
    </xf>
    <xf numFmtId="0" fontId="19" fillId="0" borderId="19" xfId="0" applyFont="1" applyBorder="1" applyAlignment="1">
      <alignment horizontal="center"/>
    </xf>
    <xf numFmtId="0" fontId="19" fillId="0" borderId="37" xfId="0" applyFont="1" applyBorder="1" applyAlignment="1">
      <alignment horizontal="center"/>
    </xf>
    <xf numFmtId="1" fontId="7" fillId="44" borderId="17" xfId="0" applyNumberFormat="1" applyFont="1" applyFill="1" applyBorder="1" applyAlignment="1">
      <alignment horizontal="center" vertical="center"/>
    </xf>
    <xf numFmtId="1" fontId="7" fillId="44" borderId="18" xfId="0" applyNumberFormat="1" applyFont="1" applyFill="1" applyBorder="1" applyAlignment="1">
      <alignment horizontal="center" vertical="center"/>
    </xf>
    <xf numFmtId="0" fontId="0" fillId="44" borderId="1" xfId="0" applyFill="1" applyBorder="1" applyAlignment="1">
      <alignment horizontal="center"/>
    </xf>
    <xf numFmtId="0" fontId="0" fillId="44" borderId="1" xfId="0" applyFill="1" applyBorder="1"/>
    <xf numFmtId="1" fontId="0" fillId="44" borderId="1" xfId="0" applyNumberFormat="1" applyFill="1" applyBorder="1" applyAlignment="1">
      <alignment horizontal="center" vertical="center"/>
    </xf>
    <xf numFmtId="2" fontId="0" fillId="44" borderId="1" xfId="0" applyNumberFormat="1" applyFill="1" applyBorder="1" applyAlignment="1">
      <alignment horizontal="center" vertical="center"/>
    </xf>
    <xf numFmtId="0" fontId="0" fillId="5" borderId="1" xfId="0" applyFill="1" applyBorder="1" applyAlignment="1">
      <alignment horizontal="center" vertical="center"/>
    </xf>
    <xf numFmtId="9" fontId="0" fillId="5" borderId="1" xfId="0" applyNumberFormat="1" applyFill="1" applyBorder="1" applyAlignment="1">
      <alignment horizontal="center" vertical="center"/>
    </xf>
    <xf numFmtId="0" fontId="0" fillId="17" borderId="1" xfId="0" applyFill="1" applyBorder="1" applyAlignment="1">
      <alignment horizontal="center" vertical="center"/>
    </xf>
    <xf numFmtId="0" fontId="0" fillId="17" borderId="1" xfId="0" applyFill="1" applyBorder="1"/>
    <xf numFmtId="164" fontId="0" fillId="17" borderId="1" xfId="0" applyNumberFormat="1" applyFill="1" applyBorder="1" applyAlignment="1">
      <alignment horizontal="center" vertical="center"/>
    </xf>
    <xf numFmtId="2" fontId="0" fillId="17" borderId="1" xfId="0" applyNumberFormat="1" applyFill="1" applyBorder="1" applyAlignment="1">
      <alignment horizontal="center" vertical="center"/>
    </xf>
    <xf numFmtId="0" fontId="9" fillId="7" borderId="1" xfId="0" applyFont="1" applyFill="1" applyBorder="1" applyAlignment="1">
      <alignment horizontal="center" vertical="center"/>
    </xf>
    <xf numFmtId="0" fontId="8" fillId="4" borderId="0" xfId="0" applyFont="1" applyFill="1" applyAlignment="1">
      <alignment horizontal="center" vertical="center"/>
    </xf>
    <xf numFmtId="0" fontId="9" fillId="7" borderId="2" xfId="0" applyFont="1" applyFill="1" applyBorder="1" applyAlignment="1">
      <alignment horizontal="center" vertical="center"/>
    </xf>
    <xf numFmtId="0" fontId="9" fillId="7" borderId="4" xfId="0" applyFont="1" applyFill="1" applyBorder="1" applyAlignment="1">
      <alignment horizontal="center" vertical="center"/>
    </xf>
    <xf numFmtId="0" fontId="9" fillId="7" borderId="3" xfId="0" applyFont="1" applyFill="1" applyBorder="1" applyAlignment="1">
      <alignment horizontal="center" vertical="center"/>
    </xf>
    <xf numFmtId="0" fontId="0" fillId="2" borderId="8" xfId="0" applyFill="1" applyBorder="1" applyAlignment="1">
      <alignment horizontal="left" wrapText="1"/>
    </xf>
    <xf numFmtId="0" fontId="13" fillId="2" borderId="8" xfId="0" quotePrefix="1" applyFont="1" applyFill="1" applyBorder="1" applyAlignment="1">
      <alignment horizontal="left" wrapText="1"/>
    </xf>
    <xf numFmtId="0" fontId="0" fillId="0" borderId="8" xfId="0" quotePrefix="1" applyBorder="1" applyAlignment="1">
      <alignment horizontal="left" wrapText="1"/>
    </xf>
    <xf numFmtId="0" fontId="0" fillId="0" borderId="9" xfId="0" applyBorder="1" applyAlignment="1">
      <alignment horizontal="left" wrapText="1"/>
    </xf>
    <xf numFmtId="0" fontId="0" fillId="5" borderId="1" xfId="0" applyFill="1" applyBorder="1" applyAlignment="1">
      <alignment horizontal="center"/>
    </xf>
    <xf numFmtId="2" fontId="1" fillId="5" borderId="1" xfId="0" applyNumberFormat="1" applyFont="1" applyFill="1" applyBorder="1" applyAlignment="1">
      <alignment horizontal="center"/>
    </xf>
    <xf numFmtId="0" fontId="1" fillId="5" borderId="1" xfId="0" applyFont="1" applyFill="1" applyBorder="1" applyAlignment="1">
      <alignment horizontal="center"/>
    </xf>
    <xf numFmtId="0" fontId="1" fillId="5" borderId="2"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2" xfId="0" applyFont="1" applyFill="1" applyBorder="1" applyAlignment="1">
      <alignment horizontal="center"/>
    </xf>
    <xf numFmtId="0" fontId="1" fillId="5" borderId="4" xfId="0" applyFont="1" applyFill="1" applyBorder="1" applyAlignment="1">
      <alignment horizontal="center"/>
    </xf>
    <xf numFmtId="9" fontId="7" fillId="45" borderId="39" xfId="1" applyFont="1" applyFill="1" applyBorder="1" applyAlignment="1">
      <alignment horizontal="center" vertical="center"/>
    </xf>
    <xf numFmtId="9" fontId="7" fillId="45" borderId="40" xfId="1" applyFont="1" applyFill="1" applyBorder="1" applyAlignment="1">
      <alignment horizontal="center" vertical="center"/>
    </xf>
    <xf numFmtId="164" fontId="7" fillId="45" borderId="39" xfId="0" applyNumberFormat="1" applyFont="1" applyFill="1" applyBorder="1" applyAlignment="1">
      <alignment horizontal="center" vertical="center"/>
    </xf>
    <xf numFmtId="164" fontId="7" fillId="45" borderId="40" xfId="0" applyNumberFormat="1" applyFont="1" applyFill="1" applyBorder="1" applyAlignment="1">
      <alignment horizontal="center" vertical="center"/>
    </xf>
    <xf numFmtId="1" fontId="7" fillId="44" borderId="30" xfId="1" applyNumberFormat="1" applyFont="1" applyFill="1" applyBorder="1" applyAlignment="1">
      <alignment horizontal="center" vertical="center"/>
    </xf>
    <xf numFmtId="1" fontId="7" fillId="44" borderId="41" xfId="1" applyNumberFormat="1" applyFont="1" applyFill="1" applyBorder="1" applyAlignment="1">
      <alignment horizontal="center" vertical="center"/>
    </xf>
    <xf numFmtId="0" fontId="19" fillId="45" borderId="42" xfId="0" applyFont="1" applyFill="1" applyBorder="1" applyAlignment="1">
      <alignment horizontal="center"/>
    </xf>
    <xf numFmtId="0" fontId="19" fillId="45" borderId="31" xfId="0" applyFont="1" applyFill="1" applyBorder="1" applyAlignment="1">
      <alignment horizontal="center"/>
    </xf>
    <xf numFmtId="0" fontId="19" fillId="45" borderId="37" xfId="0" applyFont="1" applyFill="1" applyBorder="1" applyAlignment="1">
      <alignment horizontal="center"/>
    </xf>
    <xf numFmtId="0" fontId="19" fillId="45" borderId="32" xfId="0" applyFont="1" applyFill="1" applyBorder="1" applyAlignment="1">
      <alignment horizontal="center"/>
    </xf>
    <xf numFmtId="0" fontId="19" fillId="45" borderId="0" xfId="0" applyFont="1" applyFill="1" applyAlignment="1">
      <alignment horizontal="center"/>
    </xf>
    <xf numFmtId="0" fontId="19" fillId="45" borderId="43" xfId="0" applyFont="1" applyFill="1" applyBorder="1" applyAlignment="1">
      <alignment horizontal="center"/>
    </xf>
    <xf numFmtId="0" fontId="19" fillId="45" borderId="34" xfId="0" applyFont="1" applyFill="1" applyBorder="1" applyAlignment="1">
      <alignment horizontal="center"/>
    </xf>
    <xf numFmtId="0" fontId="19" fillId="45" borderId="44" xfId="0" applyFont="1" applyFill="1" applyBorder="1" applyAlignment="1">
      <alignment horizontal="center"/>
    </xf>
    <xf numFmtId="0" fontId="19" fillId="45" borderId="33" xfId="0" applyFont="1" applyFill="1" applyBorder="1" applyAlignment="1">
      <alignment horizontal="center"/>
    </xf>
    <xf numFmtId="164" fontId="16" fillId="11" borderId="6" xfId="0" applyNumberFormat="1" applyFont="1" applyFill="1" applyBorder="1" applyAlignment="1">
      <alignment horizontal="center" vertical="center"/>
    </xf>
    <xf numFmtId="164" fontId="16" fillId="11" borderId="15" xfId="0" applyNumberFormat="1" applyFont="1" applyFill="1" applyBorder="1" applyAlignment="1">
      <alignment horizontal="center" vertical="center"/>
    </xf>
    <xf numFmtId="164" fontId="16" fillId="11" borderId="11" xfId="0" applyNumberFormat="1" applyFont="1" applyFill="1" applyBorder="1" applyAlignment="1">
      <alignment horizontal="center" vertical="center"/>
    </xf>
    <xf numFmtId="164" fontId="16" fillId="33" borderId="6" xfId="0" applyNumberFormat="1" applyFont="1" applyFill="1" applyBorder="1" applyAlignment="1">
      <alignment horizontal="center" vertical="center"/>
    </xf>
    <xf numFmtId="164" fontId="16" fillId="33" borderId="15" xfId="0" applyNumberFormat="1" applyFont="1" applyFill="1" applyBorder="1" applyAlignment="1">
      <alignment horizontal="center" vertical="center"/>
    </xf>
    <xf numFmtId="164" fontId="16" fillId="33" borderId="11" xfId="0" applyNumberFormat="1" applyFont="1" applyFill="1" applyBorder="1" applyAlignment="1">
      <alignment horizontal="center" vertical="center"/>
    </xf>
    <xf numFmtId="164" fontId="16" fillId="13" borderId="6" xfId="0" applyNumberFormat="1" applyFont="1" applyFill="1" applyBorder="1" applyAlignment="1">
      <alignment horizontal="center" vertical="center"/>
    </xf>
    <xf numFmtId="164" fontId="16" fillId="13" borderId="15" xfId="0" applyNumberFormat="1" applyFont="1" applyFill="1" applyBorder="1" applyAlignment="1">
      <alignment horizontal="center" vertical="center"/>
    </xf>
    <xf numFmtId="164" fontId="16" fillId="13" borderId="11" xfId="0" applyNumberFormat="1" applyFont="1" applyFill="1" applyBorder="1" applyAlignment="1">
      <alignment horizontal="center" vertical="center"/>
    </xf>
    <xf numFmtId="164" fontId="16" fillId="40" borderId="6" xfId="0" applyNumberFormat="1" applyFont="1" applyFill="1" applyBorder="1" applyAlignment="1">
      <alignment horizontal="center" vertical="center"/>
    </xf>
    <xf numFmtId="164" fontId="16" fillId="40" borderId="15" xfId="0" applyNumberFormat="1" applyFont="1" applyFill="1" applyBorder="1" applyAlignment="1">
      <alignment horizontal="center" vertical="center"/>
    </xf>
    <xf numFmtId="164" fontId="16" fillId="40" borderId="11" xfId="0" applyNumberFormat="1" applyFont="1" applyFill="1" applyBorder="1" applyAlignment="1">
      <alignment horizontal="center" vertical="center"/>
    </xf>
    <xf numFmtId="164" fontId="16" fillId="50" borderId="6" xfId="0" applyNumberFormat="1" applyFont="1" applyFill="1" applyBorder="1" applyAlignment="1">
      <alignment horizontal="center" vertical="center"/>
    </xf>
    <xf numFmtId="164" fontId="16" fillId="50" borderId="15" xfId="0" applyNumberFormat="1" applyFont="1" applyFill="1" applyBorder="1" applyAlignment="1">
      <alignment horizontal="center" vertical="center"/>
    </xf>
    <xf numFmtId="164" fontId="16" fillId="50" borderId="11" xfId="0" applyNumberFormat="1" applyFont="1" applyFill="1" applyBorder="1" applyAlignment="1">
      <alignment horizontal="center" vertical="center"/>
    </xf>
    <xf numFmtId="164" fontId="16" fillId="8" borderId="6" xfId="0" applyNumberFormat="1" applyFont="1" applyFill="1" applyBorder="1" applyAlignment="1">
      <alignment horizontal="center" vertical="center"/>
    </xf>
    <xf numFmtId="164" fontId="16" fillId="8" borderId="15" xfId="0" applyNumberFormat="1" applyFont="1" applyFill="1" applyBorder="1" applyAlignment="1">
      <alignment horizontal="center" vertical="center"/>
    </xf>
    <xf numFmtId="164" fontId="16" fillId="8" borderId="11" xfId="0" applyNumberFormat="1" applyFont="1" applyFill="1" applyBorder="1" applyAlignment="1">
      <alignment horizontal="center" vertical="center"/>
    </xf>
    <xf numFmtId="164" fontId="16" fillId="20" borderId="6" xfId="0" applyNumberFormat="1" applyFont="1" applyFill="1" applyBorder="1" applyAlignment="1">
      <alignment horizontal="center" vertical="center"/>
    </xf>
    <xf numFmtId="164" fontId="16" fillId="20" borderId="15" xfId="0" applyNumberFormat="1" applyFont="1" applyFill="1" applyBorder="1" applyAlignment="1">
      <alignment horizontal="center" vertical="center"/>
    </xf>
    <xf numFmtId="164" fontId="16" fillId="20" borderId="11" xfId="0" applyNumberFormat="1" applyFont="1" applyFill="1" applyBorder="1" applyAlignment="1">
      <alignment horizontal="center" vertical="center"/>
    </xf>
    <xf numFmtId="164" fontId="16" fillId="16" borderId="6" xfId="0" applyNumberFormat="1" applyFont="1" applyFill="1" applyBorder="1" applyAlignment="1">
      <alignment horizontal="center" vertical="center"/>
    </xf>
    <xf numFmtId="164" fontId="16" fillId="16" borderId="15" xfId="0" applyNumberFormat="1" applyFont="1" applyFill="1" applyBorder="1" applyAlignment="1">
      <alignment horizontal="center" vertical="center"/>
    </xf>
    <xf numFmtId="164" fontId="16" fillId="16" borderId="11" xfId="0" applyNumberFormat="1" applyFont="1" applyFill="1" applyBorder="1" applyAlignment="1">
      <alignment horizontal="center" vertical="center"/>
    </xf>
    <xf numFmtId="164" fontId="16" fillId="24" borderId="6" xfId="0" applyNumberFormat="1" applyFont="1" applyFill="1" applyBorder="1" applyAlignment="1">
      <alignment horizontal="center" vertical="center"/>
    </xf>
    <xf numFmtId="164" fontId="16" fillId="24" borderId="15" xfId="0" applyNumberFormat="1" applyFont="1" applyFill="1" applyBorder="1" applyAlignment="1">
      <alignment horizontal="center" vertical="center"/>
    </xf>
    <xf numFmtId="164" fontId="16" fillId="24" borderId="11" xfId="0" applyNumberFormat="1" applyFont="1" applyFill="1" applyBorder="1" applyAlignment="1">
      <alignment horizontal="center" vertical="center"/>
    </xf>
    <xf numFmtId="164" fontId="16" fillId="29" borderId="6" xfId="0" applyNumberFormat="1" applyFont="1" applyFill="1" applyBorder="1" applyAlignment="1">
      <alignment horizontal="center" vertical="center"/>
    </xf>
    <xf numFmtId="164" fontId="16" fillId="29" borderId="15" xfId="0" applyNumberFormat="1" applyFont="1" applyFill="1" applyBorder="1" applyAlignment="1">
      <alignment horizontal="center" vertical="center"/>
    </xf>
    <xf numFmtId="164" fontId="16" fillId="29" borderId="11" xfId="0" applyNumberFormat="1" applyFont="1" applyFill="1" applyBorder="1" applyAlignment="1">
      <alignment horizontal="center" vertical="center"/>
    </xf>
    <xf numFmtId="166" fontId="16" fillId="8" borderId="6" xfId="0" applyNumberFormat="1" applyFont="1" applyFill="1" applyBorder="1" applyAlignment="1">
      <alignment horizontal="center" vertical="center"/>
    </xf>
    <xf numFmtId="166" fontId="16" fillId="8" borderId="15" xfId="0" applyNumberFormat="1" applyFont="1" applyFill="1" applyBorder="1" applyAlignment="1">
      <alignment horizontal="center" vertical="center"/>
    </xf>
    <xf numFmtId="166" fontId="16" fillId="8" borderId="11" xfId="0" applyNumberFormat="1" applyFont="1" applyFill="1" applyBorder="1" applyAlignment="1">
      <alignment horizontal="center" vertical="center"/>
    </xf>
    <xf numFmtId="0" fontId="0" fillId="0" borderId="1" xfId="0" applyBorder="1" applyAlignment="1">
      <alignment horizontal="center" vertical="center"/>
    </xf>
    <xf numFmtId="0" fontId="1" fillId="0" borderId="0" xfId="0" applyFont="1" applyAlignment="1">
      <alignment horizontal="left"/>
    </xf>
    <xf numFmtId="0" fontId="0" fillId="0" borderId="1" xfId="0" applyBorder="1" applyAlignment="1">
      <alignment horizontal="center"/>
    </xf>
    <xf numFmtId="0" fontId="16" fillId="0" borderId="1" xfId="0" applyFont="1" applyBorder="1" applyAlignment="1">
      <alignment horizontal="center" vertical="center"/>
    </xf>
    <xf numFmtId="2" fontId="0" fillId="0" borderId="1" xfId="0" applyNumberFormat="1" applyBorder="1" applyAlignment="1">
      <alignment horizontal="center" vertical="center"/>
    </xf>
    <xf numFmtId="0" fontId="20" fillId="46" borderId="28" xfId="0" applyFont="1" applyFill="1" applyBorder="1" applyAlignment="1">
      <alignment horizontal="center" vertical="center"/>
    </xf>
    <xf numFmtId="0" fontId="20" fillId="46" borderId="11" xfId="0" applyFont="1" applyFill="1" applyBorder="1" applyAlignment="1">
      <alignment horizontal="center" vertical="center"/>
    </xf>
    <xf numFmtId="0" fontId="20" fillId="46" borderId="27" xfId="0" applyFont="1" applyFill="1" applyBorder="1" applyAlignment="1">
      <alignment horizontal="center" vertical="center"/>
    </xf>
    <xf numFmtId="0" fontId="20" fillId="46" borderId="19" xfId="0" applyFont="1" applyFill="1" applyBorder="1" applyAlignment="1">
      <alignment horizontal="center" vertical="center"/>
    </xf>
    <xf numFmtId="1" fontId="7" fillId="45" borderId="38" xfId="1" applyNumberFormat="1" applyFont="1" applyFill="1" applyBorder="1" applyAlignment="1">
      <alignment horizontal="center" vertical="center"/>
    </xf>
    <xf numFmtId="1" fontId="7" fillId="45" borderId="33" xfId="1" applyNumberFormat="1" applyFont="1" applyFill="1" applyBorder="1" applyAlignment="1">
      <alignment horizontal="center" vertical="center"/>
    </xf>
    <xf numFmtId="0" fontId="16" fillId="45" borderId="16" xfId="0" applyFont="1" applyFill="1" applyBorder="1" applyAlignment="1">
      <alignment horizontal="center"/>
    </xf>
    <xf numFmtId="0" fontId="16" fillId="45" borderId="21" xfId="0" applyFont="1" applyFill="1" applyBorder="1" applyAlignment="1">
      <alignment horizontal="center"/>
    </xf>
    <xf numFmtId="0" fontId="21" fillId="0" borderId="0" xfId="0" applyFont="1" applyAlignment="1">
      <alignment horizontal="left" vertical="center" wrapText="1"/>
    </xf>
    <xf numFmtId="2" fontId="19" fillId="45" borderId="19" xfId="1" applyNumberFormat="1" applyFont="1" applyFill="1" applyBorder="1" applyAlignment="1">
      <alignment horizontal="center"/>
    </xf>
    <xf numFmtId="2" fontId="19" fillId="45" borderId="30" xfId="1" applyNumberFormat="1" applyFont="1" applyFill="1" applyBorder="1" applyAlignment="1">
      <alignment horizontal="center"/>
    </xf>
    <xf numFmtId="0" fontId="19" fillId="46" borderId="27" xfId="0" applyFont="1" applyFill="1" applyBorder="1" applyAlignment="1">
      <alignment horizontal="left"/>
    </xf>
    <xf numFmtId="0" fontId="19" fillId="46" borderId="19" xfId="0" applyFont="1" applyFill="1" applyBorder="1" applyAlignment="1">
      <alignment horizontal="left"/>
    </xf>
    <xf numFmtId="9" fontId="19" fillId="45" borderId="19" xfId="1" applyFont="1" applyFill="1" applyBorder="1" applyAlignment="1">
      <alignment horizontal="center"/>
    </xf>
    <xf numFmtId="9" fontId="19" fillId="45" borderId="30" xfId="1" applyFont="1" applyFill="1" applyBorder="1" applyAlignment="1">
      <alignment horizontal="center"/>
    </xf>
    <xf numFmtId="0" fontId="17" fillId="46" borderId="6" xfId="0" applyFont="1" applyFill="1" applyBorder="1" applyAlignment="1">
      <alignment horizontal="center" vertical="center"/>
    </xf>
    <xf numFmtId="0" fontId="17" fillId="46" borderId="11" xfId="0" applyFont="1" applyFill="1" applyBorder="1" applyAlignment="1">
      <alignment horizontal="center" vertical="center"/>
    </xf>
    <xf numFmtId="0" fontId="17" fillId="46" borderId="14" xfId="0" applyFont="1" applyFill="1" applyBorder="1" applyAlignment="1">
      <alignment horizontal="center" vertical="center"/>
    </xf>
    <xf numFmtId="0" fontId="17" fillId="46" borderId="12" xfId="0" applyFont="1" applyFill="1" applyBorder="1" applyAlignment="1">
      <alignment horizontal="center" vertical="center"/>
    </xf>
    <xf numFmtId="0" fontId="19" fillId="46" borderId="26" xfId="0" applyFont="1" applyFill="1" applyBorder="1" applyAlignment="1">
      <alignment horizontal="left"/>
    </xf>
    <xf numFmtId="0" fontId="19" fillId="46" borderId="17" xfId="0" applyFont="1" applyFill="1" applyBorder="1" applyAlignment="1">
      <alignment horizontal="left"/>
    </xf>
    <xf numFmtId="0" fontId="19" fillId="46" borderId="28" xfId="0" applyFont="1" applyFill="1" applyBorder="1" applyAlignment="1">
      <alignment horizontal="left"/>
    </xf>
    <xf numFmtId="0" fontId="19" fillId="46" borderId="11" xfId="0" applyFont="1" applyFill="1" applyBorder="1" applyAlignment="1">
      <alignment horizontal="left"/>
    </xf>
    <xf numFmtId="9" fontId="19" fillId="45" borderId="17" xfId="1" applyFont="1" applyFill="1" applyBorder="1" applyAlignment="1">
      <alignment horizontal="center"/>
    </xf>
    <xf numFmtId="9" fontId="19" fillId="45" borderId="35" xfId="1" applyFont="1" applyFill="1" applyBorder="1" applyAlignment="1">
      <alignment horizontal="center"/>
    </xf>
    <xf numFmtId="2" fontId="19" fillId="45" borderId="11" xfId="1" applyNumberFormat="1" applyFont="1" applyFill="1" applyBorder="1" applyAlignment="1">
      <alignment horizontal="center"/>
    </xf>
    <xf numFmtId="2" fontId="19" fillId="45" borderId="12" xfId="1" applyNumberFormat="1" applyFont="1" applyFill="1" applyBorder="1" applyAlignment="1">
      <alignment horizontal="center"/>
    </xf>
    <xf numFmtId="0" fontId="16" fillId="44" borderId="16" xfId="0" applyFont="1" applyFill="1" applyBorder="1" applyAlignment="1">
      <alignment horizontal="center"/>
    </xf>
    <xf numFmtId="0" fontId="16" fillId="44" borderId="21" xfId="0" applyFont="1" applyFill="1" applyBorder="1" applyAlignment="1">
      <alignment horizontal="center"/>
    </xf>
    <xf numFmtId="0" fontId="16" fillId="44" borderId="22" xfId="0" applyFont="1" applyFill="1" applyBorder="1" applyAlignment="1">
      <alignment horizontal="center"/>
    </xf>
    <xf numFmtId="9" fontId="19" fillId="0" borderId="26" xfId="1" applyFont="1" applyBorder="1" applyAlignment="1">
      <alignment horizontal="center" vertical="center"/>
    </xf>
    <xf numFmtId="9" fontId="19" fillId="0" borderId="17" xfId="1" applyFont="1" applyBorder="1" applyAlignment="1">
      <alignment horizontal="center" vertical="center"/>
    </xf>
    <xf numFmtId="9" fontId="19" fillId="0" borderId="18" xfId="1" applyFont="1" applyBorder="1" applyAlignment="1">
      <alignment horizontal="center" vertical="center"/>
    </xf>
    <xf numFmtId="9" fontId="19" fillId="0" borderId="27" xfId="1" applyFont="1" applyBorder="1" applyAlignment="1">
      <alignment horizontal="center" vertical="center"/>
    </xf>
    <xf numFmtId="9" fontId="19" fillId="0" borderId="19" xfId="1" applyFont="1" applyBorder="1" applyAlignment="1">
      <alignment horizontal="center" vertical="center"/>
    </xf>
    <xf numFmtId="9" fontId="19" fillId="0" borderId="20" xfId="1" applyFont="1" applyBorder="1" applyAlignment="1">
      <alignment horizontal="center" vertical="center"/>
    </xf>
    <xf numFmtId="2" fontId="19" fillId="0" borderId="28" xfId="1" applyNumberFormat="1" applyFont="1" applyBorder="1" applyAlignment="1">
      <alignment horizontal="center" vertical="center"/>
    </xf>
    <xf numFmtId="2" fontId="19" fillId="0" borderId="11" xfId="1" applyNumberFormat="1" applyFont="1" applyBorder="1" applyAlignment="1">
      <alignment horizontal="center" vertical="center"/>
    </xf>
    <xf numFmtId="2" fontId="19" fillId="0" borderId="29" xfId="1" applyNumberFormat="1" applyFont="1" applyBorder="1" applyAlignment="1">
      <alignment horizontal="center" vertical="center"/>
    </xf>
    <xf numFmtId="2" fontId="19" fillId="0" borderId="27" xfId="1" applyNumberFormat="1" applyFont="1" applyBorder="1" applyAlignment="1">
      <alignment horizontal="center" vertical="center"/>
    </xf>
    <xf numFmtId="2" fontId="19" fillId="0" borderId="19" xfId="1" applyNumberFormat="1" applyFont="1" applyBorder="1" applyAlignment="1">
      <alignment horizontal="center" vertical="center"/>
    </xf>
    <xf numFmtId="2" fontId="19" fillId="0" borderId="6" xfId="1" applyNumberFormat="1" applyFont="1" applyBorder="1" applyAlignment="1">
      <alignment horizontal="center" vertical="center"/>
    </xf>
    <xf numFmtId="2" fontId="19" fillId="0" borderId="25" xfId="1" applyNumberFormat="1" applyFont="1" applyBorder="1" applyAlignment="1">
      <alignment horizontal="center" vertical="center"/>
    </xf>
  </cellXfs>
  <cellStyles count="3">
    <cellStyle name="Normal" xfId="0" builtinId="0"/>
    <cellStyle name="Normal 2" xfId="2" xr:uid="{9215A4BA-80A9-3443-B564-6FD730F7F514}"/>
    <cellStyle name="Pourcentage" xfId="1" builtinId="5"/>
  </cellStyles>
  <dxfs count="56">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2"/>
        <color theme="0"/>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ptos Narrow"/>
        <family val="2"/>
        <scheme val="minor"/>
      </font>
    </dxf>
    <dxf>
      <font>
        <b val="0"/>
        <i val="0"/>
        <strike val="0"/>
        <condense val="0"/>
        <extend val="0"/>
        <outline val="0"/>
        <shadow val="0"/>
        <u val="none"/>
        <vertAlign val="baseline"/>
        <sz val="12"/>
        <color theme="1"/>
        <name val="Aptos Narrow"/>
        <family val="2"/>
        <scheme val="minor"/>
      </font>
    </dxf>
    <dxf>
      <numFmt numFmtId="0" formatCode="General"/>
    </dxf>
    <dxf>
      <font>
        <strike val="0"/>
        <outline val="0"/>
        <shadow val="0"/>
        <u val="none"/>
        <vertAlign val="baseline"/>
        <sz val="16"/>
        <name val="Aptos Narrow"/>
        <scheme val="minor"/>
      </font>
    </dxf>
    <dxf>
      <font>
        <strike val="0"/>
        <outline val="0"/>
        <shadow val="0"/>
        <u val="none"/>
        <vertAlign val="baseline"/>
        <sz val="16"/>
        <name val="Aptos Narrow"/>
        <scheme val="minor"/>
      </font>
      <numFmt numFmtId="13" formatCode="0%"/>
    </dxf>
    <dxf>
      <font>
        <strike val="0"/>
        <outline val="0"/>
        <shadow val="0"/>
        <u val="none"/>
        <vertAlign val="baseline"/>
        <sz val="16"/>
        <name val="Aptos Narrow"/>
        <scheme val="minor"/>
      </font>
    </dxf>
    <dxf>
      <font>
        <strike val="0"/>
        <outline val="0"/>
        <shadow val="0"/>
        <u val="none"/>
        <vertAlign val="baseline"/>
        <sz val="16"/>
        <name val="Aptos Narrow"/>
        <scheme val="minor"/>
      </font>
    </dxf>
    <dxf>
      <alignment horizontal="general" vertical="bottom" textRotation="0" wrapText="0" indent="0" justifyLastLine="0" shrinkToFit="0" readingOrder="0"/>
    </dxf>
    <dxf>
      <alignment horizontal="center"/>
    </dxf>
    <dxf>
      <alignment horizontal="center"/>
    </dxf>
    <dxf>
      <alignment horizontal="center"/>
    </dxf>
    <dxf>
      <font>
        <b val="0"/>
        <i val="0"/>
        <strike val="0"/>
        <condense val="0"/>
        <extend val="0"/>
        <outline val="0"/>
        <shadow val="0"/>
        <u val="none"/>
        <vertAlign val="baseline"/>
        <sz val="12"/>
        <color theme="1"/>
        <name val="Aptos Narrow"/>
        <family val="2"/>
        <scheme val="minor"/>
      </font>
      <numFmt numFmtId="2"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Aptos Narrow"/>
        <family val="2"/>
        <scheme val="minor"/>
      </font>
      <numFmt numFmtId="2"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2"/>
        <color theme="1"/>
        <name val="Aptos Narrow"/>
        <family val="2"/>
        <scheme val="minor"/>
      </font>
      <alignment horizontal="left"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border>
    </dxf>
    <dxf>
      <font>
        <b val="0"/>
        <i val="0"/>
        <strike val="0"/>
        <condense val="0"/>
        <extend val="0"/>
        <outline val="0"/>
        <shadow val="0"/>
        <u val="none"/>
        <vertAlign val="baseline"/>
        <sz val="12"/>
        <color theme="1"/>
        <name val="Aptos Narrow"/>
        <family val="2"/>
        <scheme val="minor"/>
      </font>
      <numFmt numFmtId="2" formatCode="0.00"/>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ptos Narrow"/>
        <family val="2"/>
        <scheme val="minor"/>
      </font>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ptos Narrow"/>
        <family val="2"/>
        <scheme val="minor"/>
      </font>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ptos Narrow"/>
        <family val="2"/>
        <scheme val="minor"/>
      </font>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theme="1"/>
        <name val="Aptos Narrow"/>
        <scheme val="minor"/>
      </font>
      <alignment horizontal="left"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theme="1"/>
        <name val="Aptos Narrow"/>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font>
        <b/>
      </font>
    </dxf>
    <dxf>
      <font>
        <b/>
      </font>
    </dxf>
    <dxf>
      <numFmt numFmtId="13" formatCode="0%"/>
    </dxf>
    <dxf>
      <numFmt numFmtId="13" formatCode="0%"/>
    </dxf>
    <dxf>
      <alignment horizontal="center"/>
    </dxf>
    <dxf>
      <alignment horizontal="center"/>
    </dxf>
    <dxf>
      <alignment horizontal="center"/>
    </dxf>
    <dxf>
      <alignment horizontal="center"/>
    </dxf>
    <dxf>
      <alignment horizontal="center"/>
    </dxf>
    <dxf>
      <font>
        <b/>
      </font>
    </dxf>
    <dxf>
      <font>
        <b/>
      </font>
    </dxf>
    <dxf>
      <font>
        <b/>
      </font>
    </dxf>
    <dxf>
      <font>
        <b/>
      </font>
    </dxf>
    <dxf>
      <numFmt numFmtId="2" formatCode="0.00"/>
    </dxf>
    <dxf>
      <numFmt numFmtId="2" formatCode="0.00"/>
    </dxf>
    <dxf>
      <numFmt numFmtId="2" formatCode="0.00"/>
    </dxf>
  </dxfs>
  <tableStyles count="0" defaultTableStyle="TableStyleMedium2" defaultPivotStyle="PivotStyleLight16"/>
  <colors>
    <mruColors>
      <color rgb="FFF08300"/>
      <color rgb="FF00BD00"/>
      <color rgb="FF1ED642"/>
      <color rgb="FF7030A0"/>
      <color rgb="FFBA00FF"/>
      <color rgb="FFD98BFF"/>
      <color rgb="FFEBC8FF"/>
      <color rgb="FF00DADA"/>
      <color rgb="FF00FFF4"/>
      <color rgb="FF7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eetMetadata" Target="metadata.xml"/></Relationships>
</file>

<file path=xl/charts/_rels/chart1.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2.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3.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4.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5.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Ex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Ex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80" b="0" i="0" u="none" strike="noStrike" kern="1200" spc="0" baseline="0">
                <a:solidFill>
                  <a:schemeClr val="tx1">
                    <a:lumMod val="65000"/>
                    <a:lumOff val="35000"/>
                  </a:schemeClr>
                </a:solidFill>
                <a:latin typeface="+mn-lt"/>
                <a:ea typeface="+mn-ea"/>
                <a:cs typeface="+mn-cs"/>
              </a:defRPr>
            </a:pPr>
            <a:r>
              <a:rPr lang="fr-FR"/>
              <a:t>Structure par essence</a:t>
            </a:r>
          </a:p>
        </c:rich>
      </c:tx>
      <c:overlay val="0"/>
      <c:spPr>
        <a:noFill/>
        <a:ln>
          <a:noFill/>
        </a:ln>
        <a:effectLst/>
      </c:spPr>
      <c:txPr>
        <a:bodyPr rot="0" spcFirstLastPara="1" vertOverflow="ellipsis" vert="horz" wrap="square" anchor="ctr" anchorCtr="1"/>
        <a:lstStyle/>
        <a:p>
          <a:pPr>
            <a:defRPr sz="168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stacked"/>
        <c:varyColors val="0"/>
        <c:ser>
          <c:idx val="1"/>
          <c:order val="0"/>
          <c:tx>
            <c:strRef>
              <c:f>'Données typo'!$A$2</c:f>
              <c:strCache>
                <c:ptCount val="1"/>
                <c:pt idx="0">
                  <c:v>SAULE BLANC</c:v>
                </c:pt>
              </c:strCache>
            </c:strRef>
          </c:tx>
          <c:spPr>
            <a:solidFill>
              <a:schemeClr val="accent2"/>
            </a:solidFill>
            <a:ln>
              <a:noFill/>
            </a:ln>
            <a:effectLst/>
          </c:spPr>
          <c:invertIfNegative val="0"/>
          <c:cat>
            <c:strRef>
              <c:f>('Données typo'!$C$1,'Données typo'!$E$1,'Données typo'!$G$1,'Données typo'!$I$1)</c:f>
              <c:strCache>
                <c:ptCount val="4"/>
                <c:pt idx="0">
                  <c:v>PB</c:v>
                </c:pt>
                <c:pt idx="1">
                  <c:v>BM</c:v>
                </c:pt>
                <c:pt idx="2">
                  <c:v>GB</c:v>
                </c:pt>
                <c:pt idx="3">
                  <c:v>TGB</c:v>
                </c:pt>
              </c:strCache>
            </c:strRef>
          </c:cat>
          <c:val>
            <c:numRef>
              <c:f>('Données typo'!$C$2,'Données typo'!$E$2,'Données typo'!$G$2,'Données typo'!$I$2)</c:f>
              <c:numCache>
                <c:formatCode>0.00</c:formatCode>
                <c:ptCount val="4"/>
                <c:pt idx="0">
                  <c:v>0</c:v>
                </c:pt>
                <c:pt idx="1">
                  <c:v>0</c:v>
                </c:pt>
                <c:pt idx="2">
                  <c:v>0</c:v>
                </c:pt>
                <c:pt idx="3">
                  <c:v>0</c:v>
                </c:pt>
              </c:numCache>
            </c:numRef>
          </c:val>
          <c:extLst>
            <c:ext xmlns:c16="http://schemas.microsoft.com/office/drawing/2014/chart" uri="{C3380CC4-5D6E-409C-BE32-E72D297353CC}">
              <c16:uniqueId val="{00000001-F00A-2A42-8D54-BE6C7DFB116A}"/>
            </c:ext>
          </c:extLst>
        </c:ser>
        <c:ser>
          <c:idx val="3"/>
          <c:order val="1"/>
          <c:tx>
            <c:strRef>
              <c:f>'Données typo'!$A$3</c:f>
              <c:strCache>
                <c:ptCount val="1"/>
                <c:pt idx="0">
                  <c:v>SORBIER DES OIS.</c:v>
                </c:pt>
              </c:strCache>
            </c:strRef>
          </c:tx>
          <c:spPr>
            <a:solidFill>
              <a:schemeClr val="accent4"/>
            </a:solidFill>
            <a:ln>
              <a:noFill/>
            </a:ln>
            <a:effectLst/>
          </c:spPr>
          <c:invertIfNegative val="0"/>
          <c:cat>
            <c:strRef>
              <c:f>('Données typo'!$C$1,'Données typo'!$E$1,'Données typo'!$G$1,'Données typo'!$I$1)</c:f>
              <c:strCache>
                <c:ptCount val="4"/>
                <c:pt idx="0">
                  <c:v>PB</c:v>
                </c:pt>
                <c:pt idx="1">
                  <c:v>BM</c:v>
                </c:pt>
                <c:pt idx="2">
                  <c:v>GB</c:v>
                </c:pt>
                <c:pt idx="3">
                  <c:v>TGB</c:v>
                </c:pt>
              </c:strCache>
            </c:strRef>
          </c:cat>
          <c:val>
            <c:numRef>
              <c:f>('Données typo'!$C$3,'Données typo'!$E$3,'Données typo'!$G$3,'Données typo'!$I$3)</c:f>
              <c:numCache>
                <c:formatCode>0.00</c:formatCode>
                <c:ptCount val="4"/>
                <c:pt idx="0">
                  <c:v>0</c:v>
                </c:pt>
                <c:pt idx="1">
                  <c:v>0</c:v>
                </c:pt>
                <c:pt idx="2">
                  <c:v>0</c:v>
                </c:pt>
                <c:pt idx="3">
                  <c:v>0</c:v>
                </c:pt>
              </c:numCache>
            </c:numRef>
          </c:val>
          <c:extLst>
            <c:ext xmlns:c16="http://schemas.microsoft.com/office/drawing/2014/chart" uri="{C3380CC4-5D6E-409C-BE32-E72D297353CC}">
              <c16:uniqueId val="{00000003-F00A-2A42-8D54-BE6C7DFB116A}"/>
            </c:ext>
          </c:extLst>
        </c:ser>
        <c:ser>
          <c:idx val="5"/>
          <c:order val="2"/>
          <c:tx>
            <c:strRef>
              <c:f>'Données typo'!$A$4</c:f>
              <c:strCache>
                <c:ptCount val="1"/>
                <c:pt idx="0">
                  <c:v>#N/A</c:v>
                </c:pt>
              </c:strCache>
            </c:strRef>
          </c:tx>
          <c:spPr>
            <a:solidFill>
              <a:schemeClr val="accent6"/>
            </a:solidFill>
            <a:ln>
              <a:noFill/>
            </a:ln>
            <a:effectLst/>
          </c:spPr>
          <c:invertIfNegative val="0"/>
          <c:cat>
            <c:strRef>
              <c:f>('Données typo'!$C$1,'Données typo'!$E$1,'Données typo'!$G$1,'Données typo'!$I$1)</c:f>
              <c:strCache>
                <c:ptCount val="4"/>
                <c:pt idx="0">
                  <c:v>PB</c:v>
                </c:pt>
                <c:pt idx="1">
                  <c:v>BM</c:v>
                </c:pt>
                <c:pt idx="2">
                  <c:v>GB</c:v>
                </c:pt>
                <c:pt idx="3">
                  <c:v>TGB</c:v>
                </c:pt>
              </c:strCache>
            </c:strRef>
          </c:cat>
          <c:val>
            <c:numRef>
              <c:f>('Données typo'!$C$4,'Données typo'!$E$4,'Données typo'!$G$4,'Données typo'!$I$4)</c:f>
              <c:numCache>
                <c:formatCode>0.00</c:formatCode>
                <c:ptCount val="4"/>
                <c:pt idx="0">
                  <c:v>0</c:v>
                </c:pt>
                <c:pt idx="1">
                  <c:v>0</c:v>
                </c:pt>
                <c:pt idx="2">
                  <c:v>0</c:v>
                </c:pt>
                <c:pt idx="3">
                  <c:v>0</c:v>
                </c:pt>
              </c:numCache>
            </c:numRef>
          </c:val>
          <c:extLst>
            <c:ext xmlns:c16="http://schemas.microsoft.com/office/drawing/2014/chart" uri="{C3380CC4-5D6E-409C-BE32-E72D297353CC}">
              <c16:uniqueId val="{00000005-F00A-2A42-8D54-BE6C7DFB116A}"/>
            </c:ext>
          </c:extLst>
        </c:ser>
        <c:ser>
          <c:idx val="7"/>
          <c:order val="3"/>
          <c:tx>
            <c:strRef>
              <c:f>'Données typo'!$A$5</c:f>
              <c:strCache>
                <c:ptCount val="1"/>
                <c:pt idx="0">
                  <c:v>#N/A</c:v>
                </c:pt>
              </c:strCache>
            </c:strRef>
          </c:tx>
          <c:spPr>
            <a:solidFill>
              <a:schemeClr val="accent2">
                <a:lumMod val="60000"/>
              </a:schemeClr>
            </a:solidFill>
            <a:ln>
              <a:noFill/>
            </a:ln>
            <a:effectLst/>
          </c:spPr>
          <c:invertIfNegative val="0"/>
          <c:cat>
            <c:strRef>
              <c:f>('Données typo'!$C$1,'Données typo'!$E$1,'Données typo'!$G$1,'Données typo'!$I$1)</c:f>
              <c:strCache>
                <c:ptCount val="4"/>
                <c:pt idx="0">
                  <c:v>PB</c:v>
                </c:pt>
                <c:pt idx="1">
                  <c:v>BM</c:v>
                </c:pt>
                <c:pt idx="2">
                  <c:v>GB</c:v>
                </c:pt>
                <c:pt idx="3">
                  <c:v>TGB</c:v>
                </c:pt>
              </c:strCache>
            </c:strRef>
          </c:cat>
          <c:val>
            <c:numRef>
              <c:f>('Données typo'!$C$5,'Données typo'!$E$5,'Données typo'!$G$5,'Données typo'!$I$5)</c:f>
              <c:numCache>
                <c:formatCode>0.00</c:formatCode>
                <c:ptCount val="4"/>
                <c:pt idx="0">
                  <c:v>0</c:v>
                </c:pt>
                <c:pt idx="1">
                  <c:v>0</c:v>
                </c:pt>
                <c:pt idx="2">
                  <c:v>0</c:v>
                </c:pt>
                <c:pt idx="3">
                  <c:v>0</c:v>
                </c:pt>
              </c:numCache>
            </c:numRef>
          </c:val>
          <c:extLst>
            <c:ext xmlns:c16="http://schemas.microsoft.com/office/drawing/2014/chart" uri="{C3380CC4-5D6E-409C-BE32-E72D297353CC}">
              <c16:uniqueId val="{00000007-F00A-2A42-8D54-BE6C7DFB116A}"/>
            </c:ext>
          </c:extLst>
        </c:ser>
        <c:ser>
          <c:idx val="0"/>
          <c:order val="4"/>
          <c:tx>
            <c:strRef>
              <c:f>'Données typo'!$A$6</c:f>
              <c:strCache>
                <c:ptCount val="1"/>
                <c:pt idx="0">
                  <c:v>#N/A</c:v>
                </c:pt>
              </c:strCache>
            </c:strRef>
          </c:tx>
          <c:spPr>
            <a:solidFill>
              <a:schemeClr val="accent1"/>
            </a:solidFill>
            <a:ln>
              <a:noFill/>
            </a:ln>
            <a:effectLst/>
          </c:spPr>
          <c:invertIfNegative val="0"/>
          <c:cat>
            <c:strRef>
              <c:f>('Données typo'!$C$1,'Données typo'!$E$1,'Données typo'!$G$1,'Données typo'!$I$1)</c:f>
              <c:strCache>
                <c:ptCount val="4"/>
                <c:pt idx="0">
                  <c:v>PB</c:v>
                </c:pt>
                <c:pt idx="1">
                  <c:v>BM</c:v>
                </c:pt>
                <c:pt idx="2">
                  <c:v>GB</c:v>
                </c:pt>
                <c:pt idx="3">
                  <c:v>TGB</c:v>
                </c:pt>
              </c:strCache>
            </c:strRef>
          </c:cat>
          <c:val>
            <c:numRef>
              <c:f>('Données typo'!$C$6,'Données typo'!$E$6,'Données typo'!$G$6,'Données typo'!$I$6)</c:f>
              <c:numCache>
                <c:formatCode>0.00</c:formatCode>
                <c:ptCount val="4"/>
                <c:pt idx="0">
                  <c:v>0</c:v>
                </c:pt>
                <c:pt idx="1">
                  <c:v>0</c:v>
                </c:pt>
                <c:pt idx="2">
                  <c:v>0</c:v>
                </c:pt>
                <c:pt idx="3">
                  <c:v>0</c:v>
                </c:pt>
              </c:numCache>
            </c:numRef>
          </c:val>
          <c:extLst>
            <c:ext xmlns:c16="http://schemas.microsoft.com/office/drawing/2014/chart" uri="{C3380CC4-5D6E-409C-BE32-E72D297353CC}">
              <c16:uniqueId val="{00000011-F00A-2A42-8D54-BE6C7DFB116A}"/>
            </c:ext>
          </c:extLst>
        </c:ser>
        <c:ser>
          <c:idx val="2"/>
          <c:order val="5"/>
          <c:tx>
            <c:strRef>
              <c:f>'Données typo'!$A$7</c:f>
              <c:strCache>
                <c:ptCount val="1"/>
                <c:pt idx="0">
                  <c:v>#N/A</c:v>
                </c:pt>
              </c:strCache>
            </c:strRef>
          </c:tx>
          <c:spPr>
            <a:solidFill>
              <a:schemeClr val="accent3"/>
            </a:solidFill>
            <a:ln>
              <a:noFill/>
            </a:ln>
            <a:effectLst/>
          </c:spPr>
          <c:invertIfNegative val="0"/>
          <c:cat>
            <c:strRef>
              <c:f>('Données typo'!$C$1,'Données typo'!$E$1,'Données typo'!$G$1,'Données typo'!$I$1)</c:f>
              <c:strCache>
                <c:ptCount val="4"/>
                <c:pt idx="0">
                  <c:v>PB</c:v>
                </c:pt>
                <c:pt idx="1">
                  <c:v>BM</c:v>
                </c:pt>
                <c:pt idx="2">
                  <c:v>GB</c:v>
                </c:pt>
                <c:pt idx="3">
                  <c:v>TGB</c:v>
                </c:pt>
              </c:strCache>
            </c:strRef>
          </c:cat>
          <c:val>
            <c:numRef>
              <c:f>('Données typo'!$C$7,'Données typo'!$E$7,'Données typo'!$G$7,'Données typo'!$I$7)</c:f>
              <c:numCache>
                <c:formatCode>0.00</c:formatCode>
                <c:ptCount val="4"/>
                <c:pt idx="0">
                  <c:v>0</c:v>
                </c:pt>
                <c:pt idx="1">
                  <c:v>0</c:v>
                </c:pt>
                <c:pt idx="2">
                  <c:v>0</c:v>
                </c:pt>
                <c:pt idx="3">
                  <c:v>0</c:v>
                </c:pt>
              </c:numCache>
            </c:numRef>
          </c:val>
          <c:extLst>
            <c:ext xmlns:c16="http://schemas.microsoft.com/office/drawing/2014/chart" uri="{C3380CC4-5D6E-409C-BE32-E72D297353CC}">
              <c16:uniqueId val="{00000012-F00A-2A42-8D54-BE6C7DFB116A}"/>
            </c:ext>
          </c:extLst>
        </c:ser>
        <c:dLbls>
          <c:showLegendKey val="0"/>
          <c:showVal val="0"/>
          <c:showCatName val="0"/>
          <c:showSerName val="0"/>
          <c:showPercent val="0"/>
          <c:showBubbleSize val="0"/>
        </c:dLbls>
        <c:gapWidth val="55"/>
        <c:overlap val="100"/>
        <c:axId val="603058527"/>
        <c:axId val="603060239"/>
      </c:barChart>
      <c:catAx>
        <c:axId val="60305852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crossAx val="603060239"/>
        <c:crosses val="autoZero"/>
        <c:auto val="1"/>
        <c:lblAlgn val="ctr"/>
        <c:lblOffset val="100"/>
        <c:noMultiLvlLbl val="0"/>
      </c:catAx>
      <c:valAx>
        <c:axId val="6030602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crossAx val="603058527"/>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legend>
    <c:plotVisOnly val="1"/>
    <c:dispBlanksAs val="zero"/>
    <c:showDLblsOverMax val="0"/>
  </c:chart>
  <c:spPr>
    <a:solidFill>
      <a:sysClr val="window" lastClr="FFFFFF"/>
    </a:solidFill>
    <a:ln w="9525" cap="flat" cmpd="sng" algn="ctr">
      <a:solidFill>
        <a:schemeClr val="tx1">
          <a:lumMod val="15000"/>
          <a:lumOff val="85000"/>
        </a:schemeClr>
      </a:solidFill>
      <a:round/>
    </a:ln>
    <a:effectLst/>
  </c:spPr>
  <c:txPr>
    <a:bodyPr/>
    <a:lstStyle/>
    <a:p>
      <a:pPr>
        <a:defRPr sz="1400"/>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a:t>Découpage</a:t>
            </a:r>
            <a:r>
              <a:rPr lang="en-US" sz="1600" baseline="0"/>
              <a:t> de la surface terrière</a:t>
            </a:r>
            <a:endParaRPr lang="en-US" sz="1600"/>
          </a:p>
        </c:rich>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tx>
            <c:strRef>
              <c:f>'Données écologiques'!$H$6</c:f>
              <c:strCache>
                <c:ptCount val="1"/>
                <c:pt idx="0">
                  <c:v>%</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3849-4421-BAD4-642225F8BF95}"/>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3849-4421-BAD4-642225F8BF95}"/>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3849-4421-BAD4-642225F8BF95}"/>
              </c:ext>
            </c:extLst>
          </c:dPt>
          <c:dLbls>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bg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'Données écologiques'!$I$2:$K$2</c:f>
              <c:strCache>
                <c:ptCount val="3"/>
                <c:pt idx="0">
                  <c:v>G commerciale</c:v>
                </c:pt>
                <c:pt idx="1">
                  <c:v>G vivante</c:v>
                </c:pt>
                <c:pt idx="2">
                  <c:v>G globale</c:v>
                </c:pt>
              </c:strCache>
            </c:strRef>
          </c:cat>
          <c:val>
            <c:numRef>
              <c:f>'Données écologiques'!$I$6:$K$6</c:f>
              <c:numCache>
                <c:formatCode>0%</c:formatCode>
                <c:ptCount val="3"/>
                <c:pt idx="0">
                  <c:v>0.93103448275862066</c:v>
                </c:pt>
                <c:pt idx="1">
                  <c:v>6.8965517241379309E-2</c:v>
                </c:pt>
                <c:pt idx="2">
                  <c:v>0</c:v>
                </c:pt>
              </c:numCache>
            </c:numRef>
          </c:val>
          <c:extLst>
            <c:ext xmlns:c16="http://schemas.microsoft.com/office/drawing/2014/chart" uri="{C3380CC4-5D6E-409C-BE32-E72D297353CC}">
              <c16:uniqueId val="{00000000-8641-9049-8316-475203675A54}"/>
            </c:ext>
          </c:extLst>
        </c:ser>
        <c:dLbls>
          <c:showLegendKey val="0"/>
          <c:showVal val="0"/>
          <c:showCatName val="0"/>
          <c:showSerName val="0"/>
          <c:showPercent val="1"/>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r>
              <a:rPr lang="fr-FR" sz="2400" b="1"/>
              <a:t>Evolution</a:t>
            </a:r>
            <a:r>
              <a:rPr lang="fr-FR" sz="2400" b="1" baseline="0"/>
              <a:t> de l'aspect biodiversité</a:t>
            </a:r>
            <a:endParaRPr lang="fr-FR" sz="2400" b="1"/>
          </a:p>
        </c:rich>
      </c:tx>
      <c:overlay val="0"/>
      <c:spPr>
        <a:noFill/>
        <a:ln>
          <a:noFill/>
        </a:ln>
        <a:effectLst/>
      </c:spPr>
      <c:txPr>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stacked"/>
        <c:varyColors val="0"/>
        <c:ser>
          <c:idx val="0"/>
          <c:order val="0"/>
          <c:tx>
            <c:strRef>
              <c:f>Trajectoires!$C$126</c:f>
              <c:strCache>
                <c:ptCount val="1"/>
                <c:pt idx="0">
                  <c:v>Abres bio</c:v>
                </c:pt>
              </c:strCache>
            </c:strRef>
          </c:tx>
          <c:spPr>
            <a:solidFill>
              <a:schemeClr val="accent6">
                <a:tint val="77000"/>
              </a:schemeClr>
            </a:solidFill>
            <a:ln>
              <a:noFill/>
            </a:ln>
            <a:effectLst/>
          </c:spPr>
          <c:invertIfNegative val="0"/>
          <c:cat>
            <c:strRef>
              <c:f>Trajectoires!$D$125:$H$125</c:f>
              <c:strCache>
                <c:ptCount val="5"/>
                <c:pt idx="0">
                  <c:v>G 2024</c:v>
                </c:pt>
                <c:pt idx="4">
                  <c:v>G Horizon ++</c:v>
                </c:pt>
              </c:strCache>
            </c:strRef>
          </c:cat>
          <c:val>
            <c:numRef>
              <c:f>Trajectoires!$D$126:$H$126</c:f>
              <c:numCache>
                <c:formatCode>General</c:formatCode>
                <c:ptCount val="5"/>
                <c:pt idx="0" formatCode="0.00">
                  <c:v>2</c:v>
                </c:pt>
                <c:pt idx="4" formatCode="0.0">
                  <c:v>0</c:v>
                </c:pt>
              </c:numCache>
            </c:numRef>
          </c:val>
          <c:extLst>
            <c:ext xmlns:c16="http://schemas.microsoft.com/office/drawing/2014/chart" uri="{C3380CC4-5D6E-409C-BE32-E72D297353CC}">
              <c16:uniqueId val="{00000000-FA32-0D42-9A6A-96AC1C0F8B3C}"/>
            </c:ext>
          </c:extLst>
        </c:ser>
        <c:ser>
          <c:idx val="1"/>
          <c:order val="1"/>
          <c:tx>
            <c:strRef>
              <c:f>Trajectoires!$C$127</c:f>
              <c:strCache>
                <c:ptCount val="1"/>
                <c:pt idx="0">
                  <c:v>Arbres morts</c:v>
                </c:pt>
              </c:strCache>
            </c:strRef>
          </c:tx>
          <c:spPr>
            <a:solidFill>
              <a:schemeClr val="accent6">
                <a:shade val="76000"/>
              </a:schemeClr>
            </a:solidFill>
            <a:ln>
              <a:noFill/>
            </a:ln>
            <a:effectLst/>
          </c:spPr>
          <c:invertIfNegative val="0"/>
          <c:cat>
            <c:strRef>
              <c:f>Trajectoires!$D$125:$H$125</c:f>
              <c:strCache>
                <c:ptCount val="5"/>
                <c:pt idx="0">
                  <c:v>G 2024</c:v>
                </c:pt>
                <c:pt idx="4">
                  <c:v>G Horizon ++</c:v>
                </c:pt>
              </c:strCache>
            </c:strRef>
          </c:cat>
          <c:val>
            <c:numRef>
              <c:f>Trajectoires!$D$127:$H$127</c:f>
              <c:numCache>
                <c:formatCode>General</c:formatCode>
                <c:ptCount val="5"/>
                <c:pt idx="0" formatCode="0.00">
                  <c:v>0</c:v>
                </c:pt>
                <c:pt idx="4" formatCode="0.0">
                  <c:v>0</c:v>
                </c:pt>
              </c:numCache>
            </c:numRef>
          </c:val>
          <c:extLst>
            <c:ext xmlns:c16="http://schemas.microsoft.com/office/drawing/2014/chart" uri="{C3380CC4-5D6E-409C-BE32-E72D297353CC}">
              <c16:uniqueId val="{00000001-FA32-0D42-9A6A-96AC1C0F8B3C}"/>
            </c:ext>
          </c:extLst>
        </c:ser>
        <c:dLbls>
          <c:showLegendKey val="0"/>
          <c:showVal val="0"/>
          <c:showCatName val="0"/>
          <c:showSerName val="0"/>
          <c:showPercent val="0"/>
          <c:showBubbleSize val="0"/>
        </c:dLbls>
        <c:gapWidth val="55"/>
        <c:overlap val="100"/>
        <c:axId val="655066000"/>
        <c:axId val="655067776"/>
      </c:barChart>
      <c:catAx>
        <c:axId val="6550660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7776"/>
        <c:crosses val="autoZero"/>
        <c:auto val="1"/>
        <c:lblAlgn val="ctr"/>
        <c:lblOffset val="100"/>
        <c:noMultiLvlLbl val="0"/>
      </c:catAx>
      <c:valAx>
        <c:axId val="65506777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600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6"/>
    </mc:Choice>
    <mc:Fallback>
      <c:style val="6"/>
    </mc:Fallback>
  </mc:AlternateContent>
  <c:chart>
    <c:title>
      <c:tx>
        <c:rich>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r>
              <a:rPr lang="fr-FR" sz="2400" b="1"/>
              <a:t>Evolution de la surface en</a:t>
            </a:r>
            <a:r>
              <a:rPr lang="fr-FR" sz="2400" b="1" baseline="0"/>
              <a:t> régénération</a:t>
            </a:r>
            <a:endParaRPr lang="fr-FR" sz="2400" b="1"/>
          </a:p>
        </c:rich>
      </c:tx>
      <c:overlay val="0"/>
      <c:spPr>
        <a:noFill/>
        <a:ln>
          <a:noFill/>
        </a:ln>
        <a:effectLst/>
      </c:spPr>
      <c:txPr>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stacked"/>
        <c:varyColors val="0"/>
        <c:ser>
          <c:idx val="1"/>
          <c:order val="0"/>
          <c:tx>
            <c:strRef>
              <c:f>Trajectoires!$C$122</c:f>
              <c:strCache>
                <c:ptCount val="1"/>
                <c:pt idx="0">
                  <c:v>Part régénérée d'intérêt</c:v>
                </c:pt>
              </c:strCache>
            </c:strRef>
          </c:tx>
          <c:spPr>
            <a:solidFill>
              <a:schemeClr val="accent4">
                <a:shade val="76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tx1">
                        <a:lumMod val="75000"/>
                        <a:lumOff val="25000"/>
                      </a:schemeClr>
                    </a:solidFill>
                    <a:latin typeface="+mn-lt"/>
                    <a:ea typeface="+mn-ea"/>
                    <a:cs typeface="+mn-cs"/>
                  </a:defRPr>
                </a:pPr>
                <a:endParaRPr lang="fr-FR"/>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Trajectoires!$D$119:$H$119</c:f>
              <c:strCache>
                <c:ptCount val="5"/>
                <c:pt idx="0">
                  <c:v>2024</c:v>
                </c:pt>
                <c:pt idx="4">
                  <c:v>Horizon ++</c:v>
                </c:pt>
              </c:strCache>
            </c:strRef>
          </c:cat>
          <c:val>
            <c:numRef>
              <c:f>Trajectoires!$D$122:$H$122</c:f>
              <c:numCache>
                <c:formatCode>General</c:formatCode>
                <c:ptCount val="5"/>
                <c:pt idx="0" formatCode="0%">
                  <c:v>0</c:v>
                </c:pt>
                <c:pt idx="4" formatCode="0%">
                  <c:v>0</c:v>
                </c:pt>
              </c:numCache>
            </c:numRef>
          </c:val>
          <c:extLst>
            <c:ext xmlns:c16="http://schemas.microsoft.com/office/drawing/2014/chart" uri="{C3380CC4-5D6E-409C-BE32-E72D297353CC}">
              <c16:uniqueId val="{00000001-0B54-1A48-A089-D7DA44843874}"/>
            </c:ext>
          </c:extLst>
        </c:ser>
        <c:ser>
          <c:idx val="0"/>
          <c:order val="1"/>
          <c:tx>
            <c:strRef>
              <c:f>Trajectoires!$C$120</c:f>
              <c:strCache>
                <c:ptCount val="1"/>
                <c:pt idx="0">
                  <c:v>Surface régénérée totale</c:v>
                </c:pt>
              </c:strCache>
            </c:strRef>
          </c:tx>
          <c:spPr>
            <a:solidFill>
              <a:schemeClr val="accent4">
                <a:tint val="77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tx1">
                        <a:lumMod val="75000"/>
                        <a:lumOff val="25000"/>
                      </a:schemeClr>
                    </a:solidFill>
                    <a:latin typeface="+mn-lt"/>
                    <a:ea typeface="+mn-ea"/>
                    <a:cs typeface="+mn-cs"/>
                  </a:defRPr>
                </a:pPr>
                <a:endParaRPr lang="fr-FR"/>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Trajectoires!$D$121</c:f>
              <c:numCache>
                <c:formatCode>0%</c:formatCode>
                <c:ptCount val="1"/>
                <c:pt idx="0">
                  <c:v>0</c:v>
                </c:pt>
              </c:numCache>
            </c:numRef>
          </c:val>
          <c:extLst>
            <c:ext xmlns:c16="http://schemas.microsoft.com/office/drawing/2014/chart" uri="{C3380CC4-5D6E-409C-BE32-E72D297353CC}">
              <c16:uniqueId val="{00000000-660E-BD4E-8108-D7BBFBCD1F43}"/>
            </c:ext>
          </c:extLst>
        </c:ser>
        <c:dLbls>
          <c:showLegendKey val="0"/>
          <c:showVal val="0"/>
          <c:showCatName val="0"/>
          <c:showSerName val="0"/>
          <c:showPercent val="0"/>
          <c:showBubbleSize val="0"/>
        </c:dLbls>
        <c:gapWidth val="55"/>
        <c:overlap val="100"/>
        <c:axId val="655066000"/>
        <c:axId val="655067776"/>
      </c:barChart>
      <c:catAx>
        <c:axId val="6550660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7776"/>
        <c:crosses val="autoZero"/>
        <c:auto val="1"/>
        <c:lblAlgn val="ctr"/>
        <c:lblOffset val="100"/>
        <c:noMultiLvlLbl val="0"/>
      </c:catAx>
      <c:valAx>
        <c:axId val="6550677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600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r>
              <a:rPr lang="fr-FR" sz="2400" b="1"/>
              <a:t>Avenir du peuplement</a:t>
            </a:r>
          </a:p>
        </c:rich>
      </c:tx>
      <c:overlay val="0"/>
      <c:spPr>
        <a:noFill/>
        <a:ln>
          <a:noFill/>
        </a:ln>
        <a:effectLst/>
      </c:spPr>
      <c:txPr>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stacked"/>
        <c:varyColors val="0"/>
        <c:ser>
          <c:idx val="0"/>
          <c:order val="0"/>
          <c:tx>
            <c:strRef>
              <c:f>Trajectoires!$C$116</c:f>
              <c:strCache>
                <c:ptCount val="1"/>
                <c:pt idx="0">
                  <c:v>Perches et PB Avenir</c:v>
                </c:pt>
              </c:strCache>
            </c:strRef>
          </c:tx>
          <c:spPr>
            <a:solidFill>
              <a:schemeClr val="accent5"/>
            </a:solidFill>
            <a:ln>
              <a:noFill/>
            </a:ln>
            <a:effectLst/>
          </c:spPr>
          <c:invertIfNegative val="0"/>
          <c:cat>
            <c:strRef>
              <c:f>Trajectoires!$D$115:$H$115</c:f>
              <c:strCache>
                <c:ptCount val="5"/>
                <c:pt idx="0">
                  <c:v>2024</c:v>
                </c:pt>
                <c:pt idx="4">
                  <c:v>Horizon ++</c:v>
                </c:pt>
              </c:strCache>
            </c:strRef>
          </c:cat>
          <c:val>
            <c:numRef>
              <c:f>Trajectoires!$D$116:$H$116</c:f>
              <c:numCache>
                <c:formatCode>General</c:formatCode>
                <c:ptCount val="5"/>
                <c:pt idx="0" formatCode="0">
                  <c:v>0</c:v>
                </c:pt>
                <c:pt idx="4" formatCode="0.00">
                  <c:v>0</c:v>
                </c:pt>
              </c:numCache>
            </c:numRef>
          </c:val>
          <c:extLst>
            <c:ext xmlns:c16="http://schemas.microsoft.com/office/drawing/2014/chart" uri="{C3380CC4-5D6E-409C-BE32-E72D297353CC}">
              <c16:uniqueId val="{00000000-1FEA-1145-A236-E5219FE98887}"/>
            </c:ext>
          </c:extLst>
        </c:ser>
        <c:dLbls>
          <c:showLegendKey val="0"/>
          <c:showVal val="0"/>
          <c:showCatName val="0"/>
          <c:showSerName val="0"/>
          <c:showPercent val="0"/>
          <c:showBubbleSize val="0"/>
        </c:dLbls>
        <c:gapWidth val="55"/>
        <c:overlap val="100"/>
        <c:axId val="655066000"/>
        <c:axId val="655067776"/>
      </c:barChart>
      <c:catAx>
        <c:axId val="6550660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7776"/>
        <c:crosses val="autoZero"/>
        <c:auto val="1"/>
        <c:lblAlgn val="ctr"/>
        <c:lblOffset val="100"/>
        <c:noMultiLvlLbl val="0"/>
      </c:catAx>
      <c:valAx>
        <c:axId val="6550677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600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stacked"/>
        <c:varyColors val="0"/>
        <c:ser>
          <c:idx val="0"/>
          <c:order val="0"/>
          <c:tx>
            <c:strRef>
              <c:f>Trajectoires!$C$33</c:f>
              <c:strCache>
                <c:ptCount val="1"/>
                <c:pt idx="0">
                  <c:v>PB</c:v>
                </c:pt>
              </c:strCache>
            </c:strRef>
          </c:tx>
          <c:invertIfNegative val="0"/>
          <c:dPt>
            <c:idx val="0"/>
            <c:invertIfNegative val="0"/>
            <c:bubble3D val="0"/>
            <c:spPr>
              <a:solidFill>
                <a:srgbClr val="C0E6F5"/>
              </a:solidFill>
            </c:spPr>
            <c:extLst>
              <c:ext xmlns:c16="http://schemas.microsoft.com/office/drawing/2014/chart" uri="{C3380CC4-5D6E-409C-BE32-E72D297353CC}">
                <c16:uniqueId val="{00000005-56EB-5141-8383-96297DD96B28}"/>
              </c:ext>
            </c:extLst>
          </c:dPt>
          <c:dPt>
            <c:idx val="1"/>
            <c:invertIfNegative val="0"/>
            <c:bubble3D val="0"/>
            <c:spPr>
              <a:solidFill>
                <a:srgbClr val="C0E6F5"/>
              </a:solidFill>
            </c:spPr>
            <c:extLst>
              <c:ext xmlns:c16="http://schemas.microsoft.com/office/drawing/2014/chart" uri="{C3380CC4-5D6E-409C-BE32-E72D297353CC}">
                <c16:uniqueId val="{00000006-56EB-5141-8383-96297DD96B28}"/>
              </c:ext>
            </c:extLst>
          </c:dPt>
          <c:dPt>
            <c:idx val="2"/>
            <c:invertIfNegative val="0"/>
            <c:bubble3D val="0"/>
            <c:spPr>
              <a:solidFill>
                <a:srgbClr val="C0E6F5"/>
              </a:solidFill>
            </c:spPr>
            <c:extLst>
              <c:ext xmlns:c16="http://schemas.microsoft.com/office/drawing/2014/chart" uri="{C3380CC4-5D6E-409C-BE32-E72D297353CC}">
                <c16:uniqueId val="{00000007-56EB-5141-8383-96297DD96B28}"/>
              </c:ext>
            </c:extLst>
          </c:dPt>
          <c:dPt>
            <c:idx val="3"/>
            <c:invertIfNegative val="0"/>
            <c:bubble3D val="0"/>
            <c:spPr>
              <a:solidFill>
                <a:srgbClr val="C0E6F5"/>
              </a:solidFill>
            </c:spPr>
            <c:extLst>
              <c:ext xmlns:c16="http://schemas.microsoft.com/office/drawing/2014/chart" uri="{C3380CC4-5D6E-409C-BE32-E72D297353CC}">
                <c16:uniqueId val="{00000008-56EB-5141-8383-96297DD96B28}"/>
              </c:ext>
            </c:extLst>
          </c:dPt>
          <c:dPt>
            <c:idx val="4"/>
            <c:invertIfNegative val="0"/>
            <c:bubble3D val="0"/>
            <c:spPr>
              <a:solidFill>
                <a:srgbClr val="C0E6F5"/>
              </a:solidFill>
            </c:spPr>
            <c:extLst>
              <c:ext xmlns:c16="http://schemas.microsoft.com/office/drawing/2014/chart" uri="{C3380CC4-5D6E-409C-BE32-E72D297353CC}">
                <c16:uniqueId val="{00000009-56EB-5141-8383-96297DD96B28}"/>
              </c:ext>
            </c:extLst>
          </c:dPt>
          <c:cat>
            <c:strRef>
              <c:f>Trajectoires!$D$32:$H$32</c:f>
              <c:strCache>
                <c:ptCount val="5"/>
                <c:pt idx="0">
                  <c:v>2024</c:v>
                </c:pt>
                <c:pt idx="4">
                  <c:v>Horizon ++</c:v>
                </c:pt>
              </c:strCache>
            </c:strRef>
          </c:cat>
          <c:val>
            <c:numRef>
              <c:f>Trajectoires!$D$33:$H$33</c:f>
              <c:numCache>
                <c:formatCode>0.0</c:formatCode>
                <c:ptCount val="5"/>
                <c:pt idx="0">
                  <c:v>0</c:v>
                </c:pt>
                <c:pt idx="4">
                  <c:v>0</c:v>
                </c:pt>
              </c:numCache>
            </c:numRef>
          </c:val>
          <c:extLst>
            <c:ext xmlns:c16="http://schemas.microsoft.com/office/drawing/2014/chart" uri="{C3380CC4-5D6E-409C-BE32-E72D297353CC}">
              <c16:uniqueId val="{00000000-56EB-5141-8383-96297DD96B28}"/>
            </c:ext>
          </c:extLst>
        </c:ser>
        <c:ser>
          <c:idx val="1"/>
          <c:order val="1"/>
          <c:tx>
            <c:strRef>
              <c:f>Trajectoires!$C$34</c:f>
              <c:strCache>
                <c:ptCount val="1"/>
                <c:pt idx="0">
                  <c:v>BM</c:v>
                </c:pt>
              </c:strCache>
            </c:strRef>
          </c:tx>
          <c:invertIfNegative val="0"/>
          <c:dPt>
            <c:idx val="0"/>
            <c:invertIfNegative val="0"/>
            <c:bubble3D val="0"/>
            <c:spPr>
              <a:solidFill>
                <a:srgbClr val="83CCEB"/>
              </a:solidFill>
            </c:spPr>
            <c:extLst>
              <c:ext xmlns:c16="http://schemas.microsoft.com/office/drawing/2014/chart" uri="{C3380CC4-5D6E-409C-BE32-E72D297353CC}">
                <c16:uniqueId val="{00000055-56EB-5141-8383-96297DD96B28}"/>
              </c:ext>
            </c:extLst>
          </c:dPt>
          <c:dPt>
            <c:idx val="1"/>
            <c:invertIfNegative val="0"/>
            <c:bubble3D val="0"/>
            <c:spPr>
              <a:solidFill>
                <a:srgbClr val="83CCEB"/>
              </a:solidFill>
            </c:spPr>
            <c:extLst>
              <c:ext xmlns:c16="http://schemas.microsoft.com/office/drawing/2014/chart" uri="{C3380CC4-5D6E-409C-BE32-E72D297353CC}">
                <c16:uniqueId val="{00000056-56EB-5141-8383-96297DD96B28}"/>
              </c:ext>
            </c:extLst>
          </c:dPt>
          <c:dPt>
            <c:idx val="2"/>
            <c:invertIfNegative val="0"/>
            <c:bubble3D val="0"/>
            <c:spPr>
              <a:solidFill>
                <a:srgbClr val="83CCEB"/>
              </a:solidFill>
            </c:spPr>
            <c:extLst>
              <c:ext xmlns:c16="http://schemas.microsoft.com/office/drawing/2014/chart" uri="{C3380CC4-5D6E-409C-BE32-E72D297353CC}">
                <c16:uniqueId val="{00000057-56EB-5141-8383-96297DD96B28}"/>
              </c:ext>
            </c:extLst>
          </c:dPt>
          <c:dPt>
            <c:idx val="3"/>
            <c:invertIfNegative val="0"/>
            <c:bubble3D val="0"/>
            <c:spPr>
              <a:solidFill>
                <a:srgbClr val="83CCEB"/>
              </a:solidFill>
            </c:spPr>
            <c:extLst>
              <c:ext xmlns:c16="http://schemas.microsoft.com/office/drawing/2014/chart" uri="{C3380CC4-5D6E-409C-BE32-E72D297353CC}">
                <c16:uniqueId val="{00000058-56EB-5141-8383-96297DD96B28}"/>
              </c:ext>
            </c:extLst>
          </c:dPt>
          <c:dPt>
            <c:idx val="4"/>
            <c:invertIfNegative val="0"/>
            <c:bubble3D val="0"/>
            <c:spPr>
              <a:solidFill>
                <a:srgbClr val="83CCEB"/>
              </a:solidFill>
            </c:spPr>
            <c:extLst>
              <c:ext xmlns:c16="http://schemas.microsoft.com/office/drawing/2014/chart" uri="{C3380CC4-5D6E-409C-BE32-E72D297353CC}">
                <c16:uniqueId val="{00000059-56EB-5141-8383-96297DD96B28}"/>
              </c:ext>
            </c:extLst>
          </c:dPt>
          <c:cat>
            <c:strRef>
              <c:f>Trajectoires!$D$32:$H$32</c:f>
              <c:strCache>
                <c:ptCount val="5"/>
                <c:pt idx="0">
                  <c:v>2024</c:v>
                </c:pt>
                <c:pt idx="4">
                  <c:v>Horizon ++</c:v>
                </c:pt>
              </c:strCache>
            </c:strRef>
          </c:cat>
          <c:val>
            <c:numRef>
              <c:f>Trajectoires!$D$34:$H$34</c:f>
              <c:numCache>
                <c:formatCode>0.0</c:formatCode>
                <c:ptCount val="5"/>
                <c:pt idx="0">
                  <c:v>0</c:v>
                </c:pt>
                <c:pt idx="4">
                  <c:v>0</c:v>
                </c:pt>
              </c:numCache>
            </c:numRef>
          </c:val>
          <c:extLst>
            <c:ext xmlns:c16="http://schemas.microsoft.com/office/drawing/2014/chart" uri="{C3380CC4-5D6E-409C-BE32-E72D297353CC}">
              <c16:uniqueId val="{00000001-56EB-5141-8383-96297DD96B28}"/>
            </c:ext>
          </c:extLst>
        </c:ser>
        <c:ser>
          <c:idx val="2"/>
          <c:order val="2"/>
          <c:tx>
            <c:strRef>
              <c:f>Trajectoires!$C$35</c:f>
              <c:strCache>
                <c:ptCount val="1"/>
                <c:pt idx="0">
                  <c:v>GB</c:v>
                </c:pt>
              </c:strCache>
            </c:strRef>
          </c:tx>
          <c:invertIfNegative val="0"/>
          <c:dPt>
            <c:idx val="0"/>
            <c:invertIfNegative val="0"/>
            <c:bubble3D val="0"/>
            <c:spPr>
              <a:solidFill>
                <a:srgbClr val="0070C0"/>
              </a:solidFill>
            </c:spPr>
            <c:extLst>
              <c:ext xmlns:c16="http://schemas.microsoft.com/office/drawing/2014/chart" uri="{C3380CC4-5D6E-409C-BE32-E72D297353CC}">
                <c16:uniqueId val="{000000A5-56EB-5141-8383-96297DD96B28}"/>
              </c:ext>
            </c:extLst>
          </c:dPt>
          <c:dPt>
            <c:idx val="1"/>
            <c:invertIfNegative val="0"/>
            <c:bubble3D val="0"/>
            <c:spPr>
              <a:solidFill>
                <a:srgbClr val="0070C0"/>
              </a:solidFill>
            </c:spPr>
            <c:extLst>
              <c:ext xmlns:c16="http://schemas.microsoft.com/office/drawing/2014/chart" uri="{C3380CC4-5D6E-409C-BE32-E72D297353CC}">
                <c16:uniqueId val="{000000A6-56EB-5141-8383-96297DD96B28}"/>
              </c:ext>
            </c:extLst>
          </c:dPt>
          <c:dPt>
            <c:idx val="2"/>
            <c:invertIfNegative val="0"/>
            <c:bubble3D val="0"/>
            <c:spPr>
              <a:solidFill>
                <a:srgbClr val="0070C0"/>
              </a:solidFill>
            </c:spPr>
            <c:extLst>
              <c:ext xmlns:c16="http://schemas.microsoft.com/office/drawing/2014/chart" uri="{C3380CC4-5D6E-409C-BE32-E72D297353CC}">
                <c16:uniqueId val="{000000A7-56EB-5141-8383-96297DD96B28}"/>
              </c:ext>
            </c:extLst>
          </c:dPt>
          <c:dPt>
            <c:idx val="3"/>
            <c:invertIfNegative val="0"/>
            <c:bubble3D val="0"/>
            <c:spPr>
              <a:solidFill>
                <a:srgbClr val="0070C0"/>
              </a:solidFill>
            </c:spPr>
            <c:extLst>
              <c:ext xmlns:c16="http://schemas.microsoft.com/office/drawing/2014/chart" uri="{C3380CC4-5D6E-409C-BE32-E72D297353CC}">
                <c16:uniqueId val="{000000A8-56EB-5141-8383-96297DD96B28}"/>
              </c:ext>
            </c:extLst>
          </c:dPt>
          <c:dPt>
            <c:idx val="4"/>
            <c:invertIfNegative val="0"/>
            <c:bubble3D val="0"/>
            <c:spPr>
              <a:solidFill>
                <a:srgbClr val="0070C0"/>
              </a:solidFill>
            </c:spPr>
            <c:extLst>
              <c:ext xmlns:c16="http://schemas.microsoft.com/office/drawing/2014/chart" uri="{C3380CC4-5D6E-409C-BE32-E72D297353CC}">
                <c16:uniqueId val="{000000A9-56EB-5141-8383-96297DD96B28}"/>
              </c:ext>
            </c:extLst>
          </c:dPt>
          <c:cat>
            <c:strRef>
              <c:f>Trajectoires!$D$32:$H$32</c:f>
              <c:strCache>
                <c:ptCount val="5"/>
                <c:pt idx="0">
                  <c:v>2024</c:v>
                </c:pt>
                <c:pt idx="4">
                  <c:v>Horizon ++</c:v>
                </c:pt>
              </c:strCache>
            </c:strRef>
          </c:cat>
          <c:val>
            <c:numRef>
              <c:f>Trajectoires!$D$35:$H$35</c:f>
              <c:numCache>
                <c:formatCode>0.0</c:formatCode>
                <c:ptCount val="5"/>
                <c:pt idx="0">
                  <c:v>0</c:v>
                </c:pt>
                <c:pt idx="4">
                  <c:v>0</c:v>
                </c:pt>
              </c:numCache>
            </c:numRef>
          </c:val>
          <c:extLst>
            <c:ext xmlns:c16="http://schemas.microsoft.com/office/drawing/2014/chart" uri="{C3380CC4-5D6E-409C-BE32-E72D297353CC}">
              <c16:uniqueId val="{00000002-56EB-5141-8383-96297DD96B28}"/>
            </c:ext>
          </c:extLst>
        </c:ser>
        <c:ser>
          <c:idx val="3"/>
          <c:order val="3"/>
          <c:tx>
            <c:strRef>
              <c:f>Trajectoires!$C$36</c:f>
              <c:strCache>
                <c:ptCount val="1"/>
                <c:pt idx="0">
                  <c:v>TGB</c:v>
                </c:pt>
              </c:strCache>
            </c:strRef>
          </c:tx>
          <c:invertIfNegative val="0"/>
          <c:dPt>
            <c:idx val="0"/>
            <c:invertIfNegative val="0"/>
            <c:bubble3D val="0"/>
            <c:spPr>
              <a:solidFill>
                <a:srgbClr val="0B3040"/>
              </a:solidFill>
            </c:spPr>
            <c:extLst>
              <c:ext xmlns:c16="http://schemas.microsoft.com/office/drawing/2014/chart" uri="{C3380CC4-5D6E-409C-BE32-E72D297353CC}">
                <c16:uniqueId val="{000000F5-56EB-5141-8383-96297DD96B28}"/>
              </c:ext>
            </c:extLst>
          </c:dPt>
          <c:dPt>
            <c:idx val="1"/>
            <c:invertIfNegative val="0"/>
            <c:bubble3D val="0"/>
            <c:spPr>
              <a:solidFill>
                <a:srgbClr val="0B3040"/>
              </a:solidFill>
            </c:spPr>
            <c:extLst>
              <c:ext xmlns:c16="http://schemas.microsoft.com/office/drawing/2014/chart" uri="{C3380CC4-5D6E-409C-BE32-E72D297353CC}">
                <c16:uniqueId val="{000000F6-56EB-5141-8383-96297DD96B28}"/>
              </c:ext>
            </c:extLst>
          </c:dPt>
          <c:dPt>
            <c:idx val="2"/>
            <c:invertIfNegative val="0"/>
            <c:bubble3D val="0"/>
            <c:spPr>
              <a:solidFill>
                <a:srgbClr val="0B3040"/>
              </a:solidFill>
            </c:spPr>
            <c:extLst>
              <c:ext xmlns:c16="http://schemas.microsoft.com/office/drawing/2014/chart" uri="{C3380CC4-5D6E-409C-BE32-E72D297353CC}">
                <c16:uniqueId val="{000000F7-56EB-5141-8383-96297DD96B28}"/>
              </c:ext>
            </c:extLst>
          </c:dPt>
          <c:dPt>
            <c:idx val="3"/>
            <c:invertIfNegative val="0"/>
            <c:bubble3D val="0"/>
            <c:spPr>
              <a:solidFill>
                <a:srgbClr val="0B3040"/>
              </a:solidFill>
            </c:spPr>
            <c:extLst>
              <c:ext xmlns:c16="http://schemas.microsoft.com/office/drawing/2014/chart" uri="{C3380CC4-5D6E-409C-BE32-E72D297353CC}">
                <c16:uniqueId val="{000000F8-56EB-5141-8383-96297DD96B28}"/>
              </c:ext>
            </c:extLst>
          </c:dPt>
          <c:dPt>
            <c:idx val="4"/>
            <c:invertIfNegative val="0"/>
            <c:bubble3D val="0"/>
            <c:spPr>
              <a:solidFill>
                <a:srgbClr val="0B3040"/>
              </a:solidFill>
            </c:spPr>
            <c:extLst>
              <c:ext xmlns:c16="http://schemas.microsoft.com/office/drawing/2014/chart" uri="{C3380CC4-5D6E-409C-BE32-E72D297353CC}">
                <c16:uniqueId val="{000000F9-56EB-5141-8383-96297DD96B28}"/>
              </c:ext>
            </c:extLst>
          </c:dPt>
          <c:cat>
            <c:strRef>
              <c:f>Trajectoires!$D$32:$H$32</c:f>
              <c:strCache>
                <c:ptCount val="5"/>
                <c:pt idx="0">
                  <c:v>2024</c:v>
                </c:pt>
                <c:pt idx="4">
                  <c:v>Horizon ++</c:v>
                </c:pt>
              </c:strCache>
            </c:strRef>
          </c:cat>
          <c:val>
            <c:numRef>
              <c:f>Trajectoires!$D$36:$H$36</c:f>
              <c:numCache>
                <c:formatCode>0.0</c:formatCode>
                <c:ptCount val="5"/>
                <c:pt idx="0">
                  <c:v>0</c:v>
                </c:pt>
                <c:pt idx="4">
                  <c:v>0</c:v>
                </c:pt>
              </c:numCache>
            </c:numRef>
          </c:val>
          <c:extLst>
            <c:ext xmlns:c16="http://schemas.microsoft.com/office/drawing/2014/chart" uri="{C3380CC4-5D6E-409C-BE32-E72D297353CC}">
              <c16:uniqueId val="{00000003-56EB-5141-8383-96297DD96B28}"/>
            </c:ext>
          </c:extLst>
        </c:ser>
        <c:ser>
          <c:idx val="4"/>
          <c:order val="4"/>
          <c:tx>
            <c:strRef>
              <c:f>Trajectoires!$C$37</c:f>
              <c:strCache>
                <c:ptCount val="1"/>
                <c:pt idx="0">
                  <c:v>PB</c:v>
                </c:pt>
              </c:strCache>
            </c:strRef>
          </c:tx>
          <c:invertIfNegative val="0"/>
          <c:dPt>
            <c:idx val="0"/>
            <c:invertIfNegative val="0"/>
            <c:bubble3D val="0"/>
            <c:spPr>
              <a:solidFill>
                <a:srgbClr val="FCFFD1"/>
              </a:solidFill>
            </c:spPr>
            <c:extLst>
              <c:ext xmlns:c16="http://schemas.microsoft.com/office/drawing/2014/chart" uri="{C3380CC4-5D6E-409C-BE32-E72D297353CC}">
                <c16:uniqueId val="{00000145-56EB-5141-8383-96297DD96B28}"/>
              </c:ext>
            </c:extLst>
          </c:dPt>
          <c:dPt>
            <c:idx val="1"/>
            <c:invertIfNegative val="0"/>
            <c:bubble3D val="0"/>
            <c:spPr>
              <a:solidFill>
                <a:srgbClr val="FCFFD1"/>
              </a:solidFill>
            </c:spPr>
            <c:extLst>
              <c:ext xmlns:c16="http://schemas.microsoft.com/office/drawing/2014/chart" uri="{C3380CC4-5D6E-409C-BE32-E72D297353CC}">
                <c16:uniqueId val="{00000146-56EB-5141-8383-96297DD96B28}"/>
              </c:ext>
            </c:extLst>
          </c:dPt>
          <c:dPt>
            <c:idx val="2"/>
            <c:invertIfNegative val="0"/>
            <c:bubble3D val="0"/>
            <c:spPr>
              <a:solidFill>
                <a:srgbClr val="FCFFD1"/>
              </a:solidFill>
            </c:spPr>
            <c:extLst>
              <c:ext xmlns:c16="http://schemas.microsoft.com/office/drawing/2014/chart" uri="{C3380CC4-5D6E-409C-BE32-E72D297353CC}">
                <c16:uniqueId val="{00000147-56EB-5141-8383-96297DD96B28}"/>
              </c:ext>
            </c:extLst>
          </c:dPt>
          <c:dPt>
            <c:idx val="3"/>
            <c:invertIfNegative val="0"/>
            <c:bubble3D val="0"/>
            <c:spPr>
              <a:solidFill>
                <a:srgbClr val="FCFFD1"/>
              </a:solidFill>
            </c:spPr>
            <c:extLst>
              <c:ext xmlns:c16="http://schemas.microsoft.com/office/drawing/2014/chart" uri="{C3380CC4-5D6E-409C-BE32-E72D297353CC}">
                <c16:uniqueId val="{00000148-56EB-5141-8383-96297DD96B28}"/>
              </c:ext>
            </c:extLst>
          </c:dPt>
          <c:dPt>
            <c:idx val="4"/>
            <c:invertIfNegative val="0"/>
            <c:bubble3D val="0"/>
            <c:spPr>
              <a:solidFill>
                <a:srgbClr val="FCFFD1"/>
              </a:solidFill>
            </c:spPr>
            <c:extLst>
              <c:ext xmlns:c16="http://schemas.microsoft.com/office/drawing/2014/chart" uri="{C3380CC4-5D6E-409C-BE32-E72D297353CC}">
                <c16:uniqueId val="{00000149-56EB-5141-8383-96297DD96B28}"/>
              </c:ext>
            </c:extLst>
          </c:dPt>
          <c:cat>
            <c:strRef>
              <c:f>Trajectoires!$D$32:$H$32</c:f>
              <c:strCache>
                <c:ptCount val="5"/>
                <c:pt idx="0">
                  <c:v>2024</c:v>
                </c:pt>
                <c:pt idx="4">
                  <c:v>Horizon ++</c:v>
                </c:pt>
              </c:strCache>
            </c:strRef>
          </c:cat>
          <c:val>
            <c:numRef>
              <c:f>Trajectoires!$D$37:$H$37</c:f>
              <c:numCache>
                <c:formatCode>0.0</c:formatCode>
                <c:ptCount val="5"/>
                <c:pt idx="0">
                  <c:v>0</c:v>
                </c:pt>
                <c:pt idx="4">
                  <c:v>0</c:v>
                </c:pt>
              </c:numCache>
            </c:numRef>
          </c:val>
          <c:extLst>
            <c:ext xmlns:c16="http://schemas.microsoft.com/office/drawing/2014/chart" uri="{C3380CC4-5D6E-409C-BE32-E72D297353CC}">
              <c16:uniqueId val="{00000004-56EB-5141-8383-96297DD96B28}"/>
            </c:ext>
          </c:extLst>
        </c:ser>
        <c:ser>
          <c:idx val="5"/>
          <c:order val="5"/>
          <c:tx>
            <c:strRef>
              <c:f>Trajectoires!$C$38</c:f>
              <c:strCache>
                <c:ptCount val="1"/>
                <c:pt idx="0">
                  <c:v>BM</c:v>
                </c:pt>
              </c:strCache>
            </c:strRef>
          </c:tx>
          <c:invertIfNegative val="0"/>
          <c:dPt>
            <c:idx val="0"/>
            <c:invertIfNegative val="0"/>
            <c:bubble3D val="0"/>
            <c:spPr>
              <a:solidFill>
                <a:srgbClr val="FDFF72"/>
              </a:solidFill>
            </c:spPr>
            <c:extLst>
              <c:ext xmlns:c16="http://schemas.microsoft.com/office/drawing/2014/chart" uri="{C3380CC4-5D6E-409C-BE32-E72D297353CC}">
                <c16:uniqueId val="{00000033-CC73-BB4F-8E9B-6598024757EA}"/>
              </c:ext>
            </c:extLst>
          </c:dPt>
          <c:dPt>
            <c:idx val="1"/>
            <c:invertIfNegative val="0"/>
            <c:bubble3D val="0"/>
            <c:spPr>
              <a:solidFill>
                <a:srgbClr val="FDFF72"/>
              </a:solidFill>
            </c:spPr>
            <c:extLst>
              <c:ext xmlns:c16="http://schemas.microsoft.com/office/drawing/2014/chart" uri="{C3380CC4-5D6E-409C-BE32-E72D297353CC}">
                <c16:uniqueId val="{00000035-CC73-BB4F-8E9B-6598024757EA}"/>
              </c:ext>
            </c:extLst>
          </c:dPt>
          <c:dPt>
            <c:idx val="2"/>
            <c:invertIfNegative val="0"/>
            <c:bubble3D val="0"/>
            <c:spPr>
              <a:solidFill>
                <a:srgbClr val="FDFF72"/>
              </a:solidFill>
            </c:spPr>
            <c:extLst>
              <c:ext xmlns:c16="http://schemas.microsoft.com/office/drawing/2014/chart" uri="{C3380CC4-5D6E-409C-BE32-E72D297353CC}">
                <c16:uniqueId val="{00000037-CC73-BB4F-8E9B-6598024757EA}"/>
              </c:ext>
            </c:extLst>
          </c:dPt>
          <c:dPt>
            <c:idx val="3"/>
            <c:invertIfNegative val="0"/>
            <c:bubble3D val="0"/>
            <c:spPr>
              <a:solidFill>
                <a:srgbClr val="FDFF72"/>
              </a:solidFill>
            </c:spPr>
            <c:extLst>
              <c:ext xmlns:c16="http://schemas.microsoft.com/office/drawing/2014/chart" uri="{C3380CC4-5D6E-409C-BE32-E72D297353CC}">
                <c16:uniqueId val="{00000039-CC73-BB4F-8E9B-6598024757EA}"/>
              </c:ext>
            </c:extLst>
          </c:dPt>
          <c:dPt>
            <c:idx val="4"/>
            <c:invertIfNegative val="0"/>
            <c:bubble3D val="0"/>
            <c:spPr>
              <a:solidFill>
                <a:srgbClr val="FDFF72"/>
              </a:solidFill>
            </c:spPr>
            <c:extLst>
              <c:ext xmlns:c16="http://schemas.microsoft.com/office/drawing/2014/chart" uri="{C3380CC4-5D6E-409C-BE32-E72D297353CC}">
                <c16:uniqueId val="{0000003B-CC73-BB4F-8E9B-6598024757EA}"/>
              </c:ext>
            </c:extLst>
          </c:dPt>
          <c:cat>
            <c:strRef>
              <c:f>Trajectoires!$D$32:$H$32</c:f>
              <c:strCache>
                <c:ptCount val="5"/>
                <c:pt idx="0">
                  <c:v>2024</c:v>
                </c:pt>
                <c:pt idx="4">
                  <c:v>Horizon ++</c:v>
                </c:pt>
              </c:strCache>
            </c:strRef>
          </c:cat>
          <c:val>
            <c:numRef>
              <c:f>Trajectoires!$D$38:$H$38</c:f>
              <c:numCache>
                <c:formatCode>0.0</c:formatCode>
                <c:ptCount val="5"/>
                <c:pt idx="0">
                  <c:v>0</c:v>
                </c:pt>
                <c:pt idx="4">
                  <c:v>0</c:v>
                </c:pt>
              </c:numCache>
            </c:numRef>
          </c:val>
          <c:extLst>
            <c:ext xmlns:c16="http://schemas.microsoft.com/office/drawing/2014/chart" uri="{C3380CC4-5D6E-409C-BE32-E72D297353CC}">
              <c16:uniqueId val="{00000195-56EB-5141-8383-96297DD96B28}"/>
            </c:ext>
          </c:extLst>
        </c:ser>
        <c:ser>
          <c:idx val="6"/>
          <c:order val="6"/>
          <c:tx>
            <c:strRef>
              <c:f>Trajectoires!$C$39</c:f>
              <c:strCache>
                <c:ptCount val="1"/>
                <c:pt idx="0">
                  <c:v>GB</c:v>
                </c:pt>
              </c:strCache>
            </c:strRef>
          </c:tx>
          <c:invertIfNegative val="0"/>
          <c:dPt>
            <c:idx val="0"/>
            <c:invertIfNegative val="0"/>
            <c:bubble3D val="0"/>
            <c:spPr>
              <a:solidFill>
                <a:srgbClr val="FFFF00"/>
              </a:solidFill>
            </c:spPr>
            <c:extLst>
              <c:ext xmlns:c16="http://schemas.microsoft.com/office/drawing/2014/chart" uri="{C3380CC4-5D6E-409C-BE32-E72D297353CC}">
                <c16:uniqueId val="{0000003D-CC73-BB4F-8E9B-6598024757EA}"/>
              </c:ext>
            </c:extLst>
          </c:dPt>
          <c:dPt>
            <c:idx val="1"/>
            <c:invertIfNegative val="0"/>
            <c:bubble3D val="0"/>
            <c:spPr>
              <a:solidFill>
                <a:srgbClr val="FFFF00"/>
              </a:solidFill>
            </c:spPr>
            <c:extLst>
              <c:ext xmlns:c16="http://schemas.microsoft.com/office/drawing/2014/chart" uri="{C3380CC4-5D6E-409C-BE32-E72D297353CC}">
                <c16:uniqueId val="{0000003F-CC73-BB4F-8E9B-6598024757EA}"/>
              </c:ext>
            </c:extLst>
          </c:dPt>
          <c:dPt>
            <c:idx val="2"/>
            <c:invertIfNegative val="0"/>
            <c:bubble3D val="0"/>
            <c:spPr>
              <a:solidFill>
                <a:srgbClr val="FFFF00"/>
              </a:solidFill>
            </c:spPr>
            <c:extLst>
              <c:ext xmlns:c16="http://schemas.microsoft.com/office/drawing/2014/chart" uri="{C3380CC4-5D6E-409C-BE32-E72D297353CC}">
                <c16:uniqueId val="{00000041-CC73-BB4F-8E9B-6598024757EA}"/>
              </c:ext>
            </c:extLst>
          </c:dPt>
          <c:dPt>
            <c:idx val="3"/>
            <c:invertIfNegative val="0"/>
            <c:bubble3D val="0"/>
            <c:spPr>
              <a:solidFill>
                <a:srgbClr val="FFFF00"/>
              </a:solidFill>
            </c:spPr>
            <c:extLst>
              <c:ext xmlns:c16="http://schemas.microsoft.com/office/drawing/2014/chart" uri="{C3380CC4-5D6E-409C-BE32-E72D297353CC}">
                <c16:uniqueId val="{00000043-CC73-BB4F-8E9B-6598024757EA}"/>
              </c:ext>
            </c:extLst>
          </c:dPt>
          <c:dPt>
            <c:idx val="4"/>
            <c:invertIfNegative val="0"/>
            <c:bubble3D val="0"/>
            <c:spPr>
              <a:solidFill>
                <a:srgbClr val="FFFF00"/>
              </a:solidFill>
            </c:spPr>
            <c:extLst>
              <c:ext xmlns:c16="http://schemas.microsoft.com/office/drawing/2014/chart" uri="{C3380CC4-5D6E-409C-BE32-E72D297353CC}">
                <c16:uniqueId val="{00000045-CC73-BB4F-8E9B-6598024757EA}"/>
              </c:ext>
            </c:extLst>
          </c:dPt>
          <c:cat>
            <c:strRef>
              <c:f>Trajectoires!$D$32:$H$32</c:f>
              <c:strCache>
                <c:ptCount val="5"/>
                <c:pt idx="0">
                  <c:v>2024</c:v>
                </c:pt>
                <c:pt idx="4">
                  <c:v>Horizon ++</c:v>
                </c:pt>
              </c:strCache>
            </c:strRef>
          </c:cat>
          <c:val>
            <c:numRef>
              <c:f>Trajectoires!$D$39:$H$39</c:f>
              <c:numCache>
                <c:formatCode>0.0</c:formatCode>
                <c:ptCount val="5"/>
                <c:pt idx="0">
                  <c:v>0</c:v>
                </c:pt>
                <c:pt idx="4">
                  <c:v>0</c:v>
                </c:pt>
              </c:numCache>
            </c:numRef>
          </c:val>
          <c:extLst>
            <c:ext xmlns:c16="http://schemas.microsoft.com/office/drawing/2014/chart" uri="{C3380CC4-5D6E-409C-BE32-E72D297353CC}">
              <c16:uniqueId val="{00000196-56EB-5141-8383-96297DD96B28}"/>
            </c:ext>
          </c:extLst>
        </c:ser>
        <c:ser>
          <c:idx val="7"/>
          <c:order val="7"/>
          <c:tx>
            <c:strRef>
              <c:f>Trajectoires!$C$40</c:f>
              <c:strCache>
                <c:ptCount val="1"/>
                <c:pt idx="0">
                  <c:v>TGB</c:v>
                </c:pt>
              </c:strCache>
            </c:strRef>
          </c:tx>
          <c:invertIfNegative val="0"/>
          <c:dPt>
            <c:idx val="0"/>
            <c:invertIfNegative val="0"/>
            <c:bubble3D val="0"/>
            <c:spPr>
              <a:solidFill>
                <a:srgbClr val="E8DE00"/>
              </a:solidFill>
            </c:spPr>
            <c:extLst>
              <c:ext xmlns:c16="http://schemas.microsoft.com/office/drawing/2014/chart" uri="{C3380CC4-5D6E-409C-BE32-E72D297353CC}">
                <c16:uniqueId val="{00000047-CC73-BB4F-8E9B-6598024757EA}"/>
              </c:ext>
            </c:extLst>
          </c:dPt>
          <c:dPt>
            <c:idx val="1"/>
            <c:invertIfNegative val="0"/>
            <c:bubble3D val="0"/>
            <c:spPr>
              <a:solidFill>
                <a:srgbClr val="E8DE00"/>
              </a:solidFill>
            </c:spPr>
            <c:extLst>
              <c:ext xmlns:c16="http://schemas.microsoft.com/office/drawing/2014/chart" uri="{C3380CC4-5D6E-409C-BE32-E72D297353CC}">
                <c16:uniqueId val="{00000049-CC73-BB4F-8E9B-6598024757EA}"/>
              </c:ext>
            </c:extLst>
          </c:dPt>
          <c:dPt>
            <c:idx val="2"/>
            <c:invertIfNegative val="0"/>
            <c:bubble3D val="0"/>
            <c:spPr>
              <a:solidFill>
                <a:srgbClr val="E8DE00"/>
              </a:solidFill>
            </c:spPr>
            <c:extLst>
              <c:ext xmlns:c16="http://schemas.microsoft.com/office/drawing/2014/chart" uri="{C3380CC4-5D6E-409C-BE32-E72D297353CC}">
                <c16:uniqueId val="{0000004B-CC73-BB4F-8E9B-6598024757EA}"/>
              </c:ext>
            </c:extLst>
          </c:dPt>
          <c:dPt>
            <c:idx val="3"/>
            <c:invertIfNegative val="0"/>
            <c:bubble3D val="0"/>
            <c:spPr>
              <a:solidFill>
                <a:srgbClr val="E8DE00"/>
              </a:solidFill>
            </c:spPr>
            <c:extLst>
              <c:ext xmlns:c16="http://schemas.microsoft.com/office/drawing/2014/chart" uri="{C3380CC4-5D6E-409C-BE32-E72D297353CC}">
                <c16:uniqueId val="{0000004D-CC73-BB4F-8E9B-6598024757EA}"/>
              </c:ext>
            </c:extLst>
          </c:dPt>
          <c:dPt>
            <c:idx val="4"/>
            <c:invertIfNegative val="0"/>
            <c:bubble3D val="0"/>
            <c:spPr>
              <a:solidFill>
                <a:srgbClr val="E8DE00"/>
              </a:solidFill>
            </c:spPr>
            <c:extLst>
              <c:ext xmlns:c16="http://schemas.microsoft.com/office/drawing/2014/chart" uri="{C3380CC4-5D6E-409C-BE32-E72D297353CC}">
                <c16:uniqueId val="{0000004F-CC73-BB4F-8E9B-6598024757EA}"/>
              </c:ext>
            </c:extLst>
          </c:dPt>
          <c:cat>
            <c:strRef>
              <c:f>Trajectoires!$D$32:$H$32</c:f>
              <c:strCache>
                <c:ptCount val="5"/>
                <c:pt idx="0">
                  <c:v>2024</c:v>
                </c:pt>
                <c:pt idx="4">
                  <c:v>Horizon ++</c:v>
                </c:pt>
              </c:strCache>
            </c:strRef>
          </c:cat>
          <c:val>
            <c:numRef>
              <c:f>Trajectoires!$D$40:$H$40</c:f>
              <c:numCache>
                <c:formatCode>0.0</c:formatCode>
                <c:ptCount val="5"/>
                <c:pt idx="0">
                  <c:v>0</c:v>
                </c:pt>
                <c:pt idx="4">
                  <c:v>0</c:v>
                </c:pt>
              </c:numCache>
            </c:numRef>
          </c:val>
          <c:extLst>
            <c:ext xmlns:c16="http://schemas.microsoft.com/office/drawing/2014/chart" uri="{C3380CC4-5D6E-409C-BE32-E72D297353CC}">
              <c16:uniqueId val="{00000197-56EB-5141-8383-96297DD96B28}"/>
            </c:ext>
          </c:extLst>
        </c:ser>
        <c:ser>
          <c:idx val="8"/>
          <c:order val="8"/>
          <c:tx>
            <c:strRef>
              <c:f>Trajectoires!$C$41</c:f>
              <c:strCache>
                <c:ptCount val="1"/>
                <c:pt idx="0">
                  <c:v>PB</c:v>
                </c:pt>
              </c:strCache>
            </c:strRef>
          </c:tx>
          <c:invertIfNegative val="0"/>
          <c:dPt>
            <c:idx val="0"/>
            <c:invertIfNegative val="0"/>
            <c:bubble3D val="0"/>
            <c:spPr>
              <a:solidFill>
                <a:srgbClr val="DAF2D0"/>
              </a:solidFill>
            </c:spPr>
            <c:extLst>
              <c:ext xmlns:c16="http://schemas.microsoft.com/office/drawing/2014/chart" uri="{C3380CC4-5D6E-409C-BE32-E72D297353CC}">
                <c16:uniqueId val="{00000051-CC73-BB4F-8E9B-6598024757EA}"/>
              </c:ext>
            </c:extLst>
          </c:dPt>
          <c:dPt>
            <c:idx val="1"/>
            <c:invertIfNegative val="0"/>
            <c:bubble3D val="0"/>
            <c:spPr>
              <a:solidFill>
                <a:srgbClr val="DAF2D0"/>
              </a:solidFill>
            </c:spPr>
            <c:extLst>
              <c:ext xmlns:c16="http://schemas.microsoft.com/office/drawing/2014/chart" uri="{C3380CC4-5D6E-409C-BE32-E72D297353CC}">
                <c16:uniqueId val="{00000053-CC73-BB4F-8E9B-6598024757EA}"/>
              </c:ext>
            </c:extLst>
          </c:dPt>
          <c:dPt>
            <c:idx val="2"/>
            <c:invertIfNegative val="0"/>
            <c:bubble3D val="0"/>
            <c:spPr>
              <a:solidFill>
                <a:srgbClr val="DAF2D0"/>
              </a:solidFill>
            </c:spPr>
            <c:extLst>
              <c:ext xmlns:c16="http://schemas.microsoft.com/office/drawing/2014/chart" uri="{C3380CC4-5D6E-409C-BE32-E72D297353CC}">
                <c16:uniqueId val="{00000055-CC73-BB4F-8E9B-6598024757EA}"/>
              </c:ext>
            </c:extLst>
          </c:dPt>
          <c:dPt>
            <c:idx val="3"/>
            <c:invertIfNegative val="0"/>
            <c:bubble3D val="0"/>
            <c:spPr>
              <a:solidFill>
                <a:srgbClr val="DAF2D0"/>
              </a:solidFill>
            </c:spPr>
            <c:extLst>
              <c:ext xmlns:c16="http://schemas.microsoft.com/office/drawing/2014/chart" uri="{C3380CC4-5D6E-409C-BE32-E72D297353CC}">
                <c16:uniqueId val="{00000057-CC73-BB4F-8E9B-6598024757EA}"/>
              </c:ext>
            </c:extLst>
          </c:dPt>
          <c:dPt>
            <c:idx val="4"/>
            <c:invertIfNegative val="0"/>
            <c:bubble3D val="0"/>
            <c:spPr>
              <a:solidFill>
                <a:srgbClr val="DAF2D0"/>
              </a:solidFill>
            </c:spPr>
            <c:extLst>
              <c:ext xmlns:c16="http://schemas.microsoft.com/office/drawing/2014/chart" uri="{C3380CC4-5D6E-409C-BE32-E72D297353CC}">
                <c16:uniqueId val="{00000059-CC73-BB4F-8E9B-6598024757EA}"/>
              </c:ext>
            </c:extLst>
          </c:dPt>
          <c:cat>
            <c:strRef>
              <c:f>Trajectoires!$D$32:$H$32</c:f>
              <c:strCache>
                <c:ptCount val="5"/>
                <c:pt idx="0">
                  <c:v>2024</c:v>
                </c:pt>
                <c:pt idx="4">
                  <c:v>Horizon ++</c:v>
                </c:pt>
              </c:strCache>
            </c:strRef>
          </c:cat>
          <c:val>
            <c:numRef>
              <c:f>Trajectoires!$D$41:$H$41</c:f>
              <c:numCache>
                <c:formatCode>0.0</c:formatCode>
                <c:ptCount val="5"/>
                <c:pt idx="0">
                  <c:v>0</c:v>
                </c:pt>
                <c:pt idx="4">
                  <c:v>0</c:v>
                </c:pt>
              </c:numCache>
            </c:numRef>
          </c:val>
          <c:extLst>
            <c:ext xmlns:c16="http://schemas.microsoft.com/office/drawing/2014/chart" uri="{C3380CC4-5D6E-409C-BE32-E72D297353CC}">
              <c16:uniqueId val="{00000198-56EB-5141-8383-96297DD96B28}"/>
            </c:ext>
          </c:extLst>
        </c:ser>
        <c:ser>
          <c:idx val="9"/>
          <c:order val="9"/>
          <c:tx>
            <c:strRef>
              <c:f>Trajectoires!$C$42</c:f>
              <c:strCache>
                <c:ptCount val="1"/>
                <c:pt idx="0">
                  <c:v>BM</c:v>
                </c:pt>
              </c:strCache>
            </c:strRef>
          </c:tx>
          <c:invertIfNegative val="0"/>
          <c:dPt>
            <c:idx val="0"/>
            <c:invertIfNegative val="0"/>
            <c:bubble3D val="0"/>
            <c:spPr>
              <a:solidFill>
                <a:srgbClr val="8ED973"/>
              </a:solidFill>
            </c:spPr>
            <c:extLst>
              <c:ext xmlns:c16="http://schemas.microsoft.com/office/drawing/2014/chart" uri="{C3380CC4-5D6E-409C-BE32-E72D297353CC}">
                <c16:uniqueId val="{0000005B-CC73-BB4F-8E9B-6598024757EA}"/>
              </c:ext>
            </c:extLst>
          </c:dPt>
          <c:dPt>
            <c:idx val="1"/>
            <c:invertIfNegative val="0"/>
            <c:bubble3D val="0"/>
            <c:spPr>
              <a:solidFill>
                <a:srgbClr val="8ED973"/>
              </a:solidFill>
            </c:spPr>
            <c:extLst>
              <c:ext xmlns:c16="http://schemas.microsoft.com/office/drawing/2014/chart" uri="{C3380CC4-5D6E-409C-BE32-E72D297353CC}">
                <c16:uniqueId val="{0000005D-CC73-BB4F-8E9B-6598024757EA}"/>
              </c:ext>
            </c:extLst>
          </c:dPt>
          <c:dPt>
            <c:idx val="2"/>
            <c:invertIfNegative val="0"/>
            <c:bubble3D val="0"/>
            <c:spPr>
              <a:solidFill>
                <a:srgbClr val="8ED973"/>
              </a:solidFill>
            </c:spPr>
            <c:extLst>
              <c:ext xmlns:c16="http://schemas.microsoft.com/office/drawing/2014/chart" uri="{C3380CC4-5D6E-409C-BE32-E72D297353CC}">
                <c16:uniqueId val="{0000005F-CC73-BB4F-8E9B-6598024757EA}"/>
              </c:ext>
            </c:extLst>
          </c:dPt>
          <c:dPt>
            <c:idx val="3"/>
            <c:invertIfNegative val="0"/>
            <c:bubble3D val="0"/>
            <c:spPr>
              <a:solidFill>
                <a:srgbClr val="8ED973"/>
              </a:solidFill>
            </c:spPr>
            <c:extLst>
              <c:ext xmlns:c16="http://schemas.microsoft.com/office/drawing/2014/chart" uri="{C3380CC4-5D6E-409C-BE32-E72D297353CC}">
                <c16:uniqueId val="{00000061-CC73-BB4F-8E9B-6598024757EA}"/>
              </c:ext>
            </c:extLst>
          </c:dPt>
          <c:dPt>
            <c:idx val="4"/>
            <c:invertIfNegative val="0"/>
            <c:bubble3D val="0"/>
            <c:spPr>
              <a:solidFill>
                <a:srgbClr val="8ED973"/>
              </a:solidFill>
            </c:spPr>
            <c:extLst>
              <c:ext xmlns:c16="http://schemas.microsoft.com/office/drawing/2014/chart" uri="{C3380CC4-5D6E-409C-BE32-E72D297353CC}">
                <c16:uniqueId val="{00000063-CC73-BB4F-8E9B-6598024757EA}"/>
              </c:ext>
            </c:extLst>
          </c:dPt>
          <c:cat>
            <c:strRef>
              <c:f>Trajectoires!$D$32:$H$32</c:f>
              <c:strCache>
                <c:ptCount val="5"/>
                <c:pt idx="0">
                  <c:v>2024</c:v>
                </c:pt>
                <c:pt idx="4">
                  <c:v>Horizon ++</c:v>
                </c:pt>
              </c:strCache>
            </c:strRef>
          </c:cat>
          <c:val>
            <c:numRef>
              <c:f>Trajectoires!$D$42:$H$42</c:f>
              <c:numCache>
                <c:formatCode>0.0</c:formatCode>
                <c:ptCount val="5"/>
                <c:pt idx="0">
                  <c:v>0</c:v>
                </c:pt>
                <c:pt idx="4">
                  <c:v>0</c:v>
                </c:pt>
              </c:numCache>
            </c:numRef>
          </c:val>
          <c:extLst>
            <c:ext xmlns:c16="http://schemas.microsoft.com/office/drawing/2014/chart" uri="{C3380CC4-5D6E-409C-BE32-E72D297353CC}">
              <c16:uniqueId val="{00000199-56EB-5141-8383-96297DD96B28}"/>
            </c:ext>
          </c:extLst>
        </c:ser>
        <c:ser>
          <c:idx val="10"/>
          <c:order val="10"/>
          <c:tx>
            <c:strRef>
              <c:f>Trajectoires!$C$43</c:f>
              <c:strCache>
                <c:ptCount val="1"/>
                <c:pt idx="0">
                  <c:v>GB</c:v>
                </c:pt>
              </c:strCache>
            </c:strRef>
          </c:tx>
          <c:invertIfNegative val="0"/>
          <c:dPt>
            <c:idx val="0"/>
            <c:invertIfNegative val="0"/>
            <c:bubble3D val="0"/>
            <c:spPr>
              <a:solidFill>
                <a:srgbClr val="00B050"/>
              </a:solidFill>
            </c:spPr>
            <c:extLst>
              <c:ext xmlns:c16="http://schemas.microsoft.com/office/drawing/2014/chart" uri="{C3380CC4-5D6E-409C-BE32-E72D297353CC}">
                <c16:uniqueId val="{00000065-CC73-BB4F-8E9B-6598024757EA}"/>
              </c:ext>
            </c:extLst>
          </c:dPt>
          <c:dPt>
            <c:idx val="1"/>
            <c:invertIfNegative val="0"/>
            <c:bubble3D val="0"/>
            <c:spPr>
              <a:solidFill>
                <a:srgbClr val="00B050"/>
              </a:solidFill>
            </c:spPr>
            <c:extLst>
              <c:ext xmlns:c16="http://schemas.microsoft.com/office/drawing/2014/chart" uri="{C3380CC4-5D6E-409C-BE32-E72D297353CC}">
                <c16:uniqueId val="{00000067-CC73-BB4F-8E9B-6598024757EA}"/>
              </c:ext>
            </c:extLst>
          </c:dPt>
          <c:dPt>
            <c:idx val="2"/>
            <c:invertIfNegative val="0"/>
            <c:bubble3D val="0"/>
            <c:spPr>
              <a:solidFill>
                <a:srgbClr val="00B050"/>
              </a:solidFill>
            </c:spPr>
            <c:extLst>
              <c:ext xmlns:c16="http://schemas.microsoft.com/office/drawing/2014/chart" uri="{C3380CC4-5D6E-409C-BE32-E72D297353CC}">
                <c16:uniqueId val="{00000069-CC73-BB4F-8E9B-6598024757EA}"/>
              </c:ext>
            </c:extLst>
          </c:dPt>
          <c:dPt>
            <c:idx val="3"/>
            <c:invertIfNegative val="0"/>
            <c:bubble3D val="0"/>
            <c:spPr>
              <a:solidFill>
                <a:srgbClr val="00B050"/>
              </a:solidFill>
            </c:spPr>
            <c:extLst>
              <c:ext xmlns:c16="http://schemas.microsoft.com/office/drawing/2014/chart" uri="{C3380CC4-5D6E-409C-BE32-E72D297353CC}">
                <c16:uniqueId val="{0000006B-CC73-BB4F-8E9B-6598024757EA}"/>
              </c:ext>
            </c:extLst>
          </c:dPt>
          <c:dPt>
            <c:idx val="4"/>
            <c:invertIfNegative val="0"/>
            <c:bubble3D val="0"/>
            <c:spPr>
              <a:solidFill>
                <a:srgbClr val="00B050"/>
              </a:solidFill>
            </c:spPr>
            <c:extLst>
              <c:ext xmlns:c16="http://schemas.microsoft.com/office/drawing/2014/chart" uri="{C3380CC4-5D6E-409C-BE32-E72D297353CC}">
                <c16:uniqueId val="{0000006D-CC73-BB4F-8E9B-6598024757EA}"/>
              </c:ext>
            </c:extLst>
          </c:dPt>
          <c:cat>
            <c:strRef>
              <c:f>Trajectoires!$D$32:$H$32</c:f>
              <c:strCache>
                <c:ptCount val="5"/>
                <c:pt idx="0">
                  <c:v>2024</c:v>
                </c:pt>
                <c:pt idx="4">
                  <c:v>Horizon ++</c:v>
                </c:pt>
              </c:strCache>
            </c:strRef>
          </c:cat>
          <c:val>
            <c:numRef>
              <c:f>Trajectoires!$D$43:$H$43</c:f>
              <c:numCache>
                <c:formatCode>0.0</c:formatCode>
                <c:ptCount val="5"/>
                <c:pt idx="0">
                  <c:v>0</c:v>
                </c:pt>
                <c:pt idx="4">
                  <c:v>0</c:v>
                </c:pt>
              </c:numCache>
            </c:numRef>
          </c:val>
          <c:extLst>
            <c:ext xmlns:c16="http://schemas.microsoft.com/office/drawing/2014/chart" uri="{C3380CC4-5D6E-409C-BE32-E72D297353CC}">
              <c16:uniqueId val="{0000019A-56EB-5141-8383-96297DD96B28}"/>
            </c:ext>
          </c:extLst>
        </c:ser>
        <c:ser>
          <c:idx val="11"/>
          <c:order val="11"/>
          <c:tx>
            <c:strRef>
              <c:f>Trajectoires!$C$44</c:f>
              <c:strCache>
                <c:ptCount val="1"/>
                <c:pt idx="0">
                  <c:v>TGB</c:v>
                </c:pt>
              </c:strCache>
            </c:strRef>
          </c:tx>
          <c:invertIfNegative val="0"/>
          <c:dPt>
            <c:idx val="0"/>
            <c:invertIfNegative val="0"/>
            <c:bubble3D val="0"/>
            <c:spPr>
              <a:solidFill>
                <a:srgbClr val="275317"/>
              </a:solidFill>
            </c:spPr>
            <c:extLst>
              <c:ext xmlns:c16="http://schemas.microsoft.com/office/drawing/2014/chart" uri="{C3380CC4-5D6E-409C-BE32-E72D297353CC}">
                <c16:uniqueId val="{0000006F-CC73-BB4F-8E9B-6598024757EA}"/>
              </c:ext>
            </c:extLst>
          </c:dPt>
          <c:dPt>
            <c:idx val="1"/>
            <c:invertIfNegative val="0"/>
            <c:bubble3D val="0"/>
            <c:spPr>
              <a:solidFill>
                <a:srgbClr val="275317"/>
              </a:solidFill>
            </c:spPr>
            <c:extLst>
              <c:ext xmlns:c16="http://schemas.microsoft.com/office/drawing/2014/chart" uri="{C3380CC4-5D6E-409C-BE32-E72D297353CC}">
                <c16:uniqueId val="{00000071-CC73-BB4F-8E9B-6598024757EA}"/>
              </c:ext>
            </c:extLst>
          </c:dPt>
          <c:dPt>
            <c:idx val="2"/>
            <c:invertIfNegative val="0"/>
            <c:bubble3D val="0"/>
            <c:spPr>
              <a:solidFill>
                <a:srgbClr val="275317"/>
              </a:solidFill>
            </c:spPr>
            <c:extLst>
              <c:ext xmlns:c16="http://schemas.microsoft.com/office/drawing/2014/chart" uri="{C3380CC4-5D6E-409C-BE32-E72D297353CC}">
                <c16:uniqueId val="{00000073-CC73-BB4F-8E9B-6598024757EA}"/>
              </c:ext>
            </c:extLst>
          </c:dPt>
          <c:dPt>
            <c:idx val="3"/>
            <c:invertIfNegative val="0"/>
            <c:bubble3D val="0"/>
            <c:spPr>
              <a:solidFill>
                <a:srgbClr val="275317"/>
              </a:solidFill>
            </c:spPr>
            <c:extLst>
              <c:ext xmlns:c16="http://schemas.microsoft.com/office/drawing/2014/chart" uri="{C3380CC4-5D6E-409C-BE32-E72D297353CC}">
                <c16:uniqueId val="{00000075-CC73-BB4F-8E9B-6598024757EA}"/>
              </c:ext>
            </c:extLst>
          </c:dPt>
          <c:dPt>
            <c:idx val="4"/>
            <c:invertIfNegative val="0"/>
            <c:bubble3D val="0"/>
            <c:spPr>
              <a:solidFill>
                <a:srgbClr val="275317"/>
              </a:solidFill>
            </c:spPr>
            <c:extLst>
              <c:ext xmlns:c16="http://schemas.microsoft.com/office/drawing/2014/chart" uri="{C3380CC4-5D6E-409C-BE32-E72D297353CC}">
                <c16:uniqueId val="{00000077-CC73-BB4F-8E9B-6598024757EA}"/>
              </c:ext>
            </c:extLst>
          </c:dPt>
          <c:cat>
            <c:strRef>
              <c:f>Trajectoires!$D$32:$H$32</c:f>
              <c:strCache>
                <c:ptCount val="5"/>
                <c:pt idx="0">
                  <c:v>2024</c:v>
                </c:pt>
                <c:pt idx="4">
                  <c:v>Horizon ++</c:v>
                </c:pt>
              </c:strCache>
            </c:strRef>
          </c:cat>
          <c:val>
            <c:numRef>
              <c:f>Trajectoires!$D$44:$H$44</c:f>
              <c:numCache>
                <c:formatCode>0.0</c:formatCode>
                <c:ptCount val="5"/>
                <c:pt idx="0">
                  <c:v>0</c:v>
                </c:pt>
                <c:pt idx="4">
                  <c:v>0</c:v>
                </c:pt>
              </c:numCache>
            </c:numRef>
          </c:val>
          <c:extLst>
            <c:ext xmlns:c16="http://schemas.microsoft.com/office/drawing/2014/chart" uri="{C3380CC4-5D6E-409C-BE32-E72D297353CC}">
              <c16:uniqueId val="{0000019B-56EB-5141-8383-96297DD96B28}"/>
            </c:ext>
          </c:extLst>
        </c:ser>
        <c:ser>
          <c:idx val="12"/>
          <c:order val="12"/>
          <c:tx>
            <c:strRef>
              <c:f>Trajectoires!$C$45</c:f>
              <c:strCache>
                <c:ptCount val="1"/>
                <c:pt idx="0">
                  <c:v>PB</c:v>
                </c:pt>
              </c:strCache>
            </c:strRef>
          </c:tx>
          <c:invertIfNegative val="0"/>
          <c:dPt>
            <c:idx val="0"/>
            <c:invertIfNegative val="0"/>
            <c:bubble3D val="0"/>
            <c:spPr>
              <a:solidFill>
                <a:srgbClr val="FFBCB7"/>
              </a:solidFill>
            </c:spPr>
            <c:extLst>
              <c:ext xmlns:c16="http://schemas.microsoft.com/office/drawing/2014/chart" uri="{C3380CC4-5D6E-409C-BE32-E72D297353CC}">
                <c16:uniqueId val="{00000079-CC73-BB4F-8E9B-6598024757EA}"/>
              </c:ext>
            </c:extLst>
          </c:dPt>
          <c:dPt>
            <c:idx val="1"/>
            <c:invertIfNegative val="0"/>
            <c:bubble3D val="0"/>
            <c:spPr>
              <a:solidFill>
                <a:srgbClr val="FFBCB7"/>
              </a:solidFill>
            </c:spPr>
            <c:extLst>
              <c:ext xmlns:c16="http://schemas.microsoft.com/office/drawing/2014/chart" uri="{C3380CC4-5D6E-409C-BE32-E72D297353CC}">
                <c16:uniqueId val="{0000007B-CC73-BB4F-8E9B-6598024757EA}"/>
              </c:ext>
            </c:extLst>
          </c:dPt>
          <c:dPt>
            <c:idx val="2"/>
            <c:invertIfNegative val="0"/>
            <c:bubble3D val="0"/>
            <c:spPr>
              <a:solidFill>
                <a:srgbClr val="FFBCB7"/>
              </a:solidFill>
            </c:spPr>
            <c:extLst>
              <c:ext xmlns:c16="http://schemas.microsoft.com/office/drawing/2014/chart" uri="{C3380CC4-5D6E-409C-BE32-E72D297353CC}">
                <c16:uniqueId val="{0000007D-CC73-BB4F-8E9B-6598024757EA}"/>
              </c:ext>
            </c:extLst>
          </c:dPt>
          <c:dPt>
            <c:idx val="3"/>
            <c:invertIfNegative val="0"/>
            <c:bubble3D val="0"/>
            <c:spPr>
              <a:solidFill>
                <a:srgbClr val="FFBCB7"/>
              </a:solidFill>
            </c:spPr>
            <c:extLst>
              <c:ext xmlns:c16="http://schemas.microsoft.com/office/drawing/2014/chart" uri="{C3380CC4-5D6E-409C-BE32-E72D297353CC}">
                <c16:uniqueId val="{0000007F-CC73-BB4F-8E9B-6598024757EA}"/>
              </c:ext>
            </c:extLst>
          </c:dPt>
          <c:dPt>
            <c:idx val="4"/>
            <c:invertIfNegative val="0"/>
            <c:bubble3D val="0"/>
            <c:spPr>
              <a:solidFill>
                <a:srgbClr val="FFBCB7"/>
              </a:solidFill>
            </c:spPr>
            <c:extLst>
              <c:ext xmlns:c16="http://schemas.microsoft.com/office/drawing/2014/chart" uri="{C3380CC4-5D6E-409C-BE32-E72D297353CC}">
                <c16:uniqueId val="{00000081-CC73-BB4F-8E9B-6598024757EA}"/>
              </c:ext>
            </c:extLst>
          </c:dPt>
          <c:cat>
            <c:strRef>
              <c:f>Trajectoires!$D$32:$H$32</c:f>
              <c:strCache>
                <c:ptCount val="5"/>
                <c:pt idx="0">
                  <c:v>2024</c:v>
                </c:pt>
                <c:pt idx="4">
                  <c:v>Horizon ++</c:v>
                </c:pt>
              </c:strCache>
            </c:strRef>
          </c:cat>
          <c:val>
            <c:numRef>
              <c:f>Trajectoires!$D$45:$H$45</c:f>
              <c:numCache>
                <c:formatCode>0.0</c:formatCode>
                <c:ptCount val="5"/>
                <c:pt idx="0">
                  <c:v>0</c:v>
                </c:pt>
                <c:pt idx="4">
                  <c:v>0</c:v>
                </c:pt>
              </c:numCache>
            </c:numRef>
          </c:val>
          <c:extLst>
            <c:ext xmlns:c16="http://schemas.microsoft.com/office/drawing/2014/chart" uri="{C3380CC4-5D6E-409C-BE32-E72D297353CC}">
              <c16:uniqueId val="{0000019C-56EB-5141-8383-96297DD96B28}"/>
            </c:ext>
          </c:extLst>
        </c:ser>
        <c:ser>
          <c:idx val="13"/>
          <c:order val="13"/>
          <c:tx>
            <c:strRef>
              <c:f>Trajectoires!$C$46</c:f>
              <c:strCache>
                <c:ptCount val="1"/>
                <c:pt idx="0">
                  <c:v>BM</c:v>
                </c:pt>
              </c:strCache>
            </c:strRef>
          </c:tx>
          <c:invertIfNegative val="0"/>
          <c:dPt>
            <c:idx val="0"/>
            <c:invertIfNegative val="0"/>
            <c:bubble3D val="0"/>
            <c:spPr>
              <a:solidFill>
                <a:srgbClr val="FF908F"/>
              </a:solidFill>
            </c:spPr>
            <c:extLst>
              <c:ext xmlns:c16="http://schemas.microsoft.com/office/drawing/2014/chart" uri="{C3380CC4-5D6E-409C-BE32-E72D297353CC}">
                <c16:uniqueId val="{00000083-CC73-BB4F-8E9B-6598024757EA}"/>
              </c:ext>
            </c:extLst>
          </c:dPt>
          <c:dPt>
            <c:idx val="1"/>
            <c:invertIfNegative val="0"/>
            <c:bubble3D val="0"/>
            <c:spPr>
              <a:solidFill>
                <a:srgbClr val="FF908F"/>
              </a:solidFill>
            </c:spPr>
            <c:extLst>
              <c:ext xmlns:c16="http://schemas.microsoft.com/office/drawing/2014/chart" uri="{C3380CC4-5D6E-409C-BE32-E72D297353CC}">
                <c16:uniqueId val="{00000085-CC73-BB4F-8E9B-6598024757EA}"/>
              </c:ext>
            </c:extLst>
          </c:dPt>
          <c:dPt>
            <c:idx val="2"/>
            <c:invertIfNegative val="0"/>
            <c:bubble3D val="0"/>
            <c:spPr>
              <a:solidFill>
                <a:srgbClr val="FF908F"/>
              </a:solidFill>
            </c:spPr>
            <c:extLst>
              <c:ext xmlns:c16="http://schemas.microsoft.com/office/drawing/2014/chart" uri="{C3380CC4-5D6E-409C-BE32-E72D297353CC}">
                <c16:uniqueId val="{00000087-CC73-BB4F-8E9B-6598024757EA}"/>
              </c:ext>
            </c:extLst>
          </c:dPt>
          <c:dPt>
            <c:idx val="3"/>
            <c:invertIfNegative val="0"/>
            <c:bubble3D val="0"/>
            <c:spPr>
              <a:solidFill>
                <a:srgbClr val="FF908F"/>
              </a:solidFill>
            </c:spPr>
            <c:extLst>
              <c:ext xmlns:c16="http://schemas.microsoft.com/office/drawing/2014/chart" uri="{C3380CC4-5D6E-409C-BE32-E72D297353CC}">
                <c16:uniqueId val="{00000089-CC73-BB4F-8E9B-6598024757EA}"/>
              </c:ext>
            </c:extLst>
          </c:dPt>
          <c:dPt>
            <c:idx val="4"/>
            <c:invertIfNegative val="0"/>
            <c:bubble3D val="0"/>
            <c:spPr>
              <a:solidFill>
                <a:srgbClr val="FF908F"/>
              </a:solidFill>
            </c:spPr>
            <c:extLst>
              <c:ext xmlns:c16="http://schemas.microsoft.com/office/drawing/2014/chart" uri="{C3380CC4-5D6E-409C-BE32-E72D297353CC}">
                <c16:uniqueId val="{0000008B-CC73-BB4F-8E9B-6598024757EA}"/>
              </c:ext>
            </c:extLst>
          </c:dPt>
          <c:cat>
            <c:strRef>
              <c:f>Trajectoires!$D$32:$H$32</c:f>
              <c:strCache>
                <c:ptCount val="5"/>
                <c:pt idx="0">
                  <c:v>2024</c:v>
                </c:pt>
                <c:pt idx="4">
                  <c:v>Horizon ++</c:v>
                </c:pt>
              </c:strCache>
            </c:strRef>
          </c:cat>
          <c:val>
            <c:numRef>
              <c:f>Trajectoires!$D$46:$H$46</c:f>
              <c:numCache>
                <c:formatCode>0.0</c:formatCode>
                <c:ptCount val="5"/>
                <c:pt idx="0">
                  <c:v>0</c:v>
                </c:pt>
                <c:pt idx="4">
                  <c:v>0</c:v>
                </c:pt>
              </c:numCache>
            </c:numRef>
          </c:val>
          <c:extLst>
            <c:ext xmlns:c16="http://schemas.microsoft.com/office/drawing/2014/chart" uri="{C3380CC4-5D6E-409C-BE32-E72D297353CC}">
              <c16:uniqueId val="{0000019D-56EB-5141-8383-96297DD96B28}"/>
            </c:ext>
          </c:extLst>
        </c:ser>
        <c:ser>
          <c:idx val="14"/>
          <c:order val="14"/>
          <c:tx>
            <c:strRef>
              <c:f>Trajectoires!$C$47</c:f>
              <c:strCache>
                <c:ptCount val="1"/>
                <c:pt idx="0">
                  <c:v>GB</c:v>
                </c:pt>
              </c:strCache>
            </c:strRef>
          </c:tx>
          <c:invertIfNegative val="0"/>
          <c:dPt>
            <c:idx val="0"/>
            <c:invertIfNegative val="0"/>
            <c:bubble3D val="0"/>
            <c:spPr>
              <a:solidFill>
                <a:srgbClr val="FF0000"/>
              </a:solidFill>
            </c:spPr>
            <c:extLst>
              <c:ext xmlns:c16="http://schemas.microsoft.com/office/drawing/2014/chart" uri="{C3380CC4-5D6E-409C-BE32-E72D297353CC}">
                <c16:uniqueId val="{0000008D-CC73-BB4F-8E9B-6598024757EA}"/>
              </c:ext>
            </c:extLst>
          </c:dPt>
          <c:dPt>
            <c:idx val="1"/>
            <c:invertIfNegative val="0"/>
            <c:bubble3D val="0"/>
            <c:spPr>
              <a:solidFill>
                <a:srgbClr val="FF0000"/>
              </a:solidFill>
            </c:spPr>
            <c:extLst>
              <c:ext xmlns:c16="http://schemas.microsoft.com/office/drawing/2014/chart" uri="{C3380CC4-5D6E-409C-BE32-E72D297353CC}">
                <c16:uniqueId val="{0000008F-CC73-BB4F-8E9B-6598024757EA}"/>
              </c:ext>
            </c:extLst>
          </c:dPt>
          <c:dPt>
            <c:idx val="2"/>
            <c:invertIfNegative val="0"/>
            <c:bubble3D val="0"/>
            <c:spPr>
              <a:solidFill>
                <a:srgbClr val="FF0000"/>
              </a:solidFill>
            </c:spPr>
            <c:extLst>
              <c:ext xmlns:c16="http://schemas.microsoft.com/office/drawing/2014/chart" uri="{C3380CC4-5D6E-409C-BE32-E72D297353CC}">
                <c16:uniqueId val="{00000091-CC73-BB4F-8E9B-6598024757EA}"/>
              </c:ext>
            </c:extLst>
          </c:dPt>
          <c:dPt>
            <c:idx val="3"/>
            <c:invertIfNegative val="0"/>
            <c:bubble3D val="0"/>
            <c:spPr>
              <a:solidFill>
                <a:srgbClr val="FF0000"/>
              </a:solidFill>
            </c:spPr>
            <c:extLst>
              <c:ext xmlns:c16="http://schemas.microsoft.com/office/drawing/2014/chart" uri="{C3380CC4-5D6E-409C-BE32-E72D297353CC}">
                <c16:uniqueId val="{00000093-CC73-BB4F-8E9B-6598024757EA}"/>
              </c:ext>
            </c:extLst>
          </c:dPt>
          <c:dPt>
            <c:idx val="4"/>
            <c:invertIfNegative val="0"/>
            <c:bubble3D val="0"/>
            <c:spPr>
              <a:solidFill>
                <a:srgbClr val="FF0000"/>
              </a:solidFill>
            </c:spPr>
            <c:extLst>
              <c:ext xmlns:c16="http://schemas.microsoft.com/office/drawing/2014/chart" uri="{C3380CC4-5D6E-409C-BE32-E72D297353CC}">
                <c16:uniqueId val="{00000095-CC73-BB4F-8E9B-6598024757EA}"/>
              </c:ext>
            </c:extLst>
          </c:dPt>
          <c:cat>
            <c:strRef>
              <c:f>Trajectoires!$D$32:$H$32</c:f>
              <c:strCache>
                <c:ptCount val="5"/>
                <c:pt idx="0">
                  <c:v>2024</c:v>
                </c:pt>
                <c:pt idx="4">
                  <c:v>Horizon ++</c:v>
                </c:pt>
              </c:strCache>
            </c:strRef>
          </c:cat>
          <c:val>
            <c:numRef>
              <c:f>Trajectoires!$D$47:$H$47</c:f>
              <c:numCache>
                <c:formatCode>0.0</c:formatCode>
                <c:ptCount val="5"/>
                <c:pt idx="0">
                  <c:v>0</c:v>
                </c:pt>
                <c:pt idx="4">
                  <c:v>0</c:v>
                </c:pt>
              </c:numCache>
            </c:numRef>
          </c:val>
          <c:extLst>
            <c:ext xmlns:c16="http://schemas.microsoft.com/office/drawing/2014/chart" uri="{C3380CC4-5D6E-409C-BE32-E72D297353CC}">
              <c16:uniqueId val="{0000019E-56EB-5141-8383-96297DD96B28}"/>
            </c:ext>
          </c:extLst>
        </c:ser>
        <c:ser>
          <c:idx val="15"/>
          <c:order val="15"/>
          <c:tx>
            <c:strRef>
              <c:f>Trajectoires!$C$48</c:f>
              <c:strCache>
                <c:ptCount val="1"/>
                <c:pt idx="0">
                  <c:v>TGB</c:v>
                </c:pt>
              </c:strCache>
            </c:strRef>
          </c:tx>
          <c:invertIfNegative val="0"/>
          <c:dPt>
            <c:idx val="0"/>
            <c:invertIfNegative val="0"/>
            <c:bubble3D val="0"/>
            <c:spPr>
              <a:solidFill>
                <a:srgbClr val="C00000"/>
              </a:solidFill>
            </c:spPr>
            <c:extLst>
              <c:ext xmlns:c16="http://schemas.microsoft.com/office/drawing/2014/chart" uri="{C3380CC4-5D6E-409C-BE32-E72D297353CC}">
                <c16:uniqueId val="{00000097-CC73-BB4F-8E9B-6598024757EA}"/>
              </c:ext>
            </c:extLst>
          </c:dPt>
          <c:dPt>
            <c:idx val="1"/>
            <c:invertIfNegative val="0"/>
            <c:bubble3D val="0"/>
            <c:spPr>
              <a:solidFill>
                <a:srgbClr val="C00000"/>
              </a:solidFill>
            </c:spPr>
            <c:extLst>
              <c:ext xmlns:c16="http://schemas.microsoft.com/office/drawing/2014/chart" uri="{C3380CC4-5D6E-409C-BE32-E72D297353CC}">
                <c16:uniqueId val="{00000099-CC73-BB4F-8E9B-6598024757EA}"/>
              </c:ext>
            </c:extLst>
          </c:dPt>
          <c:dPt>
            <c:idx val="2"/>
            <c:invertIfNegative val="0"/>
            <c:bubble3D val="0"/>
            <c:spPr>
              <a:solidFill>
                <a:srgbClr val="C00000"/>
              </a:solidFill>
            </c:spPr>
            <c:extLst>
              <c:ext xmlns:c16="http://schemas.microsoft.com/office/drawing/2014/chart" uri="{C3380CC4-5D6E-409C-BE32-E72D297353CC}">
                <c16:uniqueId val="{0000009B-CC73-BB4F-8E9B-6598024757EA}"/>
              </c:ext>
            </c:extLst>
          </c:dPt>
          <c:dPt>
            <c:idx val="3"/>
            <c:invertIfNegative val="0"/>
            <c:bubble3D val="0"/>
            <c:spPr>
              <a:solidFill>
                <a:srgbClr val="C00000"/>
              </a:solidFill>
            </c:spPr>
            <c:extLst>
              <c:ext xmlns:c16="http://schemas.microsoft.com/office/drawing/2014/chart" uri="{C3380CC4-5D6E-409C-BE32-E72D297353CC}">
                <c16:uniqueId val="{0000009D-CC73-BB4F-8E9B-6598024757EA}"/>
              </c:ext>
            </c:extLst>
          </c:dPt>
          <c:dPt>
            <c:idx val="4"/>
            <c:invertIfNegative val="0"/>
            <c:bubble3D val="0"/>
            <c:spPr>
              <a:solidFill>
                <a:srgbClr val="C00000"/>
              </a:solidFill>
            </c:spPr>
            <c:extLst>
              <c:ext xmlns:c16="http://schemas.microsoft.com/office/drawing/2014/chart" uri="{C3380CC4-5D6E-409C-BE32-E72D297353CC}">
                <c16:uniqueId val="{0000009F-CC73-BB4F-8E9B-6598024757EA}"/>
              </c:ext>
            </c:extLst>
          </c:dPt>
          <c:cat>
            <c:strRef>
              <c:f>Trajectoires!$D$32:$H$32</c:f>
              <c:strCache>
                <c:ptCount val="5"/>
                <c:pt idx="0">
                  <c:v>2024</c:v>
                </c:pt>
                <c:pt idx="4">
                  <c:v>Horizon ++</c:v>
                </c:pt>
              </c:strCache>
            </c:strRef>
          </c:cat>
          <c:val>
            <c:numRef>
              <c:f>Trajectoires!$D$48:$H$48</c:f>
              <c:numCache>
                <c:formatCode>0.0</c:formatCode>
                <c:ptCount val="5"/>
                <c:pt idx="0">
                  <c:v>0</c:v>
                </c:pt>
                <c:pt idx="4">
                  <c:v>0</c:v>
                </c:pt>
              </c:numCache>
            </c:numRef>
          </c:val>
          <c:extLst>
            <c:ext xmlns:c16="http://schemas.microsoft.com/office/drawing/2014/chart" uri="{C3380CC4-5D6E-409C-BE32-E72D297353CC}">
              <c16:uniqueId val="{0000019F-56EB-5141-8383-96297DD96B28}"/>
            </c:ext>
          </c:extLst>
        </c:ser>
        <c:ser>
          <c:idx val="16"/>
          <c:order val="16"/>
          <c:tx>
            <c:strRef>
              <c:f>Trajectoires!$C$49</c:f>
              <c:strCache>
                <c:ptCount val="1"/>
                <c:pt idx="0">
                  <c:v>PB</c:v>
                </c:pt>
              </c:strCache>
            </c:strRef>
          </c:tx>
          <c:invertIfNegative val="0"/>
          <c:dPt>
            <c:idx val="0"/>
            <c:invertIfNegative val="0"/>
            <c:bubble3D val="0"/>
            <c:spPr>
              <a:solidFill>
                <a:srgbClr val="D0D0D0"/>
              </a:solidFill>
            </c:spPr>
            <c:extLst>
              <c:ext xmlns:c16="http://schemas.microsoft.com/office/drawing/2014/chart" uri="{C3380CC4-5D6E-409C-BE32-E72D297353CC}">
                <c16:uniqueId val="{000000A1-CC73-BB4F-8E9B-6598024757EA}"/>
              </c:ext>
            </c:extLst>
          </c:dPt>
          <c:dPt>
            <c:idx val="1"/>
            <c:invertIfNegative val="0"/>
            <c:bubble3D val="0"/>
            <c:spPr>
              <a:solidFill>
                <a:srgbClr val="D0D0D0"/>
              </a:solidFill>
            </c:spPr>
            <c:extLst>
              <c:ext xmlns:c16="http://schemas.microsoft.com/office/drawing/2014/chart" uri="{C3380CC4-5D6E-409C-BE32-E72D297353CC}">
                <c16:uniqueId val="{000000A3-CC73-BB4F-8E9B-6598024757EA}"/>
              </c:ext>
            </c:extLst>
          </c:dPt>
          <c:dPt>
            <c:idx val="2"/>
            <c:invertIfNegative val="0"/>
            <c:bubble3D val="0"/>
            <c:spPr>
              <a:solidFill>
                <a:srgbClr val="D0D0D0"/>
              </a:solidFill>
            </c:spPr>
            <c:extLst>
              <c:ext xmlns:c16="http://schemas.microsoft.com/office/drawing/2014/chart" uri="{C3380CC4-5D6E-409C-BE32-E72D297353CC}">
                <c16:uniqueId val="{000000A5-CC73-BB4F-8E9B-6598024757EA}"/>
              </c:ext>
            </c:extLst>
          </c:dPt>
          <c:dPt>
            <c:idx val="3"/>
            <c:invertIfNegative val="0"/>
            <c:bubble3D val="0"/>
            <c:spPr>
              <a:solidFill>
                <a:srgbClr val="D0D0D0"/>
              </a:solidFill>
            </c:spPr>
            <c:extLst>
              <c:ext xmlns:c16="http://schemas.microsoft.com/office/drawing/2014/chart" uri="{C3380CC4-5D6E-409C-BE32-E72D297353CC}">
                <c16:uniqueId val="{000000A7-CC73-BB4F-8E9B-6598024757EA}"/>
              </c:ext>
            </c:extLst>
          </c:dPt>
          <c:dPt>
            <c:idx val="4"/>
            <c:invertIfNegative val="0"/>
            <c:bubble3D val="0"/>
            <c:spPr>
              <a:solidFill>
                <a:srgbClr val="D0D0D0"/>
              </a:solidFill>
            </c:spPr>
            <c:extLst>
              <c:ext xmlns:c16="http://schemas.microsoft.com/office/drawing/2014/chart" uri="{C3380CC4-5D6E-409C-BE32-E72D297353CC}">
                <c16:uniqueId val="{000000A9-CC73-BB4F-8E9B-6598024757EA}"/>
              </c:ext>
            </c:extLst>
          </c:dPt>
          <c:cat>
            <c:strRef>
              <c:f>Trajectoires!$D$32:$H$32</c:f>
              <c:strCache>
                <c:ptCount val="5"/>
                <c:pt idx="0">
                  <c:v>2024</c:v>
                </c:pt>
                <c:pt idx="4">
                  <c:v>Horizon ++</c:v>
                </c:pt>
              </c:strCache>
            </c:strRef>
          </c:cat>
          <c:val>
            <c:numRef>
              <c:f>Trajectoires!$D$49:$H$49</c:f>
              <c:numCache>
                <c:formatCode>0.0</c:formatCode>
                <c:ptCount val="5"/>
                <c:pt idx="0">
                  <c:v>0</c:v>
                </c:pt>
                <c:pt idx="4">
                  <c:v>0</c:v>
                </c:pt>
              </c:numCache>
            </c:numRef>
          </c:val>
          <c:extLst>
            <c:ext xmlns:c16="http://schemas.microsoft.com/office/drawing/2014/chart" uri="{C3380CC4-5D6E-409C-BE32-E72D297353CC}">
              <c16:uniqueId val="{000001A0-56EB-5141-8383-96297DD96B28}"/>
            </c:ext>
          </c:extLst>
        </c:ser>
        <c:ser>
          <c:idx val="17"/>
          <c:order val="17"/>
          <c:tx>
            <c:strRef>
              <c:f>Trajectoires!$C$50</c:f>
              <c:strCache>
                <c:ptCount val="1"/>
                <c:pt idx="0">
                  <c:v>BM</c:v>
                </c:pt>
              </c:strCache>
            </c:strRef>
          </c:tx>
          <c:invertIfNegative val="0"/>
          <c:dPt>
            <c:idx val="0"/>
            <c:invertIfNegative val="0"/>
            <c:bubble3D val="0"/>
            <c:spPr>
              <a:solidFill>
                <a:srgbClr val="A6A6A6"/>
              </a:solidFill>
            </c:spPr>
            <c:extLst>
              <c:ext xmlns:c16="http://schemas.microsoft.com/office/drawing/2014/chart" uri="{C3380CC4-5D6E-409C-BE32-E72D297353CC}">
                <c16:uniqueId val="{000000AB-CC73-BB4F-8E9B-6598024757EA}"/>
              </c:ext>
            </c:extLst>
          </c:dPt>
          <c:dPt>
            <c:idx val="1"/>
            <c:invertIfNegative val="0"/>
            <c:bubble3D val="0"/>
            <c:spPr>
              <a:solidFill>
                <a:srgbClr val="A6A6A6"/>
              </a:solidFill>
            </c:spPr>
            <c:extLst>
              <c:ext xmlns:c16="http://schemas.microsoft.com/office/drawing/2014/chart" uri="{C3380CC4-5D6E-409C-BE32-E72D297353CC}">
                <c16:uniqueId val="{000000AD-CC73-BB4F-8E9B-6598024757EA}"/>
              </c:ext>
            </c:extLst>
          </c:dPt>
          <c:dPt>
            <c:idx val="2"/>
            <c:invertIfNegative val="0"/>
            <c:bubble3D val="0"/>
            <c:spPr>
              <a:solidFill>
                <a:srgbClr val="A6A6A6"/>
              </a:solidFill>
            </c:spPr>
            <c:extLst>
              <c:ext xmlns:c16="http://schemas.microsoft.com/office/drawing/2014/chart" uri="{C3380CC4-5D6E-409C-BE32-E72D297353CC}">
                <c16:uniqueId val="{000000AF-CC73-BB4F-8E9B-6598024757EA}"/>
              </c:ext>
            </c:extLst>
          </c:dPt>
          <c:dPt>
            <c:idx val="3"/>
            <c:invertIfNegative val="0"/>
            <c:bubble3D val="0"/>
            <c:spPr>
              <a:solidFill>
                <a:srgbClr val="A6A6A6"/>
              </a:solidFill>
            </c:spPr>
            <c:extLst>
              <c:ext xmlns:c16="http://schemas.microsoft.com/office/drawing/2014/chart" uri="{C3380CC4-5D6E-409C-BE32-E72D297353CC}">
                <c16:uniqueId val="{000000B1-CC73-BB4F-8E9B-6598024757EA}"/>
              </c:ext>
            </c:extLst>
          </c:dPt>
          <c:dPt>
            <c:idx val="4"/>
            <c:invertIfNegative val="0"/>
            <c:bubble3D val="0"/>
            <c:spPr>
              <a:solidFill>
                <a:srgbClr val="A6A6A6"/>
              </a:solidFill>
            </c:spPr>
            <c:extLst>
              <c:ext xmlns:c16="http://schemas.microsoft.com/office/drawing/2014/chart" uri="{C3380CC4-5D6E-409C-BE32-E72D297353CC}">
                <c16:uniqueId val="{000000B3-CC73-BB4F-8E9B-6598024757EA}"/>
              </c:ext>
            </c:extLst>
          </c:dPt>
          <c:cat>
            <c:strRef>
              <c:f>Trajectoires!$D$32:$H$32</c:f>
              <c:strCache>
                <c:ptCount val="5"/>
                <c:pt idx="0">
                  <c:v>2024</c:v>
                </c:pt>
                <c:pt idx="4">
                  <c:v>Horizon ++</c:v>
                </c:pt>
              </c:strCache>
            </c:strRef>
          </c:cat>
          <c:val>
            <c:numRef>
              <c:f>Trajectoires!$D$50:$H$50</c:f>
              <c:numCache>
                <c:formatCode>0.0</c:formatCode>
                <c:ptCount val="5"/>
                <c:pt idx="0">
                  <c:v>0</c:v>
                </c:pt>
                <c:pt idx="4">
                  <c:v>0</c:v>
                </c:pt>
              </c:numCache>
            </c:numRef>
          </c:val>
          <c:extLst>
            <c:ext xmlns:c16="http://schemas.microsoft.com/office/drawing/2014/chart" uri="{C3380CC4-5D6E-409C-BE32-E72D297353CC}">
              <c16:uniqueId val="{000001A1-56EB-5141-8383-96297DD96B28}"/>
            </c:ext>
          </c:extLst>
        </c:ser>
        <c:ser>
          <c:idx val="18"/>
          <c:order val="18"/>
          <c:tx>
            <c:strRef>
              <c:f>Trajectoires!$C$51</c:f>
              <c:strCache>
                <c:ptCount val="1"/>
                <c:pt idx="0">
                  <c:v>GB</c:v>
                </c:pt>
              </c:strCache>
            </c:strRef>
          </c:tx>
          <c:invertIfNegative val="0"/>
          <c:dPt>
            <c:idx val="0"/>
            <c:invertIfNegative val="0"/>
            <c:bubble3D val="0"/>
            <c:spPr>
              <a:solidFill>
                <a:srgbClr val="747474"/>
              </a:solidFill>
            </c:spPr>
            <c:extLst>
              <c:ext xmlns:c16="http://schemas.microsoft.com/office/drawing/2014/chart" uri="{C3380CC4-5D6E-409C-BE32-E72D297353CC}">
                <c16:uniqueId val="{000000B5-CC73-BB4F-8E9B-6598024757EA}"/>
              </c:ext>
            </c:extLst>
          </c:dPt>
          <c:dPt>
            <c:idx val="1"/>
            <c:invertIfNegative val="0"/>
            <c:bubble3D val="0"/>
            <c:spPr>
              <a:solidFill>
                <a:srgbClr val="747474"/>
              </a:solidFill>
            </c:spPr>
            <c:extLst>
              <c:ext xmlns:c16="http://schemas.microsoft.com/office/drawing/2014/chart" uri="{C3380CC4-5D6E-409C-BE32-E72D297353CC}">
                <c16:uniqueId val="{000000B7-CC73-BB4F-8E9B-6598024757EA}"/>
              </c:ext>
            </c:extLst>
          </c:dPt>
          <c:dPt>
            <c:idx val="2"/>
            <c:invertIfNegative val="0"/>
            <c:bubble3D val="0"/>
            <c:spPr>
              <a:solidFill>
                <a:srgbClr val="747474"/>
              </a:solidFill>
            </c:spPr>
            <c:extLst>
              <c:ext xmlns:c16="http://schemas.microsoft.com/office/drawing/2014/chart" uri="{C3380CC4-5D6E-409C-BE32-E72D297353CC}">
                <c16:uniqueId val="{000000B9-CC73-BB4F-8E9B-6598024757EA}"/>
              </c:ext>
            </c:extLst>
          </c:dPt>
          <c:dPt>
            <c:idx val="3"/>
            <c:invertIfNegative val="0"/>
            <c:bubble3D val="0"/>
            <c:spPr>
              <a:solidFill>
                <a:srgbClr val="747474"/>
              </a:solidFill>
            </c:spPr>
            <c:extLst>
              <c:ext xmlns:c16="http://schemas.microsoft.com/office/drawing/2014/chart" uri="{C3380CC4-5D6E-409C-BE32-E72D297353CC}">
                <c16:uniqueId val="{000000BB-CC73-BB4F-8E9B-6598024757EA}"/>
              </c:ext>
            </c:extLst>
          </c:dPt>
          <c:dPt>
            <c:idx val="4"/>
            <c:invertIfNegative val="0"/>
            <c:bubble3D val="0"/>
            <c:spPr>
              <a:solidFill>
                <a:srgbClr val="747474"/>
              </a:solidFill>
            </c:spPr>
            <c:extLst>
              <c:ext xmlns:c16="http://schemas.microsoft.com/office/drawing/2014/chart" uri="{C3380CC4-5D6E-409C-BE32-E72D297353CC}">
                <c16:uniqueId val="{000000BD-CC73-BB4F-8E9B-6598024757EA}"/>
              </c:ext>
            </c:extLst>
          </c:dPt>
          <c:cat>
            <c:strRef>
              <c:f>Trajectoires!$D$32:$H$32</c:f>
              <c:strCache>
                <c:ptCount val="5"/>
                <c:pt idx="0">
                  <c:v>2024</c:v>
                </c:pt>
                <c:pt idx="4">
                  <c:v>Horizon ++</c:v>
                </c:pt>
              </c:strCache>
            </c:strRef>
          </c:cat>
          <c:val>
            <c:numRef>
              <c:f>Trajectoires!$D$51:$H$51</c:f>
              <c:numCache>
                <c:formatCode>0.0</c:formatCode>
                <c:ptCount val="5"/>
                <c:pt idx="0">
                  <c:v>0</c:v>
                </c:pt>
                <c:pt idx="4">
                  <c:v>0</c:v>
                </c:pt>
              </c:numCache>
            </c:numRef>
          </c:val>
          <c:extLst>
            <c:ext xmlns:c16="http://schemas.microsoft.com/office/drawing/2014/chart" uri="{C3380CC4-5D6E-409C-BE32-E72D297353CC}">
              <c16:uniqueId val="{000001A2-56EB-5141-8383-96297DD96B28}"/>
            </c:ext>
          </c:extLst>
        </c:ser>
        <c:ser>
          <c:idx val="19"/>
          <c:order val="19"/>
          <c:tx>
            <c:strRef>
              <c:f>Trajectoires!$C$52</c:f>
              <c:strCache>
                <c:ptCount val="1"/>
                <c:pt idx="0">
                  <c:v>TGB</c:v>
                </c:pt>
              </c:strCache>
            </c:strRef>
          </c:tx>
          <c:invertIfNegative val="0"/>
          <c:dPt>
            <c:idx val="0"/>
            <c:invertIfNegative val="0"/>
            <c:bubble3D val="0"/>
            <c:spPr>
              <a:solidFill>
                <a:srgbClr val="161616"/>
              </a:solidFill>
            </c:spPr>
            <c:extLst>
              <c:ext xmlns:c16="http://schemas.microsoft.com/office/drawing/2014/chart" uri="{C3380CC4-5D6E-409C-BE32-E72D297353CC}">
                <c16:uniqueId val="{000000BF-CC73-BB4F-8E9B-6598024757EA}"/>
              </c:ext>
            </c:extLst>
          </c:dPt>
          <c:dPt>
            <c:idx val="1"/>
            <c:invertIfNegative val="0"/>
            <c:bubble3D val="0"/>
            <c:spPr>
              <a:solidFill>
                <a:srgbClr val="161616"/>
              </a:solidFill>
            </c:spPr>
            <c:extLst>
              <c:ext xmlns:c16="http://schemas.microsoft.com/office/drawing/2014/chart" uri="{C3380CC4-5D6E-409C-BE32-E72D297353CC}">
                <c16:uniqueId val="{000000C1-CC73-BB4F-8E9B-6598024757EA}"/>
              </c:ext>
            </c:extLst>
          </c:dPt>
          <c:dPt>
            <c:idx val="2"/>
            <c:invertIfNegative val="0"/>
            <c:bubble3D val="0"/>
            <c:spPr>
              <a:solidFill>
                <a:srgbClr val="161616"/>
              </a:solidFill>
            </c:spPr>
            <c:extLst>
              <c:ext xmlns:c16="http://schemas.microsoft.com/office/drawing/2014/chart" uri="{C3380CC4-5D6E-409C-BE32-E72D297353CC}">
                <c16:uniqueId val="{000000C3-CC73-BB4F-8E9B-6598024757EA}"/>
              </c:ext>
            </c:extLst>
          </c:dPt>
          <c:dPt>
            <c:idx val="3"/>
            <c:invertIfNegative val="0"/>
            <c:bubble3D val="0"/>
            <c:spPr>
              <a:solidFill>
                <a:srgbClr val="161616"/>
              </a:solidFill>
            </c:spPr>
            <c:extLst>
              <c:ext xmlns:c16="http://schemas.microsoft.com/office/drawing/2014/chart" uri="{C3380CC4-5D6E-409C-BE32-E72D297353CC}">
                <c16:uniqueId val="{000000C5-CC73-BB4F-8E9B-6598024757EA}"/>
              </c:ext>
            </c:extLst>
          </c:dPt>
          <c:dPt>
            <c:idx val="4"/>
            <c:invertIfNegative val="0"/>
            <c:bubble3D val="0"/>
            <c:spPr>
              <a:solidFill>
                <a:srgbClr val="161616"/>
              </a:solidFill>
            </c:spPr>
            <c:extLst>
              <c:ext xmlns:c16="http://schemas.microsoft.com/office/drawing/2014/chart" uri="{C3380CC4-5D6E-409C-BE32-E72D297353CC}">
                <c16:uniqueId val="{000000C7-CC73-BB4F-8E9B-6598024757EA}"/>
              </c:ext>
            </c:extLst>
          </c:dPt>
          <c:cat>
            <c:strRef>
              <c:f>Trajectoires!$D$32:$H$32</c:f>
              <c:strCache>
                <c:ptCount val="5"/>
                <c:pt idx="0">
                  <c:v>2024</c:v>
                </c:pt>
                <c:pt idx="4">
                  <c:v>Horizon ++</c:v>
                </c:pt>
              </c:strCache>
            </c:strRef>
          </c:cat>
          <c:val>
            <c:numRef>
              <c:f>Trajectoires!$D$52:$H$52</c:f>
              <c:numCache>
                <c:formatCode>0.0</c:formatCode>
                <c:ptCount val="5"/>
                <c:pt idx="0">
                  <c:v>0</c:v>
                </c:pt>
                <c:pt idx="4">
                  <c:v>0</c:v>
                </c:pt>
              </c:numCache>
            </c:numRef>
          </c:val>
          <c:extLst>
            <c:ext xmlns:c16="http://schemas.microsoft.com/office/drawing/2014/chart" uri="{C3380CC4-5D6E-409C-BE32-E72D297353CC}">
              <c16:uniqueId val="{000001A3-56EB-5141-8383-96297DD96B28}"/>
            </c:ext>
          </c:extLst>
        </c:ser>
        <c:ser>
          <c:idx val="20"/>
          <c:order val="20"/>
          <c:tx>
            <c:strRef>
              <c:f>Trajectoires!$C$53</c:f>
              <c:strCache>
                <c:ptCount val="1"/>
                <c:pt idx="0">
                  <c:v>PB</c:v>
                </c:pt>
              </c:strCache>
            </c:strRef>
          </c:tx>
          <c:invertIfNegative val="0"/>
          <c:dPt>
            <c:idx val="0"/>
            <c:invertIfNegative val="0"/>
            <c:bubble3D val="0"/>
            <c:spPr>
              <a:solidFill>
                <a:srgbClr val="F2CEEF"/>
              </a:solidFill>
            </c:spPr>
            <c:extLst>
              <c:ext xmlns:c16="http://schemas.microsoft.com/office/drawing/2014/chart" uri="{C3380CC4-5D6E-409C-BE32-E72D297353CC}">
                <c16:uniqueId val="{000000C9-CC73-BB4F-8E9B-6598024757EA}"/>
              </c:ext>
            </c:extLst>
          </c:dPt>
          <c:dPt>
            <c:idx val="1"/>
            <c:invertIfNegative val="0"/>
            <c:bubble3D val="0"/>
            <c:spPr>
              <a:solidFill>
                <a:srgbClr val="F2CEEF"/>
              </a:solidFill>
            </c:spPr>
            <c:extLst>
              <c:ext xmlns:c16="http://schemas.microsoft.com/office/drawing/2014/chart" uri="{C3380CC4-5D6E-409C-BE32-E72D297353CC}">
                <c16:uniqueId val="{000000CB-CC73-BB4F-8E9B-6598024757EA}"/>
              </c:ext>
            </c:extLst>
          </c:dPt>
          <c:dPt>
            <c:idx val="2"/>
            <c:invertIfNegative val="0"/>
            <c:bubble3D val="0"/>
            <c:spPr>
              <a:solidFill>
                <a:srgbClr val="F2CEEF"/>
              </a:solidFill>
            </c:spPr>
            <c:extLst>
              <c:ext xmlns:c16="http://schemas.microsoft.com/office/drawing/2014/chart" uri="{C3380CC4-5D6E-409C-BE32-E72D297353CC}">
                <c16:uniqueId val="{000000CD-CC73-BB4F-8E9B-6598024757EA}"/>
              </c:ext>
            </c:extLst>
          </c:dPt>
          <c:dPt>
            <c:idx val="3"/>
            <c:invertIfNegative val="0"/>
            <c:bubble3D val="0"/>
            <c:spPr>
              <a:solidFill>
                <a:srgbClr val="F2CEEF"/>
              </a:solidFill>
            </c:spPr>
            <c:extLst>
              <c:ext xmlns:c16="http://schemas.microsoft.com/office/drawing/2014/chart" uri="{C3380CC4-5D6E-409C-BE32-E72D297353CC}">
                <c16:uniqueId val="{000000CF-CC73-BB4F-8E9B-6598024757EA}"/>
              </c:ext>
            </c:extLst>
          </c:dPt>
          <c:dPt>
            <c:idx val="4"/>
            <c:invertIfNegative val="0"/>
            <c:bubble3D val="0"/>
            <c:spPr>
              <a:solidFill>
                <a:srgbClr val="F2CEEF"/>
              </a:solidFill>
            </c:spPr>
            <c:extLst>
              <c:ext xmlns:c16="http://schemas.microsoft.com/office/drawing/2014/chart" uri="{C3380CC4-5D6E-409C-BE32-E72D297353CC}">
                <c16:uniqueId val="{000000D1-CC73-BB4F-8E9B-6598024757EA}"/>
              </c:ext>
            </c:extLst>
          </c:dPt>
          <c:cat>
            <c:strRef>
              <c:f>Trajectoires!$D$32:$H$32</c:f>
              <c:strCache>
                <c:ptCount val="5"/>
                <c:pt idx="0">
                  <c:v>2024</c:v>
                </c:pt>
                <c:pt idx="4">
                  <c:v>Horizon ++</c:v>
                </c:pt>
              </c:strCache>
            </c:strRef>
          </c:cat>
          <c:val>
            <c:numRef>
              <c:f>Trajectoires!$D$53:$H$53</c:f>
              <c:numCache>
                <c:formatCode>0.0</c:formatCode>
                <c:ptCount val="5"/>
                <c:pt idx="0">
                  <c:v>0</c:v>
                </c:pt>
                <c:pt idx="4">
                  <c:v>0</c:v>
                </c:pt>
              </c:numCache>
            </c:numRef>
          </c:val>
          <c:extLst>
            <c:ext xmlns:c16="http://schemas.microsoft.com/office/drawing/2014/chart" uri="{C3380CC4-5D6E-409C-BE32-E72D297353CC}">
              <c16:uniqueId val="{000001A4-56EB-5141-8383-96297DD96B28}"/>
            </c:ext>
          </c:extLst>
        </c:ser>
        <c:ser>
          <c:idx val="21"/>
          <c:order val="21"/>
          <c:tx>
            <c:strRef>
              <c:f>Trajectoires!$C$54</c:f>
              <c:strCache>
                <c:ptCount val="1"/>
                <c:pt idx="0">
                  <c:v>BM</c:v>
                </c:pt>
              </c:strCache>
            </c:strRef>
          </c:tx>
          <c:invertIfNegative val="0"/>
          <c:dPt>
            <c:idx val="0"/>
            <c:invertIfNegative val="0"/>
            <c:bubble3D val="0"/>
            <c:spPr>
              <a:solidFill>
                <a:srgbClr val="FFAFFF"/>
              </a:solidFill>
            </c:spPr>
            <c:extLst>
              <c:ext xmlns:c16="http://schemas.microsoft.com/office/drawing/2014/chart" uri="{C3380CC4-5D6E-409C-BE32-E72D297353CC}">
                <c16:uniqueId val="{000000D3-CC73-BB4F-8E9B-6598024757EA}"/>
              </c:ext>
            </c:extLst>
          </c:dPt>
          <c:dPt>
            <c:idx val="1"/>
            <c:invertIfNegative val="0"/>
            <c:bubble3D val="0"/>
            <c:spPr>
              <a:solidFill>
                <a:srgbClr val="FFAFFF"/>
              </a:solidFill>
            </c:spPr>
            <c:extLst>
              <c:ext xmlns:c16="http://schemas.microsoft.com/office/drawing/2014/chart" uri="{C3380CC4-5D6E-409C-BE32-E72D297353CC}">
                <c16:uniqueId val="{000000D5-CC73-BB4F-8E9B-6598024757EA}"/>
              </c:ext>
            </c:extLst>
          </c:dPt>
          <c:dPt>
            <c:idx val="2"/>
            <c:invertIfNegative val="0"/>
            <c:bubble3D val="0"/>
            <c:spPr>
              <a:solidFill>
                <a:srgbClr val="FFAFFF"/>
              </a:solidFill>
            </c:spPr>
            <c:extLst>
              <c:ext xmlns:c16="http://schemas.microsoft.com/office/drawing/2014/chart" uri="{C3380CC4-5D6E-409C-BE32-E72D297353CC}">
                <c16:uniqueId val="{000000D7-CC73-BB4F-8E9B-6598024757EA}"/>
              </c:ext>
            </c:extLst>
          </c:dPt>
          <c:dPt>
            <c:idx val="3"/>
            <c:invertIfNegative val="0"/>
            <c:bubble3D val="0"/>
            <c:spPr>
              <a:solidFill>
                <a:srgbClr val="FFAFFF"/>
              </a:solidFill>
            </c:spPr>
            <c:extLst>
              <c:ext xmlns:c16="http://schemas.microsoft.com/office/drawing/2014/chart" uri="{C3380CC4-5D6E-409C-BE32-E72D297353CC}">
                <c16:uniqueId val="{000000D9-CC73-BB4F-8E9B-6598024757EA}"/>
              </c:ext>
            </c:extLst>
          </c:dPt>
          <c:dPt>
            <c:idx val="4"/>
            <c:invertIfNegative val="0"/>
            <c:bubble3D val="0"/>
            <c:spPr>
              <a:solidFill>
                <a:srgbClr val="FFAFFF"/>
              </a:solidFill>
            </c:spPr>
            <c:extLst>
              <c:ext xmlns:c16="http://schemas.microsoft.com/office/drawing/2014/chart" uri="{C3380CC4-5D6E-409C-BE32-E72D297353CC}">
                <c16:uniqueId val="{000000DB-CC73-BB4F-8E9B-6598024757EA}"/>
              </c:ext>
            </c:extLst>
          </c:dPt>
          <c:cat>
            <c:strRef>
              <c:f>Trajectoires!$D$32:$H$32</c:f>
              <c:strCache>
                <c:ptCount val="5"/>
                <c:pt idx="0">
                  <c:v>2024</c:v>
                </c:pt>
                <c:pt idx="4">
                  <c:v>Horizon ++</c:v>
                </c:pt>
              </c:strCache>
            </c:strRef>
          </c:cat>
          <c:val>
            <c:numRef>
              <c:f>Trajectoires!$D$54:$H$54</c:f>
              <c:numCache>
                <c:formatCode>0.0</c:formatCode>
                <c:ptCount val="5"/>
                <c:pt idx="0">
                  <c:v>0</c:v>
                </c:pt>
                <c:pt idx="4">
                  <c:v>0</c:v>
                </c:pt>
              </c:numCache>
            </c:numRef>
          </c:val>
          <c:extLst>
            <c:ext xmlns:c16="http://schemas.microsoft.com/office/drawing/2014/chart" uri="{C3380CC4-5D6E-409C-BE32-E72D297353CC}">
              <c16:uniqueId val="{000001A5-56EB-5141-8383-96297DD96B28}"/>
            </c:ext>
          </c:extLst>
        </c:ser>
        <c:ser>
          <c:idx val="22"/>
          <c:order val="22"/>
          <c:tx>
            <c:strRef>
              <c:f>Trajectoires!$C$55</c:f>
              <c:strCache>
                <c:ptCount val="1"/>
                <c:pt idx="0">
                  <c:v>GB</c:v>
                </c:pt>
              </c:strCache>
            </c:strRef>
          </c:tx>
          <c:invertIfNegative val="0"/>
          <c:dPt>
            <c:idx val="0"/>
            <c:invertIfNegative val="0"/>
            <c:bubble3D val="0"/>
            <c:spPr>
              <a:solidFill>
                <a:srgbClr val="FF3CF4"/>
              </a:solidFill>
            </c:spPr>
            <c:extLst>
              <c:ext xmlns:c16="http://schemas.microsoft.com/office/drawing/2014/chart" uri="{C3380CC4-5D6E-409C-BE32-E72D297353CC}">
                <c16:uniqueId val="{000000DD-CC73-BB4F-8E9B-6598024757EA}"/>
              </c:ext>
            </c:extLst>
          </c:dPt>
          <c:dPt>
            <c:idx val="1"/>
            <c:invertIfNegative val="0"/>
            <c:bubble3D val="0"/>
            <c:spPr>
              <a:solidFill>
                <a:srgbClr val="FF3CF4"/>
              </a:solidFill>
            </c:spPr>
            <c:extLst>
              <c:ext xmlns:c16="http://schemas.microsoft.com/office/drawing/2014/chart" uri="{C3380CC4-5D6E-409C-BE32-E72D297353CC}">
                <c16:uniqueId val="{000000DF-CC73-BB4F-8E9B-6598024757EA}"/>
              </c:ext>
            </c:extLst>
          </c:dPt>
          <c:dPt>
            <c:idx val="2"/>
            <c:invertIfNegative val="0"/>
            <c:bubble3D val="0"/>
            <c:spPr>
              <a:solidFill>
                <a:srgbClr val="FF3CF4"/>
              </a:solidFill>
            </c:spPr>
            <c:extLst>
              <c:ext xmlns:c16="http://schemas.microsoft.com/office/drawing/2014/chart" uri="{C3380CC4-5D6E-409C-BE32-E72D297353CC}">
                <c16:uniqueId val="{000000E1-CC73-BB4F-8E9B-6598024757EA}"/>
              </c:ext>
            </c:extLst>
          </c:dPt>
          <c:dPt>
            <c:idx val="3"/>
            <c:invertIfNegative val="0"/>
            <c:bubble3D val="0"/>
            <c:spPr>
              <a:solidFill>
                <a:srgbClr val="FF3CF4"/>
              </a:solidFill>
            </c:spPr>
            <c:extLst>
              <c:ext xmlns:c16="http://schemas.microsoft.com/office/drawing/2014/chart" uri="{C3380CC4-5D6E-409C-BE32-E72D297353CC}">
                <c16:uniqueId val="{000000E3-CC73-BB4F-8E9B-6598024757EA}"/>
              </c:ext>
            </c:extLst>
          </c:dPt>
          <c:dPt>
            <c:idx val="4"/>
            <c:invertIfNegative val="0"/>
            <c:bubble3D val="0"/>
            <c:spPr>
              <a:solidFill>
                <a:srgbClr val="FF3CF4"/>
              </a:solidFill>
            </c:spPr>
            <c:extLst>
              <c:ext xmlns:c16="http://schemas.microsoft.com/office/drawing/2014/chart" uri="{C3380CC4-5D6E-409C-BE32-E72D297353CC}">
                <c16:uniqueId val="{000000E5-CC73-BB4F-8E9B-6598024757EA}"/>
              </c:ext>
            </c:extLst>
          </c:dPt>
          <c:cat>
            <c:strRef>
              <c:f>Trajectoires!$D$32:$H$32</c:f>
              <c:strCache>
                <c:ptCount val="5"/>
                <c:pt idx="0">
                  <c:v>2024</c:v>
                </c:pt>
                <c:pt idx="4">
                  <c:v>Horizon ++</c:v>
                </c:pt>
              </c:strCache>
            </c:strRef>
          </c:cat>
          <c:val>
            <c:numRef>
              <c:f>Trajectoires!$D$55:$H$55</c:f>
              <c:numCache>
                <c:formatCode>0.0</c:formatCode>
                <c:ptCount val="5"/>
                <c:pt idx="0">
                  <c:v>0</c:v>
                </c:pt>
                <c:pt idx="4">
                  <c:v>0</c:v>
                </c:pt>
              </c:numCache>
            </c:numRef>
          </c:val>
          <c:extLst>
            <c:ext xmlns:c16="http://schemas.microsoft.com/office/drawing/2014/chart" uri="{C3380CC4-5D6E-409C-BE32-E72D297353CC}">
              <c16:uniqueId val="{000001A6-56EB-5141-8383-96297DD96B28}"/>
            </c:ext>
          </c:extLst>
        </c:ser>
        <c:ser>
          <c:idx val="23"/>
          <c:order val="23"/>
          <c:tx>
            <c:strRef>
              <c:f>Trajectoires!$C$56</c:f>
              <c:strCache>
                <c:ptCount val="1"/>
                <c:pt idx="0">
                  <c:v>TGB</c:v>
                </c:pt>
              </c:strCache>
            </c:strRef>
          </c:tx>
          <c:invertIfNegative val="0"/>
          <c:dPt>
            <c:idx val="0"/>
            <c:invertIfNegative val="0"/>
            <c:bubble3D val="0"/>
            <c:spPr>
              <a:solidFill>
                <a:srgbClr val="C800BD"/>
              </a:solidFill>
            </c:spPr>
            <c:extLst>
              <c:ext xmlns:c16="http://schemas.microsoft.com/office/drawing/2014/chart" uri="{C3380CC4-5D6E-409C-BE32-E72D297353CC}">
                <c16:uniqueId val="{000000E7-CC73-BB4F-8E9B-6598024757EA}"/>
              </c:ext>
            </c:extLst>
          </c:dPt>
          <c:dPt>
            <c:idx val="1"/>
            <c:invertIfNegative val="0"/>
            <c:bubble3D val="0"/>
            <c:spPr>
              <a:solidFill>
                <a:srgbClr val="C800BD"/>
              </a:solidFill>
            </c:spPr>
            <c:extLst>
              <c:ext xmlns:c16="http://schemas.microsoft.com/office/drawing/2014/chart" uri="{C3380CC4-5D6E-409C-BE32-E72D297353CC}">
                <c16:uniqueId val="{000000E9-CC73-BB4F-8E9B-6598024757EA}"/>
              </c:ext>
            </c:extLst>
          </c:dPt>
          <c:dPt>
            <c:idx val="2"/>
            <c:invertIfNegative val="0"/>
            <c:bubble3D val="0"/>
            <c:spPr>
              <a:solidFill>
                <a:srgbClr val="C800BD"/>
              </a:solidFill>
            </c:spPr>
            <c:extLst>
              <c:ext xmlns:c16="http://schemas.microsoft.com/office/drawing/2014/chart" uri="{C3380CC4-5D6E-409C-BE32-E72D297353CC}">
                <c16:uniqueId val="{000000EB-CC73-BB4F-8E9B-6598024757EA}"/>
              </c:ext>
            </c:extLst>
          </c:dPt>
          <c:dPt>
            <c:idx val="3"/>
            <c:invertIfNegative val="0"/>
            <c:bubble3D val="0"/>
            <c:spPr>
              <a:solidFill>
                <a:srgbClr val="C800BD"/>
              </a:solidFill>
            </c:spPr>
            <c:extLst>
              <c:ext xmlns:c16="http://schemas.microsoft.com/office/drawing/2014/chart" uri="{C3380CC4-5D6E-409C-BE32-E72D297353CC}">
                <c16:uniqueId val="{000000ED-CC73-BB4F-8E9B-6598024757EA}"/>
              </c:ext>
            </c:extLst>
          </c:dPt>
          <c:dPt>
            <c:idx val="4"/>
            <c:invertIfNegative val="0"/>
            <c:bubble3D val="0"/>
            <c:spPr>
              <a:solidFill>
                <a:srgbClr val="C800BD"/>
              </a:solidFill>
            </c:spPr>
            <c:extLst>
              <c:ext xmlns:c16="http://schemas.microsoft.com/office/drawing/2014/chart" uri="{C3380CC4-5D6E-409C-BE32-E72D297353CC}">
                <c16:uniqueId val="{000000EF-CC73-BB4F-8E9B-6598024757EA}"/>
              </c:ext>
            </c:extLst>
          </c:dPt>
          <c:cat>
            <c:strRef>
              <c:f>Trajectoires!$D$32:$H$32</c:f>
              <c:strCache>
                <c:ptCount val="5"/>
                <c:pt idx="0">
                  <c:v>2024</c:v>
                </c:pt>
                <c:pt idx="4">
                  <c:v>Horizon ++</c:v>
                </c:pt>
              </c:strCache>
            </c:strRef>
          </c:cat>
          <c:val>
            <c:numRef>
              <c:f>Trajectoires!$D$56:$H$56</c:f>
              <c:numCache>
                <c:formatCode>0.0</c:formatCode>
                <c:ptCount val="5"/>
                <c:pt idx="0">
                  <c:v>0</c:v>
                </c:pt>
                <c:pt idx="4">
                  <c:v>0</c:v>
                </c:pt>
              </c:numCache>
            </c:numRef>
          </c:val>
          <c:extLst>
            <c:ext xmlns:c16="http://schemas.microsoft.com/office/drawing/2014/chart" uri="{C3380CC4-5D6E-409C-BE32-E72D297353CC}">
              <c16:uniqueId val="{000001A7-56EB-5141-8383-96297DD96B28}"/>
            </c:ext>
          </c:extLst>
        </c:ser>
        <c:ser>
          <c:idx val="24"/>
          <c:order val="24"/>
          <c:tx>
            <c:strRef>
              <c:f>Trajectoires!$C$57</c:f>
              <c:strCache>
                <c:ptCount val="1"/>
                <c:pt idx="0">
                  <c:v>PB</c:v>
                </c:pt>
              </c:strCache>
            </c:strRef>
          </c:tx>
          <c:invertIfNegative val="0"/>
          <c:dPt>
            <c:idx val="0"/>
            <c:invertIfNegative val="0"/>
            <c:bubble3D val="0"/>
            <c:spPr>
              <a:solidFill>
                <a:srgbClr val="D1FDFF"/>
              </a:solidFill>
            </c:spPr>
            <c:extLst>
              <c:ext xmlns:c16="http://schemas.microsoft.com/office/drawing/2014/chart" uri="{C3380CC4-5D6E-409C-BE32-E72D297353CC}">
                <c16:uniqueId val="{000000F1-CC73-BB4F-8E9B-6598024757EA}"/>
              </c:ext>
            </c:extLst>
          </c:dPt>
          <c:dPt>
            <c:idx val="1"/>
            <c:invertIfNegative val="0"/>
            <c:bubble3D val="0"/>
            <c:spPr>
              <a:solidFill>
                <a:srgbClr val="D1FDFF"/>
              </a:solidFill>
            </c:spPr>
            <c:extLst>
              <c:ext xmlns:c16="http://schemas.microsoft.com/office/drawing/2014/chart" uri="{C3380CC4-5D6E-409C-BE32-E72D297353CC}">
                <c16:uniqueId val="{000000F3-CC73-BB4F-8E9B-6598024757EA}"/>
              </c:ext>
            </c:extLst>
          </c:dPt>
          <c:dPt>
            <c:idx val="2"/>
            <c:invertIfNegative val="0"/>
            <c:bubble3D val="0"/>
            <c:spPr>
              <a:solidFill>
                <a:srgbClr val="D1FDFF"/>
              </a:solidFill>
            </c:spPr>
            <c:extLst>
              <c:ext xmlns:c16="http://schemas.microsoft.com/office/drawing/2014/chart" uri="{C3380CC4-5D6E-409C-BE32-E72D297353CC}">
                <c16:uniqueId val="{000000F5-CC73-BB4F-8E9B-6598024757EA}"/>
              </c:ext>
            </c:extLst>
          </c:dPt>
          <c:dPt>
            <c:idx val="3"/>
            <c:invertIfNegative val="0"/>
            <c:bubble3D val="0"/>
            <c:spPr>
              <a:solidFill>
                <a:srgbClr val="D1FDFF"/>
              </a:solidFill>
            </c:spPr>
            <c:extLst>
              <c:ext xmlns:c16="http://schemas.microsoft.com/office/drawing/2014/chart" uri="{C3380CC4-5D6E-409C-BE32-E72D297353CC}">
                <c16:uniqueId val="{000000F7-CC73-BB4F-8E9B-6598024757EA}"/>
              </c:ext>
            </c:extLst>
          </c:dPt>
          <c:dPt>
            <c:idx val="4"/>
            <c:invertIfNegative val="0"/>
            <c:bubble3D val="0"/>
            <c:spPr>
              <a:solidFill>
                <a:srgbClr val="D1FDFF"/>
              </a:solidFill>
            </c:spPr>
            <c:extLst>
              <c:ext xmlns:c16="http://schemas.microsoft.com/office/drawing/2014/chart" uri="{C3380CC4-5D6E-409C-BE32-E72D297353CC}">
                <c16:uniqueId val="{000000F9-CC73-BB4F-8E9B-6598024757EA}"/>
              </c:ext>
            </c:extLst>
          </c:dPt>
          <c:cat>
            <c:strRef>
              <c:f>Trajectoires!$D$32:$H$32</c:f>
              <c:strCache>
                <c:ptCount val="5"/>
                <c:pt idx="0">
                  <c:v>2024</c:v>
                </c:pt>
                <c:pt idx="4">
                  <c:v>Horizon ++</c:v>
                </c:pt>
              </c:strCache>
            </c:strRef>
          </c:cat>
          <c:val>
            <c:numRef>
              <c:f>Trajectoires!$D$57:$H$57</c:f>
              <c:numCache>
                <c:formatCode>0.0</c:formatCode>
                <c:ptCount val="5"/>
                <c:pt idx="0">
                  <c:v>0</c:v>
                </c:pt>
                <c:pt idx="4">
                  <c:v>0</c:v>
                </c:pt>
              </c:numCache>
            </c:numRef>
          </c:val>
          <c:extLst>
            <c:ext xmlns:c16="http://schemas.microsoft.com/office/drawing/2014/chart" uri="{C3380CC4-5D6E-409C-BE32-E72D297353CC}">
              <c16:uniqueId val="{000001A8-56EB-5141-8383-96297DD96B28}"/>
            </c:ext>
          </c:extLst>
        </c:ser>
        <c:ser>
          <c:idx val="25"/>
          <c:order val="25"/>
          <c:tx>
            <c:strRef>
              <c:f>Trajectoires!$C$58</c:f>
              <c:strCache>
                <c:ptCount val="1"/>
                <c:pt idx="0">
                  <c:v>BM</c:v>
                </c:pt>
              </c:strCache>
            </c:strRef>
          </c:tx>
          <c:invertIfNegative val="0"/>
          <c:dPt>
            <c:idx val="0"/>
            <c:invertIfNegative val="0"/>
            <c:bubble3D val="0"/>
            <c:spPr>
              <a:solidFill>
                <a:srgbClr val="7FFFFF"/>
              </a:solidFill>
            </c:spPr>
            <c:extLst>
              <c:ext xmlns:c16="http://schemas.microsoft.com/office/drawing/2014/chart" uri="{C3380CC4-5D6E-409C-BE32-E72D297353CC}">
                <c16:uniqueId val="{000000FB-CC73-BB4F-8E9B-6598024757EA}"/>
              </c:ext>
            </c:extLst>
          </c:dPt>
          <c:dPt>
            <c:idx val="1"/>
            <c:invertIfNegative val="0"/>
            <c:bubble3D val="0"/>
            <c:spPr>
              <a:solidFill>
                <a:srgbClr val="7FFFFF"/>
              </a:solidFill>
            </c:spPr>
            <c:extLst>
              <c:ext xmlns:c16="http://schemas.microsoft.com/office/drawing/2014/chart" uri="{C3380CC4-5D6E-409C-BE32-E72D297353CC}">
                <c16:uniqueId val="{000000FD-CC73-BB4F-8E9B-6598024757EA}"/>
              </c:ext>
            </c:extLst>
          </c:dPt>
          <c:dPt>
            <c:idx val="2"/>
            <c:invertIfNegative val="0"/>
            <c:bubble3D val="0"/>
            <c:spPr>
              <a:solidFill>
                <a:srgbClr val="7FFFFF"/>
              </a:solidFill>
            </c:spPr>
            <c:extLst>
              <c:ext xmlns:c16="http://schemas.microsoft.com/office/drawing/2014/chart" uri="{C3380CC4-5D6E-409C-BE32-E72D297353CC}">
                <c16:uniqueId val="{000000FF-CC73-BB4F-8E9B-6598024757EA}"/>
              </c:ext>
            </c:extLst>
          </c:dPt>
          <c:dPt>
            <c:idx val="3"/>
            <c:invertIfNegative val="0"/>
            <c:bubble3D val="0"/>
            <c:spPr>
              <a:solidFill>
                <a:srgbClr val="7FFFFF"/>
              </a:solidFill>
            </c:spPr>
            <c:extLst>
              <c:ext xmlns:c16="http://schemas.microsoft.com/office/drawing/2014/chart" uri="{C3380CC4-5D6E-409C-BE32-E72D297353CC}">
                <c16:uniqueId val="{00000101-CC73-BB4F-8E9B-6598024757EA}"/>
              </c:ext>
            </c:extLst>
          </c:dPt>
          <c:dPt>
            <c:idx val="4"/>
            <c:invertIfNegative val="0"/>
            <c:bubble3D val="0"/>
            <c:spPr>
              <a:solidFill>
                <a:srgbClr val="7FFFFF"/>
              </a:solidFill>
            </c:spPr>
            <c:extLst>
              <c:ext xmlns:c16="http://schemas.microsoft.com/office/drawing/2014/chart" uri="{C3380CC4-5D6E-409C-BE32-E72D297353CC}">
                <c16:uniqueId val="{00000103-CC73-BB4F-8E9B-6598024757EA}"/>
              </c:ext>
            </c:extLst>
          </c:dPt>
          <c:cat>
            <c:strRef>
              <c:f>Trajectoires!$D$32:$H$32</c:f>
              <c:strCache>
                <c:ptCount val="5"/>
                <c:pt idx="0">
                  <c:v>2024</c:v>
                </c:pt>
                <c:pt idx="4">
                  <c:v>Horizon ++</c:v>
                </c:pt>
              </c:strCache>
            </c:strRef>
          </c:cat>
          <c:val>
            <c:numRef>
              <c:f>Trajectoires!$D$58:$H$58</c:f>
              <c:numCache>
                <c:formatCode>0.0</c:formatCode>
                <c:ptCount val="5"/>
                <c:pt idx="0">
                  <c:v>0</c:v>
                </c:pt>
                <c:pt idx="4">
                  <c:v>0</c:v>
                </c:pt>
              </c:numCache>
            </c:numRef>
          </c:val>
          <c:extLst>
            <c:ext xmlns:c16="http://schemas.microsoft.com/office/drawing/2014/chart" uri="{C3380CC4-5D6E-409C-BE32-E72D297353CC}">
              <c16:uniqueId val="{000001A9-56EB-5141-8383-96297DD96B28}"/>
            </c:ext>
          </c:extLst>
        </c:ser>
        <c:ser>
          <c:idx val="26"/>
          <c:order val="26"/>
          <c:tx>
            <c:strRef>
              <c:f>Trajectoires!$C$59</c:f>
              <c:strCache>
                <c:ptCount val="1"/>
                <c:pt idx="0">
                  <c:v>GB</c:v>
                </c:pt>
              </c:strCache>
            </c:strRef>
          </c:tx>
          <c:invertIfNegative val="0"/>
          <c:dPt>
            <c:idx val="0"/>
            <c:invertIfNegative val="0"/>
            <c:bubble3D val="0"/>
            <c:spPr>
              <a:solidFill>
                <a:srgbClr val="00FFF4"/>
              </a:solidFill>
            </c:spPr>
            <c:extLst>
              <c:ext xmlns:c16="http://schemas.microsoft.com/office/drawing/2014/chart" uri="{C3380CC4-5D6E-409C-BE32-E72D297353CC}">
                <c16:uniqueId val="{00000105-CC73-BB4F-8E9B-6598024757EA}"/>
              </c:ext>
            </c:extLst>
          </c:dPt>
          <c:dPt>
            <c:idx val="1"/>
            <c:invertIfNegative val="0"/>
            <c:bubble3D val="0"/>
            <c:spPr>
              <a:solidFill>
                <a:srgbClr val="00FFF4"/>
              </a:solidFill>
            </c:spPr>
            <c:extLst>
              <c:ext xmlns:c16="http://schemas.microsoft.com/office/drawing/2014/chart" uri="{C3380CC4-5D6E-409C-BE32-E72D297353CC}">
                <c16:uniqueId val="{00000107-CC73-BB4F-8E9B-6598024757EA}"/>
              </c:ext>
            </c:extLst>
          </c:dPt>
          <c:dPt>
            <c:idx val="2"/>
            <c:invertIfNegative val="0"/>
            <c:bubble3D val="0"/>
            <c:spPr>
              <a:solidFill>
                <a:srgbClr val="00FFF4"/>
              </a:solidFill>
            </c:spPr>
            <c:extLst>
              <c:ext xmlns:c16="http://schemas.microsoft.com/office/drawing/2014/chart" uri="{C3380CC4-5D6E-409C-BE32-E72D297353CC}">
                <c16:uniqueId val="{00000109-CC73-BB4F-8E9B-6598024757EA}"/>
              </c:ext>
            </c:extLst>
          </c:dPt>
          <c:dPt>
            <c:idx val="3"/>
            <c:invertIfNegative val="0"/>
            <c:bubble3D val="0"/>
            <c:spPr>
              <a:solidFill>
                <a:srgbClr val="00FFF4"/>
              </a:solidFill>
            </c:spPr>
            <c:extLst>
              <c:ext xmlns:c16="http://schemas.microsoft.com/office/drawing/2014/chart" uri="{C3380CC4-5D6E-409C-BE32-E72D297353CC}">
                <c16:uniqueId val="{0000010B-CC73-BB4F-8E9B-6598024757EA}"/>
              </c:ext>
            </c:extLst>
          </c:dPt>
          <c:dPt>
            <c:idx val="4"/>
            <c:invertIfNegative val="0"/>
            <c:bubble3D val="0"/>
            <c:spPr>
              <a:solidFill>
                <a:srgbClr val="00FFF4"/>
              </a:solidFill>
            </c:spPr>
            <c:extLst>
              <c:ext xmlns:c16="http://schemas.microsoft.com/office/drawing/2014/chart" uri="{C3380CC4-5D6E-409C-BE32-E72D297353CC}">
                <c16:uniqueId val="{0000010D-CC73-BB4F-8E9B-6598024757EA}"/>
              </c:ext>
            </c:extLst>
          </c:dPt>
          <c:cat>
            <c:strRef>
              <c:f>Trajectoires!$D$32:$H$32</c:f>
              <c:strCache>
                <c:ptCount val="5"/>
                <c:pt idx="0">
                  <c:v>2024</c:v>
                </c:pt>
                <c:pt idx="4">
                  <c:v>Horizon ++</c:v>
                </c:pt>
              </c:strCache>
            </c:strRef>
          </c:cat>
          <c:val>
            <c:numRef>
              <c:f>Trajectoires!$D$59:$H$59</c:f>
              <c:numCache>
                <c:formatCode>0.0</c:formatCode>
                <c:ptCount val="5"/>
                <c:pt idx="0">
                  <c:v>0</c:v>
                </c:pt>
                <c:pt idx="4">
                  <c:v>0</c:v>
                </c:pt>
              </c:numCache>
            </c:numRef>
          </c:val>
          <c:extLst>
            <c:ext xmlns:c16="http://schemas.microsoft.com/office/drawing/2014/chart" uri="{C3380CC4-5D6E-409C-BE32-E72D297353CC}">
              <c16:uniqueId val="{000001AA-56EB-5141-8383-96297DD96B28}"/>
            </c:ext>
          </c:extLst>
        </c:ser>
        <c:ser>
          <c:idx val="27"/>
          <c:order val="27"/>
          <c:tx>
            <c:strRef>
              <c:f>Trajectoires!$C$60</c:f>
              <c:strCache>
                <c:ptCount val="1"/>
                <c:pt idx="0">
                  <c:v>TGB</c:v>
                </c:pt>
              </c:strCache>
            </c:strRef>
          </c:tx>
          <c:invertIfNegative val="0"/>
          <c:dPt>
            <c:idx val="0"/>
            <c:invertIfNegative val="0"/>
            <c:bubble3D val="0"/>
            <c:spPr>
              <a:solidFill>
                <a:srgbClr val="00DADA"/>
              </a:solidFill>
            </c:spPr>
            <c:extLst>
              <c:ext xmlns:c16="http://schemas.microsoft.com/office/drawing/2014/chart" uri="{C3380CC4-5D6E-409C-BE32-E72D297353CC}">
                <c16:uniqueId val="{0000010F-CC73-BB4F-8E9B-6598024757EA}"/>
              </c:ext>
            </c:extLst>
          </c:dPt>
          <c:dPt>
            <c:idx val="1"/>
            <c:invertIfNegative val="0"/>
            <c:bubble3D val="0"/>
            <c:spPr>
              <a:solidFill>
                <a:srgbClr val="00DADA"/>
              </a:solidFill>
            </c:spPr>
            <c:extLst>
              <c:ext xmlns:c16="http://schemas.microsoft.com/office/drawing/2014/chart" uri="{C3380CC4-5D6E-409C-BE32-E72D297353CC}">
                <c16:uniqueId val="{00000111-CC73-BB4F-8E9B-6598024757EA}"/>
              </c:ext>
            </c:extLst>
          </c:dPt>
          <c:dPt>
            <c:idx val="2"/>
            <c:invertIfNegative val="0"/>
            <c:bubble3D val="0"/>
            <c:spPr>
              <a:solidFill>
                <a:srgbClr val="00DADA"/>
              </a:solidFill>
            </c:spPr>
            <c:extLst>
              <c:ext xmlns:c16="http://schemas.microsoft.com/office/drawing/2014/chart" uri="{C3380CC4-5D6E-409C-BE32-E72D297353CC}">
                <c16:uniqueId val="{00000113-CC73-BB4F-8E9B-6598024757EA}"/>
              </c:ext>
            </c:extLst>
          </c:dPt>
          <c:dPt>
            <c:idx val="3"/>
            <c:invertIfNegative val="0"/>
            <c:bubble3D val="0"/>
            <c:spPr>
              <a:solidFill>
                <a:srgbClr val="00DADA"/>
              </a:solidFill>
            </c:spPr>
            <c:extLst>
              <c:ext xmlns:c16="http://schemas.microsoft.com/office/drawing/2014/chart" uri="{C3380CC4-5D6E-409C-BE32-E72D297353CC}">
                <c16:uniqueId val="{00000115-CC73-BB4F-8E9B-6598024757EA}"/>
              </c:ext>
            </c:extLst>
          </c:dPt>
          <c:dPt>
            <c:idx val="4"/>
            <c:invertIfNegative val="0"/>
            <c:bubble3D val="0"/>
            <c:spPr>
              <a:solidFill>
                <a:srgbClr val="00DADA"/>
              </a:solidFill>
            </c:spPr>
            <c:extLst>
              <c:ext xmlns:c16="http://schemas.microsoft.com/office/drawing/2014/chart" uri="{C3380CC4-5D6E-409C-BE32-E72D297353CC}">
                <c16:uniqueId val="{00000117-CC73-BB4F-8E9B-6598024757EA}"/>
              </c:ext>
            </c:extLst>
          </c:dPt>
          <c:cat>
            <c:strRef>
              <c:f>Trajectoires!$D$32:$H$32</c:f>
              <c:strCache>
                <c:ptCount val="5"/>
                <c:pt idx="0">
                  <c:v>2024</c:v>
                </c:pt>
                <c:pt idx="4">
                  <c:v>Horizon ++</c:v>
                </c:pt>
              </c:strCache>
            </c:strRef>
          </c:cat>
          <c:val>
            <c:numRef>
              <c:f>Trajectoires!$D$60:$H$60</c:f>
              <c:numCache>
                <c:formatCode>0.0</c:formatCode>
                <c:ptCount val="5"/>
                <c:pt idx="0">
                  <c:v>0</c:v>
                </c:pt>
                <c:pt idx="4">
                  <c:v>0</c:v>
                </c:pt>
              </c:numCache>
            </c:numRef>
          </c:val>
          <c:extLst>
            <c:ext xmlns:c16="http://schemas.microsoft.com/office/drawing/2014/chart" uri="{C3380CC4-5D6E-409C-BE32-E72D297353CC}">
              <c16:uniqueId val="{000001AB-56EB-5141-8383-96297DD96B28}"/>
            </c:ext>
          </c:extLst>
        </c:ser>
        <c:ser>
          <c:idx val="28"/>
          <c:order val="28"/>
          <c:tx>
            <c:strRef>
              <c:f>Trajectoires!$C$61</c:f>
              <c:strCache>
                <c:ptCount val="1"/>
                <c:pt idx="0">
                  <c:v>PB</c:v>
                </c:pt>
              </c:strCache>
            </c:strRef>
          </c:tx>
          <c:invertIfNegative val="0"/>
          <c:dPt>
            <c:idx val="0"/>
            <c:invertIfNegative val="0"/>
            <c:bubble3D val="0"/>
            <c:spPr>
              <a:solidFill>
                <a:srgbClr val="FBE2D5"/>
              </a:solidFill>
            </c:spPr>
            <c:extLst>
              <c:ext xmlns:c16="http://schemas.microsoft.com/office/drawing/2014/chart" uri="{C3380CC4-5D6E-409C-BE32-E72D297353CC}">
                <c16:uniqueId val="{00000119-CC73-BB4F-8E9B-6598024757EA}"/>
              </c:ext>
            </c:extLst>
          </c:dPt>
          <c:dPt>
            <c:idx val="1"/>
            <c:invertIfNegative val="0"/>
            <c:bubble3D val="0"/>
            <c:spPr>
              <a:solidFill>
                <a:srgbClr val="FBE2D5"/>
              </a:solidFill>
            </c:spPr>
            <c:extLst>
              <c:ext xmlns:c16="http://schemas.microsoft.com/office/drawing/2014/chart" uri="{C3380CC4-5D6E-409C-BE32-E72D297353CC}">
                <c16:uniqueId val="{0000011B-CC73-BB4F-8E9B-6598024757EA}"/>
              </c:ext>
            </c:extLst>
          </c:dPt>
          <c:dPt>
            <c:idx val="2"/>
            <c:invertIfNegative val="0"/>
            <c:bubble3D val="0"/>
            <c:spPr>
              <a:solidFill>
                <a:srgbClr val="FBE2D5"/>
              </a:solidFill>
            </c:spPr>
            <c:extLst>
              <c:ext xmlns:c16="http://schemas.microsoft.com/office/drawing/2014/chart" uri="{C3380CC4-5D6E-409C-BE32-E72D297353CC}">
                <c16:uniqueId val="{0000011D-CC73-BB4F-8E9B-6598024757EA}"/>
              </c:ext>
            </c:extLst>
          </c:dPt>
          <c:dPt>
            <c:idx val="3"/>
            <c:invertIfNegative val="0"/>
            <c:bubble3D val="0"/>
            <c:spPr>
              <a:solidFill>
                <a:srgbClr val="FBE2D5"/>
              </a:solidFill>
            </c:spPr>
            <c:extLst>
              <c:ext xmlns:c16="http://schemas.microsoft.com/office/drawing/2014/chart" uri="{C3380CC4-5D6E-409C-BE32-E72D297353CC}">
                <c16:uniqueId val="{0000011F-CC73-BB4F-8E9B-6598024757EA}"/>
              </c:ext>
            </c:extLst>
          </c:dPt>
          <c:dPt>
            <c:idx val="4"/>
            <c:invertIfNegative val="0"/>
            <c:bubble3D val="0"/>
            <c:spPr>
              <a:solidFill>
                <a:srgbClr val="FBE2D5"/>
              </a:solidFill>
            </c:spPr>
            <c:extLst>
              <c:ext xmlns:c16="http://schemas.microsoft.com/office/drawing/2014/chart" uri="{C3380CC4-5D6E-409C-BE32-E72D297353CC}">
                <c16:uniqueId val="{00000121-CC73-BB4F-8E9B-6598024757EA}"/>
              </c:ext>
            </c:extLst>
          </c:dPt>
          <c:cat>
            <c:strRef>
              <c:f>Trajectoires!$D$32:$H$32</c:f>
              <c:strCache>
                <c:ptCount val="5"/>
                <c:pt idx="0">
                  <c:v>2024</c:v>
                </c:pt>
                <c:pt idx="4">
                  <c:v>Horizon ++</c:v>
                </c:pt>
              </c:strCache>
            </c:strRef>
          </c:cat>
          <c:val>
            <c:numRef>
              <c:f>Trajectoires!$D$61:$H$61</c:f>
              <c:numCache>
                <c:formatCode>0.0</c:formatCode>
                <c:ptCount val="5"/>
                <c:pt idx="0">
                  <c:v>0</c:v>
                </c:pt>
                <c:pt idx="4">
                  <c:v>0</c:v>
                </c:pt>
              </c:numCache>
            </c:numRef>
          </c:val>
          <c:extLst>
            <c:ext xmlns:c16="http://schemas.microsoft.com/office/drawing/2014/chart" uri="{C3380CC4-5D6E-409C-BE32-E72D297353CC}">
              <c16:uniqueId val="{000001AC-56EB-5141-8383-96297DD96B28}"/>
            </c:ext>
          </c:extLst>
        </c:ser>
        <c:ser>
          <c:idx val="29"/>
          <c:order val="29"/>
          <c:tx>
            <c:strRef>
              <c:f>Trajectoires!$C$62</c:f>
              <c:strCache>
                <c:ptCount val="1"/>
                <c:pt idx="0">
                  <c:v>BM</c:v>
                </c:pt>
              </c:strCache>
            </c:strRef>
          </c:tx>
          <c:invertIfNegative val="0"/>
          <c:dPt>
            <c:idx val="0"/>
            <c:invertIfNegative val="0"/>
            <c:bubble3D val="0"/>
            <c:spPr>
              <a:solidFill>
                <a:srgbClr val="F7C7AC"/>
              </a:solidFill>
            </c:spPr>
            <c:extLst>
              <c:ext xmlns:c16="http://schemas.microsoft.com/office/drawing/2014/chart" uri="{C3380CC4-5D6E-409C-BE32-E72D297353CC}">
                <c16:uniqueId val="{00000123-CC73-BB4F-8E9B-6598024757EA}"/>
              </c:ext>
            </c:extLst>
          </c:dPt>
          <c:dPt>
            <c:idx val="1"/>
            <c:invertIfNegative val="0"/>
            <c:bubble3D val="0"/>
            <c:spPr>
              <a:solidFill>
                <a:srgbClr val="F7C7AC"/>
              </a:solidFill>
            </c:spPr>
            <c:extLst>
              <c:ext xmlns:c16="http://schemas.microsoft.com/office/drawing/2014/chart" uri="{C3380CC4-5D6E-409C-BE32-E72D297353CC}">
                <c16:uniqueId val="{00000125-CC73-BB4F-8E9B-6598024757EA}"/>
              </c:ext>
            </c:extLst>
          </c:dPt>
          <c:dPt>
            <c:idx val="2"/>
            <c:invertIfNegative val="0"/>
            <c:bubble3D val="0"/>
            <c:spPr>
              <a:solidFill>
                <a:srgbClr val="F7C7AC"/>
              </a:solidFill>
            </c:spPr>
            <c:extLst>
              <c:ext xmlns:c16="http://schemas.microsoft.com/office/drawing/2014/chart" uri="{C3380CC4-5D6E-409C-BE32-E72D297353CC}">
                <c16:uniqueId val="{00000127-CC73-BB4F-8E9B-6598024757EA}"/>
              </c:ext>
            </c:extLst>
          </c:dPt>
          <c:dPt>
            <c:idx val="3"/>
            <c:invertIfNegative val="0"/>
            <c:bubble3D val="0"/>
            <c:spPr>
              <a:solidFill>
                <a:srgbClr val="F7C7AC"/>
              </a:solidFill>
            </c:spPr>
            <c:extLst>
              <c:ext xmlns:c16="http://schemas.microsoft.com/office/drawing/2014/chart" uri="{C3380CC4-5D6E-409C-BE32-E72D297353CC}">
                <c16:uniqueId val="{00000129-CC73-BB4F-8E9B-6598024757EA}"/>
              </c:ext>
            </c:extLst>
          </c:dPt>
          <c:dPt>
            <c:idx val="4"/>
            <c:invertIfNegative val="0"/>
            <c:bubble3D val="0"/>
            <c:spPr>
              <a:solidFill>
                <a:srgbClr val="F7C7AC"/>
              </a:solidFill>
            </c:spPr>
            <c:extLst>
              <c:ext xmlns:c16="http://schemas.microsoft.com/office/drawing/2014/chart" uri="{C3380CC4-5D6E-409C-BE32-E72D297353CC}">
                <c16:uniqueId val="{0000012B-CC73-BB4F-8E9B-6598024757EA}"/>
              </c:ext>
            </c:extLst>
          </c:dPt>
          <c:cat>
            <c:strRef>
              <c:f>Trajectoires!$D$32:$H$32</c:f>
              <c:strCache>
                <c:ptCount val="5"/>
                <c:pt idx="0">
                  <c:v>2024</c:v>
                </c:pt>
                <c:pt idx="4">
                  <c:v>Horizon ++</c:v>
                </c:pt>
              </c:strCache>
            </c:strRef>
          </c:cat>
          <c:val>
            <c:numRef>
              <c:f>Trajectoires!$D$62:$H$62</c:f>
              <c:numCache>
                <c:formatCode>0.0</c:formatCode>
                <c:ptCount val="5"/>
                <c:pt idx="0">
                  <c:v>0</c:v>
                </c:pt>
                <c:pt idx="4">
                  <c:v>0</c:v>
                </c:pt>
              </c:numCache>
            </c:numRef>
          </c:val>
          <c:extLst>
            <c:ext xmlns:c16="http://schemas.microsoft.com/office/drawing/2014/chart" uri="{C3380CC4-5D6E-409C-BE32-E72D297353CC}">
              <c16:uniqueId val="{000001AD-56EB-5141-8383-96297DD96B28}"/>
            </c:ext>
          </c:extLst>
        </c:ser>
        <c:ser>
          <c:idx val="30"/>
          <c:order val="30"/>
          <c:tx>
            <c:strRef>
              <c:f>Trajectoires!$C$63</c:f>
              <c:strCache>
                <c:ptCount val="1"/>
                <c:pt idx="0">
                  <c:v>GB</c:v>
                </c:pt>
              </c:strCache>
            </c:strRef>
          </c:tx>
          <c:invertIfNegative val="0"/>
          <c:dPt>
            <c:idx val="0"/>
            <c:invertIfNegative val="0"/>
            <c:bubble3D val="0"/>
            <c:spPr>
              <a:solidFill>
                <a:srgbClr val="FFC000"/>
              </a:solidFill>
            </c:spPr>
            <c:extLst>
              <c:ext xmlns:c16="http://schemas.microsoft.com/office/drawing/2014/chart" uri="{C3380CC4-5D6E-409C-BE32-E72D297353CC}">
                <c16:uniqueId val="{0000012D-CC73-BB4F-8E9B-6598024757EA}"/>
              </c:ext>
            </c:extLst>
          </c:dPt>
          <c:dPt>
            <c:idx val="1"/>
            <c:invertIfNegative val="0"/>
            <c:bubble3D val="0"/>
            <c:spPr>
              <a:solidFill>
                <a:srgbClr val="FFC000"/>
              </a:solidFill>
            </c:spPr>
            <c:extLst>
              <c:ext xmlns:c16="http://schemas.microsoft.com/office/drawing/2014/chart" uri="{C3380CC4-5D6E-409C-BE32-E72D297353CC}">
                <c16:uniqueId val="{0000012F-CC73-BB4F-8E9B-6598024757EA}"/>
              </c:ext>
            </c:extLst>
          </c:dPt>
          <c:dPt>
            <c:idx val="2"/>
            <c:invertIfNegative val="0"/>
            <c:bubble3D val="0"/>
            <c:spPr>
              <a:solidFill>
                <a:srgbClr val="FFC000"/>
              </a:solidFill>
            </c:spPr>
            <c:extLst>
              <c:ext xmlns:c16="http://schemas.microsoft.com/office/drawing/2014/chart" uri="{C3380CC4-5D6E-409C-BE32-E72D297353CC}">
                <c16:uniqueId val="{00000131-CC73-BB4F-8E9B-6598024757EA}"/>
              </c:ext>
            </c:extLst>
          </c:dPt>
          <c:dPt>
            <c:idx val="3"/>
            <c:invertIfNegative val="0"/>
            <c:bubble3D val="0"/>
            <c:spPr>
              <a:solidFill>
                <a:srgbClr val="FFC000"/>
              </a:solidFill>
            </c:spPr>
            <c:extLst>
              <c:ext xmlns:c16="http://schemas.microsoft.com/office/drawing/2014/chart" uri="{C3380CC4-5D6E-409C-BE32-E72D297353CC}">
                <c16:uniqueId val="{00000133-CC73-BB4F-8E9B-6598024757EA}"/>
              </c:ext>
            </c:extLst>
          </c:dPt>
          <c:dPt>
            <c:idx val="4"/>
            <c:invertIfNegative val="0"/>
            <c:bubble3D val="0"/>
            <c:spPr>
              <a:solidFill>
                <a:srgbClr val="FFC000"/>
              </a:solidFill>
            </c:spPr>
            <c:extLst>
              <c:ext xmlns:c16="http://schemas.microsoft.com/office/drawing/2014/chart" uri="{C3380CC4-5D6E-409C-BE32-E72D297353CC}">
                <c16:uniqueId val="{00000135-CC73-BB4F-8E9B-6598024757EA}"/>
              </c:ext>
            </c:extLst>
          </c:dPt>
          <c:cat>
            <c:strRef>
              <c:f>Trajectoires!$D$32:$H$32</c:f>
              <c:strCache>
                <c:ptCount val="5"/>
                <c:pt idx="0">
                  <c:v>2024</c:v>
                </c:pt>
                <c:pt idx="4">
                  <c:v>Horizon ++</c:v>
                </c:pt>
              </c:strCache>
            </c:strRef>
          </c:cat>
          <c:val>
            <c:numRef>
              <c:f>Trajectoires!$D$63:$H$63</c:f>
              <c:numCache>
                <c:formatCode>0.0</c:formatCode>
                <c:ptCount val="5"/>
                <c:pt idx="0">
                  <c:v>0</c:v>
                </c:pt>
                <c:pt idx="4">
                  <c:v>0</c:v>
                </c:pt>
              </c:numCache>
            </c:numRef>
          </c:val>
          <c:extLst>
            <c:ext xmlns:c16="http://schemas.microsoft.com/office/drawing/2014/chart" uri="{C3380CC4-5D6E-409C-BE32-E72D297353CC}">
              <c16:uniqueId val="{000001AE-56EB-5141-8383-96297DD96B28}"/>
            </c:ext>
          </c:extLst>
        </c:ser>
        <c:ser>
          <c:idx val="31"/>
          <c:order val="31"/>
          <c:tx>
            <c:strRef>
              <c:f>Trajectoires!$C$64</c:f>
              <c:strCache>
                <c:ptCount val="1"/>
                <c:pt idx="0">
                  <c:v>TGB</c:v>
                </c:pt>
              </c:strCache>
            </c:strRef>
          </c:tx>
          <c:invertIfNegative val="0"/>
          <c:dPt>
            <c:idx val="0"/>
            <c:invertIfNegative val="0"/>
            <c:bubble3D val="0"/>
            <c:spPr>
              <a:solidFill>
                <a:srgbClr val="F08300"/>
              </a:solidFill>
            </c:spPr>
            <c:extLst>
              <c:ext xmlns:c16="http://schemas.microsoft.com/office/drawing/2014/chart" uri="{C3380CC4-5D6E-409C-BE32-E72D297353CC}">
                <c16:uniqueId val="{00000137-CC73-BB4F-8E9B-6598024757EA}"/>
              </c:ext>
            </c:extLst>
          </c:dPt>
          <c:dPt>
            <c:idx val="1"/>
            <c:invertIfNegative val="0"/>
            <c:bubble3D val="0"/>
            <c:spPr>
              <a:solidFill>
                <a:srgbClr val="F08300"/>
              </a:solidFill>
            </c:spPr>
            <c:extLst>
              <c:ext xmlns:c16="http://schemas.microsoft.com/office/drawing/2014/chart" uri="{C3380CC4-5D6E-409C-BE32-E72D297353CC}">
                <c16:uniqueId val="{00000139-CC73-BB4F-8E9B-6598024757EA}"/>
              </c:ext>
            </c:extLst>
          </c:dPt>
          <c:dPt>
            <c:idx val="2"/>
            <c:invertIfNegative val="0"/>
            <c:bubble3D val="0"/>
            <c:spPr>
              <a:solidFill>
                <a:srgbClr val="F08300"/>
              </a:solidFill>
            </c:spPr>
            <c:extLst>
              <c:ext xmlns:c16="http://schemas.microsoft.com/office/drawing/2014/chart" uri="{C3380CC4-5D6E-409C-BE32-E72D297353CC}">
                <c16:uniqueId val="{0000013B-CC73-BB4F-8E9B-6598024757EA}"/>
              </c:ext>
            </c:extLst>
          </c:dPt>
          <c:dPt>
            <c:idx val="3"/>
            <c:invertIfNegative val="0"/>
            <c:bubble3D val="0"/>
            <c:spPr>
              <a:solidFill>
                <a:srgbClr val="F08300"/>
              </a:solidFill>
            </c:spPr>
            <c:extLst>
              <c:ext xmlns:c16="http://schemas.microsoft.com/office/drawing/2014/chart" uri="{C3380CC4-5D6E-409C-BE32-E72D297353CC}">
                <c16:uniqueId val="{0000013D-CC73-BB4F-8E9B-6598024757EA}"/>
              </c:ext>
            </c:extLst>
          </c:dPt>
          <c:dPt>
            <c:idx val="4"/>
            <c:invertIfNegative val="0"/>
            <c:bubble3D val="0"/>
            <c:spPr>
              <a:solidFill>
                <a:srgbClr val="F08300"/>
              </a:solidFill>
            </c:spPr>
            <c:extLst>
              <c:ext xmlns:c16="http://schemas.microsoft.com/office/drawing/2014/chart" uri="{C3380CC4-5D6E-409C-BE32-E72D297353CC}">
                <c16:uniqueId val="{0000013F-CC73-BB4F-8E9B-6598024757EA}"/>
              </c:ext>
            </c:extLst>
          </c:dPt>
          <c:cat>
            <c:strRef>
              <c:f>Trajectoires!$D$32:$H$32</c:f>
              <c:strCache>
                <c:ptCount val="5"/>
                <c:pt idx="0">
                  <c:v>2024</c:v>
                </c:pt>
                <c:pt idx="4">
                  <c:v>Horizon ++</c:v>
                </c:pt>
              </c:strCache>
            </c:strRef>
          </c:cat>
          <c:val>
            <c:numRef>
              <c:f>Trajectoires!$D$64:$H$64</c:f>
              <c:numCache>
                <c:formatCode>0.0</c:formatCode>
                <c:ptCount val="5"/>
                <c:pt idx="0">
                  <c:v>0</c:v>
                </c:pt>
                <c:pt idx="4">
                  <c:v>0</c:v>
                </c:pt>
              </c:numCache>
            </c:numRef>
          </c:val>
          <c:extLst>
            <c:ext xmlns:c16="http://schemas.microsoft.com/office/drawing/2014/chart" uri="{C3380CC4-5D6E-409C-BE32-E72D297353CC}">
              <c16:uniqueId val="{000001AF-56EB-5141-8383-96297DD96B28}"/>
            </c:ext>
          </c:extLst>
        </c:ser>
        <c:ser>
          <c:idx val="32"/>
          <c:order val="32"/>
          <c:tx>
            <c:strRef>
              <c:f>Trajectoires!$C$65</c:f>
              <c:strCache>
                <c:ptCount val="1"/>
                <c:pt idx="0">
                  <c:v>PB</c:v>
                </c:pt>
              </c:strCache>
            </c:strRef>
          </c:tx>
          <c:invertIfNegative val="0"/>
          <c:dPt>
            <c:idx val="0"/>
            <c:invertIfNegative val="0"/>
            <c:bubble3D val="0"/>
            <c:spPr>
              <a:solidFill>
                <a:srgbClr val="EBC8FF"/>
              </a:solidFill>
            </c:spPr>
            <c:extLst>
              <c:ext xmlns:c16="http://schemas.microsoft.com/office/drawing/2014/chart" uri="{C3380CC4-5D6E-409C-BE32-E72D297353CC}">
                <c16:uniqueId val="{00000141-CC73-BB4F-8E9B-6598024757EA}"/>
              </c:ext>
            </c:extLst>
          </c:dPt>
          <c:dPt>
            <c:idx val="1"/>
            <c:invertIfNegative val="0"/>
            <c:bubble3D val="0"/>
            <c:spPr>
              <a:solidFill>
                <a:srgbClr val="EBC8FF"/>
              </a:solidFill>
            </c:spPr>
            <c:extLst>
              <c:ext xmlns:c16="http://schemas.microsoft.com/office/drawing/2014/chart" uri="{C3380CC4-5D6E-409C-BE32-E72D297353CC}">
                <c16:uniqueId val="{00000143-CC73-BB4F-8E9B-6598024757EA}"/>
              </c:ext>
            </c:extLst>
          </c:dPt>
          <c:dPt>
            <c:idx val="2"/>
            <c:invertIfNegative val="0"/>
            <c:bubble3D val="0"/>
            <c:spPr>
              <a:solidFill>
                <a:srgbClr val="EBC8FF"/>
              </a:solidFill>
            </c:spPr>
            <c:extLst>
              <c:ext xmlns:c16="http://schemas.microsoft.com/office/drawing/2014/chart" uri="{C3380CC4-5D6E-409C-BE32-E72D297353CC}">
                <c16:uniqueId val="{00000145-CC73-BB4F-8E9B-6598024757EA}"/>
              </c:ext>
            </c:extLst>
          </c:dPt>
          <c:dPt>
            <c:idx val="3"/>
            <c:invertIfNegative val="0"/>
            <c:bubble3D val="0"/>
            <c:spPr>
              <a:solidFill>
                <a:srgbClr val="EBC8FF"/>
              </a:solidFill>
            </c:spPr>
            <c:extLst>
              <c:ext xmlns:c16="http://schemas.microsoft.com/office/drawing/2014/chart" uri="{C3380CC4-5D6E-409C-BE32-E72D297353CC}">
                <c16:uniqueId val="{00000147-CC73-BB4F-8E9B-6598024757EA}"/>
              </c:ext>
            </c:extLst>
          </c:dPt>
          <c:dPt>
            <c:idx val="4"/>
            <c:invertIfNegative val="0"/>
            <c:bubble3D val="0"/>
            <c:spPr>
              <a:solidFill>
                <a:srgbClr val="EBC8FF"/>
              </a:solidFill>
            </c:spPr>
            <c:extLst>
              <c:ext xmlns:c16="http://schemas.microsoft.com/office/drawing/2014/chart" uri="{C3380CC4-5D6E-409C-BE32-E72D297353CC}">
                <c16:uniqueId val="{00000149-CC73-BB4F-8E9B-6598024757EA}"/>
              </c:ext>
            </c:extLst>
          </c:dPt>
          <c:cat>
            <c:strRef>
              <c:f>Trajectoires!$D$32:$H$32</c:f>
              <c:strCache>
                <c:ptCount val="5"/>
                <c:pt idx="0">
                  <c:v>2024</c:v>
                </c:pt>
                <c:pt idx="4">
                  <c:v>Horizon ++</c:v>
                </c:pt>
              </c:strCache>
            </c:strRef>
          </c:cat>
          <c:val>
            <c:numRef>
              <c:f>Trajectoires!$D$65:$H$65</c:f>
              <c:numCache>
                <c:formatCode>0.0</c:formatCode>
                <c:ptCount val="5"/>
                <c:pt idx="0">
                  <c:v>0</c:v>
                </c:pt>
                <c:pt idx="4">
                  <c:v>0</c:v>
                </c:pt>
              </c:numCache>
            </c:numRef>
          </c:val>
          <c:extLst>
            <c:ext xmlns:c16="http://schemas.microsoft.com/office/drawing/2014/chart" uri="{C3380CC4-5D6E-409C-BE32-E72D297353CC}">
              <c16:uniqueId val="{000001B0-56EB-5141-8383-96297DD96B28}"/>
            </c:ext>
          </c:extLst>
        </c:ser>
        <c:ser>
          <c:idx val="33"/>
          <c:order val="33"/>
          <c:tx>
            <c:strRef>
              <c:f>Trajectoires!$C$66</c:f>
              <c:strCache>
                <c:ptCount val="1"/>
                <c:pt idx="0">
                  <c:v>BM</c:v>
                </c:pt>
              </c:strCache>
            </c:strRef>
          </c:tx>
          <c:invertIfNegative val="0"/>
          <c:dPt>
            <c:idx val="0"/>
            <c:invertIfNegative val="0"/>
            <c:bubble3D val="0"/>
            <c:spPr>
              <a:solidFill>
                <a:srgbClr val="D98BFF"/>
              </a:solidFill>
            </c:spPr>
            <c:extLst>
              <c:ext xmlns:c16="http://schemas.microsoft.com/office/drawing/2014/chart" uri="{C3380CC4-5D6E-409C-BE32-E72D297353CC}">
                <c16:uniqueId val="{0000014B-CC73-BB4F-8E9B-6598024757EA}"/>
              </c:ext>
            </c:extLst>
          </c:dPt>
          <c:dPt>
            <c:idx val="1"/>
            <c:invertIfNegative val="0"/>
            <c:bubble3D val="0"/>
            <c:spPr>
              <a:solidFill>
                <a:srgbClr val="D98BFF"/>
              </a:solidFill>
            </c:spPr>
            <c:extLst>
              <c:ext xmlns:c16="http://schemas.microsoft.com/office/drawing/2014/chart" uri="{C3380CC4-5D6E-409C-BE32-E72D297353CC}">
                <c16:uniqueId val="{0000014D-CC73-BB4F-8E9B-6598024757EA}"/>
              </c:ext>
            </c:extLst>
          </c:dPt>
          <c:dPt>
            <c:idx val="2"/>
            <c:invertIfNegative val="0"/>
            <c:bubble3D val="0"/>
            <c:spPr>
              <a:solidFill>
                <a:srgbClr val="D98BFF"/>
              </a:solidFill>
            </c:spPr>
            <c:extLst>
              <c:ext xmlns:c16="http://schemas.microsoft.com/office/drawing/2014/chart" uri="{C3380CC4-5D6E-409C-BE32-E72D297353CC}">
                <c16:uniqueId val="{0000014F-CC73-BB4F-8E9B-6598024757EA}"/>
              </c:ext>
            </c:extLst>
          </c:dPt>
          <c:dPt>
            <c:idx val="3"/>
            <c:invertIfNegative val="0"/>
            <c:bubble3D val="0"/>
            <c:spPr>
              <a:solidFill>
                <a:srgbClr val="D98BFF"/>
              </a:solidFill>
            </c:spPr>
            <c:extLst>
              <c:ext xmlns:c16="http://schemas.microsoft.com/office/drawing/2014/chart" uri="{C3380CC4-5D6E-409C-BE32-E72D297353CC}">
                <c16:uniqueId val="{00000151-CC73-BB4F-8E9B-6598024757EA}"/>
              </c:ext>
            </c:extLst>
          </c:dPt>
          <c:dPt>
            <c:idx val="4"/>
            <c:invertIfNegative val="0"/>
            <c:bubble3D val="0"/>
            <c:spPr>
              <a:solidFill>
                <a:srgbClr val="D98BFF"/>
              </a:solidFill>
            </c:spPr>
            <c:extLst>
              <c:ext xmlns:c16="http://schemas.microsoft.com/office/drawing/2014/chart" uri="{C3380CC4-5D6E-409C-BE32-E72D297353CC}">
                <c16:uniqueId val="{00000153-CC73-BB4F-8E9B-6598024757EA}"/>
              </c:ext>
            </c:extLst>
          </c:dPt>
          <c:cat>
            <c:strRef>
              <c:f>Trajectoires!$D$32:$H$32</c:f>
              <c:strCache>
                <c:ptCount val="5"/>
                <c:pt idx="0">
                  <c:v>2024</c:v>
                </c:pt>
                <c:pt idx="4">
                  <c:v>Horizon ++</c:v>
                </c:pt>
              </c:strCache>
            </c:strRef>
          </c:cat>
          <c:val>
            <c:numRef>
              <c:f>Trajectoires!$D$66:$H$66</c:f>
              <c:numCache>
                <c:formatCode>0.0</c:formatCode>
                <c:ptCount val="5"/>
                <c:pt idx="0">
                  <c:v>0</c:v>
                </c:pt>
                <c:pt idx="4">
                  <c:v>0</c:v>
                </c:pt>
              </c:numCache>
            </c:numRef>
          </c:val>
          <c:extLst>
            <c:ext xmlns:c16="http://schemas.microsoft.com/office/drawing/2014/chart" uri="{C3380CC4-5D6E-409C-BE32-E72D297353CC}">
              <c16:uniqueId val="{000001B1-56EB-5141-8383-96297DD96B28}"/>
            </c:ext>
          </c:extLst>
        </c:ser>
        <c:ser>
          <c:idx val="34"/>
          <c:order val="34"/>
          <c:tx>
            <c:strRef>
              <c:f>Trajectoires!$C$67</c:f>
              <c:strCache>
                <c:ptCount val="1"/>
                <c:pt idx="0">
                  <c:v>GB</c:v>
                </c:pt>
              </c:strCache>
            </c:strRef>
          </c:tx>
          <c:invertIfNegative val="0"/>
          <c:dPt>
            <c:idx val="0"/>
            <c:invertIfNegative val="0"/>
            <c:bubble3D val="0"/>
            <c:spPr>
              <a:solidFill>
                <a:srgbClr val="BA00FF"/>
              </a:solidFill>
            </c:spPr>
            <c:extLst>
              <c:ext xmlns:c16="http://schemas.microsoft.com/office/drawing/2014/chart" uri="{C3380CC4-5D6E-409C-BE32-E72D297353CC}">
                <c16:uniqueId val="{00000155-CC73-BB4F-8E9B-6598024757EA}"/>
              </c:ext>
            </c:extLst>
          </c:dPt>
          <c:dPt>
            <c:idx val="1"/>
            <c:invertIfNegative val="0"/>
            <c:bubble3D val="0"/>
            <c:spPr>
              <a:solidFill>
                <a:srgbClr val="BA00FF"/>
              </a:solidFill>
            </c:spPr>
            <c:extLst>
              <c:ext xmlns:c16="http://schemas.microsoft.com/office/drawing/2014/chart" uri="{C3380CC4-5D6E-409C-BE32-E72D297353CC}">
                <c16:uniqueId val="{00000157-CC73-BB4F-8E9B-6598024757EA}"/>
              </c:ext>
            </c:extLst>
          </c:dPt>
          <c:dPt>
            <c:idx val="2"/>
            <c:invertIfNegative val="0"/>
            <c:bubble3D val="0"/>
            <c:spPr>
              <a:solidFill>
                <a:srgbClr val="BA00FF"/>
              </a:solidFill>
            </c:spPr>
            <c:extLst>
              <c:ext xmlns:c16="http://schemas.microsoft.com/office/drawing/2014/chart" uri="{C3380CC4-5D6E-409C-BE32-E72D297353CC}">
                <c16:uniqueId val="{00000159-CC73-BB4F-8E9B-6598024757EA}"/>
              </c:ext>
            </c:extLst>
          </c:dPt>
          <c:dPt>
            <c:idx val="3"/>
            <c:invertIfNegative val="0"/>
            <c:bubble3D val="0"/>
            <c:spPr>
              <a:solidFill>
                <a:srgbClr val="BA00FF"/>
              </a:solidFill>
            </c:spPr>
            <c:extLst>
              <c:ext xmlns:c16="http://schemas.microsoft.com/office/drawing/2014/chart" uri="{C3380CC4-5D6E-409C-BE32-E72D297353CC}">
                <c16:uniqueId val="{0000015B-CC73-BB4F-8E9B-6598024757EA}"/>
              </c:ext>
            </c:extLst>
          </c:dPt>
          <c:dPt>
            <c:idx val="4"/>
            <c:invertIfNegative val="0"/>
            <c:bubble3D val="0"/>
            <c:spPr>
              <a:solidFill>
                <a:srgbClr val="BA00FF"/>
              </a:solidFill>
            </c:spPr>
            <c:extLst>
              <c:ext xmlns:c16="http://schemas.microsoft.com/office/drawing/2014/chart" uri="{C3380CC4-5D6E-409C-BE32-E72D297353CC}">
                <c16:uniqueId val="{0000015D-CC73-BB4F-8E9B-6598024757EA}"/>
              </c:ext>
            </c:extLst>
          </c:dPt>
          <c:cat>
            <c:strRef>
              <c:f>Trajectoires!$D$32:$H$32</c:f>
              <c:strCache>
                <c:ptCount val="5"/>
                <c:pt idx="0">
                  <c:v>2024</c:v>
                </c:pt>
                <c:pt idx="4">
                  <c:v>Horizon ++</c:v>
                </c:pt>
              </c:strCache>
            </c:strRef>
          </c:cat>
          <c:val>
            <c:numRef>
              <c:f>Trajectoires!$D$67:$H$67</c:f>
              <c:numCache>
                <c:formatCode>0.0</c:formatCode>
                <c:ptCount val="5"/>
                <c:pt idx="0">
                  <c:v>0</c:v>
                </c:pt>
                <c:pt idx="4">
                  <c:v>0</c:v>
                </c:pt>
              </c:numCache>
            </c:numRef>
          </c:val>
          <c:extLst>
            <c:ext xmlns:c16="http://schemas.microsoft.com/office/drawing/2014/chart" uri="{C3380CC4-5D6E-409C-BE32-E72D297353CC}">
              <c16:uniqueId val="{000001B2-56EB-5141-8383-96297DD96B28}"/>
            </c:ext>
          </c:extLst>
        </c:ser>
        <c:ser>
          <c:idx val="35"/>
          <c:order val="35"/>
          <c:tx>
            <c:strRef>
              <c:f>Trajectoires!$C$68</c:f>
              <c:strCache>
                <c:ptCount val="1"/>
                <c:pt idx="0">
                  <c:v>TGB</c:v>
                </c:pt>
              </c:strCache>
            </c:strRef>
          </c:tx>
          <c:invertIfNegative val="0"/>
          <c:dPt>
            <c:idx val="0"/>
            <c:invertIfNegative val="0"/>
            <c:bubble3D val="0"/>
            <c:spPr>
              <a:solidFill>
                <a:srgbClr val="7030A0"/>
              </a:solidFill>
            </c:spPr>
            <c:extLst>
              <c:ext xmlns:c16="http://schemas.microsoft.com/office/drawing/2014/chart" uri="{C3380CC4-5D6E-409C-BE32-E72D297353CC}">
                <c16:uniqueId val="{0000015F-CC73-BB4F-8E9B-6598024757EA}"/>
              </c:ext>
            </c:extLst>
          </c:dPt>
          <c:dPt>
            <c:idx val="1"/>
            <c:invertIfNegative val="0"/>
            <c:bubble3D val="0"/>
            <c:spPr>
              <a:solidFill>
                <a:srgbClr val="7030A0"/>
              </a:solidFill>
            </c:spPr>
            <c:extLst>
              <c:ext xmlns:c16="http://schemas.microsoft.com/office/drawing/2014/chart" uri="{C3380CC4-5D6E-409C-BE32-E72D297353CC}">
                <c16:uniqueId val="{00000161-CC73-BB4F-8E9B-6598024757EA}"/>
              </c:ext>
            </c:extLst>
          </c:dPt>
          <c:dPt>
            <c:idx val="2"/>
            <c:invertIfNegative val="0"/>
            <c:bubble3D val="0"/>
            <c:spPr>
              <a:solidFill>
                <a:srgbClr val="7030A0"/>
              </a:solidFill>
            </c:spPr>
            <c:extLst>
              <c:ext xmlns:c16="http://schemas.microsoft.com/office/drawing/2014/chart" uri="{C3380CC4-5D6E-409C-BE32-E72D297353CC}">
                <c16:uniqueId val="{00000163-CC73-BB4F-8E9B-6598024757EA}"/>
              </c:ext>
            </c:extLst>
          </c:dPt>
          <c:dPt>
            <c:idx val="3"/>
            <c:invertIfNegative val="0"/>
            <c:bubble3D val="0"/>
            <c:spPr>
              <a:solidFill>
                <a:srgbClr val="7030A0"/>
              </a:solidFill>
            </c:spPr>
            <c:extLst>
              <c:ext xmlns:c16="http://schemas.microsoft.com/office/drawing/2014/chart" uri="{C3380CC4-5D6E-409C-BE32-E72D297353CC}">
                <c16:uniqueId val="{00000165-CC73-BB4F-8E9B-6598024757EA}"/>
              </c:ext>
            </c:extLst>
          </c:dPt>
          <c:dPt>
            <c:idx val="4"/>
            <c:invertIfNegative val="0"/>
            <c:bubble3D val="0"/>
            <c:spPr>
              <a:solidFill>
                <a:srgbClr val="7030A0"/>
              </a:solidFill>
            </c:spPr>
            <c:extLst>
              <c:ext xmlns:c16="http://schemas.microsoft.com/office/drawing/2014/chart" uri="{C3380CC4-5D6E-409C-BE32-E72D297353CC}">
                <c16:uniqueId val="{00000167-CC73-BB4F-8E9B-6598024757EA}"/>
              </c:ext>
            </c:extLst>
          </c:dPt>
          <c:cat>
            <c:strRef>
              <c:f>Trajectoires!$D$32:$H$32</c:f>
              <c:strCache>
                <c:ptCount val="5"/>
                <c:pt idx="0">
                  <c:v>2024</c:v>
                </c:pt>
                <c:pt idx="4">
                  <c:v>Horizon ++</c:v>
                </c:pt>
              </c:strCache>
            </c:strRef>
          </c:cat>
          <c:val>
            <c:numRef>
              <c:f>Trajectoires!$D$68:$H$68</c:f>
              <c:numCache>
                <c:formatCode>0.0</c:formatCode>
                <c:ptCount val="5"/>
                <c:pt idx="0">
                  <c:v>0</c:v>
                </c:pt>
                <c:pt idx="4">
                  <c:v>0</c:v>
                </c:pt>
              </c:numCache>
            </c:numRef>
          </c:val>
          <c:extLst>
            <c:ext xmlns:c16="http://schemas.microsoft.com/office/drawing/2014/chart" uri="{C3380CC4-5D6E-409C-BE32-E72D297353CC}">
              <c16:uniqueId val="{000001B3-56EB-5141-8383-96297DD96B28}"/>
            </c:ext>
          </c:extLst>
        </c:ser>
        <c:ser>
          <c:idx val="36"/>
          <c:order val="36"/>
          <c:tx>
            <c:strRef>
              <c:f>Trajectoires!$C$69</c:f>
              <c:strCache>
                <c:ptCount val="1"/>
                <c:pt idx="0">
                  <c:v>PB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169-CC73-BB4F-8E9B-6598024757EA}"/>
              </c:ext>
            </c:extLst>
          </c:dPt>
          <c:dPt>
            <c:idx val="1"/>
            <c:invertIfNegative val="0"/>
            <c:bubble3D val="0"/>
            <c:spPr>
              <a:solidFill>
                <a:srgbClr val="FFFFFF"/>
              </a:solidFill>
            </c:spPr>
            <c:extLst>
              <c:ext xmlns:c16="http://schemas.microsoft.com/office/drawing/2014/chart" uri="{C3380CC4-5D6E-409C-BE32-E72D297353CC}">
                <c16:uniqueId val="{0000016B-CC73-BB4F-8E9B-6598024757EA}"/>
              </c:ext>
            </c:extLst>
          </c:dPt>
          <c:dPt>
            <c:idx val="2"/>
            <c:invertIfNegative val="0"/>
            <c:bubble3D val="0"/>
            <c:spPr>
              <a:solidFill>
                <a:srgbClr val="FFFFFF"/>
              </a:solidFill>
            </c:spPr>
            <c:extLst>
              <c:ext xmlns:c16="http://schemas.microsoft.com/office/drawing/2014/chart" uri="{C3380CC4-5D6E-409C-BE32-E72D297353CC}">
                <c16:uniqueId val="{0000016D-CC73-BB4F-8E9B-6598024757EA}"/>
              </c:ext>
            </c:extLst>
          </c:dPt>
          <c:dPt>
            <c:idx val="3"/>
            <c:invertIfNegative val="0"/>
            <c:bubble3D val="0"/>
            <c:spPr>
              <a:solidFill>
                <a:srgbClr val="FFFFFF"/>
              </a:solidFill>
            </c:spPr>
            <c:extLst>
              <c:ext xmlns:c16="http://schemas.microsoft.com/office/drawing/2014/chart" uri="{C3380CC4-5D6E-409C-BE32-E72D297353CC}">
                <c16:uniqueId val="{0000016F-CC73-BB4F-8E9B-6598024757EA}"/>
              </c:ext>
            </c:extLst>
          </c:dPt>
          <c:dPt>
            <c:idx val="4"/>
            <c:invertIfNegative val="0"/>
            <c:bubble3D val="0"/>
            <c:spPr>
              <a:solidFill>
                <a:srgbClr val="FFFFFF"/>
              </a:solidFill>
            </c:spPr>
            <c:extLst>
              <c:ext xmlns:c16="http://schemas.microsoft.com/office/drawing/2014/chart" uri="{C3380CC4-5D6E-409C-BE32-E72D297353CC}">
                <c16:uniqueId val="{00000171-CC73-BB4F-8E9B-6598024757EA}"/>
              </c:ext>
            </c:extLst>
          </c:dPt>
          <c:cat>
            <c:strRef>
              <c:f>Trajectoires!$D$32:$H$32</c:f>
              <c:strCache>
                <c:ptCount val="5"/>
                <c:pt idx="0">
                  <c:v>2024</c:v>
                </c:pt>
                <c:pt idx="4">
                  <c:v>Horizon ++</c:v>
                </c:pt>
              </c:strCache>
            </c:strRef>
          </c:cat>
          <c:val>
            <c:numRef>
              <c:f>Trajectoires!$D$69:$H$69</c:f>
              <c:numCache>
                <c:formatCode>0.0</c:formatCode>
                <c:ptCount val="5"/>
                <c:pt idx="0">
                  <c:v>0</c:v>
                </c:pt>
                <c:pt idx="4">
                  <c:v>0</c:v>
                </c:pt>
              </c:numCache>
            </c:numRef>
          </c:val>
          <c:extLst>
            <c:ext xmlns:c16="http://schemas.microsoft.com/office/drawing/2014/chart" uri="{C3380CC4-5D6E-409C-BE32-E72D297353CC}">
              <c16:uniqueId val="{000001B4-56EB-5141-8383-96297DD96B28}"/>
            </c:ext>
          </c:extLst>
        </c:ser>
        <c:ser>
          <c:idx val="37"/>
          <c:order val="37"/>
          <c:tx>
            <c:strRef>
              <c:f>Trajectoires!$C$70</c:f>
              <c:strCache>
                <c:ptCount val="1"/>
                <c:pt idx="0">
                  <c:v>BM</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173-CC73-BB4F-8E9B-6598024757EA}"/>
              </c:ext>
            </c:extLst>
          </c:dPt>
          <c:dPt>
            <c:idx val="1"/>
            <c:invertIfNegative val="0"/>
            <c:bubble3D val="0"/>
            <c:spPr>
              <a:solidFill>
                <a:srgbClr val="FFFFFF"/>
              </a:solidFill>
            </c:spPr>
            <c:extLst>
              <c:ext xmlns:c16="http://schemas.microsoft.com/office/drawing/2014/chart" uri="{C3380CC4-5D6E-409C-BE32-E72D297353CC}">
                <c16:uniqueId val="{00000175-CC73-BB4F-8E9B-6598024757EA}"/>
              </c:ext>
            </c:extLst>
          </c:dPt>
          <c:dPt>
            <c:idx val="2"/>
            <c:invertIfNegative val="0"/>
            <c:bubble3D val="0"/>
            <c:spPr>
              <a:solidFill>
                <a:srgbClr val="FFFFFF"/>
              </a:solidFill>
            </c:spPr>
            <c:extLst>
              <c:ext xmlns:c16="http://schemas.microsoft.com/office/drawing/2014/chart" uri="{C3380CC4-5D6E-409C-BE32-E72D297353CC}">
                <c16:uniqueId val="{00000177-CC73-BB4F-8E9B-6598024757EA}"/>
              </c:ext>
            </c:extLst>
          </c:dPt>
          <c:dPt>
            <c:idx val="3"/>
            <c:invertIfNegative val="0"/>
            <c:bubble3D val="0"/>
            <c:spPr>
              <a:solidFill>
                <a:srgbClr val="FFFFFF"/>
              </a:solidFill>
            </c:spPr>
            <c:extLst>
              <c:ext xmlns:c16="http://schemas.microsoft.com/office/drawing/2014/chart" uri="{C3380CC4-5D6E-409C-BE32-E72D297353CC}">
                <c16:uniqueId val="{00000179-CC73-BB4F-8E9B-6598024757EA}"/>
              </c:ext>
            </c:extLst>
          </c:dPt>
          <c:dPt>
            <c:idx val="4"/>
            <c:invertIfNegative val="0"/>
            <c:bubble3D val="0"/>
            <c:spPr>
              <a:solidFill>
                <a:srgbClr val="FFFFFF"/>
              </a:solidFill>
            </c:spPr>
            <c:extLst>
              <c:ext xmlns:c16="http://schemas.microsoft.com/office/drawing/2014/chart" uri="{C3380CC4-5D6E-409C-BE32-E72D297353CC}">
                <c16:uniqueId val="{0000017B-CC73-BB4F-8E9B-6598024757EA}"/>
              </c:ext>
            </c:extLst>
          </c:dPt>
          <c:cat>
            <c:strRef>
              <c:f>Trajectoires!$D$32:$H$32</c:f>
              <c:strCache>
                <c:ptCount val="5"/>
                <c:pt idx="0">
                  <c:v>2024</c:v>
                </c:pt>
                <c:pt idx="4">
                  <c:v>Horizon ++</c:v>
                </c:pt>
              </c:strCache>
            </c:strRef>
          </c:cat>
          <c:val>
            <c:numRef>
              <c:f>Trajectoires!$D$70:$H$70</c:f>
              <c:numCache>
                <c:formatCode>0.0</c:formatCode>
                <c:ptCount val="5"/>
                <c:pt idx="0">
                  <c:v>0</c:v>
                </c:pt>
                <c:pt idx="4">
                  <c:v>0</c:v>
                </c:pt>
              </c:numCache>
            </c:numRef>
          </c:val>
          <c:extLst>
            <c:ext xmlns:c16="http://schemas.microsoft.com/office/drawing/2014/chart" uri="{C3380CC4-5D6E-409C-BE32-E72D297353CC}">
              <c16:uniqueId val="{000001B5-56EB-5141-8383-96297DD96B28}"/>
            </c:ext>
          </c:extLst>
        </c:ser>
        <c:ser>
          <c:idx val="38"/>
          <c:order val="38"/>
          <c:tx>
            <c:strRef>
              <c:f>Trajectoires!$C$71</c:f>
              <c:strCache>
                <c:ptCount val="1"/>
                <c:pt idx="0">
                  <c:v>GB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17D-CC73-BB4F-8E9B-6598024757EA}"/>
              </c:ext>
            </c:extLst>
          </c:dPt>
          <c:dPt>
            <c:idx val="1"/>
            <c:invertIfNegative val="0"/>
            <c:bubble3D val="0"/>
            <c:spPr>
              <a:solidFill>
                <a:srgbClr val="FFFFFF"/>
              </a:solidFill>
            </c:spPr>
            <c:extLst>
              <c:ext xmlns:c16="http://schemas.microsoft.com/office/drawing/2014/chart" uri="{C3380CC4-5D6E-409C-BE32-E72D297353CC}">
                <c16:uniqueId val="{0000017F-CC73-BB4F-8E9B-6598024757EA}"/>
              </c:ext>
            </c:extLst>
          </c:dPt>
          <c:dPt>
            <c:idx val="2"/>
            <c:invertIfNegative val="0"/>
            <c:bubble3D val="0"/>
            <c:spPr>
              <a:solidFill>
                <a:srgbClr val="FFFFFF"/>
              </a:solidFill>
            </c:spPr>
            <c:extLst>
              <c:ext xmlns:c16="http://schemas.microsoft.com/office/drawing/2014/chart" uri="{C3380CC4-5D6E-409C-BE32-E72D297353CC}">
                <c16:uniqueId val="{00000181-CC73-BB4F-8E9B-6598024757EA}"/>
              </c:ext>
            </c:extLst>
          </c:dPt>
          <c:dPt>
            <c:idx val="3"/>
            <c:invertIfNegative val="0"/>
            <c:bubble3D val="0"/>
            <c:spPr>
              <a:solidFill>
                <a:srgbClr val="FFFFFF"/>
              </a:solidFill>
            </c:spPr>
            <c:extLst>
              <c:ext xmlns:c16="http://schemas.microsoft.com/office/drawing/2014/chart" uri="{C3380CC4-5D6E-409C-BE32-E72D297353CC}">
                <c16:uniqueId val="{00000183-CC73-BB4F-8E9B-6598024757EA}"/>
              </c:ext>
            </c:extLst>
          </c:dPt>
          <c:dPt>
            <c:idx val="4"/>
            <c:invertIfNegative val="0"/>
            <c:bubble3D val="0"/>
            <c:spPr>
              <a:solidFill>
                <a:srgbClr val="FFFFFF"/>
              </a:solidFill>
            </c:spPr>
            <c:extLst>
              <c:ext xmlns:c16="http://schemas.microsoft.com/office/drawing/2014/chart" uri="{C3380CC4-5D6E-409C-BE32-E72D297353CC}">
                <c16:uniqueId val="{00000185-CC73-BB4F-8E9B-6598024757EA}"/>
              </c:ext>
            </c:extLst>
          </c:dPt>
          <c:cat>
            <c:strRef>
              <c:f>Trajectoires!$D$32:$H$32</c:f>
              <c:strCache>
                <c:ptCount val="5"/>
                <c:pt idx="0">
                  <c:v>2024</c:v>
                </c:pt>
                <c:pt idx="4">
                  <c:v>Horizon ++</c:v>
                </c:pt>
              </c:strCache>
            </c:strRef>
          </c:cat>
          <c:val>
            <c:numRef>
              <c:f>Trajectoires!$D$71:$H$71</c:f>
              <c:numCache>
                <c:formatCode>0.0</c:formatCode>
                <c:ptCount val="5"/>
                <c:pt idx="0">
                  <c:v>0</c:v>
                </c:pt>
                <c:pt idx="4">
                  <c:v>0</c:v>
                </c:pt>
              </c:numCache>
            </c:numRef>
          </c:val>
          <c:extLst>
            <c:ext xmlns:c16="http://schemas.microsoft.com/office/drawing/2014/chart" uri="{C3380CC4-5D6E-409C-BE32-E72D297353CC}">
              <c16:uniqueId val="{000001B6-56EB-5141-8383-96297DD96B28}"/>
            </c:ext>
          </c:extLst>
        </c:ser>
        <c:ser>
          <c:idx val="39"/>
          <c:order val="39"/>
          <c:tx>
            <c:strRef>
              <c:f>Trajectoires!$C$72</c:f>
              <c:strCache>
                <c:ptCount val="1"/>
                <c:pt idx="0">
                  <c:v>TGB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187-CC73-BB4F-8E9B-6598024757EA}"/>
              </c:ext>
            </c:extLst>
          </c:dPt>
          <c:dPt>
            <c:idx val="1"/>
            <c:invertIfNegative val="0"/>
            <c:bubble3D val="0"/>
            <c:spPr>
              <a:solidFill>
                <a:srgbClr val="FFFFFF"/>
              </a:solidFill>
            </c:spPr>
            <c:extLst>
              <c:ext xmlns:c16="http://schemas.microsoft.com/office/drawing/2014/chart" uri="{C3380CC4-5D6E-409C-BE32-E72D297353CC}">
                <c16:uniqueId val="{00000189-CC73-BB4F-8E9B-6598024757EA}"/>
              </c:ext>
            </c:extLst>
          </c:dPt>
          <c:dPt>
            <c:idx val="2"/>
            <c:invertIfNegative val="0"/>
            <c:bubble3D val="0"/>
            <c:spPr>
              <a:solidFill>
                <a:srgbClr val="FFFFFF"/>
              </a:solidFill>
            </c:spPr>
            <c:extLst>
              <c:ext xmlns:c16="http://schemas.microsoft.com/office/drawing/2014/chart" uri="{C3380CC4-5D6E-409C-BE32-E72D297353CC}">
                <c16:uniqueId val="{0000018B-CC73-BB4F-8E9B-6598024757EA}"/>
              </c:ext>
            </c:extLst>
          </c:dPt>
          <c:dPt>
            <c:idx val="3"/>
            <c:invertIfNegative val="0"/>
            <c:bubble3D val="0"/>
            <c:spPr>
              <a:solidFill>
                <a:srgbClr val="FFFFFF"/>
              </a:solidFill>
            </c:spPr>
            <c:extLst>
              <c:ext xmlns:c16="http://schemas.microsoft.com/office/drawing/2014/chart" uri="{C3380CC4-5D6E-409C-BE32-E72D297353CC}">
                <c16:uniqueId val="{0000018D-CC73-BB4F-8E9B-6598024757EA}"/>
              </c:ext>
            </c:extLst>
          </c:dPt>
          <c:dPt>
            <c:idx val="4"/>
            <c:invertIfNegative val="0"/>
            <c:bubble3D val="0"/>
            <c:spPr>
              <a:solidFill>
                <a:srgbClr val="FFFFFF"/>
              </a:solidFill>
            </c:spPr>
            <c:extLst>
              <c:ext xmlns:c16="http://schemas.microsoft.com/office/drawing/2014/chart" uri="{C3380CC4-5D6E-409C-BE32-E72D297353CC}">
                <c16:uniqueId val="{0000018F-CC73-BB4F-8E9B-6598024757EA}"/>
              </c:ext>
            </c:extLst>
          </c:dPt>
          <c:cat>
            <c:strRef>
              <c:f>Trajectoires!$D$32:$H$32</c:f>
              <c:strCache>
                <c:ptCount val="5"/>
                <c:pt idx="0">
                  <c:v>2024</c:v>
                </c:pt>
                <c:pt idx="4">
                  <c:v>Horizon ++</c:v>
                </c:pt>
              </c:strCache>
            </c:strRef>
          </c:cat>
          <c:val>
            <c:numRef>
              <c:f>Trajectoires!$D$72:$H$72</c:f>
              <c:numCache>
                <c:formatCode>0.0</c:formatCode>
                <c:ptCount val="5"/>
                <c:pt idx="0">
                  <c:v>0</c:v>
                </c:pt>
                <c:pt idx="4">
                  <c:v>0</c:v>
                </c:pt>
              </c:numCache>
            </c:numRef>
          </c:val>
          <c:extLst>
            <c:ext xmlns:c16="http://schemas.microsoft.com/office/drawing/2014/chart" uri="{C3380CC4-5D6E-409C-BE32-E72D297353CC}">
              <c16:uniqueId val="{000001B7-56EB-5141-8383-96297DD96B28}"/>
            </c:ext>
          </c:extLst>
        </c:ser>
        <c:ser>
          <c:idx val="40"/>
          <c:order val="40"/>
          <c:tx>
            <c:strRef>
              <c:f>Trajectoires!$C$73</c:f>
              <c:strCache>
                <c:ptCount val="1"/>
                <c:pt idx="0">
                  <c:v>PB</c:v>
                </c:pt>
              </c:strCache>
            </c:strRef>
          </c:tx>
          <c:invertIfNegative val="0"/>
          <c:dPt>
            <c:idx val="0"/>
            <c:invertIfNegative val="0"/>
            <c:bubble3D val="0"/>
            <c:spPr>
              <a:solidFill>
                <a:srgbClr val="C0E6F5"/>
              </a:solidFill>
            </c:spPr>
            <c:extLst>
              <c:ext xmlns:c16="http://schemas.microsoft.com/office/drawing/2014/chart" uri="{C3380CC4-5D6E-409C-BE32-E72D297353CC}">
                <c16:uniqueId val="{00000191-CC73-BB4F-8E9B-6598024757EA}"/>
              </c:ext>
            </c:extLst>
          </c:dPt>
          <c:dPt>
            <c:idx val="1"/>
            <c:invertIfNegative val="0"/>
            <c:bubble3D val="0"/>
            <c:spPr>
              <a:solidFill>
                <a:srgbClr val="C0E6F5"/>
              </a:solidFill>
            </c:spPr>
            <c:extLst>
              <c:ext xmlns:c16="http://schemas.microsoft.com/office/drawing/2014/chart" uri="{C3380CC4-5D6E-409C-BE32-E72D297353CC}">
                <c16:uniqueId val="{00000193-CC73-BB4F-8E9B-6598024757EA}"/>
              </c:ext>
            </c:extLst>
          </c:dPt>
          <c:dPt>
            <c:idx val="2"/>
            <c:invertIfNegative val="0"/>
            <c:bubble3D val="0"/>
            <c:spPr>
              <a:solidFill>
                <a:srgbClr val="C0E6F5"/>
              </a:solidFill>
            </c:spPr>
            <c:extLst>
              <c:ext xmlns:c16="http://schemas.microsoft.com/office/drawing/2014/chart" uri="{C3380CC4-5D6E-409C-BE32-E72D297353CC}">
                <c16:uniqueId val="{00000195-CC73-BB4F-8E9B-6598024757EA}"/>
              </c:ext>
            </c:extLst>
          </c:dPt>
          <c:dPt>
            <c:idx val="3"/>
            <c:invertIfNegative val="0"/>
            <c:bubble3D val="0"/>
            <c:spPr>
              <a:solidFill>
                <a:srgbClr val="C0E6F5"/>
              </a:solidFill>
            </c:spPr>
            <c:extLst>
              <c:ext xmlns:c16="http://schemas.microsoft.com/office/drawing/2014/chart" uri="{C3380CC4-5D6E-409C-BE32-E72D297353CC}">
                <c16:uniqueId val="{00000197-CC73-BB4F-8E9B-6598024757EA}"/>
              </c:ext>
            </c:extLst>
          </c:dPt>
          <c:dPt>
            <c:idx val="4"/>
            <c:invertIfNegative val="0"/>
            <c:bubble3D val="0"/>
            <c:spPr>
              <a:solidFill>
                <a:srgbClr val="C0E6F5"/>
              </a:solidFill>
            </c:spPr>
            <c:extLst>
              <c:ext xmlns:c16="http://schemas.microsoft.com/office/drawing/2014/chart" uri="{C3380CC4-5D6E-409C-BE32-E72D297353CC}">
                <c16:uniqueId val="{00000199-CC73-BB4F-8E9B-6598024757EA}"/>
              </c:ext>
            </c:extLst>
          </c:dPt>
          <c:cat>
            <c:strRef>
              <c:f>Trajectoires!$D$32:$H$32</c:f>
              <c:strCache>
                <c:ptCount val="5"/>
                <c:pt idx="0">
                  <c:v>2024</c:v>
                </c:pt>
                <c:pt idx="4">
                  <c:v>Horizon ++</c:v>
                </c:pt>
              </c:strCache>
            </c:strRef>
          </c:cat>
          <c:val>
            <c:numRef>
              <c:f>Trajectoires!$D$73:$H$73</c:f>
              <c:numCache>
                <c:formatCode>0.0</c:formatCode>
                <c:ptCount val="5"/>
                <c:pt idx="0">
                  <c:v>0</c:v>
                </c:pt>
                <c:pt idx="4">
                  <c:v>0</c:v>
                </c:pt>
              </c:numCache>
            </c:numRef>
          </c:val>
          <c:extLst>
            <c:ext xmlns:c16="http://schemas.microsoft.com/office/drawing/2014/chart" uri="{C3380CC4-5D6E-409C-BE32-E72D297353CC}">
              <c16:uniqueId val="{000001B8-56EB-5141-8383-96297DD96B28}"/>
            </c:ext>
          </c:extLst>
        </c:ser>
        <c:ser>
          <c:idx val="41"/>
          <c:order val="41"/>
          <c:tx>
            <c:strRef>
              <c:f>Trajectoires!$C$74</c:f>
              <c:strCache>
                <c:ptCount val="1"/>
                <c:pt idx="0">
                  <c:v>BM</c:v>
                </c:pt>
              </c:strCache>
            </c:strRef>
          </c:tx>
          <c:invertIfNegative val="0"/>
          <c:dPt>
            <c:idx val="0"/>
            <c:invertIfNegative val="0"/>
            <c:bubble3D val="0"/>
            <c:spPr>
              <a:solidFill>
                <a:srgbClr val="83CCEB"/>
              </a:solidFill>
            </c:spPr>
            <c:extLst>
              <c:ext xmlns:c16="http://schemas.microsoft.com/office/drawing/2014/chart" uri="{C3380CC4-5D6E-409C-BE32-E72D297353CC}">
                <c16:uniqueId val="{0000019B-CC73-BB4F-8E9B-6598024757EA}"/>
              </c:ext>
            </c:extLst>
          </c:dPt>
          <c:dPt>
            <c:idx val="1"/>
            <c:invertIfNegative val="0"/>
            <c:bubble3D val="0"/>
            <c:spPr>
              <a:solidFill>
                <a:srgbClr val="83CCEB"/>
              </a:solidFill>
            </c:spPr>
            <c:extLst>
              <c:ext xmlns:c16="http://schemas.microsoft.com/office/drawing/2014/chart" uri="{C3380CC4-5D6E-409C-BE32-E72D297353CC}">
                <c16:uniqueId val="{0000019D-CC73-BB4F-8E9B-6598024757EA}"/>
              </c:ext>
            </c:extLst>
          </c:dPt>
          <c:dPt>
            <c:idx val="2"/>
            <c:invertIfNegative val="0"/>
            <c:bubble3D val="0"/>
            <c:spPr>
              <a:solidFill>
                <a:srgbClr val="83CCEB"/>
              </a:solidFill>
            </c:spPr>
            <c:extLst>
              <c:ext xmlns:c16="http://schemas.microsoft.com/office/drawing/2014/chart" uri="{C3380CC4-5D6E-409C-BE32-E72D297353CC}">
                <c16:uniqueId val="{0000019F-CC73-BB4F-8E9B-6598024757EA}"/>
              </c:ext>
            </c:extLst>
          </c:dPt>
          <c:dPt>
            <c:idx val="3"/>
            <c:invertIfNegative val="0"/>
            <c:bubble3D val="0"/>
            <c:spPr>
              <a:solidFill>
                <a:srgbClr val="83CCEB"/>
              </a:solidFill>
            </c:spPr>
            <c:extLst>
              <c:ext xmlns:c16="http://schemas.microsoft.com/office/drawing/2014/chart" uri="{C3380CC4-5D6E-409C-BE32-E72D297353CC}">
                <c16:uniqueId val="{000001A1-CC73-BB4F-8E9B-6598024757EA}"/>
              </c:ext>
            </c:extLst>
          </c:dPt>
          <c:dPt>
            <c:idx val="4"/>
            <c:invertIfNegative val="0"/>
            <c:bubble3D val="0"/>
            <c:spPr>
              <a:solidFill>
                <a:srgbClr val="83CCEB"/>
              </a:solidFill>
            </c:spPr>
            <c:extLst>
              <c:ext xmlns:c16="http://schemas.microsoft.com/office/drawing/2014/chart" uri="{C3380CC4-5D6E-409C-BE32-E72D297353CC}">
                <c16:uniqueId val="{000001A3-CC73-BB4F-8E9B-6598024757EA}"/>
              </c:ext>
            </c:extLst>
          </c:dPt>
          <c:cat>
            <c:strRef>
              <c:f>Trajectoires!$D$32:$H$32</c:f>
              <c:strCache>
                <c:ptCount val="5"/>
                <c:pt idx="0">
                  <c:v>2024</c:v>
                </c:pt>
                <c:pt idx="4">
                  <c:v>Horizon ++</c:v>
                </c:pt>
              </c:strCache>
            </c:strRef>
          </c:cat>
          <c:val>
            <c:numRef>
              <c:f>Trajectoires!$D$74:$H$74</c:f>
              <c:numCache>
                <c:formatCode>0.0</c:formatCode>
                <c:ptCount val="5"/>
                <c:pt idx="0">
                  <c:v>0</c:v>
                </c:pt>
                <c:pt idx="4">
                  <c:v>0</c:v>
                </c:pt>
              </c:numCache>
            </c:numRef>
          </c:val>
          <c:extLst>
            <c:ext xmlns:c16="http://schemas.microsoft.com/office/drawing/2014/chart" uri="{C3380CC4-5D6E-409C-BE32-E72D297353CC}">
              <c16:uniqueId val="{000001B9-56EB-5141-8383-96297DD96B28}"/>
            </c:ext>
          </c:extLst>
        </c:ser>
        <c:ser>
          <c:idx val="42"/>
          <c:order val="42"/>
          <c:tx>
            <c:strRef>
              <c:f>Trajectoires!$C$75</c:f>
              <c:strCache>
                <c:ptCount val="1"/>
                <c:pt idx="0">
                  <c:v>GB</c:v>
                </c:pt>
              </c:strCache>
            </c:strRef>
          </c:tx>
          <c:invertIfNegative val="0"/>
          <c:dPt>
            <c:idx val="0"/>
            <c:invertIfNegative val="0"/>
            <c:bubble3D val="0"/>
            <c:spPr>
              <a:solidFill>
                <a:srgbClr val="0070C0"/>
              </a:solidFill>
            </c:spPr>
            <c:extLst>
              <c:ext xmlns:c16="http://schemas.microsoft.com/office/drawing/2014/chart" uri="{C3380CC4-5D6E-409C-BE32-E72D297353CC}">
                <c16:uniqueId val="{000001A5-CC73-BB4F-8E9B-6598024757EA}"/>
              </c:ext>
            </c:extLst>
          </c:dPt>
          <c:dPt>
            <c:idx val="1"/>
            <c:invertIfNegative val="0"/>
            <c:bubble3D val="0"/>
            <c:spPr>
              <a:solidFill>
                <a:srgbClr val="0070C0"/>
              </a:solidFill>
            </c:spPr>
            <c:extLst>
              <c:ext xmlns:c16="http://schemas.microsoft.com/office/drawing/2014/chart" uri="{C3380CC4-5D6E-409C-BE32-E72D297353CC}">
                <c16:uniqueId val="{000001A7-CC73-BB4F-8E9B-6598024757EA}"/>
              </c:ext>
            </c:extLst>
          </c:dPt>
          <c:dPt>
            <c:idx val="2"/>
            <c:invertIfNegative val="0"/>
            <c:bubble3D val="0"/>
            <c:spPr>
              <a:solidFill>
                <a:srgbClr val="0070C0"/>
              </a:solidFill>
            </c:spPr>
            <c:extLst>
              <c:ext xmlns:c16="http://schemas.microsoft.com/office/drawing/2014/chart" uri="{C3380CC4-5D6E-409C-BE32-E72D297353CC}">
                <c16:uniqueId val="{000001A9-CC73-BB4F-8E9B-6598024757EA}"/>
              </c:ext>
            </c:extLst>
          </c:dPt>
          <c:dPt>
            <c:idx val="3"/>
            <c:invertIfNegative val="0"/>
            <c:bubble3D val="0"/>
            <c:spPr>
              <a:solidFill>
                <a:srgbClr val="0070C0"/>
              </a:solidFill>
            </c:spPr>
            <c:extLst>
              <c:ext xmlns:c16="http://schemas.microsoft.com/office/drawing/2014/chart" uri="{C3380CC4-5D6E-409C-BE32-E72D297353CC}">
                <c16:uniqueId val="{000001AB-CC73-BB4F-8E9B-6598024757EA}"/>
              </c:ext>
            </c:extLst>
          </c:dPt>
          <c:dPt>
            <c:idx val="4"/>
            <c:invertIfNegative val="0"/>
            <c:bubble3D val="0"/>
            <c:spPr>
              <a:solidFill>
                <a:srgbClr val="0070C0"/>
              </a:solidFill>
            </c:spPr>
            <c:extLst>
              <c:ext xmlns:c16="http://schemas.microsoft.com/office/drawing/2014/chart" uri="{C3380CC4-5D6E-409C-BE32-E72D297353CC}">
                <c16:uniqueId val="{000001AD-CC73-BB4F-8E9B-6598024757EA}"/>
              </c:ext>
            </c:extLst>
          </c:dPt>
          <c:cat>
            <c:strRef>
              <c:f>Trajectoires!$D$32:$H$32</c:f>
              <c:strCache>
                <c:ptCount val="5"/>
                <c:pt idx="0">
                  <c:v>2024</c:v>
                </c:pt>
                <c:pt idx="4">
                  <c:v>Horizon ++</c:v>
                </c:pt>
              </c:strCache>
            </c:strRef>
          </c:cat>
          <c:val>
            <c:numRef>
              <c:f>Trajectoires!$D$75:$H$75</c:f>
              <c:numCache>
                <c:formatCode>0.0</c:formatCode>
                <c:ptCount val="5"/>
                <c:pt idx="0">
                  <c:v>0</c:v>
                </c:pt>
                <c:pt idx="4">
                  <c:v>0</c:v>
                </c:pt>
              </c:numCache>
            </c:numRef>
          </c:val>
          <c:extLst>
            <c:ext xmlns:c16="http://schemas.microsoft.com/office/drawing/2014/chart" uri="{C3380CC4-5D6E-409C-BE32-E72D297353CC}">
              <c16:uniqueId val="{000001BA-56EB-5141-8383-96297DD96B28}"/>
            </c:ext>
          </c:extLst>
        </c:ser>
        <c:ser>
          <c:idx val="43"/>
          <c:order val="43"/>
          <c:tx>
            <c:strRef>
              <c:f>Trajectoires!$C$76</c:f>
              <c:strCache>
                <c:ptCount val="1"/>
                <c:pt idx="0">
                  <c:v>TGB</c:v>
                </c:pt>
              </c:strCache>
            </c:strRef>
          </c:tx>
          <c:invertIfNegative val="0"/>
          <c:dPt>
            <c:idx val="0"/>
            <c:invertIfNegative val="0"/>
            <c:bubble3D val="0"/>
            <c:spPr>
              <a:solidFill>
                <a:srgbClr val="0B3040"/>
              </a:solidFill>
            </c:spPr>
            <c:extLst>
              <c:ext xmlns:c16="http://schemas.microsoft.com/office/drawing/2014/chart" uri="{C3380CC4-5D6E-409C-BE32-E72D297353CC}">
                <c16:uniqueId val="{000001AF-CC73-BB4F-8E9B-6598024757EA}"/>
              </c:ext>
            </c:extLst>
          </c:dPt>
          <c:dPt>
            <c:idx val="1"/>
            <c:invertIfNegative val="0"/>
            <c:bubble3D val="0"/>
            <c:spPr>
              <a:solidFill>
                <a:srgbClr val="0B3040"/>
              </a:solidFill>
            </c:spPr>
            <c:extLst>
              <c:ext xmlns:c16="http://schemas.microsoft.com/office/drawing/2014/chart" uri="{C3380CC4-5D6E-409C-BE32-E72D297353CC}">
                <c16:uniqueId val="{000001B1-CC73-BB4F-8E9B-6598024757EA}"/>
              </c:ext>
            </c:extLst>
          </c:dPt>
          <c:dPt>
            <c:idx val="2"/>
            <c:invertIfNegative val="0"/>
            <c:bubble3D val="0"/>
            <c:spPr>
              <a:solidFill>
                <a:srgbClr val="0B3040"/>
              </a:solidFill>
            </c:spPr>
            <c:extLst>
              <c:ext xmlns:c16="http://schemas.microsoft.com/office/drawing/2014/chart" uri="{C3380CC4-5D6E-409C-BE32-E72D297353CC}">
                <c16:uniqueId val="{000001B3-CC73-BB4F-8E9B-6598024757EA}"/>
              </c:ext>
            </c:extLst>
          </c:dPt>
          <c:dPt>
            <c:idx val="3"/>
            <c:invertIfNegative val="0"/>
            <c:bubble3D val="0"/>
            <c:spPr>
              <a:solidFill>
                <a:srgbClr val="0B3040"/>
              </a:solidFill>
            </c:spPr>
            <c:extLst>
              <c:ext xmlns:c16="http://schemas.microsoft.com/office/drawing/2014/chart" uri="{C3380CC4-5D6E-409C-BE32-E72D297353CC}">
                <c16:uniqueId val="{000001B5-CC73-BB4F-8E9B-6598024757EA}"/>
              </c:ext>
            </c:extLst>
          </c:dPt>
          <c:dPt>
            <c:idx val="4"/>
            <c:invertIfNegative val="0"/>
            <c:bubble3D val="0"/>
            <c:spPr>
              <a:solidFill>
                <a:srgbClr val="0B3040"/>
              </a:solidFill>
            </c:spPr>
            <c:extLst>
              <c:ext xmlns:c16="http://schemas.microsoft.com/office/drawing/2014/chart" uri="{C3380CC4-5D6E-409C-BE32-E72D297353CC}">
                <c16:uniqueId val="{000001B7-CC73-BB4F-8E9B-6598024757EA}"/>
              </c:ext>
            </c:extLst>
          </c:dPt>
          <c:cat>
            <c:strRef>
              <c:f>Trajectoires!$D$32:$H$32</c:f>
              <c:strCache>
                <c:ptCount val="5"/>
                <c:pt idx="0">
                  <c:v>2024</c:v>
                </c:pt>
                <c:pt idx="4">
                  <c:v>Horizon ++</c:v>
                </c:pt>
              </c:strCache>
            </c:strRef>
          </c:cat>
          <c:val>
            <c:numRef>
              <c:f>Trajectoires!$D$76:$H$76</c:f>
              <c:numCache>
                <c:formatCode>0.0</c:formatCode>
                <c:ptCount val="5"/>
                <c:pt idx="0">
                  <c:v>0</c:v>
                </c:pt>
                <c:pt idx="4">
                  <c:v>0</c:v>
                </c:pt>
              </c:numCache>
            </c:numRef>
          </c:val>
          <c:extLst>
            <c:ext xmlns:c16="http://schemas.microsoft.com/office/drawing/2014/chart" uri="{C3380CC4-5D6E-409C-BE32-E72D297353CC}">
              <c16:uniqueId val="{000001BB-56EB-5141-8383-96297DD96B28}"/>
            </c:ext>
          </c:extLst>
        </c:ser>
        <c:ser>
          <c:idx val="44"/>
          <c:order val="44"/>
          <c:tx>
            <c:strRef>
              <c:f>Trajectoires!$C$77</c:f>
              <c:strCache>
                <c:ptCount val="1"/>
                <c:pt idx="0">
                  <c:v>PB</c:v>
                </c:pt>
              </c:strCache>
            </c:strRef>
          </c:tx>
          <c:invertIfNegative val="0"/>
          <c:dPt>
            <c:idx val="0"/>
            <c:invertIfNegative val="0"/>
            <c:bubble3D val="0"/>
            <c:spPr>
              <a:solidFill>
                <a:srgbClr val="FCFFD1"/>
              </a:solidFill>
            </c:spPr>
            <c:extLst>
              <c:ext xmlns:c16="http://schemas.microsoft.com/office/drawing/2014/chart" uri="{C3380CC4-5D6E-409C-BE32-E72D297353CC}">
                <c16:uniqueId val="{000001B9-CC73-BB4F-8E9B-6598024757EA}"/>
              </c:ext>
            </c:extLst>
          </c:dPt>
          <c:dPt>
            <c:idx val="1"/>
            <c:invertIfNegative val="0"/>
            <c:bubble3D val="0"/>
            <c:spPr>
              <a:solidFill>
                <a:srgbClr val="FCFFD1"/>
              </a:solidFill>
            </c:spPr>
            <c:extLst>
              <c:ext xmlns:c16="http://schemas.microsoft.com/office/drawing/2014/chart" uri="{C3380CC4-5D6E-409C-BE32-E72D297353CC}">
                <c16:uniqueId val="{000001BB-CC73-BB4F-8E9B-6598024757EA}"/>
              </c:ext>
            </c:extLst>
          </c:dPt>
          <c:dPt>
            <c:idx val="2"/>
            <c:invertIfNegative val="0"/>
            <c:bubble3D val="0"/>
            <c:spPr>
              <a:solidFill>
                <a:srgbClr val="FCFFD1"/>
              </a:solidFill>
            </c:spPr>
            <c:extLst>
              <c:ext xmlns:c16="http://schemas.microsoft.com/office/drawing/2014/chart" uri="{C3380CC4-5D6E-409C-BE32-E72D297353CC}">
                <c16:uniqueId val="{000001BD-CC73-BB4F-8E9B-6598024757EA}"/>
              </c:ext>
            </c:extLst>
          </c:dPt>
          <c:dPt>
            <c:idx val="3"/>
            <c:invertIfNegative val="0"/>
            <c:bubble3D val="0"/>
            <c:spPr>
              <a:solidFill>
                <a:srgbClr val="FCFFD1"/>
              </a:solidFill>
            </c:spPr>
            <c:extLst>
              <c:ext xmlns:c16="http://schemas.microsoft.com/office/drawing/2014/chart" uri="{C3380CC4-5D6E-409C-BE32-E72D297353CC}">
                <c16:uniqueId val="{000001BF-CC73-BB4F-8E9B-6598024757EA}"/>
              </c:ext>
            </c:extLst>
          </c:dPt>
          <c:dPt>
            <c:idx val="4"/>
            <c:invertIfNegative val="0"/>
            <c:bubble3D val="0"/>
            <c:spPr>
              <a:solidFill>
                <a:srgbClr val="FCFFD1"/>
              </a:solidFill>
            </c:spPr>
            <c:extLst>
              <c:ext xmlns:c16="http://schemas.microsoft.com/office/drawing/2014/chart" uri="{C3380CC4-5D6E-409C-BE32-E72D297353CC}">
                <c16:uniqueId val="{000001C1-CC73-BB4F-8E9B-6598024757EA}"/>
              </c:ext>
            </c:extLst>
          </c:dPt>
          <c:cat>
            <c:strRef>
              <c:f>Trajectoires!$D$32:$H$32</c:f>
              <c:strCache>
                <c:ptCount val="5"/>
                <c:pt idx="0">
                  <c:v>2024</c:v>
                </c:pt>
                <c:pt idx="4">
                  <c:v>Horizon ++</c:v>
                </c:pt>
              </c:strCache>
            </c:strRef>
          </c:cat>
          <c:val>
            <c:numRef>
              <c:f>Trajectoires!$D$77:$H$77</c:f>
              <c:numCache>
                <c:formatCode>0.0</c:formatCode>
                <c:ptCount val="5"/>
                <c:pt idx="0">
                  <c:v>0</c:v>
                </c:pt>
                <c:pt idx="4">
                  <c:v>0</c:v>
                </c:pt>
              </c:numCache>
            </c:numRef>
          </c:val>
          <c:extLst>
            <c:ext xmlns:c16="http://schemas.microsoft.com/office/drawing/2014/chart" uri="{C3380CC4-5D6E-409C-BE32-E72D297353CC}">
              <c16:uniqueId val="{000001BC-56EB-5141-8383-96297DD96B28}"/>
            </c:ext>
          </c:extLst>
        </c:ser>
        <c:ser>
          <c:idx val="45"/>
          <c:order val="45"/>
          <c:tx>
            <c:strRef>
              <c:f>Trajectoires!$C$78</c:f>
              <c:strCache>
                <c:ptCount val="1"/>
                <c:pt idx="0">
                  <c:v>BM</c:v>
                </c:pt>
              </c:strCache>
            </c:strRef>
          </c:tx>
          <c:invertIfNegative val="0"/>
          <c:dPt>
            <c:idx val="0"/>
            <c:invertIfNegative val="0"/>
            <c:bubble3D val="0"/>
            <c:spPr>
              <a:solidFill>
                <a:srgbClr val="FDFF72"/>
              </a:solidFill>
            </c:spPr>
            <c:extLst>
              <c:ext xmlns:c16="http://schemas.microsoft.com/office/drawing/2014/chart" uri="{C3380CC4-5D6E-409C-BE32-E72D297353CC}">
                <c16:uniqueId val="{000001C3-CC73-BB4F-8E9B-6598024757EA}"/>
              </c:ext>
            </c:extLst>
          </c:dPt>
          <c:dPt>
            <c:idx val="1"/>
            <c:invertIfNegative val="0"/>
            <c:bubble3D val="0"/>
            <c:spPr>
              <a:solidFill>
                <a:srgbClr val="FDFF72"/>
              </a:solidFill>
            </c:spPr>
            <c:extLst>
              <c:ext xmlns:c16="http://schemas.microsoft.com/office/drawing/2014/chart" uri="{C3380CC4-5D6E-409C-BE32-E72D297353CC}">
                <c16:uniqueId val="{000001C5-CC73-BB4F-8E9B-6598024757EA}"/>
              </c:ext>
            </c:extLst>
          </c:dPt>
          <c:dPt>
            <c:idx val="2"/>
            <c:invertIfNegative val="0"/>
            <c:bubble3D val="0"/>
            <c:spPr>
              <a:solidFill>
                <a:srgbClr val="FDFF72"/>
              </a:solidFill>
            </c:spPr>
            <c:extLst>
              <c:ext xmlns:c16="http://schemas.microsoft.com/office/drawing/2014/chart" uri="{C3380CC4-5D6E-409C-BE32-E72D297353CC}">
                <c16:uniqueId val="{000001C7-CC73-BB4F-8E9B-6598024757EA}"/>
              </c:ext>
            </c:extLst>
          </c:dPt>
          <c:dPt>
            <c:idx val="3"/>
            <c:invertIfNegative val="0"/>
            <c:bubble3D val="0"/>
            <c:spPr>
              <a:solidFill>
                <a:srgbClr val="FDFF72"/>
              </a:solidFill>
            </c:spPr>
            <c:extLst>
              <c:ext xmlns:c16="http://schemas.microsoft.com/office/drawing/2014/chart" uri="{C3380CC4-5D6E-409C-BE32-E72D297353CC}">
                <c16:uniqueId val="{000001C9-CC73-BB4F-8E9B-6598024757EA}"/>
              </c:ext>
            </c:extLst>
          </c:dPt>
          <c:dPt>
            <c:idx val="4"/>
            <c:invertIfNegative val="0"/>
            <c:bubble3D val="0"/>
            <c:spPr>
              <a:solidFill>
                <a:srgbClr val="FDFF72"/>
              </a:solidFill>
            </c:spPr>
            <c:extLst>
              <c:ext xmlns:c16="http://schemas.microsoft.com/office/drawing/2014/chart" uri="{C3380CC4-5D6E-409C-BE32-E72D297353CC}">
                <c16:uniqueId val="{000001CB-CC73-BB4F-8E9B-6598024757EA}"/>
              </c:ext>
            </c:extLst>
          </c:dPt>
          <c:cat>
            <c:strRef>
              <c:f>Trajectoires!$D$32:$H$32</c:f>
              <c:strCache>
                <c:ptCount val="5"/>
                <c:pt idx="0">
                  <c:v>2024</c:v>
                </c:pt>
                <c:pt idx="4">
                  <c:v>Horizon ++</c:v>
                </c:pt>
              </c:strCache>
            </c:strRef>
          </c:cat>
          <c:val>
            <c:numRef>
              <c:f>Trajectoires!$D$78:$H$78</c:f>
              <c:numCache>
                <c:formatCode>0.0</c:formatCode>
                <c:ptCount val="5"/>
                <c:pt idx="0">
                  <c:v>0</c:v>
                </c:pt>
                <c:pt idx="4">
                  <c:v>0</c:v>
                </c:pt>
              </c:numCache>
            </c:numRef>
          </c:val>
          <c:extLst>
            <c:ext xmlns:c16="http://schemas.microsoft.com/office/drawing/2014/chart" uri="{C3380CC4-5D6E-409C-BE32-E72D297353CC}">
              <c16:uniqueId val="{000001BD-56EB-5141-8383-96297DD96B28}"/>
            </c:ext>
          </c:extLst>
        </c:ser>
        <c:ser>
          <c:idx val="46"/>
          <c:order val="46"/>
          <c:tx>
            <c:strRef>
              <c:f>Trajectoires!$C$79</c:f>
              <c:strCache>
                <c:ptCount val="1"/>
                <c:pt idx="0">
                  <c:v>GB</c:v>
                </c:pt>
              </c:strCache>
            </c:strRef>
          </c:tx>
          <c:invertIfNegative val="0"/>
          <c:dPt>
            <c:idx val="0"/>
            <c:invertIfNegative val="0"/>
            <c:bubble3D val="0"/>
            <c:spPr>
              <a:solidFill>
                <a:srgbClr val="FFFF00"/>
              </a:solidFill>
            </c:spPr>
            <c:extLst>
              <c:ext xmlns:c16="http://schemas.microsoft.com/office/drawing/2014/chart" uri="{C3380CC4-5D6E-409C-BE32-E72D297353CC}">
                <c16:uniqueId val="{000001CD-CC73-BB4F-8E9B-6598024757EA}"/>
              </c:ext>
            </c:extLst>
          </c:dPt>
          <c:dPt>
            <c:idx val="1"/>
            <c:invertIfNegative val="0"/>
            <c:bubble3D val="0"/>
            <c:spPr>
              <a:solidFill>
                <a:srgbClr val="FFFF00"/>
              </a:solidFill>
            </c:spPr>
            <c:extLst>
              <c:ext xmlns:c16="http://schemas.microsoft.com/office/drawing/2014/chart" uri="{C3380CC4-5D6E-409C-BE32-E72D297353CC}">
                <c16:uniqueId val="{000001CF-CC73-BB4F-8E9B-6598024757EA}"/>
              </c:ext>
            </c:extLst>
          </c:dPt>
          <c:dPt>
            <c:idx val="2"/>
            <c:invertIfNegative val="0"/>
            <c:bubble3D val="0"/>
            <c:spPr>
              <a:solidFill>
                <a:srgbClr val="FFFF00"/>
              </a:solidFill>
            </c:spPr>
            <c:extLst>
              <c:ext xmlns:c16="http://schemas.microsoft.com/office/drawing/2014/chart" uri="{C3380CC4-5D6E-409C-BE32-E72D297353CC}">
                <c16:uniqueId val="{000001D1-CC73-BB4F-8E9B-6598024757EA}"/>
              </c:ext>
            </c:extLst>
          </c:dPt>
          <c:dPt>
            <c:idx val="3"/>
            <c:invertIfNegative val="0"/>
            <c:bubble3D val="0"/>
            <c:spPr>
              <a:solidFill>
                <a:srgbClr val="FFFF00"/>
              </a:solidFill>
            </c:spPr>
            <c:extLst>
              <c:ext xmlns:c16="http://schemas.microsoft.com/office/drawing/2014/chart" uri="{C3380CC4-5D6E-409C-BE32-E72D297353CC}">
                <c16:uniqueId val="{000001D3-CC73-BB4F-8E9B-6598024757EA}"/>
              </c:ext>
            </c:extLst>
          </c:dPt>
          <c:dPt>
            <c:idx val="4"/>
            <c:invertIfNegative val="0"/>
            <c:bubble3D val="0"/>
            <c:spPr>
              <a:solidFill>
                <a:srgbClr val="FFFF00"/>
              </a:solidFill>
            </c:spPr>
            <c:extLst>
              <c:ext xmlns:c16="http://schemas.microsoft.com/office/drawing/2014/chart" uri="{C3380CC4-5D6E-409C-BE32-E72D297353CC}">
                <c16:uniqueId val="{000001D5-CC73-BB4F-8E9B-6598024757EA}"/>
              </c:ext>
            </c:extLst>
          </c:dPt>
          <c:cat>
            <c:strRef>
              <c:f>Trajectoires!$D$32:$H$32</c:f>
              <c:strCache>
                <c:ptCount val="5"/>
                <c:pt idx="0">
                  <c:v>2024</c:v>
                </c:pt>
                <c:pt idx="4">
                  <c:v>Horizon ++</c:v>
                </c:pt>
              </c:strCache>
            </c:strRef>
          </c:cat>
          <c:val>
            <c:numRef>
              <c:f>Trajectoires!$D$79:$H$79</c:f>
              <c:numCache>
                <c:formatCode>0.0</c:formatCode>
                <c:ptCount val="5"/>
                <c:pt idx="0">
                  <c:v>0</c:v>
                </c:pt>
                <c:pt idx="4">
                  <c:v>0</c:v>
                </c:pt>
              </c:numCache>
            </c:numRef>
          </c:val>
          <c:extLst>
            <c:ext xmlns:c16="http://schemas.microsoft.com/office/drawing/2014/chart" uri="{C3380CC4-5D6E-409C-BE32-E72D297353CC}">
              <c16:uniqueId val="{000001BE-56EB-5141-8383-96297DD96B28}"/>
            </c:ext>
          </c:extLst>
        </c:ser>
        <c:ser>
          <c:idx val="47"/>
          <c:order val="47"/>
          <c:tx>
            <c:strRef>
              <c:f>Trajectoires!$C$80</c:f>
              <c:strCache>
                <c:ptCount val="1"/>
                <c:pt idx="0">
                  <c:v>TGB</c:v>
                </c:pt>
              </c:strCache>
            </c:strRef>
          </c:tx>
          <c:invertIfNegative val="0"/>
          <c:dPt>
            <c:idx val="0"/>
            <c:invertIfNegative val="0"/>
            <c:bubble3D val="0"/>
            <c:spPr>
              <a:solidFill>
                <a:srgbClr val="E8DE00"/>
              </a:solidFill>
            </c:spPr>
            <c:extLst>
              <c:ext xmlns:c16="http://schemas.microsoft.com/office/drawing/2014/chart" uri="{C3380CC4-5D6E-409C-BE32-E72D297353CC}">
                <c16:uniqueId val="{000001D7-CC73-BB4F-8E9B-6598024757EA}"/>
              </c:ext>
            </c:extLst>
          </c:dPt>
          <c:dPt>
            <c:idx val="1"/>
            <c:invertIfNegative val="0"/>
            <c:bubble3D val="0"/>
            <c:spPr>
              <a:solidFill>
                <a:srgbClr val="E8DE00"/>
              </a:solidFill>
            </c:spPr>
            <c:extLst>
              <c:ext xmlns:c16="http://schemas.microsoft.com/office/drawing/2014/chart" uri="{C3380CC4-5D6E-409C-BE32-E72D297353CC}">
                <c16:uniqueId val="{000001D9-CC73-BB4F-8E9B-6598024757EA}"/>
              </c:ext>
            </c:extLst>
          </c:dPt>
          <c:dPt>
            <c:idx val="2"/>
            <c:invertIfNegative val="0"/>
            <c:bubble3D val="0"/>
            <c:spPr>
              <a:solidFill>
                <a:srgbClr val="E8DE00"/>
              </a:solidFill>
            </c:spPr>
            <c:extLst>
              <c:ext xmlns:c16="http://schemas.microsoft.com/office/drawing/2014/chart" uri="{C3380CC4-5D6E-409C-BE32-E72D297353CC}">
                <c16:uniqueId val="{000001DB-CC73-BB4F-8E9B-6598024757EA}"/>
              </c:ext>
            </c:extLst>
          </c:dPt>
          <c:dPt>
            <c:idx val="3"/>
            <c:invertIfNegative val="0"/>
            <c:bubble3D val="0"/>
            <c:spPr>
              <a:solidFill>
                <a:srgbClr val="E8DE00"/>
              </a:solidFill>
            </c:spPr>
            <c:extLst>
              <c:ext xmlns:c16="http://schemas.microsoft.com/office/drawing/2014/chart" uri="{C3380CC4-5D6E-409C-BE32-E72D297353CC}">
                <c16:uniqueId val="{000001DD-CC73-BB4F-8E9B-6598024757EA}"/>
              </c:ext>
            </c:extLst>
          </c:dPt>
          <c:dPt>
            <c:idx val="4"/>
            <c:invertIfNegative val="0"/>
            <c:bubble3D val="0"/>
            <c:spPr>
              <a:solidFill>
                <a:srgbClr val="E8DE00"/>
              </a:solidFill>
            </c:spPr>
            <c:extLst>
              <c:ext xmlns:c16="http://schemas.microsoft.com/office/drawing/2014/chart" uri="{C3380CC4-5D6E-409C-BE32-E72D297353CC}">
                <c16:uniqueId val="{000001DF-CC73-BB4F-8E9B-6598024757EA}"/>
              </c:ext>
            </c:extLst>
          </c:dPt>
          <c:cat>
            <c:strRef>
              <c:f>Trajectoires!$D$32:$H$32</c:f>
              <c:strCache>
                <c:ptCount val="5"/>
                <c:pt idx="0">
                  <c:v>2024</c:v>
                </c:pt>
                <c:pt idx="4">
                  <c:v>Horizon ++</c:v>
                </c:pt>
              </c:strCache>
            </c:strRef>
          </c:cat>
          <c:val>
            <c:numRef>
              <c:f>Trajectoires!$D$80:$H$80</c:f>
              <c:numCache>
                <c:formatCode>0.0</c:formatCode>
                <c:ptCount val="5"/>
                <c:pt idx="0">
                  <c:v>0</c:v>
                </c:pt>
                <c:pt idx="4">
                  <c:v>0</c:v>
                </c:pt>
              </c:numCache>
            </c:numRef>
          </c:val>
          <c:extLst>
            <c:ext xmlns:c16="http://schemas.microsoft.com/office/drawing/2014/chart" uri="{C3380CC4-5D6E-409C-BE32-E72D297353CC}">
              <c16:uniqueId val="{000001BF-56EB-5141-8383-96297DD96B28}"/>
            </c:ext>
          </c:extLst>
        </c:ser>
        <c:ser>
          <c:idx val="48"/>
          <c:order val="48"/>
          <c:tx>
            <c:strRef>
              <c:f>Trajectoires!$C$81</c:f>
              <c:strCache>
                <c:ptCount val="1"/>
                <c:pt idx="0">
                  <c:v>PB</c:v>
                </c:pt>
              </c:strCache>
            </c:strRef>
          </c:tx>
          <c:invertIfNegative val="0"/>
          <c:dPt>
            <c:idx val="0"/>
            <c:invertIfNegative val="0"/>
            <c:bubble3D val="0"/>
            <c:spPr>
              <a:solidFill>
                <a:srgbClr val="DAF2D0"/>
              </a:solidFill>
            </c:spPr>
            <c:extLst>
              <c:ext xmlns:c16="http://schemas.microsoft.com/office/drawing/2014/chart" uri="{C3380CC4-5D6E-409C-BE32-E72D297353CC}">
                <c16:uniqueId val="{000001E1-CC73-BB4F-8E9B-6598024757EA}"/>
              </c:ext>
            </c:extLst>
          </c:dPt>
          <c:dPt>
            <c:idx val="1"/>
            <c:invertIfNegative val="0"/>
            <c:bubble3D val="0"/>
            <c:spPr>
              <a:solidFill>
                <a:srgbClr val="DAF2D0"/>
              </a:solidFill>
            </c:spPr>
            <c:extLst>
              <c:ext xmlns:c16="http://schemas.microsoft.com/office/drawing/2014/chart" uri="{C3380CC4-5D6E-409C-BE32-E72D297353CC}">
                <c16:uniqueId val="{000001E3-CC73-BB4F-8E9B-6598024757EA}"/>
              </c:ext>
            </c:extLst>
          </c:dPt>
          <c:dPt>
            <c:idx val="2"/>
            <c:invertIfNegative val="0"/>
            <c:bubble3D val="0"/>
            <c:spPr>
              <a:solidFill>
                <a:srgbClr val="DAF2D0"/>
              </a:solidFill>
            </c:spPr>
            <c:extLst>
              <c:ext xmlns:c16="http://schemas.microsoft.com/office/drawing/2014/chart" uri="{C3380CC4-5D6E-409C-BE32-E72D297353CC}">
                <c16:uniqueId val="{000001E5-CC73-BB4F-8E9B-6598024757EA}"/>
              </c:ext>
            </c:extLst>
          </c:dPt>
          <c:dPt>
            <c:idx val="3"/>
            <c:invertIfNegative val="0"/>
            <c:bubble3D val="0"/>
            <c:spPr>
              <a:solidFill>
                <a:srgbClr val="DAF2D0"/>
              </a:solidFill>
            </c:spPr>
            <c:extLst>
              <c:ext xmlns:c16="http://schemas.microsoft.com/office/drawing/2014/chart" uri="{C3380CC4-5D6E-409C-BE32-E72D297353CC}">
                <c16:uniqueId val="{000001E7-CC73-BB4F-8E9B-6598024757EA}"/>
              </c:ext>
            </c:extLst>
          </c:dPt>
          <c:dPt>
            <c:idx val="4"/>
            <c:invertIfNegative val="0"/>
            <c:bubble3D val="0"/>
            <c:spPr>
              <a:solidFill>
                <a:srgbClr val="DAF2D0"/>
              </a:solidFill>
            </c:spPr>
            <c:extLst>
              <c:ext xmlns:c16="http://schemas.microsoft.com/office/drawing/2014/chart" uri="{C3380CC4-5D6E-409C-BE32-E72D297353CC}">
                <c16:uniqueId val="{000001E9-CC73-BB4F-8E9B-6598024757EA}"/>
              </c:ext>
            </c:extLst>
          </c:dPt>
          <c:cat>
            <c:strRef>
              <c:f>Trajectoires!$D$32:$H$32</c:f>
              <c:strCache>
                <c:ptCount val="5"/>
                <c:pt idx="0">
                  <c:v>2024</c:v>
                </c:pt>
                <c:pt idx="4">
                  <c:v>Horizon ++</c:v>
                </c:pt>
              </c:strCache>
            </c:strRef>
          </c:cat>
          <c:val>
            <c:numRef>
              <c:f>Trajectoires!$D$81:$H$81</c:f>
              <c:numCache>
                <c:formatCode>0.0</c:formatCode>
                <c:ptCount val="5"/>
                <c:pt idx="0">
                  <c:v>0</c:v>
                </c:pt>
                <c:pt idx="4">
                  <c:v>0</c:v>
                </c:pt>
              </c:numCache>
            </c:numRef>
          </c:val>
          <c:extLst>
            <c:ext xmlns:c16="http://schemas.microsoft.com/office/drawing/2014/chart" uri="{C3380CC4-5D6E-409C-BE32-E72D297353CC}">
              <c16:uniqueId val="{000001C0-56EB-5141-8383-96297DD96B28}"/>
            </c:ext>
          </c:extLst>
        </c:ser>
        <c:ser>
          <c:idx val="49"/>
          <c:order val="49"/>
          <c:tx>
            <c:strRef>
              <c:f>Trajectoires!$C$82</c:f>
              <c:strCache>
                <c:ptCount val="1"/>
                <c:pt idx="0">
                  <c:v>BM</c:v>
                </c:pt>
              </c:strCache>
            </c:strRef>
          </c:tx>
          <c:invertIfNegative val="0"/>
          <c:dPt>
            <c:idx val="0"/>
            <c:invertIfNegative val="0"/>
            <c:bubble3D val="0"/>
            <c:spPr>
              <a:solidFill>
                <a:srgbClr val="8ED973"/>
              </a:solidFill>
            </c:spPr>
            <c:extLst>
              <c:ext xmlns:c16="http://schemas.microsoft.com/office/drawing/2014/chart" uri="{C3380CC4-5D6E-409C-BE32-E72D297353CC}">
                <c16:uniqueId val="{000001EB-CC73-BB4F-8E9B-6598024757EA}"/>
              </c:ext>
            </c:extLst>
          </c:dPt>
          <c:dPt>
            <c:idx val="1"/>
            <c:invertIfNegative val="0"/>
            <c:bubble3D val="0"/>
            <c:spPr>
              <a:solidFill>
                <a:srgbClr val="8ED973"/>
              </a:solidFill>
            </c:spPr>
            <c:extLst>
              <c:ext xmlns:c16="http://schemas.microsoft.com/office/drawing/2014/chart" uri="{C3380CC4-5D6E-409C-BE32-E72D297353CC}">
                <c16:uniqueId val="{000001ED-CC73-BB4F-8E9B-6598024757EA}"/>
              </c:ext>
            </c:extLst>
          </c:dPt>
          <c:dPt>
            <c:idx val="2"/>
            <c:invertIfNegative val="0"/>
            <c:bubble3D val="0"/>
            <c:spPr>
              <a:solidFill>
                <a:srgbClr val="8ED973"/>
              </a:solidFill>
            </c:spPr>
            <c:extLst>
              <c:ext xmlns:c16="http://schemas.microsoft.com/office/drawing/2014/chart" uri="{C3380CC4-5D6E-409C-BE32-E72D297353CC}">
                <c16:uniqueId val="{000001EF-CC73-BB4F-8E9B-6598024757EA}"/>
              </c:ext>
            </c:extLst>
          </c:dPt>
          <c:dPt>
            <c:idx val="3"/>
            <c:invertIfNegative val="0"/>
            <c:bubble3D val="0"/>
            <c:spPr>
              <a:solidFill>
                <a:srgbClr val="8ED973"/>
              </a:solidFill>
            </c:spPr>
            <c:extLst>
              <c:ext xmlns:c16="http://schemas.microsoft.com/office/drawing/2014/chart" uri="{C3380CC4-5D6E-409C-BE32-E72D297353CC}">
                <c16:uniqueId val="{000001F1-CC73-BB4F-8E9B-6598024757EA}"/>
              </c:ext>
            </c:extLst>
          </c:dPt>
          <c:dPt>
            <c:idx val="4"/>
            <c:invertIfNegative val="0"/>
            <c:bubble3D val="0"/>
            <c:spPr>
              <a:solidFill>
                <a:srgbClr val="8ED973"/>
              </a:solidFill>
            </c:spPr>
            <c:extLst>
              <c:ext xmlns:c16="http://schemas.microsoft.com/office/drawing/2014/chart" uri="{C3380CC4-5D6E-409C-BE32-E72D297353CC}">
                <c16:uniqueId val="{000001F3-CC73-BB4F-8E9B-6598024757EA}"/>
              </c:ext>
            </c:extLst>
          </c:dPt>
          <c:cat>
            <c:strRef>
              <c:f>Trajectoires!$D$32:$H$32</c:f>
              <c:strCache>
                <c:ptCount val="5"/>
                <c:pt idx="0">
                  <c:v>2024</c:v>
                </c:pt>
                <c:pt idx="4">
                  <c:v>Horizon ++</c:v>
                </c:pt>
              </c:strCache>
            </c:strRef>
          </c:cat>
          <c:val>
            <c:numRef>
              <c:f>Trajectoires!$D$82:$H$82</c:f>
              <c:numCache>
                <c:formatCode>0.0</c:formatCode>
                <c:ptCount val="5"/>
                <c:pt idx="0">
                  <c:v>0</c:v>
                </c:pt>
                <c:pt idx="4">
                  <c:v>0</c:v>
                </c:pt>
              </c:numCache>
            </c:numRef>
          </c:val>
          <c:extLst>
            <c:ext xmlns:c16="http://schemas.microsoft.com/office/drawing/2014/chart" uri="{C3380CC4-5D6E-409C-BE32-E72D297353CC}">
              <c16:uniqueId val="{000001C1-56EB-5141-8383-96297DD96B28}"/>
            </c:ext>
          </c:extLst>
        </c:ser>
        <c:ser>
          <c:idx val="50"/>
          <c:order val="50"/>
          <c:tx>
            <c:strRef>
              <c:f>Trajectoires!$C$83</c:f>
              <c:strCache>
                <c:ptCount val="1"/>
                <c:pt idx="0">
                  <c:v>GB</c:v>
                </c:pt>
              </c:strCache>
            </c:strRef>
          </c:tx>
          <c:invertIfNegative val="0"/>
          <c:dPt>
            <c:idx val="0"/>
            <c:invertIfNegative val="0"/>
            <c:bubble3D val="0"/>
            <c:spPr>
              <a:solidFill>
                <a:srgbClr val="00B050"/>
              </a:solidFill>
            </c:spPr>
            <c:extLst>
              <c:ext xmlns:c16="http://schemas.microsoft.com/office/drawing/2014/chart" uri="{C3380CC4-5D6E-409C-BE32-E72D297353CC}">
                <c16:uniqueId val="{000001F5-CC73-BB4F-8E9B-6598024757EA}"/>
              </c:ext>
            </c:extLst>
          </c:dPt>
          <c:dPt>
            <c:idx val="1"/>
            <c:invertIfNegative val="0"/>
            <c:bubble3D val="0"/>
            <c:spPr>
              <a:solidFill>
                <a:srgbClr val="00B050"/>
              </a:solidFill>
            </c:spPr>
            <c:extLst>
              <c:ext xmlns:c16="http://schemas.microsoft.com/office/drawing/2014/chart" uri="{C3380CC4-5D6E-409C-BE32-E72D297353CC}">
                <c16:uniqueId val="{000001F7-CC73-BB4F-8E9B-6598024757EA}"/>
              </c:ext>
            </c:extLst>
          </c:dPt>
          <c:dPt>
            <c:idx val="2"/>
            <c:invertIfNegative val="0"/>
            <c:bubble3D val="0"/>
            <c:spPr>
              <a:solidFill>
                <a:srgbClr val="00B050"/>
              </a:solidFill>
            </c:spPr>
            <c:extLst>
              <c:ext xmlns:c16="http://schemas.microsoft.com/office/drawing/2014/chart" uri="{C3380CC4-5D6E-409C-BE32-E72D297353CC}">
                <c16:uniqueId val="{000001F9-CC73-BB4F-8E9B-6598024757EA}"/>
              </c:ext>
            </c:extLst>
          </c:dPt>
          <c:dPt>
            <c:idx val="3"/>
            <c:invertIfNegative val="0"/>
            <c:bubble3D val="0"/>
            <c:spPr>
              <a:solidFill>
                <a:srgbClr val="00B050"/>
              </a:solidFill>
            </c:spPr>
            <c:extLst>
              <c:ext xmlns:c16="http://schemas.microsoft.com/office/drawing/2014/chart" uri="{C3380CC4-5D6E-409C-BE32-E72D297353CC}">
                <c16:uniqueId val="{000001FB-CC73-BB4F-8E9B-6598024757EA}"/>
              </c:ext>
            </c:extLst>
          </c:dPt>
          <c:dPt>
            <c:idx val="4"/>
            <c:invertIfNegative val="0"/>
            <c:bubble3D val="0"/>
            <c:spPr>
              <a:solidFill>
                <a:srgbClr val="00B050"/>
              </a:solidFill>
            </c:spPr>
            <c:extLst>
              <c:ext xmlns:c16="http://schemas.microsoft.com/office/drawing/2014/chart" uri="{C3380CC4-5D6E-409C-BE32-E72D297353CC}">
                <c16:uniqueId val="{000001FD-CC73-BB4F-8E9B-6598024757EA}"/>
              </c:ext>
            </c:extLst>
          </c:dPt>
          <c:cat>
            <c:strRef>
              <c:f>Trajectoires!$D$32:$H$32</c:f>
              <c:strCache>
                <c:ptCount val="5"/>
                <c:pt idx="0">
                  <c:v>2024</c:v>
                </c:pt>
                <c:pt idx="4">
                  <c:v>Horizon ++</c:v>
                </c:pt>
              </c:strCache>
            </c:strRef>
          </c:cat>
          <c:val>
            <c:numRef>
              <c:f>Trajectoires!$D$83:$H$83</c:f>
              <c:numCache>
                <c:formatCode>0.0</c:formatCode>
                <c:ptCount val="5"/>
                <c:pt idx="0">
                  <c:v>0</c:v>
                </c:pt>
                <c:pt idx="4">
                  <c:v>0</c:v>
                </c:pt>
              </c:numCache>
            </c:numRef>
          </c:val>
          <c:extLst>
            <c:ext xmlns:c16="http://schemas.microsoft.com/office/drawing/2014/chart" uri="{C3380CC4-5D6E-409C-BE32-E72D297353CC}">
              <c16:uniqueId val="{000001C2-56EB-5141-8383-96297DD96B28}"/>
            </c:ext>
          </c:extLst>
        </c:ser>
        <c:ser>
          <c:idx val="51"/>
          <c:order val="51"/>
          <c:tx>
            <c:strRef>
              <c:f>Trajectoires!$C$84</c:f>
              <c:strCache>
                <c:ptCount val="1"/>
                <c:pt idx="0">
                  <c:v>TGB</c:v>
                </c:pt>
              </c:strCache>
            </c:strRef>
          </c:tx>
          <c:invertIfNegative val="0"/>
          <c:dPt>
            <c:idx val="0"/>
            <c:invertIfNegative val="0"/>
            <c:bubble3D val="0"/>
            <c:spPr>
              <a:solidFill>
                <a:srgbClr val="275317"/>
              </a:solidFill>
            </c:spPr>
            <c:extLst>
              <c:ext xmlns:c16="http://schemas.microsoft.com/office/drawing/2014/chart" uri="{C3380CC4-5D6E-409C-BE32-E72D297353CC}">
                <c16:uniqueId val="{000001FF-CC73-BB4F-8E9B-6598024757EA}"/>
              </c:ext>
            </c:extLst>
          </c:dPt>
          <c:dPt>
            <c:idx val="1"/>
            <c:invertIfNegative val="0"/>
            <c:bubble3D val="0"/>
            <c:spPr>
              <a:solidFill>
                <a:srgbClr val="275317"/>
              </a:solidFill>
            </c:spPr>
            <c:extLst>
              <c:ext xmlns:c16="http://schemas.microsoft.com/office/drawing/2014/chart" uri="{C3380CC4-5D6E-409C-BE32-E72D297353CC}">
                <c16:uniqueId val="{00000201-CC73-BB4F-8E9B-6598024757EA}"/>
              </c:ext>
            </c:extLst>
          </c:dPt>
          <c:dPt>
            <c:idx val="2"/>
            <c:invertIfNegative val="0"/>
            <c:bubble3D val="0"/>
            <c:spPr>
              <a:solidFill>
                <a:srgbClr val="275317"/>
              </a:solidFill>
            </c:spPr>
            <c:extLst>
              <c:ext xmlns:c16="http://schemas.microsoft.com/office/drawing/2014/chart" uri="{C3380CC4-5D6E-409C-BE32-E72D297353CC}">
                <c16:uniqueId val="{00000203-CC73-BB4F-8E9B-6598024757EA}"/>
              </c:ext>
            </c:extLst>
          </c:dPt>
          <c:dPt>
            <c:idx val="3"/>
            <c:invertIfNegative val="0"/>
            <c:bubble3D val="0"/>
            <c:spPr>
              <a:solidFill>
                <a:srgbClr val="275317"/>
              </a:solidFill>
            </c:spPr>
            <c:extLst>
              <c:ext xmlns:c16="http://schemas.microsoft.com/office/drawing/2014/chart" uri="{C3380CC4-5D6E-409C-BE32-E72D297353CC}">
                <c16:uniqueId val="{00000205-CC73-BB4F-8E9B-6598024757EA}"/>
              </c:ext>
            </c:extLst>
          </c:dPt>
          <c:dPt>
            <c:idx val="4"/>
            <c:invertIfNegative val="0"/>
            <c:bubble3D val="0"/>
            <c:spPr>
              <a:solidFill>
                <a:srgbClr val="275317"/>
              </a:solidFill>
            </c:spPr>
            <c:extLst>
              <c:ext xmlns:c16="http://schemas.microsoft.com/office/drawing/2014/chart" uri="{C3380CC4-5D6E-409C-BE32-E72D297353CC}">
                <c16:uniqueId val="{00000207-CC73-BB4F-8E9B-6598024757EA}"/>
              </c:ext>
            </c:extLst>
          </c:dPt>
          <c:cat>
            <c:strRef>
              <c:f>Trajectoires!$D$32:$H$32</c:f>
              <c:strCache>
                <c:ptCount val="5"/>
                <c:pt idx="0">
                  <c:v>2024</c:v>
                </c:pt>
                <c:pt idx="4">
                  <c:v>Horizon ++</c:v>
                </c:pt>
              </c:strCache>
            </c:strRef>
          </c:cat>
          <c:val>
            <c:numRef>
              <c:f>Trajectoires!$D$84:$H$84</c:f>
              <c:numCache>
                <c:formatCode>0.0</c:formatCode>
                <c:ptCount val="5"/>
                <c:pt idx="0">
                  <c:v>0</c:v>
                </c:pt>
                <c:pt idx="4">
                  <c:v>0</c:v>
                </c:pt>
              </c:numCache>
            </c:numRef>
          </c:val>
          <c:extLst>
            <c:ext xmlns:c16="http://schemas.microsoft.com/office/drawing/2014/chart" uri="{C3380CC4-5D6E-409C-BE32-E72D297353CC}">
              <c16:uniqueId val="{000001C3-56EB-5141-8383-96297DD96B28}"/>
            </c:ext>
          </c:extLst>
        </c:ser>
        <c:ser>
          <c:idx val="52"/>
          <c:order val="52"/>
          <c:tx>
            <c:strRef>
              <c:f>Trajectoires!$C$85</c:f>
              <c:strCache>
                <c:ptCount val="1"/>
                <c:pt idx="0">
                  <c:v>PB</c:v>
                </c:pt>
              </c:strCache>
            </c:strRef>
          </c:tx>
          <c:invertIfNegative val="0"/>
          <c:dPt>
            <c:idx val="0"/>
            <c:invertIfNegative val="0"/>
            <c:bubble3D val="0"/>
            <c:spPr>
              <a:solidFill>
                <a:srgbClr val="FFBCB7"/>
              </a:solidFill>
            </c:spPr>
            <c:extLst>
              <c:ext xmlns:c16="http://schemas.microsoft.com/office/drawing/2014/chart" uri="{C3380CC4-5D6E-409C-BE32-E72D297353CC}">
                <c16:uniqueId val="{00000209-CC73-BB4F-8E9B-6598024757EA}"/>
              </c:ext>
            </c:extLst>
          </c:dPt>
          <c:dPt>
            <c:idx val="1"/>
            <c:invertIfNegative val="0"/>
            <c:bubble3D val="0"/>
            <c:spPr>
              <a:solidFill>
                <a:srgbClr val="FFBCB7"/>
              </a:solidFill>
            </c:spPr>
            <c:extLst>
              <c:ext xmlns:c16="http://schemas.microsoft.com/office/drawing/2014/chart" uri="{C3380CC4-5D6E-409C-BE32-E72D297353CC}">
                <c16:uniqueId val="{0000020B-CC73-BB4F-8E9B-6598024757EA}"/>
              </c:ext>
            </c:extLst>
          </c:dPt>
          <c:dPt>
            <c:idx val="2"/>
            <c:invertIfNegative val="0"/>
            <c:bubble3D val="0"/>
            <c:spPr>
              <a:solidFill>
                <a:srgbClr val="FFBCB7"/>
              </a:solidFill>
            </c:spPr>
            <c:extLst>
              <c:ext xmlns:c16="http://schemas.microsoft.com/office/drawing/2014/chart" uri="{C3380CC4-5D6E-409C-BE32-E72D297353CC}">
                <c16:uniqueId val="{0000020D-CC73-BB4F-8E9B-6598024757EA}"/>
              </c:ext>
            </c:extLst>
          </c:dPt>
          <c:dPt>
            <c:idx val="3"/>
            <c:invertIfNegative val="0"/>
            <c:bubble3D val="0"/>
            <c:spPr>
              <a:solidFill>
                <a:srgbClr val="FFBCB7"/>
              </a:solidFill>
            </c:spPr>
            <c:extLst>
              <c:ext xmlns:c16="http://schemas.microsoft.com/office/drawing/2014/chart" uri="{C3380CC4-5D6E-409C-BE32-E72D297353CC}">
                <c16:uniqueId val="{0000020F-CC73-BB4F-8E9B-6598024757EA}"/>
              </c:ext>
            </c:extLst>
          </c:dPt>
          <c:dPt>
            <c:idx val="4"/>
            <c:invertIfNegative val="0"/>
            <c:bubble3D val="0"/>
            <c:spPr>
              <a:solidFill>
                <a:srgbClr val="FFBCB7"/>
              </a:solidFill>
            </c:spPr>
            <c:extLst>
              <c:ext xmlns:c16="http://schemas.microsoft.com/office/drawing/2014/chart" uri="{C3380CC4-5D6E-409C-BE32-E72D297353CC}">
                <c16:uniqueId val="{00000211-CC73-BB4F-8E9B-6598024757EA}"/>
              </c:ext>
            </c:extLst>
          </c:dPt>
          <c:cat>
            <c:strRef>
              <c:f>Trajectoires!$D$32:$H$32</c:f>
              <c:strCache>
                <c:ptCount val="5"/>
                <c:pt idx="0">
                  <c:v>2024</c:v>
                </c:pt>
                <c:pt idx="4">
                  <c:v>Horizon ++</c:v>
                </c:pt>
              </c:strCache>
            </c:strRef>
          </c:cat>
          <c:val>
            <c:numRef>
              <c:f>Trajectoires!$D$85:$H$85</c:f>
              <c:numCache>
                <c:formatCode>0.0</c:formatCode>
                <c:ptCount val="5"/>
                <c:pt idx="0">
                  <c:v>0</c:v>
                </c:pt>
                <c:pt idx="4">
                  <c:v>0</c:v>
                </c:pt>
              </c:numCache>
            </c:numRef>
          </c:val>
          <c:extLst>
            <c:ext xmlns:c16="http://schemas.microsoft.com/office/drawing/2014/chart" uri="{C3380CC4-5D6E-409C-BE32-E72D297353CC}">
              <c16:uniqueId val="{000001C4-56EB-5141-8383-96297DD96B28}"/>
            </c:ext>
          </c:extLst>
        </c:ser>
        <c:ser>
          <c:idx val="53"/>
          <c:order val="53"/>
          <c:tx>
            <c:strRef>
              <c:f>Trajectoires!$C$86</c:f>
              <c:strCache>
                <c:ptCount val="1"/>
                <c:pt idx="0">
                  <c:v>BM</c:v>
                </c:pt>
              </c:strCache>
            </c:strRef>
          </c:tx>
          <c:invertIfNegative val="0"/>
          <c:dPt>
            <c:idx val="0"/>
            <c:invertIfNegative val="0"/>
            <c:bubble3D val="0"/>
            <c:spPr>
              <a:solidFill>
                <a:srgbClr val="FF908F"/>
              </a:solidFill>
            </c:spPr>
            <c:extLst>
              <c:ext xmlns:c16="http://schemas.microsoft.com/office/drawing/2014/chart" uri="{C3380CC4-5D6E-409C-BE32-E72D297353CC}">
                <c16:uniqueId val="{00000213-CC73-BB4F-8E9B-6598024757EA}"/>
              </c:ext>
            </c:extLst>
          </c:dPt>
          <c:dPt>
            <c:idx val="1"/>
            <c:invertIfNegative val="0"/>
            <c:bubble3D val="0"/>
            <c:spPr>
              <a:solidFill>
                <a:srgbClr val="FF908F"/>
              </a:solidFill>
            </c:spPr>
            <c:extLst>
              <c:ext xmlns:c16="http://schemas.microsoft.com/office/drawing/2014/chart" uri="{C3380CC4-5D6E-409C-BE32-E72D297353CC}">
                <c16:uniqueId val="{00000215-CC73-BB4F-8E9B-6598024757EA}"/>
              </c:ext>
            </c:extLst>
          </c:dPt>
          <c:dPt>
            <c:idx val="2"/>
            <c:invertIfNegative val="0"/>
            <c:bubble3D val="0"/>
            <c:spPr>
              <a:solidFill>
                <a:srgbClr val="FF908F"/>
              </a:solidFill>
            </c:spPr>
            <c:extLst>
              <c:ext xmlns:c16="http://schemas.microsoft.com/office/drawing/2014/chart" uri="{C3380CC4-5D6E-409C-BE32-E72D297353CC}">
                <c16:uniqueId val="{00000217-CC73-BB4F-8E9B-6598024757EA}"/>
              </c:ext>
            </c:extLst>
          </c:dPt>
          <c:dPt>
            <c:idx val="3"/>
            <c:invertIfNegative val="0"/>
            <c:bubble3D val="0"/>
            <c:spPr>
              <a:solidFill>
                <a:srgbClr val="FF908F"/>
              </a:solidFill>
            </c:spPr>
            <c:extLst>
              <c:ext xmlns:c16="http://schemas.microsoft.com/office/drawing/2014/chart" uri="{C3380CC4-5D6E-409C-BE32-E72D297353CC}">
                <c16:uniqueId val="{00000219-CC73-BB4F-8E9B-6598024757EA}"/>
              </c:ext>
            </c:extLst>
          </c:dPt>
          <c:dPt>
            <c:idx val="4"/>
            <c:invertIfNegative val="0"/>
            <c:bubble3D val="0"/>
            <c:spPr>
              <a:solidFill>
                <a:srgbClr val="FF908F"/>
              </a:solidFill>
            </c:spPr>
            <c:extLst>
              <c:ext xmlns:c16="http://schemas.microsoft.com/office/drawing/2014/chart" uri="{C3380CC4-5D6E-409C-BE32-E72D297353CC}">
                <c16:uniqueId val="{0000021B-CC73-BB4F-8E9B-6598024757EA}"/>
              </c:ext>
            </c:extLst>
          </c:dPt>
          <c:cat>
            <c:strRef>
              <c:f>Trajectoires!$D$32:$H$32</c:f>
              <c:strCache>
                <c:ptCount val="5"/>
                <c:pt idx="0">
                  <c:v>2024</c:v>
                </c:pt>
                <c:pt idx="4">
                  <c:v>Horizon ++</c:v>
                </c:pt>
              </c:strCache>
            </c:strRef>
          </c:cat>
          <c:val>
            <c:numRef>
              <c:f>Trajectoires!$D$86:$H$86</c:f>
              <c:numCache>
                <c:formatCode>0.0</c:formatCode>
                <c:ptCount val="5"/>
                <c:pt idx="0">
                  <c:v>0</c:v>
                </c:pt>
                <c:pt idx="4">
                  <c:v>0</c:v>
                </c:pt>
              </c:numCache>
            </c:numRef>
          </c:val>
          <c:extLst>
            <c:ext xmlns:c16="http://schemas.microsoft.com/office/drawing/2014/chart" uri="{C3380CC4-5D6E-409C-BE32-E72D297353CC}">
              <c16:uniqueId val="{000001C5-56EB-5141-8383-96297DD96B28}"/>
            </c:ext>
          </c:extLst>
        </c:ser>
        <c:ser>
          <c:idx val="54"/>
          <c:order val="54"/>
          <c:tx>
            <c:strRef>
              <c:f>Trajectoires!$C$87</c:f>
              <c:strCache>
                <c:ptCount val="1"/>
                <c:pt idx="0">
                  <c:v>GB</c:v>
                </c:pt>
              </c:strCache>
            </c:strRef>
          </c:tx>
          <c:invertIfNegative val="0"/>
          <c:dPt>
            <c:idx val="0"/>
            <c:invertIfNegative val="0"/>
            <c:bubble3D val="0"/>
            <c:spPr>
              <a:solidFill>
                <a:srgbClr val="FF0000"/>
              </a:solidFill>
            </c:spPr>
            <c:extLst>
              <c:ext xmlns:c16="http://schemas.microsoft.com/office/drawing/2014/chart" uri="{C3380CC4-5D6E-409C-BE32-E72D297353CC}">
                <c16:uniqueId val="{0000021D-CC73-BB4F-8E9B-6598024757EA}"/>
              </c:ext>
            </c:extLst>
          </c:dPt>
          <c:dPt>
            <c:idx val="1"/>
            <c:invertIfNegative val="0"/>
            <c:bubble3D val="0"/>
            <c:spPr>
              <a:solidFill>
                <a:srgbClr val="FF0000"/>
              </a:solidFill>
            </c:spPr>
            <c:extLst>
              <c:ext xmlns:c16="http://schemas.microsoft.com/office/drawing/2014/chart" uri="{C3380CC4-5D6E-409C-BE32-E72D297353CC}">
                <c16:uniqueId val="{0000021F-CC73-BB4F-8E9B-6598024757EA}"/>
              </c:ext>
            </c:extLst>
          </c:dPt>
          <c:dPt>
            <c:idx val="2"/>
            <c:invertIfNegative val="0"/>
            <c:bubble3D val="0"/>
            <c:spPr>
              <a:solidFill>
                <a:srgbClr val="FF0000"/>
              </a:solidFill>
            </c:spPr>
            <c:extLst>
              <c:ext xmlns:c16="http://schemas.microsoft.com/office/drawing/2014/chart" uri="{C3380CC4-5D6E-409C-BE32-E72D297353CC}">
                <c16:uniqueId val="{00000221-CC73-BB4F-8E9B-6598024757EA}"/>
              </c:ext>
            </c:extLst>
          </c:dPt>
          <c:dPt>
            <c:idx val="3"/>
            <c:invertIfNegative val="0"/>
            <c:bubble3D val="0"/>
            <c:spPr>
              <a:solidFill>
                <a:srgbClr val="FF0000"/>
              </a:solidFill>
            </c:spPr>
            <c:extLst>
              <c:ext xmlns:c16="http://schemas.microsoft.com/office/drawing/2014/chart" uri="{C3380CC4-5D6E-409C-BE32-E72D297353CC}">
                <c16:uniqueId val="{00000223-CC73-BB4F-8E9B-6598024757EA}"/>
              </c:ext>
            </c:extLst>
          </c:dPt>
          <c:dPt>
            <c:idx val="4"/>
            <c:invertIfNegative val="0"/>
            <c:bubble3D val="0"/>
            <c:spPr>
              <a:solidFill>
                <a:srgbClr val="FF0000"/>
              </a:solidFill>
            </c:spPr>
            <c:extLst>
              <c:ext xmlns:c16="http://schemas.microsoft.com/office/drawing/2014/chart" uri="{C3380CC4-5D6E-409C-BE32-E72D297353CC}">
                <c16:uniqueId val="{00000225-CC73-BB4F-8E9B-6598024757EA}"/>
              </c:ext>
            </c:extLst>
          </c:dPt>
          <c:cat>
            <c:strRef>
              <c:f>Trajectoires!$D$32:$H$32</c:f>
              <c:strCache>
                <c:ptCount val="5"/>
                <c:pt idx="0">
                  <c:v>2024</c:v>
                </c:pt>
                <c:pt idx="4">
                  <c:v>Horizon ++</c:v>
                </c:pt>
              </c:strCache>
            </c:strRef>
          </c:cat>
          <c:val>
            <c:numRef>
              <c:f>Trajectoires!$D$87:$H$87</c:f>
              <c:numCache>
                <c:formatCode>0.0</c:formatCode>
                <c:ptCount val="5"/>
                <c:pt idx="0">
                  <c:v>0</c:v>
                </c:pt>
                <c:pt idx="4">
                  <c:v>0</c:v>
                </c:pt>
              </c:numCache>
            </c:numRef>
          </c:val>
          <c:extLst>
            <c:ext xmlns:c16="http://schemas.microsoft.com/office/drawing/2014/chart" uri="{C3380CC4-5D6E-409C-BE32-E72D297353CC}">
              <c16:uniqueId val="{000001C6-56EB-5141-8383-96297DD96B28}"/>
            </c:ext>
          </c:extLst>
        </c:ser>
        <c:ser>
          <c:idx val="55"/>
          <c:order val="55"/>
          <c:tx>
            <c:strRef>
              <c:f>Trajectoires!$C$88</c:f>
              <c:strCache>
                <c:ptCount val="1"/>
                <c:pt idx="0">
                  <c:v>TGB</c:v>
                </c:pt>
              </c:strCache>
            </c:strRef>
          </c:tx>
          <c:invertIfNegative val="0"/>
          <c:dPt>
            <c:idx val="0"/>
            <c:invertIfNegative val="0"/>
            <c:bubble3D val="0"/>
            <c:spPr>
              <a:solidFill>
                <a:srgbClr val="C00000"/>
              </a:solidFill>
            </c:spPr>
            <c:extLst>
              <c:ext xmlns:c16="http://schemas.microsoft.com/office/drawing/2014/chart" uri="{C3380CC4-5D6E-409C-BE32-E72D297353CC}">
                <c16:uniqueId val="{00000227-CC73-BB4F-8E9B-6598024757EA}"/>
              </c:ext>
            </c:extLst>
          </c:dPt>
          <c:dPt>
            <c:idx val="1"/>
            <c:invertIfNegative val="0"/>
            <c:bubble3D val="0"/>
            <c:spPr>
              <a:solidFill>
                <a:srgbClr val="C00000"/>
              </a:solidFill>
            </c:spPr>
            <c:extLst>
              <c:ext xmlns:c16="http://schemas.microsoft.com/office/drawing/2014/chart" uri="{C3380CC4-5D6E-409C-BE32-E72D297353CC}">
                <c16:uniqueId val="{00000229-CC73-BB4F-8E9B-6598024757EA}"/>
              </c:ext>
            </c:extLst>
          </c:dPt>
          <c:dPt>
            <c:idx val="2"/>
            <c:invertIfNegative val="0"/>
            <c:bubble3D val="0"/>
            <c:spPr>
              <a:solidFill>
                <a:srgbClr val="C00000"/>
              </a:solidFill>
            </c:spPr>
            <c:extLst>
              <c:ext xmlns:c16="http://schemas.microsoft.com/office/drawing/2014/chart" uri="{C3380CC4-5D6E-409C-BE32-E72D297353CC}">
                <c16:uniqueId val="{0000022B-CC73-BB4F-8E9B-6598024757EA}"/>
              </c:ext>
            </c:extLst>
          </c:dPt>
          <c:dPt>
            <c:idx val="3"/>
            <c:invertIfNegative val="0"/>
            <c:bubble3D val="0"/>
            <c:spPr>
              <a:solidFill>
                <a:srgbClr val="C00000"/>
              </a:solidFill>
            </c:spPr>
            <c:extLst>
              <c:ext xmlns:c16="http://schemas.microsoft.com/office/drawing/2014/chart" uri="{C3380CC4-5D6E-409C-BE32-E72D297353CC}">
                <c16:uniqueId val="{0000022D-CC73-BB4F-8E9B-6598024757EA}"/>
              </c:ext>
            </c:extLst>
          </c:dPt>
          <c:dPt>
            <c:idx val="4"/>
            <c:invertIfNegative val="0"/>
            <c:bubble3D val="0"/>
            <c:spPr>
              <a:solidFill>
                <a:srgbClr val="C00000"/>
              </a:solidFill>
            </c:spPr>
            <c:extLst>
              <c:ext xmlns:c16="http://schemas.microsoft.com/office/drawing/2014/chart" uri="{C3380CC4-5D6E-409C-BE32-E72D297353CC}">
                <c16:uniqueId val="{0000022F-CC73-BB4F-8E9B-6598024757EA}"/>
              </c:ext>
            </c:extLst>
          </c:dPt>
          <c:cat>
            <c:strRef>
              <c:f>Trajectoires!$D$32:$H$32</c:f>
              <c:strCache>
                <c:ptCount val="5"/>
                <c:pt idx="0">
                  <c:v>2024</c:v>
                </c:pt>
                <c:pt idx="4">
                  <c:v>Horizon ++</c:v>
                </c:pt>
              </c:strCache>
            </c:strRef>
          </c:cat>
          <c:val>
            <c:numRef>
              <c:f>Trajectoires!$D$88:$H$88</c:f>
              <c:numCache>
                <c:formatCode>0.0</c:formatCode>
                <c:ptCount val="5"/>
                <c:pt idx="0">
                  <c:v>0</c:v>
                </c:pt>
                <c:pt idx="4">
                  <c:v>0</c:v>
                </c:pt>
              </c:numCache>
            </c:numRef>
          </c:val>
          <c:extLst>
            <c:ext xmlns:c16="http://schemas.microsoft.com/office/drawing/2014/chart" uri="{C3380CC4-5D6E-409C-BE32-E72D297353CC}">
              <c16:uniqueId val="{000001C7-56EB-5141-8383-96297DD96B28}"/>
            </c:ext>
          </c:extLst>
        </c:ser>
        <c:ser>
          <c:idx val="56"/>
          <c:order val="56"/>
          <c:tx>
            <c:strRef>
              <c:f>Trajectoires!$C$89</c:f>
              <c:strCache>
                <c:ptCount val="1"/>
                <c:pt idx="0">
                  <c:v>PB</c:v>
                </c:pt>
              </c:strCache>
            </c:strRef>
          </c:tx>
          <c:invertIfNegative val="0"/>
          <c:dPt>
            <c:idx val="0"/>
            <c:invertIfNegative val="0"/>
            <c:bubble3D val="0"/>
            <c:spPr>
              <a:solidFill>
                <a:srgbClr val="D0D0D0"/>
              </a:solidFill>
            </c:spPr>
            <c:extLst>
              <c:ext xmlns:c16="http://schemas.microsoft.com/office/drawing/2014/chart" uri="{C3380CC4-5D6E-409C-BE32-E72D297353CC}">
                <c16:uniqueId val="{00000231-CC73-BB4F-8E9B-6598024757EA}"/>
              </c:ext>
            </c:extLst>
          </c:dPt>
          <c:dPt>
            <c:idx val="1"/>
            <c:invertIfNegative val="0"/>
            <c:bubble3D val="0"/>
            <c:spPr>
              <a:solidFill>
                <a:srgbClr val="D0D0D0"/>
              </a:solidFill>
            </c:spPr>
            <c:extLst>
              <c:ext xmlns:c16="http://schemas.microsoft.com/office/drawing/2014/chart" uri="{C3380CC4-5D6E-409C-BE32-E72D297353CC}">
                <c16:uniqueId val="{00000233-CC73-BB4F-8E9B-6598024757EA}"/>
              </c:ext>
            </c:extLst>
          </c:dPt>
          <c:dPt>
            <c:idx val="2"/>
            <c:invertIfNegative val="0"/>
            <c:bubble3D val="0"/>
            <c:spPr>
              <a:solidFill>
                <a:srgbClr val="D0D0D0"/>
              </a:solidFill>
            </c:spPr>
            <c:extLst>
              <c:ext xmlns:c16="http://schemas.microsoft.com/office/drawing/2014/chart" uri="{C3380CC4-5D6E-409C-BE32-E72D297353CC}">
                <c16:uniqueId val="{00000235-CC73-BB4F-8E9B-6598024757EA}"/>
              </c:ext>
            </c:extLst>
          </c:dPt>
          <c:dPt>
            <c:idx val="3"/>
            <c:invertIfNegative val="0"/>
            <c:bubble3D val="0"/>
            <c:spPr>
              <a:solidFill>
                <a:srgbClr val="D0D0D0"/>
              </a:solidFill>
            </c:spPr>
            <c:extLst>
              <c:ext xmlns:c16="http://schemas.microsoft.com/office/drawing/2014/chart" uri="{C3380CC4-5D6E-409C-BE32-E72D297353CC}">
                <c16:uniqueId val="{00000237-CC73-BB4F-8E9B-6598024757EA}"/>
              </c:ext>
            </c:extLst>
          </c:dPt>
          <c:dPt>
            <c:idx val="4"/>
            <c:invertIfNegative val="0"/>
            <c:bubble3D val="0"/>
            <c:spPr>
              <a:solidFill>
                <a:srgbClr val="D0D0D0"/>
              </a:solidFill>
            </c:spPr>
            <c:extLst>
              <c:ext xmlns:c16="http://schemas.microsoft.com/office/drawing/2014/chart" uri="{C3380CC4-5D6E-409C-BE32-E72D297353CC}">
                <c16:uniqueId val="{00000239-CC73-BB4F-8E9B-6598024757EA}"/>
              </c:ext>
            </c:extLst>
          </c:dPt>
          <c:cat>
            <c:strRef>
              <c:f>Trajectoires!$D$32:$H$32</c:f>
              <c:strCache>
                <c:ptCount val="5"/>
                <c:pt idx="0">
                  <c:v>2024</c:v>
                </c:pt>
                <c:pt idx="4">
                  <c:v>Horizon ++</c:v>
                </c:pt>
              </c:strCache>
            </c:strRef>
          </c:cat>
          <c:val>
            <c:numRef>
              <c:f>Trajectoires!$D$89:$H$89</c:f>
              <c:numCache>
                <c:formatCode>0.0</c:formatCode>
                <c:ptCount val="5"/>
                <c:pt idx="0">
                  <c:v>0</c:v>
                </c:pt>
                <c:pt idx="4">
                  <c:v>0</c:v>
                </c:pt>
              </c:numCache>
            </c:numRef>
          </c:val>
          <c:extLst>
            <c:ext xmlns:c16="http://schemas.microsoft.com/office/drawing/2014/chart" uri="{C3380CC4-5D6E-409C-BE32-E72D297353CC}">
              <c16:uniqueId val="{000001C8-56EB-5141-8383-96297DD96B28}"/>
            </c:ext>
          </c:extLst>
        </c:ser>
        <c:ser>
          <c:idx val="57"/>
          <c:order val="57"/>
          <c:tx>
            <c:strRef>
              <c:f>Trajectoires!$C$90</c:f>
              <c:strCache>
                <c:ptCount val="1"/>
                <c:pt idx="0">
                  <c:v>BM</c:v>
                </c:pt>
              </c:strCache>
            </c:strRef>
          </c:tx>
          <c:invertIfNegative val="0"/>
          <c:dPt>
            <c:idx val="0"/>
            <c:invertIfNegative val="0"/>
            <c:bubble3D val="0"/>
            <c:spPr>
              <a:solidFill>
                <a:srgbClr val="A6A6A6"/>
              </a:solidFill>
            </c:spPr>
            <c:extLst>
              <c:ext xmlns:c16="http://schemas.microsoft.com/office/drawing/2014/chart" uri="{C3380CC4-5D6E-409C-BE32-E72D297353CC}">
                <c16:uniqueId val="{0000023B-CC73-BB4F-8E9B-6598024757EA}"/>
              </c:ext>
            </c:extLst>
          </c:dPt>
          <c:dPt>
            <c:idx val="1"/>
            <c:invertIfNegative val="0"/>
            <c:bubble3D val="0"/>
            <c:spPr>
              <a:solidFill>
                <a:srgbClr val="A6A6A6"/>
              </a:solidFill>
            </c:spPr>
            <c:extLst>
              <c:ext xmlns:c16="http://schemas.microsoft.com/office/drawing/2014/chart" uri="{C3380CC4-5D6E-409C-BE32-E72D297353CC}">
                <c16:uniqueId val="{0000023D-CC73-BB4F-8E9B-6598024757EA}"/>
              </c:ext>
            </c:extLst>
          </c:dPt>
          <c:dPt>
            <c:idx val="2"/>
            <c:invertIfNegative val="0"/>
            <c:bubble3D val="0"/>
            <c:spPr>
              <a:solidFill>
                <a:srgbClr val="A6A6A6"/>
              </a:solidFill>
            </c:spPr>
            <c:extLst>
              <c:ext xmlns:c16="http://schemas.microsoft.com/office/drawing/2014/chart" uri="{C3380CC4-5D6E-409C-BE32-E72D297353CC}">
                <c16:uniqueId val="{0000023F-CC73-BB4F-8E9B-6598024757EA}"/>
              </c:ext>
            </c:extLst>
          </c:dPt>
          <c:dPt>
            <c:idx val="3"/>
            <c:invertIfNegative val="0"/>
            <c:bubble3D val="0"/>
            <c:spPr>
              <a:solidFill>
                <a:srgbClr val="A6A6A6"/>
              </a:solidFill>
            </c:spPr>
            <c:extLst>
              <c:ext xmlns:c16="http://schemas.microsoft.com/office/drawing/2014/chart" uri="{C3380CC4-5D6E-409C-BE32-E72D297353CC}">
                <c16:uniqueId val="{00000241-CC73-BB4F-8E9B-6598024757EA}"/>
              </c:ext>
            </c:extLst>
          </c:dPt>
          <c:dPt>
            <c:idx val="4"/>
            <c:invertIfNegative val="0"/>
            <c:bubble3D val="0"/>
            <c:spPr>
              <a:solidFill>
                <a:srgbClr val="A6A6A6"/>
              </a:solidFill>
            </c:spPr>
            <c:extLst>
              <c:ext xmlns:c16="http://schemas.microsoft.com/office/drawing/2014/chart" uri="{C3380CC4-5D6E-409C-BE32-E72D297353CC}">
                <c16:uniqueId val="{00000243-CC73-BB4F-8E9B-6598024757EA}"/>
              </c:ext>
            </c:extLst>
          </c:dPt>
          <c:cat>
            <c:strRef>
              <c:f>Trajectoires!$D$32:$H$32</c:f>
              <c:strCache>
                <c:ptCount val="5"/>
                <c:pt idx="0">
                  <c:v>2024</c:v>
                </c:pt>
                <c:pt idx="4">
                  <c:v>Horizon ++</c:v>
                </c:pt>
              </c:strCache>
            </c:strRef>
          </c:cat>
          <c:val>
            <c:numRef>
              <c:f>Trajectoires!$D$90:$H$90</c:f>
              <c:numCache>
                <c:formatCode>0.0</c:formatCode>
                <c:ptCount val="5"/>
                <c:pt idx="0">
                  <c:v>0</c:v>
                </c:pt>
                <c:pt idx="4">
                  <c:v>0</c:v>
                </c:pt>
              </c:numCache>
            </c:numRef>
          </c:val>
          <c:extLst>
            <c:ext xmlns:c16="http://schemas.microsoft.com/office/drawing/2014/chart" uri="{C3380CC4-5D6E-409C-BE32-E72D297353CC}">
              <c16:uniqueId val="{000001C9-56EB-5141-8383-96297DD96B28}"/>
            </c:ext>
          </c:extLst>
        </c:ser>
        <c:ser>
          <c:idx val="58"/>
          <c:order val="58"/>
          <c:tx>
            <c:strRef>
              <c:f>Trajectoires!$C$91</c:f>
              <c:strCache>
                <c:ptCount val="1"/>
                <c:pt idx="0">
                  <c:v>GB</c:v>
                </c:pt>
              </c:strCache>
            </c:strRef>
          </c:tx>
          <c:invertIfNegative val="0"/>
          <c:dPt>
            <c:idx val="0"/>
            <c:invertIfNegative val="0"/>
            <c:bubble3D val="0"/>
            <c:spPr>
              <a:solidFill>
                <a:srgbClr val="747474"/>
              </a:solidFill>
            </c:spPr>
            <c:extLst>
              <c:ext xmlns:c16="http://schemas.microsoft.com/office/drawing/2014/chart" uri="{C3380CC4-5D6E-409C-BE32-E72D297353CC}">
                <c16:uniqueId val="{00000245-CC73-BB4F-8E9B-6598024757EA}"/>
              </c:ext>
            </c:extLst>
          </c:dPt>
          <c:dPt>
            <c:idx val="1"/>
            <c:invertIfNegative val="0"/>
            <c:bubble3D val="0"/>
            <c:spPr>
              <a:solidFill>
                <a:srgbClr val="747474"/>
              </a:solidFill>
            </c:spPr>
            <c:extLst>
              <c:ext xmlns:c16="http://schemas.microsoft.com/office/drawing/2014/chart" uri="{C3380CC4-5D6E-409C-BE32-E72D297353CC}">
                <c16:uniqueId val="{00000247-CC73-BB4F-8E9B-6598024757EA}"/>
              </c:ext>
            </c:extLst>
          </c:dPt>
          <c:dPt>
            <c:idx val="2"/>
            <c:invertIfNegative val="0"/>
            <c:bubble3D val="0"/>
            <c:spPr>
              <a:solidFill>
                <a:srgbClr val="747474"/>
              </a:solidFill>
            </c:spPr>
            <c:extLst>
              <c:ext xmlns:c16="http://schemas.microsoft.com/office/drawing/2014/chart" uri="{C3380CC4-5D6E-409C-BE32-E72D297353CC}">
                <c16:uniqueId val="{00000249-CC73-BB4F-8E9B-6598024757EA}"/>
              </c:ext>
            </c:extLst>
          </c:dPt>
          <c:dPt>
            <c:idx val="3"/>
            <c:invertIfNegative val="0"/>
            <c:bubble3D val="0"/>
            <c:spPr>
              <a:solidFill>
                <a:srgbClr val="747474"/>
              </a:solidFill>
            </c:spPr>
            <c:extLst>
              <c:ext xmlns:c16="http://schemas.microsoft.com/office/drawing/2014/chart" uri="{C3380CC4-5D6E-409C-BE32-E72D297353CC}">
                <c16:uniqueId val="{0000024B-CC73-BB4F-8E9B-6598024757EA}"/>
              </c:ext>
            </c:extLst>
          </c:dPt>
          <c:dPt>
            <c:idx val="4"/>
            <c:invertIfNegative val="0"/>
            <c:bubble3D val="0"/>
            <c:spPr>
              <a:solidFill>
                <a:srgbClr val="747474"/>
              </a:solidFill>
            </c:spPr>
            <c:extLst>
              <c:ext xmlns:c16="http://schemas.microsoft.com/office/drawing/2014/chart" uri="{C3380CC4-5D6E-409C-BE32-E72D297353CC}">
                <c16:uniqueId val="{0000024D-CC73-BB4F-8E9B-6598024757EA}"/>
              </c:ext>
            </c:extLst>
          </c:dPt>
          <c:cat>
            <c:strRef>
              <c:f>Trajectoires!$D$32:$H$32</c:f>
              <c:strCache>
                <c:ptCount val="5"/>
                <c:pt idx="0">
                  <c:v>2024</c:v>
                </c:pt>
                <c:pt idx="4">
                  <c:v>Horizon ++</c:v>
                </c:pt>
              </c:strCache>
            </c:strRef>
          </c:cat>
          <c:val>
            <c:numRef>
              <c:f>Trajectoires!$D$91:$H$91</c:f>
              <c:numCache>
                <c:formatCode>0.0</c:formatCode>
                <c:ptCount val="5"/>
                <c:pt idx="0">
                  <c:v>0</c:v>
                </c:pt>
                <c:pt idx="4">
                  <c:v>0</c:v>
                </c:pt>
              </c:numCache>
            </c:numRef>
          </c:val>
          <c:extLst>
            <c:ext xmlns:c16="http://schemas.microsoft.com/office/drawing/2014/chart" uri="{C3380CC4-5D6E-409C-BE32-E72D297353CC}">
              <c16:uniqueId val="{000001CA-56EB-5141-8383-96297DD96B28}"/>
            </c:ext>
          </c:extLst>
        </c:ser>
        <c:ser>
          <c:idx val="59"/>
          <c:order val="59"/>
          <c:tx>
            <c:strRef>
              <c:f>Trajectoires!$C$92</c:f>
              <c:strCache>
                <c:ptCount val="1"/>
                <c:pt idx="0">
                  <c:v>TGB</c:v>
                </c:pt>
              </c:strCache>
            </c:strRef>
          </c:tx>
          <c:invertIfNegative val="0"/>
          <c:dPt>
            <c:idx val="0"/>
            <c:invertIfNegative val="0"/>
            <c:bubble3D val="0"/>
            <c:spPr>
              <a:solidFill>
                <a:srgbClr val="161616"/>
              </a:solidFill>
            </c:spPr>
            <c:extLst>
              <c:ext xmlns:c16="http://schemas.microsoft.com/office/drawing/2014/chart" uri="{C3380CC4-5D6E-409C-BE32-E72D297353CC}">
                <c16:uniqueId val="{0000024F-CC73-BB4F-8E9B-6598024757EA}"/>
              </c:ext>
            </c:extLst>
          </c:dPt>
          <c:dPt>
            <c:idx val="1"/>
            <c:invertIfNegative val="0"/>
            <c:bubble3D val="0"/>
            <c:spPr>
              <a:solidFill>
                <a:srgbClr val="161616"/>
              </a:solidFill>
            </c:spPr>
            <c:extLst>
              <c:ext xmlns:c16="http://schemas.microsoft.com/office/drawing/2014/chart" uri="{C3380CC4-5D6E-409C-BE32-E72D297353CC}">
                <c16:uniqueId val="{00000251-CC73-BB4F-8E9B-6598024757EA}"/>
              </c:ext>
            </c:extLst>
          </c:dPt>
          <c:dPt>
            <c:idx val="2"/>
            <c:invertIfNegative val="0"/>
            <c:bubble3D val="0"/>
            <c:spPr>
              <a:solidFill>
                <a:srgbClr val="161616"/>
              </a:solidFill>
            </c:spPr>
            <c:extLst>
              <c:ext xmlns:c16="http://schemas.microsoft.com/office/drawing/2014/chart" uri="{C3380CC4-5D6E-409C-BE32-E72D297353CC}">
                <c16:uniqueId val="{00000253-CC73-BB4F-8E9B-6598024757EA}"/>
              </c:ext>
            </c:extLst>
          </c:dPt>
          <c:dPt>
            <c:idx val="3"/>
            <c:invertIfNegative val="0"/>
            <c:bubble3D val="0"/>
            <c:spPr>
              <a:solidFill>
                <a:srgbClr val="161616"/>
              </a:solidFill>
            </c:spPr>
            <c:extLst>
              <c:ext xmlns:c16="http://schemas.microsoft.com/office/drawing/2014/chart" uri="{C3380CC4-5D6E-409C-BE32-E72D297353CC}">
                <c16:uniqueId val="{00000255-CC73-BB4F-8E9B-6598024757EA}"/>
              </c:ext>
            </c:extLst>
          </c:dPt>
          <c:dPt>
            <c:idx val="4"/>
            <c:invertIfNegative val="0"/>
            <c:bubble3D val="0"/>
            <c:spPr>
              <a:solidFill>
                <a:srgbClr val="161616"/>
              </a:solidFill>
            </c:spPr>
            <c:extLst>
              <c:ext xmlns:c16="http://schemas.microsoft.com/office/drawing/2014/chart" uri="{C3380CC4-5D6E-409C-BE32-E72D297353CC}">
                <c16:uniqueId val="{00000257-CC73-BB4F-8E9B-6598024757EA}"/>
              </c:ext>
            </c:extLst>
          </c:dPt>
          <c:cat>
            <c:strRef>
              <c:f>Trajectoires!$D$32:$H$32</c:f>
              <c:strCache>
                <c:ptCount val="5"/>
                <c:pt idx="0">
                  <c:v>2024</c:v>
                </c:pt>
                <c:pt idx="4">
                  <c:v>Horizon ++</c:v>
                </c:pt>
              </c:strCache>
            </c:strRef>
          </c:cat>
          <c:val>
            <c:numRef>
              <c:f>Trajectoires!$D$92:$H$92</c:f>
              <c:numCache>
                <c:formatCode>0.0</c:formatCode>
                <c:ptCount val="5"/>
                <c:pt idx="0">
                  <c:v>0</c:v>
                </c:pt>
                <c:pt idx="4">
                  <c:v>0</c:v>
                </c:pt>
              </c:numCache>
            </c:numRef>
          </c:val>
          <c:extLst>
            <c:ext xmlns:c16="http://schemas.microsoft.com/office/drawing/2014/chart" uri="{C3380CC4-5D6E-409C-BE32-E72D297353CC}">
              <c16:uniqueId val="{000001CB-56EB-5141-8383-96297DD96B28}"/>
            </c:ext>
          </c:extLst>
        </c:ser>
        <c:ser>
          <c:idx val="60"/>
          <c:order val="60"/>
          <c:tx>
            <c:strRef>
              <c:f>Trajectoires!$C$93</c:f>
              <c:strCache>
                <c:ptCount val="1"/>
                <c:pt idx="0">
                  <c:v>PB</c:v>
                </c:pt>
              </c:strCache>
            </c:strRef>
          </c:tx>
          <c:invertIfNegative val="0"/>
          <c:dPt>
            <c:idx val="0"/>
            <c:invertIfNegative val="0"/>
            <c:bubble3D val="0"/>
            <c:spPr>
              <a:solidFill>
                <a:srgbClr val="F2CEEF"/>
              </a:solidFill>
            </c:spPr>
            <c:extLst>
              <c:ext xmlns:c16="http://schemas.microsoft.com/office/drawing/2014/chart" uri="{C3380CC4-5D6E-409C-BE32-E72D297353CC}">
                <c16:uniqueId val="{00000259-CC73-BB4F-8E9B-6598024757EA}"/>
              </c:ext>
            </c:extLst>
          </c:dPt>
          <c:dPt>
            <c:idx val="1"/>
            <c:invertIfNegative val="0"/>
            <c:bubble3D val="0"/>
            <c:spPr>
              <a:solidFill>
                <a:srgbClr val="F2CEEF"/>
              </a:solidFill>
            </c:spPr>
            <c:extLst>
              <c:ext xmlns:c16="http://schemas.microsoft.com/office/drawing/2014/chart" uri="{C3380CC4-5D6E-409C-BE32-E72D297353CC}">
                <c16:uniqueId val="{0000025B-CC73-BB4F-8E9B-6598024757EA}"/>
              </c:ext>
            </c:extLst>
          </c:dPt>
          <c:dPt>
            <c:idx val="2"/>
            <c:invertIfNegative val="0"/>
            <c:bubble3D val="0"/>
            <c:spPr>
              <a:solidFill>
                <a:srgbClr val="F2CEEF"/>
              </a:solidFill>
            </c:spPr>
            <c:extLst>
              <c:ext xmlns:c16="http://schemas.microsoft.com/office/drawing/2014/chart" uri="{C3380CC4-5D6E-409C-BE32-E72D297353CC}">
                <c16:uniqueId val="{0000025D-CC73-BB4F-8E9B-6598024757EA}"/>
              </c:ext>
            </c:extLst>
          </c:dPt>
          <c:dPt>
            <c:idx val="3"/>
            <c:invertIfNegative val="0"/>
            <c:bubble3D val="0"/>
            <c:spPr>
              <a:solidFill>
                <a:srgbClr val="F2CEEF"/>
              </a:solidFill>
            </c:spPr>
            <c:extLst>
              <c:ext xmlns:c16="http://schemas.microsoft.com/office/drawing/2014/chart" uri="{C3380CC4-5D6E-409C-BE32-E72D297353CC}">
                <c16:uniqueId val="{0000025F-CC73-BB4F-8E9B-6598024757EA}"/>
              </c:ext>
            </c:extLst>
          </c:dPt>
          <c:dPt>
            <c:idx val="4"/>
            <c:invertIfNegative val="0"/>
            <c:bubble3D val="0"/>
            <c:spPr>
              <a:solidFill>
                <a:srgbClr val="F2CEEF"/>
              </a:solidFill>
            </c:spPr>
            <c:extLst>
              <c:ext xmlns:c16="http://schemas.microsoft.com/office/drawing/2014/chart" uri="{C3380CC4-5D6E-409C-BE32-E72D297353CC}">
                <c16:uniqueId val="{00000261-CC73-BB4F-8E9B-6598024757EA}"/>
              </c:ext>
            </c:extLst>
          </c:dPt>
          <c:cat>
            <c:strRef>
              <c:f>Trajectoires!$D$32:$H$32</c:f>
              <c:strCache>
                <c:ptCount val="5"/>
                <c:pt idx="0">
                  <c:v>2024</c:v>
                </c:pt>
                <c:pt idx="4">
                  <c:v>Horizon ++</c:v>
                </c:pt>
              </c:strCache>
            </c:strRef>
          </c:cat>
          <c:val>
            <c:numRef>
              <c:f>Trajectoires!$D$93:$H$93</c:f>
              <c:numCache>
                <c:formatCode>0.0</c:formatCode>
                <c:ptCount val="5"/>
                <c:pt idx="0">
                  <c:v>0</c:v>
                </c:pt>
                <c:pt idx="4">
                  <c:v>0</c:v>
                </c:pt>
              </c:numCache>
            </c:numRef>
          </c:val>
          <c:extLst>
            <c:ext xmlns:c16="http://schemas.microsoft.com/office/drawing/2014/chart" uri="{C3380CC4-5D6E-409C-BE32-E72D297353CC}">
              <c16:uniqueId val="{000001CC-56EB-5141-8383-96297DD96B28}"/>
            </c:ext>
          </c:extLst>
        </c:ser>
        <c:ser>
          <c:idx val="61"/>
          <c:order val="61"/>
          <c:tx>
            <c:strRef>
              <c:f>Trajectoires!$C$94</c:f>
              <c:strCache>
                <c:ptCount val="1"/>
                <c:pt idx="0">
                  <c:v>BM</c:v>
                </c:pt>
              </c:strCache>
            </c:strRef>
          </c:tx>
          <c:invertIfNegative val="0"/>
          <c:dPt>
            <c:idx val="0"/>
            <c:invertIfNegative val="0"/>
            <c:bubble3D val="0"/>
            <c:spPr>
              <a:solidFill>
                <a:srgbClr val="FFAFFF"/>
              </a:solidFill>
            </c:spPr>
            <c:extLst>
              <c:ext xmlns:c16="http://schemas.microsoft.com/office/drawing/2014/chart" uri="{C3380CC4-5D6E-409C-BE32-E72D297353CC}">
                <c16:uniqueId val="{00000263-CC73-BB4F-8E9B-6598024757EA}"/>
              </c:ext>
            </c:extLst>
          </c:dPt>
          <c:dPt>
            <c:idx val="1"/>
            <c:invertIfNegative val="0"/>
            <c:bubble3D val="0"/>
            <c:spPr>
              <a:solidFill>
                <a:srgbClr val="FFAFFF"/>
              </a:solidFill>
            </c:spPr>
            <c:extLst>
              <c:ext xmlns:c16="http://schemas.microsoft.com/office/drawing/2014/chart" uri="{C3380CC4-5D6E-409C-BE32-E72D297353CC}">
                <c16:uniqueId val="{00000265-CC73-BB4F-8E9B-6598024757EA}"/>
              </c:ext>
            </c:extLst>
          </c:dPt>
          <c:dPt>
            <c:idx val="2"/>
            <c:invertIfNegative val="0"/>
            <c:bubble3D val="0"/>
            <c:spPr>
              <a:solidFill>
                <a:srgbClr val="FFAFFF"/>
              </a:solidFill>
            </c:spPr>
            <c:extLst>
              <c:ext xmlns:c16="http://schemas.microsoft.com/office/drawing/2014/chart" uri="{C3380CC4-5D6E-409C-BE32-E72D297353CC}">
                <c16:uniqueId val="{00000267-CC73-BB4F-8E9B-6598024757EA}"/>
              </c:ext>
            </c:extLst>
          </c:dPt>
          <c:dPt>
            <c:idx val="3"/>
            <c:invertIfNegative val="0"/>
            <c:bubble3D val="0"/>
            <c:spPr>
              <a:solidFill>
                <a:srgbClr val="FFAFFF"/>
              </a:solidFill>
            </c:spPr>
            <c:extLst>
              <c:ext xmlns:c16="http://schemas.microsoft.com/office/drawing/2014/chart" uri="{C3380CC4-5D6E-409C-BE32-E72D297353CC}">
                <c16:uniqueId val="{00000269-CC73-BB4F-8E9B-6598024757EA}"/>
              </c:ext>
            </c:extLst>
          </c:dPt>
          <c:dPt>
            <c:idx val="4"/>
            <c:invertIfNegative val="0"/>
            <c:bubble3D val="0"/>
            <c:spPr>
              <a:solidFill>
                <a:srgbClr val="FFAFFF"/>
              </a:solidFill>
            </c:spPr>
            <c:extLst>
              <c:ext xmlns:c16="http://schemas.microsoft.com/office/drawing/2014/chart" uri="{C3380CC4-5D6E-409C-BE32-E72D297353CC}">
                <c16:uniqueId val="{0000026B-CC73-BB4F-8E9B-6598024757EA}"/>
              </c:ext>
            </c:extLst>
          </c:dPt>
          <c:cat>
            <c:strRef>
              <c:f>Trajectoires!$D$32:$H$32</c:f>
              <c:strCache>
                <c:ptCount val="5"/>
                <c:pt idx="0">
                  <c:v>2024</c:v>
                </c:pt>
                <c:pt idx="4">
                  <c:v>Horizon ++</c:v>
                </c:pt>
              </c:strCache>
            </c:strRef>
          </c:cat>
          <c:val>
            <c:numRef>
              <c:f>Trajectoires!$D$94:$H$94</c:f>
              <c:numCache>
                <c:formatCode>0.0</c:formatCode>
                <c:ptCount val="5"/>
                <c:pt idx="0">
                  <c:v>0</c:v>
                </c:pt>
                <c:pt idx="4">
                  <c:v>0</c:v>
                </c:pt>
              </c:numCache>
            </c:numRef>
          </c:val>
          <c:extLst>
            <c:ext xmlns:c16="http://schemas.microsoft.com/office/drawing/2014/chart" uri="{C3380CC4-5D6E-409C-BE32-E72D297353CC}">
              <c16:uniqueId val="{000001CD-56EB-5141-8383-96297DD96B28}"/>
            </c:ext>
          </c:extLst>
        </c:ser>
        <c:ser>
          <c:idx val="62"/>
          <c:order val="62"/>
          <c:tx>
            <c:strRef>
              <c:f>Trajectoires!$C$95</c:f>
              <c:strCache>
                <c:ptCount val="1"/>
                <c:pt idx="0">
                  <c:v>GB</c:v>
                </c:pt>
              </c:strCache>
            </c:strRef>
          </c:tx>
          <c:invertIfNegative val="0"/>
          <c:dPt>
            <c:idx val="0"/>
            <c:invertIfNegative val="0"/>
            <c:bubble3D val="0"/>
            <c:spPr>
              <a:solidFill>
                <a:srgbClr val="FF3CF4"/>
              </a:solidFill>
            </c:spPr>
            <c:extLst>
              <c:ext xmlns:c16="http://schemas.microsoft.com/office/drawing/2014/chart" uri="{C3380CC4-5D6E-409C-BE32-E72D297353CC}">
                <c16:uniqueId val="{0000026D-CC73-BB4F-8E9B-6598024757EA}"/>
              </c:ext>
            </c:extLst>
          </c:dPt>
          <c:dPt>
            <c:idx val="1"/>
            <c:invertIfNegative val="0"/>
            <c:bubble3D val="0"/>
            <c:spPr>
              <a:solidFill>
                <a:srgbClr val="FF3CF4"/>
              </a:solidFill>
            </c:spPr>
            <c:extLst>
              <c:ext xmlns:c16="http://schemas.microsoft.com/office/drawing/2014/chart" uri="{C3380CC4-5D6E-409C-BE32-E72D297353CC}">
                <c16:uniqueId val="{0000026F-CC73-BB4F-8E9B-6598024757EA}"/>
              </c:ext>
            </c:extLst>
          </c:dPt>
          <c:dPt>
            <c:idx val="2"/>
            <c:invertIfNegative val="0"/>
            <c:bubble3D val="0"/>
            <c:spPr>
              <a:solidFill>
                <a:srgbClr val="FF3CF4"/>
              </a:solidFill>
            </c:spPr>
            <c:extLst>
              <c:ext xmlns:c16="http://schemas.microsoft.com/office/drawing/2014/chart" uri="{C3380CC4-5D6E-409C-BE32-E72D297353CC}">
                <c16:uniqueId val="{00000271-CC73-BB4F-8E9B-6598024757EA}"/>
              </c:ext>
            </c:extLst>
          </c:dPt>
          <c:dPt>
            <c:idx val="3"/>
            <c:invertIfNegative val="0"/>
            <c:bubble3D val="0"/>
            <c:spPr>
              <a:solidFill>
                <a:srgbClr val="FF3CF4"/>
              </a:solidFill>
            </c:spPr>
            <c:extLst>
              <c:ext xmlns:c16="http://schemas.microsoft.com/office/drawing/2014/chart" uri="{C3380CC4-5D6E-409C-BE32-E72D297353CC}">
                <c16:uniqueId val="{00000273-CC73-BB4F-8E9B-6598024757EA}"/>
              </c:ext>
            </c:extLst>
          </c:dPt>
          <c:dPt>
            <c:idx val="4"/>
            <c:invertIfNegative val="0"/>
            <c:bubble3D val="0"/>
            <c:spPr>
              <a:solidFill>
                <a:srgbClr val="FF3CF4"/>
              </a:solidFill>
            </c:spPr>
            <c:extLst>
              <c:ext xmlns:c16="http://schemas.microsoft.com/office/drawing/2014/chart" uri="{C3380CC4-5D6E-409C-BE32-E72D297353CC}">
                <c16:uniqueId val="{00000275-CC73-BB4F-8E9B-6598024757EA}"/>
              </c:ext>
            </c:extLst>
          </c:dPt>
          <c:cat>
            <c:strRef>
              <c:f>Trajectoires!$D$32:$H$32</c:f>
              <c:strCache>
                <c:ptCount val="5"/>
                <c:pt idx="0">
                  <c:v>2024</c:v>
                </c:pt>
                <c:pt idx="4">
                  <c:v>Horizon ++</c:v>
                </c:pt>
              </c:strCache>
            </c:strRef>
          </c:cat>
          <c:val>
            <c:numRef>
              <c:f>Trajectoires!$D$95:$H$95</c:f>
              <c:numCache>
                <c:formatCode>0.0</c:formatCode>
                <c:ptCount val="5"/>
                <c:pt idx="0">
                  <c:v>0</c:v>
                </c:pt>
                <c:pt idx="4">
                  <c:v>0</c:v>
                </c:pt>
              </c:numCache>
            </c:numRef>
          </c:val>
          <c:extLst>
            <c:ext xmlns:c16="http://schemas.microsoft.com/office/drawing/2014/chart" uri="{C3380CC4-5D6E-409C-BE32-E72D297353CC}">
              <c16:uniqueId val="{000001CE-56EB-5141-8383-96297DD96B28}"/>
            </c:ext>
          </c:extLst>
        </c:ser>
        <c:ser>
          <c:idx val="63"/>
          <c:order val="63"/>
          <c:tx>
            <c:strRef>
              <c:f>Trajectoires!$C$96</c:f>
              <c:strCache>
                <c:ptCount val="1"/>
                <c:pt idx="0">
                  <c:v>TGB</c:v>
                </c:pt>
              </c:strCache>
            </c:strRef>
          </c:tx>
          <c:invertIfNegative val="0"/>
          <c:dPt>
            <c:idx val="0"/>
            <c:invertIfNegative val="0"/>
            <c:bubble3D val="0"/>
            <c:spPr>
              <a:solidFill>
                <a:srgbClr val="C800BD"/>
              </a:solidFill>
            </c:spPr>
            <c:extLst>
              <c:ext xmlns:c16="http://schemas.microsoft.com/office/drawing/2014/chart" uri="{C3380CC4-5D6E-409C-BE32-E72D297353CC}">
                <c16:uniqueId val="{00000277-CC73-BB4F-8E9B-6598024757EA}"/>
              </c:ext>
            </c:extLst>
          </c:dPt>
          <c:dPt>
            <c:idx val="1"/>
            <c:invertIfNegative val="0"/>
            <c:bubble3D val="0"/>
            <c:spPr>
              <a:solidFill>
                <a:srgbClr val="C800BD"/>
              </a:solidFill>
            </c:spPr>
            <c:extLst>
              <c:ext xmlns:c16="http://schemas.microsoft.com/office/drawing/2014/chart" uri="{C3380CC4-5D6E-409C-BE32-E72D297353CC}">
                <c16:uniqueId val="{00000279-CC73-BB4F-8E9B-6598024757EA}"/>
              </c:ext>
            </c:extLst>
          </c:dPt>
          <c:dPt>
            <c:idx val="2"/>
            <c:invertIfNegative val="0"/>
            <c:bubble3D val="0"/>
            <c:spPr>
              <a:solidFill>
                <a:srgbClr val="C800BD"/>
              </a:solidFill>
            </c:spPr>
            <c:extLst>
              <c:ext xmlns:c16="http://schemas.microsoft.com/office/drawing/2014/chart" uri="{C3380CC4-5D6E-409C-BE32-E72D297353CC}">
                <c16:uniqueId val="{0000027B-CC73-BB4F-8E9B-6598024757EA}"/>
              </c:ext>
            </c:extLst>
          </c:dPt>
          <c:dPt>
            <c:idx val="3"/>
            <c:invertIfNegative val="0"/>
            <c:bubble3D val="0"/>
            <c:spPr>
              <a:solidFill>
                <a:srgbClr val="C800BD"/>
              </a:solidFill>
            </c:spPr>
            <c:extLst>
              <c:ext xmlns:c16="http://schemas.microsoft.com/office/drawing/2014/chart" uri="{C3380CC4-5D6E-409C-BE32-E72D297353CC}">
                <c16:uniqueId val="{0000027D-CC73-BB4F-8E9B-6598024757EA}"/>
              </c:ext>
            </c:extLst>
          </c:dPt>
          <c:dPt>
            <c:idx val="4"/>
            <c:invertIfNegative val="0"/>
            <c:bubble3D val="0"/>
            <c:spPr>
              <a:solidFill>
                <a:srgbClr val="C800BD"/>
              </a:solidFill>
            </c:spPr>
            <c:extLst>
              <c:ext xmlns:c16="http://schemas.microsoft.com/office/drawing/2014/chart" uri="{C3380CC4-5D6E-409C-BE32-E72D297353CC}">
                <c16:uniqueId val="{0000027F-CC73-BB4F-8E9B-6598024757EA}"/>
              </c:ext>
            </c:extLst>
          </c:dPt>
          <c:cat>
            <c:strRef>
              <c:f>Trajectoires!$D$32:$H$32</c:f>
              <c:strCache>
                <c:ptCount val="5"/>
                <c:pt idx="0">
                  <c:v>2024</c:v>
                </c:pt>
                <c:pt idx="4">
                  <c:v>Horizon ++</c:v>
                </c:pt>
              </c:strCache>
            </c:strRef>
          </c:cat>
          <c:val>
            <c:numRef>
              <c:f>Trajectoires!$D$96:$H$96</c:f>
              <c:numCache>
                <c:formatCode>0.0</c:formatCode>
                <c:ptCount val="5"/>
                <c:pt idx="0">
                  <c:v>0</c:v>
                </c:pt>
                <c:pt idx="4">
                  <c:v>0</c:v>
                </c:pt>
              </c:numCache>
            </c:numRef>
          </c:val>
          <c:extLst>
            <c:ext xmlns:c16="http://schemas.microsoft.com/office/drawing/2014/chart" uri="{C3380CC4-5D6E-409C-BE32-E72D297353CC}">
              <c16:uniqueId val="{000001CF-56EB-5141-8383-96297DD96B28}"/>
            </c:ext>
          </c:extLst>
        </c:ser>
        <c:ser>
          <c:idx val="64"/>
          <c:order val="64"/>
          <c:tx>
            <c:strRef>
              <c:f>Trajectoires!$C$97</c:f>
              <c:strCache>
                <c:ptCount val="1"/>
                <c:pt idx="0">
                  <c:v>PB</c:v>
                </c:pt>
              </c:strCache>
            </c:strRef>
          </c:tx>
          <c:invertIfNegative val="0"/>
          <c:dPt>
            <c:idx val="0"/>
            <c:invertIfNegative val="0"/>
            <c:bubble3D val="0"/>
            <c:spPr>
              <a:solidFill>
                <a:srgbClr val="D1FDFF"/>
              </a:solidFill>
            </c:spPr>
            <c:extLst>
              <c:ext xmlns:c16="http://schemas.microsoft.com/office/drawing/2014/chart" uri="{C3380CC4-5D6E-409C-BE32-E72D297353CC}">
                <c16:uniqueId val="{00000281-CC73-BB4F-8E9B-6598024757EA}"/>
              </c:ext>
            </c:extLst>
          </c:dPt>
          <c:dPt>
            <c:idx val="1"/>
            <c:invertIfNegative val="0"/>
            <c:bubble3D val="0"/>
            <c:spPr>
              <a:solidFill>
                <a:srgbClr val="D1FDFF"/>
              </a:solidFill>
            </c:spPr>
            <c:extLst>
              <c:ext xmlns:c16="http://schemas.microsoft.com/office/drawing/2014/chart" uri="{C3380CC4-5D6E-409C-BE32-E72D297353CC}">
                <c16:uniqueId val="{00000283-CC73-BB4F-8E9B-6598024757EA}"/>
              </c:ext>
            </c:extLst>
          </c:dPt>
          <c:dPt>
            <c:idx val="2"/>
            <c:invertIfNegative val="0"/>
            <c:bubble3D val="0"/>
            <c:spPr>
              <a:solidFill>
                <a:srgbClr val="D1FDFF"/>
              </a:solidFill>
            </c:spPr>
            <c:extLst>
              <c:ext xmlns:c16="http://schemas.microsoft.com/office/drawing/2014/chart" uri="{C3380CC4-5D6E-409C-BE32-E72D297353CC}">
                <c16:uniqueId val="{00000285-CC73-BB4F-8E9B-6598024757EA}"/>
              </c:ext>
            </c:extLst>
          </c:dPt>
          <c:dPt>
            <c:idx val="3"/>
            <c:invertIfNegative val="0"/>
            <c:bubble3D val="0"/>
            <c:spPr>
              <a:solidFill>
                <a:srgbClr val="D1FDFF"/>
              </a:solidFill>
            </c:spPr>
            <c:extLst>
              <c:ext xmlns:c16="http://schemas.microsoft.com/office/drawing/2014/chart" uri="{C3380CC4-5D6E-409C-BE32-E72D297353CC}">
                <c16:uniqueId val="{00000287-CC73-BB4F-8E9B-6598024757EA}"/>
              </c:ext>
            </c:extLst>
          </c:dPt>
          <c:dPt>
            <c:idx val="4"/>
            <c:invertIfNegative val="0"/>
            <c:bubble3D val="0"/>
            <c:spPr>
              <a:solidFill>
                <a:srgbClr val="D1FDFF"/>
              </a:solidFill>
            </c:spPr>
            <c:extLst>
              <c:ext xmlns:c16="http://schemas.microsoft.com/office/drawing/2014/chart" uri="{C3380CC4-5D6E-409C-BE32-E72D297353CC}">
                <c16:uniqueId val="{00000289-CC73-BB4F-8E9B-6598024757EA}"/>
              </c:ext>
            </c:extLst>
          </c:dPt>
          <c:cat>
            <c:strRef>
              <c:f>Trajectoires!$D$32:$H$32</c:f>
              <c:strCache>
                <c:ptCount val="5"/>
                <c:pt idx="0">
                  <c:v>2024</c:v>
                </c:pt>
                <c:pt idx="4">
                  <c:v>Horizon ++</c:v>
                </c:pt>
              </c:strCache>
            </c:strRef>
          </c:cat>
          <c:val>
            <c:numRef>
              <c:f>Trajectoires!$D$97:$H$97</c:f>
              <c:numCache>
                <c:formatCode>0.0</c:formatCode>
                <c:ptCount val="5"/>
                <c:pt idx="0">
                  <c:v>0</c:v>
                </c:pt>
                <c:pt idx="4">
                  <c:v>0</c:v>
                </c:pt>
              </c:numCache>
            </c:numRef>
          </c:val>
          <c:extLst>
            <c:ext xmlns:c16="http://schemas.microsoft.com/office/drawing/2014/chart" uri="{C3380CC4-5D6E-409C-BE32-E72D297353CC}">
              <c16:uniqueId val="{000001D0-56EB-5141-8383-96297DD96B28}"/>
            </c:ext>
          </c:extLst>
        </c:ser>
        <c:ser>
          <c:idx val="65"/>
          <c:order val="65"/>
          <c:tx>
            <c:strRef>
              <c:f>Trajectoires!$C$98</c:f>
              <c:strCache>
                <c:ptCount val="1"/>
                <c:pt idx="0">
                  <c:v>BM</c:v>
                </c:pt>
              </c:strCache>
            </c:strRef>
          </c:tx>
          <c:invertIfNegative val="0"/>
          <c:dPt>
            <c:idx val="0"/>
            <c:invertIfNegative val="0"/>
            <c:bubble3D val="0"/>
            <c:spPr>
              <a:solidFill>
                <a:srgbClr val="7FFFFF"/>
              </a:solidFill>
            </c:spPr>
            <c:extLst>
              <c:ext xmlns:c16="http://schemas.microsoft.com/office/drawing/2014/chart" uri="{C3380CC4-5D6E-409C-BE32-E72D297353CC}">
                <c16:uniqueId val="{0000028B-CC73-BB4F-8E9B-6598024757EA}"/>
              </c:ext>
            </c:extLst>
          </c:dPt>
          <c:dPt>
            <c:idx val="1"/>
            <c:invertIfNegative val="0"/>
            <c:bubble3D val="0"/>
            <c:spPr>
              <a:solidFill>
                <a:srgbClr val="7FFFFF"/>
              </a:solidFill>
            </c:spPr>
            <c:extLst>
              <c:ext xmlns:c16="http://schemas.microsoft.com/office/drawing/2014/chart" uri="{C3380CC4-5D6E-409C-BE32-E72D297353CC}">
                <c16:uniqueId val="{0000028D-CC73-BB4F-8E9B-6598024757EA}"/>
              </c:ext>
            </c:extLst>
          </c:dPt>
          <c:dPt>
            <c:idx val="2"/>
            <c:invertIfNegative val="0"/>
            <c:bubble3D val="0"/>
            <c:spPr>
              <a:solidFill>
                <a:srgbClr val="7FFFFF"/>
              </a:solidFill>
            </c:spPr>
            <c:extLst>
              <c:ext xmlns:c16="http://schemas.microsoft.com/office/drawing/2014/chart" uri="{C3380CC4-5D6E-409C-BE32-E72D297353CC}">
                <c16:uniqueId val="{0000028F-CC73-BB4F-8E9B-6598024757EA}"/>
              </c:ext>
            </c:extLst>
          </c:dPt>
          <c:dPt>
            <c:idx val="3"/>
            <c:invertIfNegative val="0"/>
            <c:bubble3D val="0"/>
            <c:spPr>
              <a:solidFill>
                <a:srgbClr val="7FFFFF"/>
              </a:solidFill>
            </c:spPr>
            <c:extLst>
              <c:ext xmlns:c16="http://schemas.microsoft.com/office/drawing/2014/chart" uri="{C3380CC4-5D6E-409C-BE32-E72D297353CC}">
                <c16:uniqueId val="{00000291-CC73-BB4F-8E9B-6598024757EA}"/>
              </c:ext>
            </c:extLst>
          </c:dPt>
          <c:dPt>
            <c:idx val="4"/>
            <c:invertIfNegative val="0"/>
            <c:bubble3D val="0"/>
            <c:spPr>
              <a:solidFill>
                <a:srgbClr val="7FFFFF"/>
              </a:solidFill>
            </c:spPr>
            <c:extLst>
              <c:ext xmlns:c16="http://schemas.microsoft.com/office/drawing/2014/chart" uri="{C3380CC4-5D6E-409C-BE32-E72D297353CC}">
                <c16:uniqueId val="{00000293-CC73-BB4F-8E9B-6598024757EA}"/>
              </c:ext>
            </c:extLst>
          </c:dPt>
          <c:cat>
            <c:strRef>
              <c:f>Trajectoires!$D$32:$H$32</c:f>
              <c:strCache>
                <c:ptCount val="5"/>
                <c:pt idx="0">
                  <c:v>2024</c:v>
                </c:pt>
                <c:pt idx="4">
                  <c:v>Horizon ++</c:v>
                </c:pt>
              </c:strCache>
            </c:strRef>
          </c:cat>
          <c:val>
            <c:numRef>
              <c:f>Trajectoires!$D$98:$H$98</c:f>
              <c:numCache>
                <c:formatCode>0.0</c:formatCode>
                <c:ptCount val="5"/>
                <c:pt idx="0">
                  <c:v>0</c:v>
                </c:pt>
                <c:pt idx="4">
                  <c:v>0</c:v>
                </c:pt>
              </c:numCache>
            </c:numRef>
          </c:val>
          <c:extLst>
            <c:ext xmlns:c16="http://schemas.microsoft.com/office/drawing/2014/chart" uri="{C3380CC4-5D6E-409C-BE32-E72D297353CC}">
              <c16:uniqueId val="{000001D1-56EB-5141-8383-96297DD96B28}"/>
            </c:ext>
          </c:extLst>
        </c:ser>
        <c:ser>
          <c:idx val="66"/>
          <c:order val="66"/>
          <c:tx>
            <c:strRef>
              <c:f>Trajectoires!$C$99</c:f>
              <c:strCache>
                <c:ptCount val="1"/>
                <c:pt idx="0">
                  <c:v>GB</c:v>
                </c:pt>
              </c:strCache>
            </c:strRef>
          </c:tx>
          <c:invertIfNegative val="0"/>
          <c:dPt>
            <c:idx val="0"/>
            <c:invertIfNegative val="0"/>
            <c:bubble3D val="0"/>
            <c:spPr>
              <a:solidFill>
                <a:srgbClr val="00FFF4"/>
              </a:solidFill>
            </c:spPr>
            <c:extLst>
              <c:ext xmlns:c16="http://schemas.microsoft.com/office/drawing/2014/chart" uri="{C3380CC4-5D6E-409C-BE32-E72D297353CC}">
                <c16:uniqueId val="{00000295-CC73-BB4F-8E9B-6598024757EA}"/>
              </c:ext>
            </c:extLst>
          </c:dPt>
          <c:dPt>
            <c:idx val="1"/>
            <c:invertIfNegative val="0"/>
            <c:bubble3D val="0"/>
            <c:spPr>
              <a:solidFill>
                <a:srgbClr val="00FFF4"/>
              </a:solidFill>
            </c:spPr>
            <c:extLst>
              <c:ext xmlns:c16="http://schemas.microsoft.com/office/drawing/2014/chart" uri="{C3380CC4-5D6E-409C-BE32-E72D297353CC}">
                <c16:uniqueId val="{00000297-CC73-BB4F-8E9B-6598024757EA}"/>
              </c:ext>
            </c:extLst>
          </c:dPt>
          <c:dPt>
            <c:idx val="2"/>
            <c:invertIfNegative val="0"/>
            <c:bubble3D val="0"/>
            <c:spPr>
              <a:solidFill>
                <a:srgbClr val="00FFF4"/>
              </a:solidFill>
            </c:spPr>
            <c:extLst>
              <c:ext xmlns:c16="http://schemas.microsoft.com/office/drawing/2014/chart" uri="{C3380CC4-5D6E-409C-BE32-E72D297353CC}">
                <c16:uniqueId val="{00000299-CC73-BB4F-8E9B-6598024757EA}"/>
              </c:ext>
            </c:extLst>
          </c:dPt>
          <c:dPt>
            <c:idx val="3"/>
            <c:invertIfNegative val="0"/>
            <c:bubble3D val="0"/>
            <c:spPr>
              <a:solidFill>
                <a:srgbClr val="00FFF4"/>
              </a:solidFill>
            </c:spPr>
            <c:extLst>
              <c:ext xmlns:c16="http://schemas.microsoft.com/office/drawing/2014/chart" uri="{C3380CC4-5D6E-409C-BE32-E72D297353CC}">
                <c16:uniqueId val="{0000029B-CC73-BB4F-8E9B-6598024757EA}"/>
              </c:ext>
            </c:extLst>
          </c:dPt>
          <c:dPt>
            <c:idx val="4"/>
            <c:invertIfNegative val="0"/>
            <c:bubble3D val="0"/>
            <c:spPr>
              <a:solidFill>
                <a:srgbClr val="00FFF4"/>
              </a:solidFill>
            </c:spPr>
            <c:extLst>
              <c:ext xmlns:c16="http://schemas.microsoft.com/office/drawing/2014/chart" uri="{C3380CC4-5D6E-409C-BE32-E72D297353CC}">
                <c16:uniqueId val="{0000029D-CC73-BB4F-8E9B-6598024757EA}"/>
              </c:ext>
            </c:extLst>
          </c:dPt>
          <c:cat>
            <c:strRef>
              <c:f>Trajectoires!$D$32:$H$32</c:f>
              <c:strCache>
                <c:ptCount val="5"/>
                <c:pt idx="0">
                  <c:v>2024</c:v>
                </c:pt>
                <c:pt idx="4">
                  <c:v>Horizon ++</c:v>
                </c:pt>
              </c:strCache>
            </c:strRef>
          </c:cat>
          <c:val>
            <c:numRef>
              <c:f>Trajectoires!$D$99:$H$99</c:f>
              <c:numCache>
                <c:formatCode>0.0</c:formatCode>
                <c:ptCount val="5"/>
                <c:pt idx="0">
                  <c:v>0</c:v>
                </c:pt>
                <c:pt idx="4">
                  <c:v>0</c:v>
                </c:pt>
              </c:numCache>
            </c:numRef>
          </c:val>
          <c:extLst>
            <c:ext xmlns:c16="http://schemas.microsoft.com/office/drawing/2014/chart" uri="{C3380CC4-5D6E-409C-BE32-E72D297353CC}">
              <c16:uniqueId val="{000001D2-56EB-5141-8383-96297DD96B28}"/>
            </c:ext>
          </c:extLst>
        </c:ser>
        <c:ser>
          <c:idx val="67"/>
          <c:order val="67"/>
          <c:tx>
            <c:strRef>
              <c:f>Trajectoires!$C$100</c:f>
              <c:strCache>
                <c:ptCount val="1"/>
                <c:pt idx="0">
                  <c:v>TGB</c:v>
                </c:pt>
              </c:strCache>
            </c:strRef>
          </c:tx>
          <c:invertIfNegative val="0"/>
          <c:dPt>
            <c:idx val="0"/>
            <c:invertIfNegative val="0"/>
            <c:bubble3D val="0"/>
            <c:spPr>
              <a:solidFill>
                <a:srgbClr val="00DADA"/>
              </a:solidFill>
            </c:spPr>
            <c:extLst>
              <c:ext xmlns:c16="http://schemas.microsoft.com/office/drawing/2014/chart" uri="{C3380CC4-5D6E-409C-BE32-E72D297353CC}">
                <c16:uniqueId val="{0000029F-CC73-BB4F-8E9B-6598024757EA}"/>
              </c:ext>
            </c:extLst>
          </c:dPt>
          <c:dPt>
            <c:idx val="1"/>
            <c:invertIfNegative val="0"/>
            <c:bubble3D val="0"/>
            <c:spPr>
              <a:solidFill>
                <a:srgbClr val="00DADA"/>
              </a:solidFill>
            </c:spPr>
            <c:extLst>
              <c:ext xmlns:c16="http://schemas.microsoft.com/office/drawing/2014/chart" uri="{C3380CC4-5D6E-409C-BE32-E72D297353CC}">
                <c16:uniqueId val="{000002A1-CC73-BB4F-8E9B-6598024757EA}"/>
              </c:ext>
            </c:extLst>
          </c:dPt>
          <c:dPt>
            <c:idx val="2"/>
            <c:invertIfNegative val="0"/>
            <c:bubble3D val="0"/>
            <c:spPr>
              <a:solidFill>
                <a:srgbClr val="00DADA"/>
              </a:solidFill>
            </c:spPr>
            <c:extLst>
              <c:ext xmlns:c16="http://schemas.microsoft.com/office/drawing/2014/chart" uri="{C3380CC4-5D6E-409C-BE32-E72D297353CC}">
                <c16:uniqueId val="{000002A3-CC73-BB4F-8E9B-6598024757EA}"/>
              </c:ext>
            </c:extLst>
          </c:dPt>
          <c:dPt>
            <c:idx val="3"/>
            <c:invertIfNegative val="0"/>
            <c:bubble3D val="0"/>
            <c:spPr>
              <a:solidFill>
                <a:srgbClr val="00DADA"/>
              </a:solidFill>
            </c:spPr>
            <c:extLst>
              <c:ext xmlns:c16="http://schemas.microsoft.com/office/drawing/2014/chart" uri="{C3380CC4-5D6E-409C-BE32-E72D297353CC}">
                <c16:uniqueId val="{000002A5-CC73-BB4F-8E9B-6598024757EA}"/>
              </c:ext>
            </c:extLst>
          </c:dPt>
          <c:dPt>
            <c:idx val="4"/>
            <c:invertIfNegative val="0"/>
            <c:bubble3D val="0"/>
            <c:spPr>
              <a:solidFill>
                <a:srgbClr val="00DADA"/>
              </a:solidFill>
            </c:spPr>
            <c:extLst>
              <c:ext xmlns:c16="http://schemas.microsoft.com/office/drawing/2014/chart" uri="{C3380CC4-5D6E-409C-BE32-E72D297353CC}">
                <c16:uniqueId val="{000002A7-CC73-BB4F-8E9B-6598024757EA}"/>
              </c:ext>
            </c:extLst>
          </c:dPt>
          <c:cat>
            <c:strRef>
              <c:f>Trajectoires!$D$32:$H$32</c:f>
              <c:strCache>
                <c:ptCount val="5"/>
                <c:pt idx="0">
                  <c:v>2024</c:v>
                </c:pt>
                <c:pt idx="4">
                  <c:v>Horizon ++</c:v>
                </c:pt>
              </c:strCache>
            </c:strRef>
          </c:cat>
          <c:val>
            <c:numRef>
              <c:f>Trajectoires!$D$100:$H$100</c:f>
              <c:numCache>
                <c:formatCode>0.0</c:formatCode>
                <c:ptCount val="5"/>
                <c:pt idx="0">
                  <c:v>0</c:v>
                </c:pt>
                <c:pt idx="4">
                  <c:v>0</c:v>
                </c:pt>
              </c:numCache>
            </c:numRef>
          </c:val>
          <c:extLst>
            <c:ext xmlns:c16="http://schemas.microsoft.com/office/drawing/2014/chart" uri="{C3380CC4-5D6E-409C-BE32-E72D297353CC}">
              <c16:uniqueId val="{000001D3-56EB-5141-8383-96297DD96B28}"/>
            </c:ext>
          </c:extLst>
        </c:ser>
        <c:ser>
          <c:idx val="68"/>
          <c:order val="68"/>
          <c:tx>
            <c:strRef>
              <c:f>Trajectoires!$C$101</c:f>
              <c:strCache>
                <c:ptCount val="1"/>
                <c:pt idx="0">
                  <c:v>PB</c:v>
                </c:pt>
              </c:strCache>
            </c:strRef>
          </c:tx>
          <c:invertIfNegative val="0"/>
          <c:dPt>
            <c:idx val="0"/>
            <c:invertIfNegative val="0"/>
            <c:bubble3D val="0"/>
            <c:spPr>
              <a:solidFill>
                <a:srgbClr val="FBE2D5"/>
              </a:solidFill>
            </c:spPr>
            <c:extLst>
              <c:ext xmlns:c16="http://schemas.microsoft.com/office/drawing/2014/chart" uri="{C3380CC4-5D6E-409C-BE32-E72D297353CC}">
                <c16:uniqueId val="{000002A9-CC73-BB4F-8E9B-6598024757EA}"/>
              </c:ext>
            </c:extLst>
          </c:dPt>
          <c:dPt>
            <c:idx val="1"/>
            <c:invertIfNegative val="0"/>
            <c:bubble3D val="0"/>
            <c:spPr>
              <a:solidFill>
                <a:srgbClr val="FBE2D5"/>
              </a:solidFill>
            </c:spPr>
            <c:extLst>
              <c:ext xmlns:c16="http://schemas.microsoft.com/office/drawing/2014/chart" uri="{C3380CC4-5D6E-409C-BE32-E72D297353CC}">
                <c16:uniqueId val="{000002AB-CC73-BB4F-8E9B-6598024757EA}"/>
              </c:ext>
            </c:extLst>
          </c:dPt>
          <c:dPt>
            <c:idx val="2"/>
            <c:invertIfNegative val="0"/>
            <c:bubble3D val="0"/>
            <c:spPr>
              <a:solidFill>
                <a:srgbClr val="FBE2D5"/>
              </a:solidFill>
            </c:spPr>
            <c:extLst>
              <c:ext xmlns:c16="http://schemas.microsoft.com/office/drawing/2014/chart" uri="{C3380CC4-5D6E-409C-BE32-E72D297353CC}">
                <c16:uniqueId val="{000002AD-CC73-BB4F-8E9B-6598024757EA}"/>
              </c:ext>
            </c:extLst>
          </c:dPt>
          <c:dPt>
            <c:idx val="3"/>
            <c:invertIfNegative val="0"/>
            <c:bubble3D val="0"/>
            <c:spPr>
              <a:solidFill>
                <a:srgbClr val="FBE2D5"/>
              </a:solidFill>
            </c:spPr>
            <c:extLst>
              <c:ext xmlns:c16="http://schemas.microsoft.com/office/drawing/2014/chart" uri="{C3380CC4-5D6E-409C-BE32-E72D297353CC}">
                <c16:uniqueId val="{000002AF-CC73-BB4F-8E9B-6598024757EA}"/>
              </c:ext>
            </c:extLst>
          </c:dPt>
          <c:dPt>
            <c:idx val="4"/>
            <c:invertIfNegative val="0"/>
            <c:bubble3D val="0"/>
            <c:spPr>
              <a:solidFill>
                <a:srgbClr val="FBE2D5"/>
              </a:solidFill>
            </c:spPr>
            <c:extLst>
              <c:ext xmlns:c16="http://schemas.microsoft.com/office/drawing/2014/chart" uri="{C3380CC4-5D6E-409C-BE32-E72D297353CC}">
                <c16:uniqueId val="{000002B1-CC73-BB4F-8E9B-6598024757EA}"/>
              </c:ext>
            </c:extLst>
          </c:dPt>
          <c:cat>
            <c:strRef>
              <c:f>Trajectoires!$D$32:$H$32</c:f>
              <c:strCache>
                <c:ptCount val="5"/>
                <c:pt idx="0">
                  <c:v>2024</c:v>
                </c:pt>
                <c:pt idx="4">
                  <c:v>Horizon ++</c:v>
                </c:pt>
              </c:strCache>
            </c:strRef>
          </c:cat>
          <c:val>
            <c:numRef>
              <c:f>Trajectoires!$D$101:$H$101</c:f>
              <c:numCache>
                <c:formatCode>0.0</c:formatCode>
                <c:ptCount val="5"/>
                <c:pt idx="0">
                  <c:v>0</c:v>
                </c:pt>
                <c:pt idx="4">
                  <c:v>0</c:v>
                </c:pt>
              </c:numCache>
            </c:numRef>
          </c:val>
          <c:extLst>
            <c:ext xmlns:c16="http://schemas.microsoft.com/office/drawing/2014/chart" uri="{C3380CC4-5D6E-409C-BE32-E72D297353CC}">
              <c16:uniqueId val="{000001D4-56EB-5141-8383-96297DD96B28}"/>
            </c:ext>
          </c:extLst>
        </c:ser>
        <c:ser>
          <c:idx val="69"/>
          <c:order val="69"/>
          <c:tx>
            <c:strRef>
              <c:f>Trajectoires!$C$102</c:f>
              <c:strCache>
                <c:ptCount val="1"/>
                <c:pt idx="0">
                  <c:v>BM</c:v>
                </c:pt>
              </c:strCache>
            </c:strRef>
          </c:tx>
          <c:invertIfNegative val="0"/>
          <c:dPt>
            <c:idx val="0"/>
            <c:invertIfNegative val="0"/>
            <c:bubble3D val="0"/>
            <c:spPr>
              <a:solidFill>
                <a:srgbClr val="F7C7AC"/>
              </a:solidFill>
            </c:spPr>
            <c:extLst>
              <c:ext xmlns:c16="http://schemas.microsoft.com/office/drawing/2014/chart" uri="{C3380CC4-5D6E-409C-BE32-E72D297353CC}">
                <c16:uniqueId val="{000002B3-CC73-BB4F-8E9B-6598024757EA}"/>
              </c:ext>
            </c:extLst>
          </c:dPt>
          <c:dPt>
            <c:idx val="1"/>
            <c:invertIfNegative val="0"/>
            <c:bubble3D val="0"/>
            <c:spPr>
              <a:solidFill>
                <a:srgbClr val="F7C7AC"/>
              </a:solidFill>
            </c:spPr>
            <c:extLst>
              <c:ext xmlns:c16="http://schemas.microsoft.com/office/drawing/2014/chart" uri="{C3380CC4-5D6E-409C-BE32-E72D297353CC}">
                <c16:uniqueId val="{000002B5-CC73-BB4F-8E9B-6598024757EA}"/>
              </c:ext>
            </c:extLst>
          </c:dPt>
          <c:dPt>
            <c:idx val="2"/>
            <c:invertIfNegative val="0"/>
            <c:bubble3D val="0"/>
            <c:spPr>
              <a:solidFill>
                <a:srgbClr val="F7C7AC"/>
              </a:solidFill>
            </c:spPr>
            <c:extLst>
              <c:ext xmlns:c16="http://schemas.microsoft.com/office/drawing/2014/chart" uri="{C3380CC4-5D6E-409C-BE32-E72D297353CC}">
                <c16:uniqueId val="{000002B7-CC73-BB4F-8E9B-6598024757EA}"/>
              </c:ext>
            </c:extLst>
          </c:dPt>
          <c:dPt>
            <c:idx val="3"/>
            <c:invertIfNegative val="0"/>
            <c:bubble3D val="0"/>
            <c:spPr>
              <a:solidFill>
                <a:srgbClr val="F7C7AC"/>
              </a:solidFill>
            </c:spPr>
            <c:extLst>
              <c:ext xmlns:c16="http://schemas.microsoft.com/office/drawing/2014/chart" uri="{C3380CC4-5D6E-409C-BE32-E72D297353CC}">
                <c16:uniqueId val="{000002B9-CC73-BB4F-8E9B-6598024757EA}"/>
              </c:ext>
            </c:extLst>
          </c:dPt>
          <c:dPt>
            <c:idx val="4"/>
            <c:invertIfNegative val="0"/>
            <c:bubble3D val="0"/>
            <c:spPr>
              <a:solidFill>
                <a:srgbClr val="F7C7AC"/>
              </a:solidFill>
            </c:spPr>
            <c:extLst>
              <c:ext xmlns:c16="http://schemas.microsoft.com/office/drawing/2014/chart" uri="{C3380CC4-5D6E-409C-BE32-E72D297353CC}">
                <c16:uniqueId val="{000002BB-CC73-BB4F-8E9B-6598024757EA}"/>
              </c:ext>
            </c:extLst>
          </c:dPt>
          <c:cat>
            <c:strRef>
              <c:f>Trajectoires!$D$32:$H$32</c:f>
              <c:strCache>
                <c:ptCount val="5"/>
                <c:pt idx="0">
                  <c:v>2024</c:v>
                </c:pt>
                <c:pt idx="4">
                  <c:v>Horizon ++</c:v>
                </c:pt>
              </c:strCache>
            </c:strRef>
          </c:cat>
          <c:val>
            <c:numRef>
              <c:f>Trajectoires!$D$102:$H$102</c:f>
              <c:numCache>
                <c:formatCode>0.0</c:formatCode>
                <c:ptCount val="5"/>
                <c:pt idx="0">
                  <c:v>0</c:v>
                </c:pt>
                <c:pt idx="4">
                  <c:v>0</c:v>
                </c:pt>
              </c:numCache>
            </c:numRef>
          </c:val>
          <c:extLst>
            <c:ext xmlns:c16="http://schemas.microsoft.com/office/drawing/2014/chart" uri="{C3380CC4-5D6E-409C-BE32-E72D297353CC}">
              <c16:uniqueId val="{000001D5-56EB-5141-8383-96297DD96B28}"/>
            </c:ext>
          </c:extLst>
        </c:ser>
        <c:ser>
          <c:idx val="70"/>
          <c:order val="70"/>
          <c:tx>
            <c:strRef>
              <c:f>Trajectoires!$C$103</c:f>
              <c:strCache>
                <c:ptCount val="1"/>
                <c:pt idx="0">
                  <c:v>GB</c:v>
                </c:pt>
              </c:strCache>
            </c:strRef>
          </c:tx>
          <c:invertIfNegative val="0"/>
          <c:dPt>
            <c:idx val="0"/>
            <c:invertIfNegative val="0"/>
            <c:bubble3D val="0"/>
            <c:spPr>
              <a:solidFill>
                <a:srgbClr val="FFC000"/>
              </a:solidFill>
            </c:spPr>
            <c:extLst>
              <c:ext xmlns:c16="http://schemas.microsoft.com/office/drawing/2014/chart" uri="{C3380CC4-5D6E-409C-BE32-E72D297353CC}">
                <c16:uniqueId val="{000002BD-CC73-BB4F-8E9B-6598024757EA}"/>
              </c:ext>
            </c:extLst>
          </c:dPt>
          <c:dPt>
            <c:idx val="1"/>
            <c:invertIfNegative val="0"/>
            <c:bubble3D val="0"/>
            <c:spPr>
              <a:solidFill>
                <a:srgbClr val="FFC000"/>
              </a:solidFill>
            </c:spPr>
            <c:extLst>
              <c:ext xmlns:c16="http://schemas.microsoft.com/office/drawing/2014/chart" uri="{C3380CC4-5D6E-409C-BE32-E72D297353CC}">
                <c16:uniqueId val="{000002BF-CC73-BB4F-8E9B-6598024757EA}"/>
              </c:ext>
            </c:extLst>
          </c:dPt>
          <c:dPt>
            <c:idx val="2"/>
            <c:invertIfNegative val="0"/>
            <c:bubble3D val="0"/>
            <c:spPr>
              <a:solidFill>
                <a:srgbClr val="FFC000"/>
              </a:solidFill>
            </c:spPr>
            <c:extLst>
              <c:ext xmlns:c16="http://schemas.microsoft.com/office/drawing/2014/chart" uri="{C3380CC4-5D6E-409C-BE32-E72D297353CC}">
                <c16:uniqueId val="{000002C1-CC73-BB4F-8E9B-6598024757EA}"/>
              </c:ext>
            </c:extLst>
          </c:dPt>
          <c:dPt>
            <c:idx val="3"/>
            <c:invertIfNegative val="0"/>
            <c:bubble3D val="0"/>
            <c:spPr>
              <a:solidFill>
                <a:srgbClr val="FFC000"/>
              </a:solidFill>
            </c:spPr>
            <c:extLst>
              <c:ext xmlns:c16="http://schemas.microsoft.com/office/drawing/2014/chart" uri="{C3380CC4-5D6E-409C-BE32-E72D297353CC}">
                <c16:uniqueId val="{000002C3-CC73-BB4F-8E9B-6598024757EA}"/>
              </c:ext>
            </c:extLst>
          </c:dPt>
          <c:dPt>
            <c:idx val="4"/>
            <c:invertIfNegative val="0"/>
            <c:bubble3D val="0"/>
            <c:spPr>
              <a:solidFill>
                <a:srgbClr val="FFC000"/>
              </a:solidFill>
            </c:spPr>
            <c:extLst>
              <c:ext xmlns:c16="http://schemas.microsoft.com/office/drawing/2014/chart" uri="{C3380CC4-5D6E-409C-BE32-E72D297353CC}">
                <c16:uniqueId val="{000002C5-CC73-BB4F-8E9B-6598024757EA}"/>
              </c:ext>
            </c:extLst>
          </c:dPt>
          <c:cat>
            <c:strRef>
              <c:f>Trajectoires!$D$32:$H$32</c:f>
              <c:strCache>
                <c:ptCount val="5"/>
                <c:pt idx="0">
                  <c:v>2024</c:v>
                </c:pt>
                <c:pt idx="4">
                  <c:v>Horizon ++</c:v>
                </c:pt>
              </c:strCache>
            </c:strRef>
          </c:cat>
          <c:val>
            <c:numRef>
              <c:f>Trajectoires!$D$103:$H$103</c:f>
              <c:numCache>
                <c:formatCode>0.0</c:formatCode>
                <c:ptCount val="5"/>
                <c:pt idx="0">
                  <c:v>0</c:v>
                </c:pt>
                <c:pt idx="4">
                  <c:v>0</c:v>
                </c:pt>
              </c:numCache>
            </c:numRef>
          </c:val>
          <c:extLst>
            <c:ext xmlns:c16="http://schemas.microsoft.com/office/drawing/2014/chart" uri="{C3380CC4-5D6E-409C-BE32-E72D297353CC}">
              <c16:uniqueId val="{000001D6-56EB-5141-8383-96297DD96B28}"/>
            </c:ext>
          </c:extLst>
        </c:ser>
        <c:ser>
          <c:idx val="71"/>
          <c:order val="71"/>
          <c:tx>
            <c:strRef>
              <c:f>Trajectoires!$C$104</c:f>
              <c:strCache>
                <c:ptCount val="1"/>
                <c:pt idx="0">
                  <c:v>TGB</c:v>
                </c:pt>
              </c:strCache>
            </c:strRef>
          </c:tx>
          <c:invertIfNegative val="0"/>
          <c:dPt>
            <c:idx val="0"/>
            <c:invertIfNegative val="0"/>
            <c:bubble3D val="0"/>
            <c:spPr>
              <a:solidFill>
                <a:srgbClr val="F08300"/>
              </a:solidFill>
            </c:spPr>
            <c:extLst>
              <c:ext xmlns:c16="http://schemas.microsoft.com/office/drawing/2014/chart" uri="{C3380CC4-5D6E-409C-BE32-E72D297353CC}">
                <c16:uniqueId val="{000002C7-CC73-BB4F-8E9B-6598024757EA}"/>
              </c:ext>
            </c:extLst>
          </c:dPt>
          <c:dPt>
            <c:idx val="1"/>
            <c:invertIfNegative val="0"/>
            <c:bubble3D val="0"/>
            <c:spPr>
              <a:solidFill>
                <a:srgbClr val="F08300"/>
              </a:solidFill>
            </c:spPr>
            <c:extLst>
              <c:ext xmlns:c16="http://schemas.microsoft.com/office/drawing/2014/chart" uri="{C3380CC4-5D6E-409C-BE32-E72D297353CC}">
                <c16:uniqueId val="{000002C9-CC73-BB4F-8E9B-6598024757EA}"/>
              </c:ext>
            </c:extLst>
          </c:dPt>
          <c:dPt>
            <c:idx val="2"/>
            <c:invertIfNegative val="0"/>
            <c:bubble3D val="0"/>
            <c:spPr>
              <a:solidFill>
                <a:srgbClr val="F08300"/>
              </a:solidFill>
            </c:spPr>
            <c:extLst>
              <c:ext xmlns:c16="http://schemas.microsoft.com/office/drawing/2014/chart" uri="{C3380CC4-5D6E-409C-BE32-E72D297353CC}">
                <c16:uniqueId val="{000002CB-CC73-BB4F-8E9B-6598024757EA}"/>
              </c:ext>
            </c:extLst>
          </c:dPt>
          <c:dPt>
            <c:idx val="3"/>
            <c:invertIfNegative val="0"/>
            <c:bubble3D val="0"/>
            <c:spPr>
              <a:solidFill>
                <a:srgbClr val="F08300"/>
              </a:solidFill>
            </c:spPr>
            <c:extLst>
              <c:ext xmlns:c16="http://schemas.microsoft.com/office/drawing/2014/chart" uri="{C3380CC4-5D6E-409C-BE32-E72D297353CC}">
                <c16:uniqueId val="{000002CD-CC73-BB4F-8E9B-6598024757EA}"/>
              </c:ext>
            </c:extLst>
          </c:dPt>
          <c:dPt>
            <c:idx val="4"/>
            <c:invertIfNegative val="0"/>
            <c:bubble3D val="0"/>
            <c:spPr>
              <a:solidFill>
                <a:srgbClr val="F08300"/>
              </a:solidFill>
            </c:spPr>
            <c:extLst>
              <c:ext xmlns:c16="http://schemas.microsoft.com/office/drawing/2014/chart" uri="{C3380CC4-5D6E-409C-BE32-E72D297353CC}">
                <c16:uniqueId val="{000002CF-CC73-BB4F-8E9B-6598024757EA}"/>
              </c:ext>
            </c:extLst>
          </c:dPt>
          <c:cat>
            <c:strRef>
              <c:f>Trajectoires!$D$32:$H$32</c:f>
              <c:strCache>
                <c:ptCount val="5"/>
                <c:pt idx="0">
                  <c:v>2024</c:v>
                </c:pt>
                <c:pt idx="4">
                  <c:v>Horizon ++</c:v>
                </c:pt>
              </c:strCache>
            </c:strRef>
          </c:cat>
          <c:val>
            <c:numRef>
              <c:f>Trajectoires!$D$104:$H$104</c:f>
              <c:numCache>
                <c:formatCode>0.0</c:formatCode>
                <c:ptCount val="5"/>
                <c:pt idx="0">
                  <c:v>0</c:v>
                </c:pt>
                <c:pt idx="4">
                  <c:v>0</c:v>
                </c:pt>
              </c:numCache>
            </c:numRef>
          </c:val>
          <c:extLst>
            <c:ext xmlns:c16="http://schemas.microsoft.com/office/drawing/2014/chart" uri="{C3380CC4-5D6E-409C-BE32-E72D297353CC}">
              <c16:uniqueId val="{000001D7-56EB-5141-8383-96297DD96B28}"/>
            </c:ext>
          </c:extLst>
        </c:ser>
        <c:ser>
          <c:idx val="72"/>
          <c:order val="72"/>
          <c:tx>
            <c:strRef>
              <c:f>Trajectoires!$C$105</c:f>
              <c:strCache>
                <c:ptCount val="1"/>
                <c:pt idx="0">
                  <c:v>PB</c:v>
                </c:pt>
              </c:strCache>
            </c:strRef>
          </c:tx>
          <c:invertIfNegative val="0"/>
          <c:dPt>
            <c:idx val="0"/>
            <c:invertIfNegative val="0"/>
            <c:bubble3D val="0"/>
            <c:spPr>
              <a:solidFill>
                <a:srgbClr val="EBC8FF"/>
              </a:solidFill>
            </c:spPr>
            <c:extLst>
              <c:ext xmlns:c16="http://schemas.microsoft.com/office/drawing/2014/chart" uri="{C3380CC4-5D6E-409C-BE32-E72D297353CC}">
                <c16:uniqueId val="{000002D1-CC73-BB4F-8E9B-6598024757EA}"/>
              </c:ext>
            </c:extLst>
          </c:dPt>
          <c:dPt>
            <c:idx val="1"/>
            <c:invertIfNegative val="0"/>
            <c:bubble3D val="0"/>
            <c:spPr>
              <a:solidFill>
                <a:srgbClr val="EBC8FF"/>
              </a:solidFill>
            </c:spPr>
            <c:extLst>
              <c:ext xmlns:c16="http://schemas.microsoft.com/office/drawing/2014/chart" uri="{C3380CC4-5D6E-409C-BE32-E72D297353CC}">
                <c16:uniqueId val="{000002D3-CC73-BB4F-8E9B-6598024757EA}"/>
              </c:ext>
            </c:extLst>
          </c:dPt>
          <c:dPt>
            <c:idx val="2"/>
            <c:invertIfNegative val="0"/>
            <c:bubble3D val="0"/>
            <c:spPr>
              <a:solidFill>
                <a:srgbClr val="EBC8FF"/>
              </a:solidFill>
            </c:spPr>
            <c:extLst>
              <c:ext xmlns:c16="http://schemas.microsoft.com/office/drawing/2014/chart" uri="{C3380CC4-5D6E-409C-BE32-E72D297353CC}">
                <c16:uniqueId val="{000002D5-CC73-BB4F-8E9B-6598024757EA}"/>
              </c:ext>
            </c:extLst>
          </c:dPt>
          <c:dPt>
            <c:idx val="3"/>
            <c:invertIfNegative val="0"/>
            <c:bubble3D val="0"/>
            <c:spPr>
              <a:solidFill>
                <a:srgbClr val="EBC8FF"/>
              </a:solidFill>
            </c:spPr>
            <c:extLst>
              <c:ext xmlns:c16="http://schemas.microsoft.com/office/drawing/2014/chart" uri="{C3380CC4-5D6E-409C-BE32-E72D297353CC}">
                <c16:uniqueId val="{000002D7-CC73-BB4F-8E9B-6598024757EA}"/>
              </c:ext>
            </c:extLst>
          </c:dPt>
          <c:dPt>
            <c:idx val="4"/>
            <c:invertIfNegative val="0"/>
            <c:bubble3D val="0"/>
            <c:spPr>
              <a:solidFill>
                <a:srgbClr val="EBC8FF"/>
              </a:solidFill>
            </c:spPr>
            <c:extLst>
              <c:ext xmlns:c16="http://schemas.microsoft.com/office/drawing/2014/chart" uri="{C3380CC4-5D6E-409C-BE32-E72D297353CC}">
                <c16:uniqueId val="{000002D9-CC73-BB4F-8E9B-6598024757EA}"/>
              </c:ext>
            </c:extLst>
          </c:dPt>
          <c:cat>
            <c:strRef>
              <c:f>Trajectoires!$D$32:$H$32</c:f>
              <c:strCache>
                <c:ptCount val="5"/>
                <c:pt idx="0">
                  <c:v>2024</c:v>
                </c:pt>
                <c:pt idx="4">
                  <c:v>Horizon ++</c:v>
                </c:pt>
              </c:strCache>
            </c:strRef>
          </c:cat>
          <c:val>
            <c:numRef>
              <c:f>Trajectoires!$D$105:$H$105</c:f>
              <c:numCache>
                <c:formatCode>0.0</c:formatCode>
                <c:ptCount val="5"/>
                <c:pt idx="0">
                  <c:v>0</c:v>
                </c:pt>
                <c:pt idx="4">
                  <c:v>0</c:v>
                </c:pt>
              </c:numCache>
            </c:numRef>
          </c:val>
          <c:extLst>
            <c:ext xmlns:c16="http://schemas.microsoft.com/office/drawing/2014/chart" uri="{C3380CC4-5D6E-409C-BE32-E72D297353CC}">
              <c16:uniqueId val="{000001D8-56EB-5141-8383-96297DD96B28}"/>
            </c:ext>
          </c:extLst>
        </c:ser>
        <c:ser>
          <c:idx val="73"/>
          <c:order val="73"/>
          <c:tx>
            <c:strRef>
              <c:f>Trajectoires!$C$106</c:f>
              <c:strCache>
                <c:ptCount val="1"/>
                <c:pt idx="0">
                  <c:v>BM</c:v>
                </c:pt>
              </c:strCache>
            </c:strRef>
          </c:tx>
          <c:invertIfNegative val="0"/>
          <c:dPt>
            <c:idx val="0"/>
            <c:invertIfNegative val="0"/>
            <c:bubble3D val="0"/>
            <c:spPr>
              <a:solidFill>
                <a:srgbClr val="D98BFF"/>
              </a:solidFill>
            </c:spPr>
            <c:extLst>
              <c:ext xmlns:c16="http://schemas.microsoft.com/office/drawing/2014/chart" uri="{C3380CC4-5D6E-409C-BE32-E72D297353CC}">
                <c16:uniqueId val="{000002DB-CC73-BB4F-8E9B-6598024757EA}"/>
              </c:ext>
            </c:extLst>
          </c:dPt>
          <c:dPt>
            <c:idx val="1"/>
            <c:invertIfNegative val="0"/>
            <c:bubble3D val="0"/>
            <c:spPr>
              <a:solidFill>
                <a:srgbClr val="D98BFF"/>
              </a:solidFill>
            </c:spPr>
            <c:extLst>
              <c:ext xmlns:c16="http://schemas.microsoft.com/office/drawing/2014/chart" uri="{C3380CC4-5D6E-409C-BE32-E72D297353CC}">
                <c16:uniqueId val="{000002DD-CC73-BB4F-8E9B-6598024757EA}"/>
              </c:ext>
            </c:extLst>
          </c:dPt>
          <c:dPt>
            <c:idx val="2"/>
            <c:invertIfNegative val="0"/>
            <c:bubble3D val="0"/>
            <c:spPr>
              <a:solidFill>
                <a:srgbClr val="D98BFF"/>
              </a:solidFill>
            </c:spPr>
            <c:extLst>
              <c:ext xmlns:c16="http://schemas.microsoft.com/office/drawing/2014/chart" uri="{C3380CC4-5D6E-409C-BE32-E72D297353CC}">
                <c16:uniqueId val="{000002DF-CC73-BB4F-8E9B-6598024757EA}"/>
              </c:ext>
            </c:extLst>
          </c:dPt>
          <c:dPt>
            <c:idx val="3"/>
            <c:invertIfNegative val="0"/>
            <c:bubble3D val="0"/>
            <c:spPr>
              <a:solidFill>
                <a:srgbClr val="D98BFF"/>
              </a:solidFill>
            </c:spPr>
            <c:extLst>
              <c:ext xmlns:c16="http://schemas.microsoft.com/office/drawing/2014/chart" uri="{C3380CC4-5D6E-409C-BE32-E72D297353CC}">
                <c16:uniqueId val="{000002E1-CC73-BB4F-8E9B-6598024757EA}"/>
              </c:ext>
            </c:extLst>
          </c:dPt>
          <c:dPt>
            <c:idx val="4"/>
            <c:invertIfNegative val="0"/>
            <c:bubble3D val="0"/>
            <c:spPr>
              <a:solidFill>
                <a:srgbClr val="D98BFF"/>
              </a:solidFill>
            </c:spPr>
            <c:extLst>
              <c:ext xmlns:c16="http://schemas.microsoft.com/office/drawing/2014/chart" uri="{C3380CC4-5D6E-409C-BE32-E72D297353CC}">
                <c16:uniqueId val="{000002E3-CC73-BB4F-8E9B-6598024757EA}"/>
              </c:ext>
            </c:extLst>
          </c:dPt>
          <c:cat>
            <c:strRef>
              <c:f>Trajectoires!$D$32:$H$32</c:f>
              <c:strCache>
                <c:ptCount val="5"/>
                <c:pt idx="0">
                  <c:v>2024</c:v>
                </c:pt>
                <c:pt idx="4">
                  <c:v>Horizon ++</c:v>
                </c:pt>
              </c:strCache>
            </c:strRef>
          </c:cat>
          <c:val>
            <c:numRef>
              <c:f>Trajectoires!$D$106:$H$106</c:f>
              <c:numCache>
                <c:formatCode>0.0</c:formatCode>
                <c:ptCount val="5"/>
                <c:pt idx="0">
                  <c:v>0</c:v>
                </c:pt>
                <c:pt idx="4">
                  <c:v>0</c:v>
                </c:pt>
              </c:numCache>
            </c:numRef>
          </c:val>
          <c:extLst>
            <c:ext xmlns:c16="http://schemas.microsoft.com/office/drawing/2014/chart" uri="{C3380CC4-5D6E-409C-BE32-E72D297353CC}">
              <c16:uniqueId val="{000001D9-56EB-5141-8383-96297DD96B28}"/>
            </c:ext>
          </c:extLst>
        </c:ser>
        <c:ser>
          <c:idx val="74"/>
          <c:order val="74"/>
          <c:tx>
            <c:strRef>
              <c:f>Trajectoires!$C$107</c:f>
              <c:strCache>
                <c:ptCount val="1"/>
                <c:pt idx="0">
                  <c:v>GB</c:v>
                </c:pt>
              </c:strCache>
            </c:strRef>
          </c:tx>
          <c:invertIfNegative val="0"/>
          <c:dPt>
            <c:idx val="0"/>
            <c:invertIfNegative val="0"/>
            <c:bubble3D val="0"/>
            <c:spPr>
              <a:solidFill>
                <a:srgbClr val="BA00FF"/>
              </a:solidFill>
            </c:spPr>
            <c:extLst>
              <c:ext xmlns:c16="http://schemas.microsoft.com/office/drawing/2014/chart" uri="{C3380CC4-5D6E-409C-BE32-E72D297353CC}">
                <c16:uniqueId val="{000002E5-CC73-BB4F-8E9B-6598024757EA}"/>
              </c:ext>
            </c:extLst>
          </c:dPt>
          <c:dPt>
            <c:idx val="1"/>
            <c:invertIfNegative val="0"/>
            <c:bubble3D val="0"/>
            <c:spPr>
              <a:solidFill>
                <a:srgbClr val="BA00FF"/>
              </a:solidFill>
            </c:spPr>
            <c:extLst>
              <c:ext xmlns:c16="http://schemas.microsoft.com/office/drawing/2014/chart" uri="{C3380CC4-5D6E-409C-BE32-E72D297353CC}">
                <c16:uniqueId val="{000002E7-CC73-BB4F-8E9B-6598024757EA}"/>
              </c:ext>
            </c:extLst>
          </c:dPt>
          <c:dPt>
            <c:idx val="2"/>
            <c:invertIfNegative val="0"/>
            <c:bubble3D val="0"/>
            <c:spPr>
              <a:solidFill>
                <a:srgbClr val="BA00FF"/>
              </a:solidFill>
            </c:spPr>
            <c:extLst>
              <c:ext xmlns:c16="http://schemas.microsoft.com/office/drawing/2014/chart" uri="{C3380CC4-5D6E-409C-BE32-E72D297353CC}">
                <c16:uniqueId val="{000002E9-CC73-BB4F-8E9B-6598024757EA}"/>
              </c:ext>
            </c:extLst>
          </c:dPt>
          <c:dPt>
            <c:idx val="3"/>
            <c:invertIfNegative val="0"/>
            <c:bubble3D val="0"/>
            <c:spPr>
              <a:solidFill>
                <a:srgbClr val="BA00FF"/>
              </a:solidFill>
            </c:spPr>
            <c:extLst>
              <c:ext xmlns:c16="http://schemas.microsoft.com/office/drawing/2014/chart" uri="{C3380CC4-5D6E-409C-BE32-E72D297353CC}">
                <c16:uniqueId val="{000002EB-CC73-BB4F-8E9B-6598024757EA}"/>
              </c:ext>
            </c:extLst>
          </c:dPt>
          <c:dPt>
            <c:idx val="4"/>
            <c:invertIfNegative val="0"/>
            <c:bubble3D val="0"/>
            <c:spPr>
              <a:solidFill>
                <a:srgbClr val="BA00FF"/>
              </a:solidFill>
            </c:spPr>
            <c:extLst>
              <c:ext xmlns:c16="http://schemas.microsoft.com/office/drawing/2014/chart" uri="{C3380CC4-5D6E-409C-BE32-E72D297353CC}">
                <c16:uniqueId val="{000002ED-CC73-BB4F-8E9B-6598024757EA}"/>
              </c:ext>
            </c:extLst>
          </c:dPt>
          <c:cat>
            <c:strRef>
              <c:f>Trajectoires!$D$32:$H$32</c:f>
              <c:strCache>
                <c:ptCount val="5"/>
                <c:pt idx="0">
                  <c:v>2024</c:v>
                </c:pt>
                <c:pt idx="4">
                  <c:v>Horizon ++</c:v>
                </c:pt>
              </c:strCache>
            </c:strRef>
          </c:cat>
          <c:val>
            <c:numRef>
              <c:f>Trajectoires!$D$107:$H$107</c:f>
              <c:numCache>
                <c:formatCode>0.0</c:formatCode>
                <c:ptCount val="5"/>
                <c:pt idx="0">
                  <c:v>0</c:v>
                </c:pt>
                <c:pt idx="4">
                  <c:v>0</c:v>
                </c:pt>
              </c:numCache>
            </c:numRef>
          </c:val>
          <c:extLst>
            <c:ext xmlns:c16="http://schemas.microsoft.com/office/drawing/2014/chart" uri="{C3380CC4-5D6E-409C-BE32-E72D297353CC}">
              <c16:uniqueId val="{000001DA-56EB-5141-8383-96297DD96B28}"/>
            </c:ext>
          </c:extLst>
        </c:ser>
        <c:ser>
          <c:idx val="75"/>
          <c:order val="75"/>
          <c:tx>
            <c:strRef>
              <c:f>Trajectoires!$C$108</c:f>
              <c:strCache>
                <c:ptCount val="1"/>
                <c:pt idx="0">
                  <c:v>TGB</c:v>
                </c:pt>
              </c:strCache>
            </c:strRef>
          </c:tx>
          <c:invertIfNegative val="0"/>
          <c:dPt>
            <c:idx val="0"/>
            <c:invertIfNegative val="0"/>
            <c:bubble3D val="0"/>
            <c:spPr>
              <a:solidFill>
                <a:srgbClr val="7030A0"/>
              </a:solidFill>
            </c:spPr>
            <c:extLst>
              <c:ext xmlns:c16="http://schemas.microsoft.com/office/drawing/2014/chart" uri="{C3380CC4-5D6E-409C-BE32-E72D297353CC}">
                <c16:uniqueId val="{000002EF-CC73-BB4F-8E9B-6598024757EA}"/>
              </c:ext>
            </c:extLst>
          </c:dPt>
          <c:dPt>
            <c:idx val="1"/>
            <c:invertIfNegative val="0"/>
            <c:bubble3D val="0"/>
            <c:spPr>
              <a:solidFill>
                <a:srgbClr val="7030A0"/>
              </a:solidFill>
            </c:spPr>
            <c:extLst>
              <c:ext xmlns:c16="http://schemas.microsoft.com/office/drawing/2014/chart" uri="{C3380CC4-5D6E-409C-BE32-E72D297353CC}">
                <c16:uniqueId val="{000002F1-CC73-BB4F-8E9B-6598024757EA}"/>
              </c:ext>
            </c:extLst>
          </c:dPt>
          <c:dPt>
            <c:idx val="2"/>
            <c:invertIfNegative val="0"/>
            <c:bubble3D val="0"/>
            <c:spPr>
              <a:solidFill>
                <a:srgbClr val="7030A0"/>
              </a:solidFill>
            </c:spPr>
            <c:extLst>
              <c:ext xmlns:c16="http://schemas.microsoft.com/office/drawing/2014/chart" uri="{C3380CC4-5D6E-409C-BE32-E72D297353CC}">
                <c16:uniqueId val="{000002F3-CC73-BB4F-8E9B-6598024757EA}"/>
              </c:ext>
            </c:extLst>
          </c:dPt>
          <c:dPt>
            <c:idx val="3"/>
            <c:invertIfNegative val="0"/>
            <c:bubble3D val="0"/>
            <c:spPr>
              <a:solidFill>
                <a:srgbClr val="7030A0"/>
              </a:solidFill>
            </c:spPr>
            <c:extLst>
              <c:ext xmlns:c16="http://schemas.microsoft.com/office/drawing/2014/chart" uri="{C3380CC4-5D6E-409C-BE32-E72D297353CC}">
                <c16:uniqueId val="{000002F5-CC73-BB4F-8E9B-6598024757EA}"/>
              </c:ext>
            </c:extLst>
          </c:dPt>
          <c:dPt>
            <c:idx val="4"/>
            <c:invertIfNegative val="0"/>
            <c:bubble3D val="0"/>
            <c:spPr>
              <a:solidFill>
                <a:srgbClr val="7030A0"/>
              </a:solidFill>
            </c:spPr>
            <c:extLst>
              <c:ext xmlns:c16="http://schemas.microsoft.com/office/drawing/2014/chart" uri="{C3380CC4-5D6E-409C-BE32-E72D297353CC}">
                <c16:uniqueId val="{000002F7-CC73-BB4F-8E9B-6598024757EA}"/>
              </c:ext>
            </c:extLst>
          </c:dPt>
          <c:cat>
            <c:strRef>
              <c:f>Trajectoires!$D$32:$H$32</c:f>
              <c:strCache>
                <c:ptCount val="5"/>
                <c:pt idx="0">
                  <c:v>2024</c:v>
                </c:pt>
                <c:pt idx="4">
                  <c:v>Horizon ++</c:v>
                </c:pt>
              </c:strCache>
            </c:strRef>
          </c:cat>
          <c:val>
            <c:numRef>
              <c:f>Trajectoires!$D$108:$H$108</c:f>
              <c:numCache>
                <c:formatCode>0.0</c:formatCode>
                <c:ptCount val="5"/>
                <c:pt idx="0">
                  <c:v>0</c:v>
                </c:pt>
                <c:pt idx="4">
                  <c:v>0</c:v>
                </c:pt>
              </c:numCache>
            </c:numRef>
          </c:val>
          <c:extLst>
            <c:ext xmlns:c16="http://schemas.microsoft.com/office/drawing/2014/chart" uri="{C3380CC4-5D6E-409C-BE32-E72D297353CC}">
              <c16:uniqueId val="{000001DB-56EB-5141-8383-96297DD96B28}"/>
            </c:ext>
          </c:extLst>
        </c:ser>
        <c:ser>
          <c:idx val="76"/>
          <c:order val="76"/>
          <c:tx>
            <c:strRef>
              <c:f>Trajectoires!$C$109</c:f>
              <c:strCache>
                <c:ptCount val="1"/>
                <c:pt idx="0">
                  <c:v>PB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2F9-CC73-BB4F-8E9B-6598024757EA}"/>
              </c:ext>
            </c:extLst>
          </c:dPt>
          <c:dPt>
            <c:idx val="1"/>
            <c:invertIfNegative val="0"/>
            <c:bubble3D val="0"/>
            <c:spPr>
              <a:solidFill>
                <a:srgbClr val="FFFFFF"/>
              </a:solidFill>
            </c:spPr>
            <c:extLst>
              <c:ext xmlns:c16="http://schemas.microsoft.com/office/drawing/2014/chart" uri="{C3380CC4-5D6E-409C-BE32-E72D297353CC}">
                <c16:uniqueId val="{000002FB-CC73-BB4F-8E9B-6598024757EA}"/>
              </c:ext>
            </c:extLst>
          </c:dPt>
          <c:dPt>
            <c:idx val="2"/>
            <c:invertIfNegative val="0"/>
            <c:bubble3D val="0"/>
            <c:spPr>
              <a:solidFill>
                <a:srgbClr val="FFFFFF"/>
              </a:solidFill>
            </c:spPr>
            <c:extLst>
              <c:ext xmlns:c16="http://schemas.microsoft.com/office/drawing/2014/chart" uri="{C3380CC4-5D6E-409C-BE32-E72D297353CC}">
                <c16:uniqueId val="{000002FD-CC73-BB4F-8E9B-6598024757EA}"/>
              </c:ext>
            </c:extLst>
          </c:dPt>
          <c:dPt>
            <c:idx val="3"/>
            <c:invertIfNegative val="0"/>
            <c:bubble3D val="0"/>
            <c:spPr>
              <a:solidFill>
                <a:srgbClr val="FFFFFF"/>
              </a:solidFill>
            </c:spPr>
            <c:extLst>
              <c:ext xmlns:c16="http://schemas.microsoft.com/office/drawing/2014/chart" uri="{C3380CC4-5D6E-409C-BE32-E72D297353CC}">
                <c16:uniqueId val="{000002FF-CC73-BB4F-8E9B-6598024757EA}"/>
              </c:ext>
            </c:extLst>
          </c:dPt>
          <c:dPt>
            <c:idx val="4"/>
            <c:invertIfNegative val="0"/>
            <c:bubble3D val="0"/>
            <c:spPr>
              <a:solidFill>
                <a:srgbClr val="FFFFFF"/>
              </a:solidFill>
            </c:spPr>
            <c:extLst>
              <c:ext xmlns:c16="http://schemas.microsoft.com/office/drawing/2014/chart" uri="{C3380CC4-5D6E-409C-BE32-E72D297353CC}">
                <c16:uniqueId val="{00000301-CC73-BB4F-8E9B-6598024757EA}"/>
              </c:ext>
            </c:extLst>
          </c:dPt>
          <c:cat>
            <c:strRef>
              <c:f>Trajectoires!$D$32:$H$32</c:f>
              <c:strCache>
                <c:ptCount val="5"/>
                <c:pt idx="0">
                  <c:v>2024</c:v>
                </c:pt>
                <c:pt idx="4">
                  <c:v>Horizon ++</c:v>
                </c:pt>
              </c:strCache>
            </c:strRef>
          </c:cat>
          <c:val>
            <c:numRef>
              <c:f>Trajectoires!$D$109:$H$109</c:f>
              <c:numCache>
                <c:formatCode>0.0</c:formatCode>
                <c:ptCount val="5"/>
                <c:pt idx="0">
                  <c:v>0</c:v>
                </c:pt>
                <c:pt idx="4">
                  <c:v>0</c:v>
                </c:pt>
              </c:numCache>
            </c:numRef>
          </c:val>
          <c:extLst>
            <c:ext xmlns:c16="http://schemas.microsoft.com/office/drawing/2014/chart" uri="{C3380CC4-5D6E-409C-BE32-E72D297353CC}">
              <c16:uniqueId val="{000001DC-56EB-5141-8383-96297DD96B28}"/>
            </c:ext>
          </c:extLst>
        </c:ser>
        <c:ser>
          <c:idx val="77"/>
          <c:order val="77"/>
          <c:tx>
            <c:strRef>
              <c:f>Trajectoires!$C$110</c:f>
              <c:strCache>
                <c:ptCount val="1"/>
                <c:pt idx="0">
                  <c:v>BM</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303-CC73-BB4F-8E9B-6598024757EA}"/>
              </c:ext>
            </c:extLst>
          </c:dPt>
          <c:dPt>
            <c:idx val="1"/>
            <c:invertIfNegative val="0"/>
            <c:bubble3D val="0"/>
            <c:spPr>
              <a:solidFill>
                <a:srgbClr val="FFFFFF"/>
              </a:solidFill>
            </c:spPr>
            <c:extLst>
              <c:ext xmlns:c16="http://schemas.microsoft.com/office/drawing/2014/chart" uri="{C3380CC4-5D6E-409C-BE32-E72D297353CC}">
                <c16:uniqueId val="{00000305-CC73-BB4F-8E9B-6598024757EA}"/>
              </c:ext>
            </c:extLst>
          </c:dPt>
          <c:dPt>
            <c:idx val="2"/>
            <c:invertIfNegative val="0"/>
            <c:bubble3D val="0"/>
            <c:spPr>
              <a:solidFill>
                <a:srgbClr val="FFFFFF"/>
              </a:solidFill>
            </c:spPr>
            <c:extLst>
              <c:ext xmlns:c16="http://schemas.microsoft.com/office/drawing/2014/chart" uri="{C3380CC4-5D6E-409C-BE32-E72D297353CC}">
                <c16:uniqueId val="{00000307-CC73-BB4F-8E9B-6598024757EA}"/>
              </c:ext>
            </c:extLst>
          </c:dPt>
          <c:dPt>
            <c:idx val="3"/>
            <c:invertIfNegative val="0"/>
            <c:bubble3D val="0"/>
            <c:spPr>
              <a:solidFill>
                <a:srgbClr val="FFFFFF"/>
              </a:solidFill>
            </c:spPr>
            <c:extLst>
              <c:ext xmlns:c16="http://schemas.microsoft.com/office/drawing/2014/chart" uri="{C3380CC4-5D6E-409C-BE32-E72D297353CC}">
                <c16:uniqueId val="{00000309-CC73-BB4F-8E9B-6598024757EA}"/>
              </c:ext>
            </c:extLst>
          </c:dPt>
          <c:dPt>
            <c:idx val="4"/>
            <c:invertIfNegative val="0"/>
            <c:bubble3D val="0"/>
            <c:spPr>
              <a:solidFill>
                <a:srgbClr val="FFFFFF"/>
              </a:solidFill>
            </c:spPr>
            <c:extLst>
              <c:ext xmlns:c16="http://schemas.microsoft.com/office/drawing/2014/chart" uri="{C3380CC4-5D6E-409C-BE32-E72D297353CC}">
                <c16:uniqueId val="{0000030B-CC73-BB4F-8E9B-6598024757EA}"/>
              </c:ext>
            </c:extLst>
          </c:dPt>
          <c:cat>
            <c:strRef>
              <c:f>Trajectoires!$D$32:$H$32</c:f>
              <c:strCache>
                <c:ptCount val="5"/>
                <c:pt idx="0">
                  <c:v>2024</c:v>
                </c:pt>
                <c:pt idx="4">
                  <c:v>Horizon ++</c:v>
                </c:pt>
              </c:strCache>
            </c:strRef>
          </c:cat>
          <c:val>
            <c:numRef>
              <c:f>Trajectoires!$D$110:$H$110</c:f>
              <c:numCache>
                <c:formatCode>0.0</c:formatCode>
                <c:ptCount val="5"/>
                <c:pt idx="0">
                  <c:v>0</c:v>
                </c:pt>
                <c:pt idx="4">
                  <c:v>0</c:v>
                </c:pt>
              </c:numCache>
            </c:numRef>
          </c:val>
          <c:extLst>
            <c:ext xmlns:c16="http://schemas.microsoft.com/office/drawing/2014/chart" uri="{C3380CC4-5D6E-409C-BE32-E72D297353CC}">
              <c16:uniqueId val="{000001DD-56EB-5141-8383-96297DD96B28}"/>
            </c:ext>
          </c:extLst>
        </c:ser>
        <c:ser>
          <c:idx val="78"/>
          <c:order val="78"/>
          <c:tx>
            <c:strRef>
              <c:f>Trajectoires!$C$111</c:f>
              <c:strCache>
                <c:ptCount val="1"/>
                <c:pt idx="0">
                  <c:v>GB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30D-CC73-BB4F-8E9B-6598024757EA}"/>
              </c:ext>
            </c:extLst>
          </c:dPt>
          <c:dPt>
            <c:idx val="1"/>
            <c:invertIfNegative val="0"/>
            <c:bubble3D val="0"/>
            <c:spPr>
              <a:solidFill>
                <a:srgbClr val="FFFFFF"/>
              </a:solidFill>
            </c:spPr>
            <c:extLst>
              <c:ext xmlns:c16="http://schemas.microsoft.com/office/drawing/2014/chart" uri="{C3380CC4-5D6E-409C-BE32-E72D297353CC}">
                <c16:uniqueId val="{0000030F-CC73-BB4F-8E9B-6598024757EA}"/>
              </c:ext>
            </c:extLst>
          </c:dPt>
          <c:dPt>
            <c:idx val="2"/>
            <c:invertIfNegative val="0"/>
            <c:bubble3D val="0"/>
            <c:spPr>
              <a:solidFill>
                <a:srgbClr val="FFFFFF"/>
              </a:solidFill>
            </c:spPr>
            <c:extLst>
              <c:ext xmlns:c16="http://schemas.microsoft.com/office/drawing/2014/chart" uri="{C3380CC4-5D6E-409C-BE32-E72D297353CC}">
                <c16:uniqueId val="{00000311-CC73-BB4F-8E9B-6598024757EA}"/>
              </c:ext>
            </c:extLst>
          </c:dPt>
          <c:dPt>
            <c:idx val="3"/>
            <c:invertIfNegative val="0"/>
            <c:bubble3D val="0"/>
            <c:spPr>
              <a:solidFill>
                <a:srgbClr val="FFFFFF"/>
              </a:solidFill>
            </c:spPr>
            <c:extLst>
              <c:ext xmlns:c16="http://schemas.microsoft.com/office/drawing/2014/chart" uri="{C3380CC4-5D6E-409C-BE32-E72D297353CC}">
                <c16:uniqueId val="{00000313-CC73-BB4F-8E9B-6598024757EA}"/>
              </c:ext>
            </c:extLst>
          </c:dPt>
          <c:dPt>
            <c:idx val="4"/>
            <c:invertIfNegative val="0"/>
            <c:bubble3D val="0"/>
            <c:spPr>
              <a:solidFill>
                <a:srgbClr val="FFFFFF"/>
              </a:solidFill>
            </c:spPr>
            <c:extLst>
              <c:ext xmlns:c16="http://schemas.microsoft.com/office/drawing/2014/chart" uri="{C3380CC4-5D6E-409C-BE32-E72D297353CC}">
                <c16:uniqueId val="{00000315-CC73-BB4F-8E9B-6598024757EA}"/>
              </c:ext>
            </c:extLst>
          </c:dPt>
          <c:cat>
            <c:strRef>
              <c:f>Trajectoires!$D$32:$H$32</c:f>
              <c:strCache>
                <c:ptCount val="5"/>
                <c:pt idx="0">
                  <c:v>2024</c:v>
                </c:pt>
                <c:pt idx="4">
                  <c:v>Horizon ++</c:v>
                </c:pt>
              </c:strCache>
            </c:strRef>
          </c:cat>
          <c:val>
            <c:numRef>
              <c:f>Trajectoires!$D$111:$H$111</c:f>
              <c:numCache>
                <c:formatCode>0.0</c:formatCode>
                <c:ptCount val="5"/>
                <c:pt idx="0">
                  <c:v>0</c:v>
                </c:pt>
                <c:pt idx="4">
                  <c:v>0</c:v>
                </c:pt>
              </c:numCache>
            </c:numRef>
          </c:val>
          <c:extLst>
            <c:ext xmlns:c16="http://schemas.microsoft.com/office/drawing/2014/chart" uri="{C3380CC4-5D6E-409C-BE32-E72D297353CC}">
              <c16:uniqueId val="{000001DE-56EB-5141-8383-96297DD96B28}"/>
            </c:ext>
          </c:extLst>
        </c:ser>
        <c:ser>
          <c:idx val="79"/>
          <c:order val="79"/>
          <c:tx>
            <c:strRef>
              <c:f>Trajectoires!$C$112</c:f>
              <c:strCache>
                <c:ptCount val="1"/>
                <c:pt idx="0">
                  <c:v>TGB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317-CC73-BB4F-8E9B-6598024757EA}"/>
              </c:ext>
            </c:extLst>
          </c:dPt>
          <c:dPt>
            <c:idx val="1"/>
            <c:invertIfNegative val="0"/>
            <c:bubble3D val="0"/>
            <c:spPr>
              <a:solidFill>
                <a:srgbClr val="FFFFFF"/>
              </a:solidFill>
            </c:spPr>
            <c:extLst>
              <c:ext xmlns:c16="http://schemas.microsoft.com/office/drawing/2014/chart" uri="{C3380CC4-5D6E-409C-BE32-E72D297353CC}">
                <c16:uniqueId val="{00000319-CC73-BB4F-8E9B-6598024757EA}"/>
              </c:ext>
            </c:extLst>
          </c:dPt>
          <c:dPt>
            <c:idx val="2"/>
            <c:invertIfNegative val="0"/>
            <c:bubble3D val="0"/>
            <c:spPr>
              <a:solidFill>
                <a:srgbClr val="FFFFFF"/>
              </a:solidFill>
            </c:spPr>
            <c:extLst>
              <c:ext xmlns:c16="http://schemas.microsoft.com/office/drawing/2014/chart" uri="{C3380CC4-5D6E-409C-BE32-E72D297353CC}">
                <c16:uniqueId val="{0000031B-CC73-BB4F-8E9B-6598024757EA}"/>
              </c:ext>
            </c:extLst>
          </c:dPt>
          <c:dPt>
            <c:idx val="3"/>
            <c:invertIfNegative val="0"/>
            <c:bubble3D val="0"/>
            <c:spPr>
              <a:solidFill>
                <a:srgbClr val="FFFFFF"/>
              </a:solidFill>
            </c:spPr>
            <c:extLst>
              <c:ext xmlns:c16="http://schemas.microsoft.com/office/drawing/2014/chart" uri="{C3380CC4-5D6E-409C-BE32-E72D297353CC}">
                <c16:uniqueId val="{0000031D-CC73-BB4F-8E9B-6598024757EA}"/>
              </c:ext>
            </c:extLst>
          </c:dPt>
          <c:dPt>
            <c:idx val="4"/>
            <c:invertIfNegative val="0"/>
            <c:bubble3D val="0"/>
            <c:spPr>
              <a:solidFill>
                <a:srgbClr val="FFFFFF"/>
              </a:solidFill>
            </c:spPr>
            <c:extLst>
              <c:ext xmlns:c16="http://schemas.microsoft.com/office/drawing/2014/chart" uri="{C3380CC4-5D6E-409C-BE32-E72D297353CC}">
                <c16:uniqueId val="{0000031F-CC73-BB4F-8E9B-6598024757EA}"/>
              </c:ext>
            </c:extLst>
          </c:dPt>
          <c:cat>
            <c:strRef>
              <c:f>Trajectoires!$D$32:$H$32</c:f>
              <c:strCache>
                <c:ptCount val="5"/>
                <c:pt idx="0">
                  <c:v>2024</c:v>
                </c:pt>
                <c:pt idx="4">
                  <c:v>Horizon ++</c:v>
                </c:pt>
              </c:strCache>
            </c:strRef>
          </c:cat>
          <c:val>
            <c:numRef>
              <c:f>Trajectoires!$D$112:$H$112</c:f>
              <c:numCache>
                <c:formatCode>0.0</c:formatCode>
                <c:ptCount val="5"/>
                <c:pt idx="0">
                  <c:v>0</c:v>
                </c:pt>
                <c:pt idx="4">
                  <c:v>0</c:v>
                </c:pt>
              </c:numCache>
            </c:numRef>
          </c:val>
          <c:extLst>
            <c:ext xmlns:c16="http://schemas.microsoft.com/office/drawing/2014/chart" uri="{C3380CC4-5D6E-409C-BE32-E72D297353CC}">
              <c16:uniqueId val="{000001DF-56EB-5141-8383-96297DD96B28}"/>
            </c:ext>
          </c:extLst>
        </c:ser>
        <c:dLbls>
          <c:showLegendKey val="0"/>
          <c:showVal val="0"/>
          <c:showCatName val="0"/>
          <c:showSerName val="0"/>
          <c:showPercent val="0"/>
          <c:showBubbleSize val="0"/>
        </c:dLbls>
        <c:gapWidth val="150"/>
        <c:overlap val="100"/>
        <c:axId val="734412880"/>
        <c:axId val="3035983"/>
      </c:barChart>
      <c:catAx>
        <c:axId val="734412880"/>
        <c:scaling>
          <c:orientation val="minMax"/>
        </c:scaling>
        <c:delete val="0"/>
        <c:axPos val="b"/>
        <c:numFmt formatCode="General" sourceLinked="1"/>
        <c:majorTickMark val="out"/>
        <c:minorTickMark val="none"/>
        <c:tickLblPos val="nextTo"/>
        <c:txPr>
          <a:bodyPr/>
          <a:lstStyle/>
          <a:p>
            <a:pPr>
              <a:defRPr sz="1800"/>
            </a:pPr>
            <a:endParaRPr lang="fr-FR"/>
          </a:p>
        </c:txPr>
        <c:crossAx val="3035983"/>
        <c:crosses val="autoZero"/>
        <c:auto val="1"/>
        <c:lblAlgn val="ctr"/>
        <c:lblOffset val="100"/>
        <c:noMultiLvlLbl val="0"/>
      </c:catAx>
      <c:valAx>
        <c:axId val="3035983"/>
        <c:scaling>
          <c:orientation val="minMax"/>
        </c:scaling>
        <c:delete val="0"/>
        <c:axPos val="l"/>
        <c:majorGridlines/>
        <c:numFmt formatCode="0.0" sourceLinked="1"/>
        <c:majorTickMark val="out"/>
        <c:minorTickMark val="none"/>
        <c:tickLblPos val="nextTo"/>
        <c:txPr>
          <a:bodyPr/>
          <a:lstStyle/>
          <a:p>
            <a:pPr>
              <a:defRPr sz="1800"/>
            </a:pPr>
            <a:endParaRPr lang="fr-FR"/>
          </a:p>
        </c:txPr>
        <c:crossAx val="73441288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_xlchart.v1.1</cx:f>
      </cx:numDim>
    </cx:data>
    <cx:data id="1">
      <cx:numDim type="val">
        <cx:f>_xlchart.v1.3</cx:f>
      </cx:numDim>
    </cx:data>
    <cx:data id="2">
      <cx:numDim type="val">
        <cx:f>_xlchart.v1.5</cx:f>
      </cx:numDim>
    </cx:data>
    <cx:data id="3">
      <cx:numDim type="val">
        <cx:f>_xlchart.v1.7</cx:f>
      </cx:numDim>
    </cx:data>
    <cx:data id="4">
      <cx:numDim type="val">
        <cx:f>_xlchart.v1.9</cx:f>
      </cx:numDim>
    </cx:data>
    <cx:data id="5">
      <cx:numDim type="val">
        <cx:f>_xlchart.v1.11</cx:f>
      </cx:numDim>
    </cx:data>
    <cx:data id="6">
      <cx:numDim type="val">
        <cx:f>_xlchart.v1.13</cx:f>
      </cx:numDim>
    </cx:data>
  </cx:chartData>
  <cx:chart>
    <cx:title pos="t" align="ctr" overlay="0">
      <cx:tx>
        <cx:txData>
          <cx:v>Comparaison des données selon les essences</cx:v>
        </cx:txData>
      </cx:tx>
      <cx:txPr>
        <a:bodyPr spcFirstLastPara="1" vertOverflow="ellipsis" horzOverflow="overflow" wrap="square" lIns="0" tIns="0" rIns="0" bIns="0" anchor="ctr" anchorCtr="1"/>
        <a:lstStyle/>
        <a:p>
          <a:pPr algn="ctr" rtl="0">
            <a:defRPr/>
          </a:pPr>
          <a:r>
            <a:rPr lang="fr-FR" sz="1400" b="0" i="0" u="none" strike="noStrike" baseline="0">
              <a:solidFill>
                <a:sysClr val="windowText" lastClr="000000">
                  <a:lumMod val="65000"/>
                  <a:lumOff val="35000"/>
                </a:sysClr>
              </a:solidFill>
              <a:latin typeface="Aptos Narrow" panose="02110004020202020204"/>
            </a:rPr>
            <a:t>Comparaison des données selon les essences</a:t>
          </a:r>
        </a:p>
      </cx:txPr>
    </cx:title>
    <cx:plotArea>
      <cx:plotAreaRegion>
        <cx:series layoutId="boxWhisker" uniqueId="{4491DE85-C64E-8148-ACB7-1C5DF1425421}" formatIdx="0">
          <cx:tx>
            <cx:txData>
              <cx:f>_xlchart.v1.0</cx:f>
              <cx:v>#REF!</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separator>, </cx:separator>
          </cx:dataLabels>
          <cx:dataId val="0"/>
          <cx:layoutPr>
            <cx:statistics quartileMethod="exclusive"/>
          </cx:layoutPr>
        </cx:series>
        <cx:series layoutId="boxWhisker" uniqueId="{1AC125E0-C20A-CD40-BB9D-0B5B2A8485D0}" formatIdx="1">
          <cx:tx>
            <cx:txData>
              <cx:f>_xlchart.v1.2</cx:f>
              <cx:v>#REF!</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separator>, </cx:separator>
          </cx:dataLabels>
          <cx:dataId val="1"/>
          <cx:layoutPr>
            <cx:statistics quartileMethod="exclusive"/>
          </cx:layoutPr>
        </cx:series>
        <cx:series layoutId="boxWhisker" uniqueId="{1B95D03C-52B2-AF43-ADB1-FCF747F7CD7F}" formatIdx="2">
          <cx:tx>
            <cx:txData>
              <cx:f>_xlchart.v1.4</cx:f>
              <cx:v>#REF!</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separator>, </cx:separator>
          </cx:dataLabels>
          <cx:dataId val="2"/>
          <cx:layoutPr>
            <cx:statistics quartileMethod="exclusive"/>
          </cx:layoutPr>
        </cx:series>
        <cx:series layoutId="boxWhisker" uniqueId="{35FFE067-9797-5342-8419-34522F46ED21}" formatIdx="3">
          <cx:tx>
            <cx:txData>
              <cx:f>_xlchart.v1.6</cx:f>
              <cx:v>#REF!</cx:v>
            </cx:txData>
          </cx:tx>
          <cx:dataId val="3"/>
          <cx:layoutPr>
            <cx:statistics quartileMethod="exclusive"/>
          </cx:layoutPr>
        </cx:series>
        <cx:series layoutId="boxWhisker" uniqueId="{C6DAA956-FA2E-2E4B-894E-B6CA87773C3D}" formatIdx="4">
          <cx:tx>
            <cx:txData>
              <cx:f>_xlchart.v1.8</cx:f>
              <cx:v>#REF!</cx:v>
            </cx:txData>
          </cx:tx>
          <cx:dataId val="4"/>
          <cx:layoutPr>
            <cx:statistics quartileMethod="exclusive"/>
          </cx:layoutPr>
        </cx:series>
        <cx:series layoutId="boxWhisker" uniqueId="{8DA19F53-5CC9-9442-8C9E-44ACF3A017B2}" formatIdx="5">
          <cx:tx>
            <cx:txData>
              <cx:f>_xlchart.v1.10</cx:f>
              <cx:v>#REF!</cx:v>
            </cx:txData>
          </cx:tx>
          <cx:dataId val="5"/>
          <cx:layoutPr>
            <cx:statistics quartileMethod="exclusive"/>
          </cx:layoutPr>
        </cx:series>
        <cx:series layoutId="boxWhisker" uniqueId="{5098F35B-531E-494D-884F-68EB3EE76E18}" formatIdx="6">
          <cx:tx>
            <cx:txData>
              <cx:f>_xlchart.v1.12</cx:f>
              <cx:v>#REF!</cx:v>
            </cx:txData>
          </cx:tx>
          <cx:dataId val="6"/>
          <cx:layoutPr>
            <cx:statistics quartileMethod="exclusive"/>
          </cx:layoutPr>
        </cx:series>
      </cx:plotAreaRegion>
      <cx:axis id="0" hidden="1">
        <cx:catScaling gapWidth="1"/>
        <cx:tickLabels/>
      </cx:axis>
      <cx:axis id="1">
        <cx:valScaling/>
        <cx:majorGridlines/>
        <cx:tickLabels/>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axis>
    </cx:plotArea>
    <cx:legend pos="r" align="ctr" overlay="0">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legend>
  </cx:chart>
</cx:chartSpace>
</file>

<file path=xl/charts/chartEx2.xml><?xml version="1.0" encoding="utf-8"?>
<cx:chartSpace xmlns:a="http://schemas.openxmlformats.org/drawingml/2006/main" xmlns:r="http://schemas.openxmlformats.org/officeDocument/2006/relationships" xmlns:cx="http://schemas.microsoft.com/office/drawing/2014/chartex">
  <cx:chartData>
    <cx:data id="0">
      <cx:numDim type="val">
        <cx:f>_xlchart.v1.21</cx:f>
      </cx:numDim>
    </cx:data>
    <cx:data id="1">
      <cx:numDim type="val">
        <cx:f>_xlchart.v1.23</cx:f>
      </cx:numDim>
    </cx:data>
    <cx:data id="2">
      <cx:numDim type="val">
        <cx:f>_xlchart.v1.25</cx:f>
      </cx:numDim>
    </cx:data>
    <cx:data id="3">
      <cx:numDim type="val">
        <cx:f>_xlchart.v1.27</cx:f>
      </cx:numDim>
    </cx:data>
  </cx:chartData>
  <cx:chart>
    <cx:title pos="t" align="ctr" overlay="0">
      <cx:tx>
        <cx:txData>
          <cx:v>Comparaison des données selon les catégories de dimension</cx:v>
        </cx:txData>
      </cx:tx>
      <cx:txPr>
        <a:bodyPr spcFirstLastPara="1" vertOverflow="ellipsis" horzOverflow="overflow" wrap="square" lIns="0" tIns="0" rIns="0" bIns="0" anchor="ctr" anchorCtr="1"/>
        <a:lstStyle/>
        <a:p>
          <a:pPr algn="ctr" rtl="0">
            <a:defRPr/>
          </a:pPr>
          <a:r>
            <a:rPr lang="fr-FR" sz="1400" b="0" i="0" u="none" strike="noStrike" baseline="0">
              <a:solidFill>
                <a:sysClr val="windowText" lastClr="000000">
                  <a:lumMod val="65000"/>
                  <a:lumOff val="35000"/>
                </a:sysClr>
              </a:solidFill>
              <a:latin typeface="Aptos Narrow" panose="02110004020202020204"/>
            </a:rPr>
            <a:t>Comparaison des données selon les catégories de dimension</a:t>
          </a:r>
        </a:p>
      </cx:txPr>
    </cx:title>
    <cx:plotArea>
      <cx:plotAreaRegion>
        <cx:series layoutId="boxWhisker" uniqueId="{AAECABE5-395D-B646-B7DC-0FEA5F7CC52E}">
          <cx:tx>
            <cx:txData>
              <cx:f>_xlchart.v1.20</cx:f>
              <cx:v>PB</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0"/>
          <cx:layoutPr>
            <cx:statistics quartileMethod="exclusive"/>
          </cx:layoutPr>
        </cx:series>
        <cx:series layoutId="boxWhisker" uniqueId="{7B04CD9D-B2EE-CD43-8680-A75568C4180D}">
          <cx:tx>
            <cx:txData>
              <cx:f>_xlchart.v1.22</cx:f>
              <cx:v>BM</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1"/>
          <cx:layoutPr>
            <cx:statistics quartileMethod="exclusive"/>
          </cx:layoutPr>
        </cx:series>
        <cx:series layoutId="boxWhisker" uniqueId="{B09841B2-4887-224F-96D0-04BE1A729385}">
          <cx:tx>
            <cx:txData>
              <cx:f>_xlchart.v1.24</cx:f>
              <cx:v>GB</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2"/>
          <cx:layoutPr>
            <cx:statistics quartileMethod="exclusive"/>
          </cx:layoutPr>
        </cx:series>
        <cx:series layoutId="boxWhisker" uniqueId="{EF9B49B7-5B1D-1A4F-BE88-C7000CBDBFF3}">
          <cx:tx>
            <cx:txData>
              <cx:f>_xlchart.v1.26</cx:f>
              <cx:v>TGB</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3"/>
          <cx:layoutPr>
            <cx:statistics quartileMethod="exclusive"/>
          </cx:layoutPr>
        </cx:series>
      </cx:plotAreaRegion>
      <cx:axis id="0" hidden="1">
        <cx:catScaling gapWidth="1"/>
        <cx:tickLabels/>
      </cx:axis>
      <cx:axis id="1">
        <cx:valScaling/>
        <cx:majorGridlines/>
        <cx:tickLabels/>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axis>
    </cx:plotArea>
    <cx:legend pos="r" align="ctr" overlay="0">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legend>
  </cx:chart>
</cx:chartSpace>
</file>

<file path=xl/charts/chartEx3.xml><?xml version="1.0" encoding="utf-8"?>
<cx:chartSpace xmlns:a="http://schemas.openxmlformats.org/drawingml/2006/main" xmlns:r="http://schemas.openxmlformats.org/officeDocument/2006/relationships" xmlns:cx="http://schemas.microsoft.com/office/drawing/2014/chartex">
  <cx:chartData>
    <cx:data id="0">
      <cx:numDim type="val">
        <cx:f>_xlchart.v1.15</cx:f>
      </cx:numDim>
    </cx:data>
    <cx:data id="1">
      <cx:numDim type="val">
        <cx:f>_xlchart.v1.17</cx:f>
      </cx:numDim>
    </cx:data>
    <cx:data id="2">
      <cx:numDim type="val">
        <cx:f>_xlchart.v1.19</cx:f>
      </cx:numDim>
    </cx:data>
  </cx:chartData>
  <cx:chart>
    <cx:title pos="t" align="ctr" overlay="0">
      <cx:tx>
        <cx:txData>
          <cx:v>Comparaison des données parmi les différentes G mesurées</cx:v>
        </cx:txData>
      </cx:tx>
      <cx:txPr>
        <a:bodyPr spcFirstLastPara="1" vertOverflow="ellipsis" horzOverflow="overflow" wrap="square" lIns="0" tIns="0" rIns="0" bIns="0" anchor="ctr" anchorCtr="1"/>
        <a:lstStyle/>
        <a:p>
          <a:pPr algn="ctr" rtl="0">
            <a:defRPr/>
          </a:pPr>
          <a:r>
            <a:rPr lang="fr-FR" sz="1400" b="0" i="0" u="none" strike="noStrike" baseline="0">
              <a:solidFill>
                <a:sysClr val="windowText" lastClr="000000">
                  <a:lumMod val="65000"/>
                  <a:lumOff val="35000"/>
                </a:sysClr>
              </a:solidFill>
              <a:latin typeface="Aptos Narrow" panose="02110004020202020204"/>
            </a:rPr>
            <a:t>Comparaison des données parmi les différentes G mesurées</a:t>
          </a:r>
        </a:p>
      </cx:txPr>
    </cx:title>
    <cx:plotArea>
      <cx:plotAreaRegion>
        <cx:series layoutId="boxWhisker" uniqueId="{3F54AE6B-861A-434F-A24B-76C670D5A843}">
          <cx:tx>
            <cx:txData>
              <cx:f>_xlchart.v1.14</cx:f>
              <cx:v>G commerciale</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0"/>
          <cx:layoutPr>
            <cx:statistics quartileMethod="exclusive"/>
          </cx:layoutPr>
        </cx:series>
        <cx:series layoutId="boxWhisker" uniqueId="{00000005-B8E7-0D48-AD4A-94485C854E1B}">
          <cx:tx>
            <cx:txData>
              <cx:f>_xlchart.v1.16</cx:f>
              <cx:v>G vivante</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1"/>
          <cx:layoutPr>
            <cx:statistics quartileMethod="exclusive"/>
          </cx:layoutPr>
        </cx:series>
        <cx:series layoutId="boxWhisker" uniqueId="{00000006-B8E7-0D48-AD4A-94485C854E1B}">
          <cx:tx>
            <cx:txData>
              <cx:f>_xlchart.v1.18</cx:f>
              <cx:v>G globale</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2"/>
          <cx:layoutPr>
            <cx:statistics quartileMethod="exclusive"/>
          </cx:layoutPr>
        </cx:series>
      </cx:plotAreaRegion>
      <cx:axis id="0" hidden="1">
        <cx:catScaling gapWidth="1.5"/>
        <cx:tickLabels/>
      </cx:axis>
      <cx:axis id="1">
        <cx:valScaling/>
        <cx:majorGridlines/>
        <cx:majorTickMarks type="out"/>
        <cx:tickLabels/>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axis>
    </cx:plotArea>
    <cx:legend pos="r" align="ctr" overlay="0">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legend>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withinLinearReversed" id="26">
  <a:schemeClr val="accent6"/>
</cs:colorStyle>
</file>

<file path=xl/charts/colors7.xml><?xml version="1.0" encoding="utf-8"?>
<cs:colorStyle xmlns:cs="http://schemas.microsoft.com/office/drawing/2012/chartStyle" xmlns:a="http://schemas.openxmlformats.org/drawingml/2006/main" meth="withinLinearReversed" id="24">
  <a:schemeClr val="accent4"/>
</cs:colorStyle>
</file>

<file path=xl/charts/colors8.xml><?xml version="1.0" encoding="utf-8"?>
<cs:colorStyle xmlns:cs="http://schemas.microsoft.com/office/drawing/2012/chartStyle" xmlns:a="http://schemas.openxmlformats.org/drawingml/2006/main" meth="withinLinearReversed" id="25">
  <a:schemeClr val="accent5"/>
</cs:colorStyle>
</file>

<file path=xl/charts/style1.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Spin" dx="15" fmlaLink="$E$9" max="30000" page="10" val="0"/>
</file>

<file path=xl/ctrlProps/ctrlProp2.xml><?xml version="1.0" encoding="utf-8"?>
<formControlPr xmlns="http://schemas.microsoft.com/office/spreadsheetml/2009/9/main" objectType="Spin" dx="15" fmlaLink="$E$10" max="30000" page="10" val="0"/>
</file>

<file path=xl/ctrlProps/ctrlProp3.xml><?xml version="1.0" encoding="utf-8"?>
<formControlPr xmlns="http://schemas.microsoft.com/office/spreadsheetml/2009/9/main" objectType="Spin" dx="15" fmlaLink="$E$11" max="30000" page="10" val="0"/>
</file>

<file path=xl/ctrlProps/ctrlProp4.xml><?xml version="1.0" encoding="utf-8"?>
<formControlPr xmlns="http://schemas.microsoft.com/office/spreadsheetml/2009/9/main" objectType="Spin" dx="15" fmlaLink="$E$12" max="30000" page="10" val="0"/>
</file>

<file path=xl/ctrlProps/ctrlProp5.xml><?xml version="1.0" encoding="utf-8"?>
<formControlPr xmlns="http://schemas.microsoft.com/office/spreadsheetml/2009/9/main" objectType="Spin" dx="15" fmlaLink="$E$13" max="30000" page="10" val="0"/>
</file>

<file path=xl/ctrlProps/ctrlProp6.xml><?xml version="1.0" encoding="utf-8"?>
<formControlPr xmlns="http://schemas.microsoft.com/office/spreadsheetml/2009/9/main" objectType="Spin" dx="15" fmlaLink="$E$14" max="30000" page="10" val="0"/>
</file>

<file path=xl/ctrlProps/ctrlProp7.xml><?xml version="1.0" encoding="utf-8"?>
<formControlPr xmlns="http://schemas.microsoft.com/office/spreadsheetml/2009/9/main" objectType="Spin" dx="15" fmlaLink="$E$15" max="30000" page="10" val="0"/>
</file>

<file path=xl/ctrlProps/ctrlProp8.xml><?xml version="1.0" encoding="utf-8"?>
<formControlPr xmlns="http://schemas.microsoft.com/office/spreadsheetml/2009/9/main" objectType="Spin" dx="15" fmlaLink="$E$16" max="30000" page="10" val="0"/>
</file>

<file path=xl/ctrlProps/ctrlProp9.xml><?xml version="1.0" encoding="utf-8"?>
<formControlPr xmlns="http://schemas.microsoft.com/office/spreadsheetml/2009/9/main" objectType="Spin" dx="15" fmlaLink="$E$17" max="30000" page="10" val="0"/>
</file>

<file path=xl/ctrlProps/ctrlProp10.xml><?xml version="1.0" encoding="utf-8"?>
<formControlPr xmlns="http://schemas.microsoft.com/office/spreadsheetml/2009/9/main" objectType="Spin" dx="15" fmlaLink="$G$8" max="30000" page="10" val="0"/>
</file>

<file path=xl/ctrlProps/ctrlProp11.xml><?xml version="1.0" encoding="utf-8"?>
<formControlPr xmlns="http://schemas.microsoft.com/office/spreadsheetml/2009/9/main" objectType="Spin" dx="15" fmlaLink="$G$9" max="30000" page="10" val="0"/>
</file>

<file path=xl/ctrlProps/ctrlProp12.xml><?xml version="1.0" encoding="utf-8"?>
<formControlPr xmlns="http://schemas.microsoft.com/office/spreadsheetml/2009/9/main" objectType="Spin" dx="15" fmlaLink="$G$10" max="30000" page="10" val="0"/>
</file>

<file path=xl/ctrlProps/ctrlProp13.xml><?xml version="1.0" encoding="utf-8"?>
<formControlPr xmlns="http://schemas.microsoft.com/office/spreadsheetml/2009/9/main" objectType="Spin" dx="15" fmlaLink="$G$11" max="30000" page="10" val="0"/>
</file>

<file path=xl/ctrlProps/ctrlProp14.xml><?xml version="1.0" encoding="utf-8"?>
<formControlPr xmlns="http://schemas.microsoft.com/office/spreadsheetml/2009/9/main" objectType="Spin" dx="15" fmlaLink="$G$12" max="30000" page="10" val="0"/>
</file>

<file path=xl/ctrlProps/ctrlProp15.xml><?xml version="1.0" encoding="utf-8"?>
<formControlPr xmlns="http://schemas.microsoft.com/office/spreadsheetml/2009/9/main" objectType="Spin" dx="15" fmlaLink="$G$13" max="30000" page="10" val="0"/>
</file>

<file path=xl/ctrlProps/ctrlProp16.xml><?xml version="1.0" encoding="utf-8"?>
<formControlPr xmlns="http://schemas.microsoft.com/office/spreadsheetml/2009/9/main" objectType="Spin" dx="15" fmlaLink="$G$14" max="30000" page="10" val="0"/>
</file>

<file path=xl/ctrlProps/ctrlProp17.xml><?xml version="1.0" encoding="utf-8"?>
<formControlPr xmlns="http://schemas.microsoft.com/office/spreadsheetml/2009/9/main" objectType="Spin" dx="15" fmlaLink="$G$15" max="30000" page="10" val="0"/>
</file>

<file path=xl/ctrlProps/ctrlProp18.xml><?xml version="1.0" encoding="utf-8"?>
<formControlPr xmlns="http://schemas.microsoft.com/office/spreadsheetml/2009/9/main" objectType="Spin" dx="15" fmlaLink="$G$16" max="30000" page="10" val="0"/>
</file>

<file path=xl/ctrlProps/ctrlProp19.xml><?xml version="1.0" encoding="utf-8"?>
<formControlPr xmlns="http://schemas.microsoft.com/office/spreadsheetml/2009/9/main" objectType="Spin" dx="15" fmlaLink="$G$17" max="30000" page="10" val="0"/>
</file>

<file path=xl/ctrlProps/ctrlProp20.xml><?xml version="1.0" encoding="utf-8"?>
<formControlPr xmlns="http://schemas.microsoft.com/office/spreadsheetml/2009/9/main" objectType="Spin" dx="15" fmlaLink="$I$8" max="30000" page="10" val="0"/>
</file>

<file path=xl/ctrlProps/ctrlProp21.xml><?xml version="1.0" encoding="utf-8"?>
<formControlPr xmlns="http://schemas.microsoft.com/office/spreadsheetml/2009/9/main" objectType="Spin" dx="15" fmlaLink="$I$9" max="30000" page="10" val="0"/>
</file>

<file path=xl/ctrlProps/ctrlProp22.xml><?xml version="1.0" encoding="utf-8"?>
<formControlPr xmlns="http://schemas.microsoft.com/office/spreadsheetml/2009/9/main" objectType="Spin" dx="15" fmlaLink="$I$10" max="30000" page="10" val="0"/>
</file>

<file path=xl/ctrlProps/ctrlProp23.xml><?xml version="1.0" encoding="utf-8"?>
<formControlPr xmlns="http://schemas.microsoft.com/office/spreadsheetml/2009/9/main" objectType="Spin" dx="15" fmlaLink="$I$11" max="30000" page="10" val="0"/>
</file>

<file path=xl/ctrlProps/ctrlProp24.xml><?xml version="1.0" encoding="utf-8"?>
<formControlPr xmlns="http://schemas.microsoft.com/office/spreadsheetml/2009/9/main" objectType="Spin" dx="15" fmlaLink="$I$12" max="30000" page="10" val="0"/>
</file>

<file path=xl/ctrlProps/ctrlProp25.xml><?xml version="1.0" encoding="utf-8"?>
<formControlPr xmlns="http://schemas.microsoft.com/office/spreadsheetml/2009/9/main" objectType="Spin" dx="15" fmlaLink="$I$13" max="30000" page="10" val="0"/>
</file>

<file path=xl/ctrlProps/ctrlProp26.xml><?xml version="1.0" encoding="utf-8"?>
<formControlPr xmlns="http://schemas.microsoft.com/office/spreadsheetml/2009/9/main" objectType="Spin" dx="15" fmlaLink="$I$14" max="30000" page="10" val="0"/>
</file>

<file path=xl/ctrlProps/ctrlProp27.xml><?xml version="1.0" encoding="utf-8"?>
<formControlPr xmlns="http://schemas.microsoft.com/office/spreadsheetml/2009/9/main" objectType="Spin" dx="15" fmlaLink="$I$15" max="30000" page="10" val="0"/>
</file>

<file path=xl/ctrlProps/ctrlProp28.xml><?xml version="1.0" encoding="utf-8"?>
<formControlPr xmlns="http://schemas.microsoft.com/office/spreadsheetml/2009/9/main" objectType="Spin" dx="15" fmlaLink="$I$16" max="30000" page="10" val="0"/>
</file>

<file path=xl/ctrlProps/ctrlProp29.xml><?xml version="1.0" encoding="utf-8"?>
<formControlPr xmlns="http://schemas.microsoft.com/office/spreadsheetml/2009/9/main" objectType="Spin" dx="15" fmlaLink="$I$17" max="30000" page="10" val="0"/>
</file>

<file path=xl/ctrlProps/ctrlProp30.xml><?xml version="1.0" encoding="utf-8"?>
<formControlPr xmlns="http://schemas.microsoft.com/office/spreadsheetml/2009/9/main" objectType="Spin" dx="15" fmlaLink="$K$8" max="30000" page="10" val="0"/>
</file>

<file path=xl/ctrlProps/ctrlProp31.xml><?xml version="1.0" encoding="utf-8"?>
<formControlPr xmlns="http://schemas.microsoft.com/office/spreadsheetml/2009/9/main" objectType="Spin" dx="15" fmlaLink="$K$9" max="30000" page="10" val="0"/>
</file>

<file path=xl/ctrlProps/ctrlProp32.xml><?xml version="1.0" encoding="utf-8"?>
<formControlPr xmlns="http://schemas.microsoft.com/office/spreadsheetml/2009/9/main" objectType="Spin" dx="15" fmlaLink="$K$10" max="30000" page="10" val="0"/>
</file>

<file path=xl/ctrlProps/ctrlProp33.xml><?xml version="1.0" encoding="utf-8"?>
<formControlPr xmlns="http://schemas.microsoft.com/office/spreadsheetml/2009/9/main" objectType="Spin" dx="15" fmlaLink="$K$11" max="30000" page="10" val="0"/>
</file>

<file path=xl/ctrlProps/ctrlProp34.xml><?xml version="1.0" encoding="utf-8"?>
<formControlPr xmlns="http://schemas.microsoft.com/office/spreadsheetml/2009/9/main" objectType="Spin" dx="15" fmlaLink="$K$12" max="30000" page="10" val="0"/>
</file>

<file path=xl/ctrlProps/ctrlProp35.xml><?xml version="1.0" encoding="utf-8"?>
<formControlPr xmlns="http://schemas.microsoft.com/office/spreadsheetml/2009/9/main" objectType="Spin" dx="15" fmlaLink="$K$13" max="30000" page="10" val="0"/>
</file>

<file path=xl/ctrlProps/ctrlProp36.xml><?xml version="1.0" encoding="utf-8"?>
<formControlPr xmlns="http://schemas.microsoft.com/office/spreadsheetml/2009/9/main" objectType="Spin" dx="15" fmlaLink="$K$14" max="30000" page="10" val="0"/>
</file>

<file path=xl/ctrlProps/ctrlProp37.xml><?xml version="1.0" encoding="utf-8"?>
<formControlPr xmlns="http://schemas.microsoft.com/office/spreadsheetml/2009/9/main" objectType="Spin" dx="15" fmlaLink="$K$15" max="30000" page="10" val="0"/>
</file>

<file path=xl/ctrlProps/ctrlProp38.xml><?xml version="1.0" encoding="utf-8"?>
<formControlPr xmlns="http://schemas.microsoft.com/office/spreadsheetml/2009/9/main" objectType="Spin" dx="15" fmlaLink="$K$16" max="30000" page="10" val="0"/>
</file>

<file path=xl/ctrlProps/ctrlProp39.xml><?xml version="1.0" encoding="utf-8"?>
<formControlPr xmlns="http://schemas.microsoft.com/office/spreadsheetml/2009/9/main" objectType="Spin" dx="15" fmlaLink="$K$17" max="30000" page="10" val="0"/>
</file>

<file path=xl/ctrlProps/ctrlProp40.xml><?xml version="1.0" encoding="utf-8"?>
<formControlPr xmlns="http://schemas.microsoft.com/office/spreadsheetml/2009/9/main" objectType="Spin" dx="15" fmlaLink="$M$8" max="30000" page="10" val="0"/>
</file>

<file path=xl/ctrlProps/ctrlProp41.xml><?xml version="1.0" encoding="utf-8"?>
<formControlPr xmlns="http://schemas.microsoft.com/office/spreadsheetml/2009/9/main" objectType="Spin" dx="15" fmlaLink="$M$9" max="30000" page="10" val="0"/>
</file>

<file path=xl/ctrlProps/ctrlProp42.xml><?xml version="1.0" encoding="utf-8"?>
<formControlPr xmlns="http://schemas.microsoft.com/office/spreadsheetml/2009/9/main" objectType="Spin" dx="15" fmlaLink="$M$10" max="30000" page="10" val="0"/>
</file>

<file path=xl/ctrlProps/ctrlProp43.xml><?xml version="1.0" encoding="utf-8"?>
<formControlPr xmlns="http://schemas.microsoft.com/office/spreadsheetml/2009/9/main" objectType="Spin" dx="15" fmlaLink="$M$11" max="30000" page="10" val="0"/>
</file>

<file path=xl/ctrlProps/ctrlProp44.xml><?xml version="1.0" encoding="utf-8"?>
<formControlPr xmlns="http://schemas.microsoft.com/office/spreadsheetml/2009/9/main" objectType="Spin" dx="15" fmlaLink="$M$12" max="30000" page="10" val="0"/>
</file>

<file path=xl/ctrlProps/ctrlProp45.xml><?xml version="1.0" encoding="utf-8"?>
<formControlPr xmlns="http://schemas.microsoft.com/office/spreadsheetml/2009/9/main" objectType="Spin" dx="15" fmlaLink="$M$13" max="30000" page="10" val="0"/>
</file>

<file path=xl/ctrlProps/ctrlProp46.xml><?xml version="1.0" encoding="utf-8"?>
<formControlPr xmlns="http://schemas.microsoft.com/office/spreadsheetml/2009/9/main" objectType="Spin" dx="15" fmlaLink="$M$14" max="30000" page="10" val="0"/>
</file>

<file path=xl/ctrlProps/ctrlProp47.xml><?xml version="1.0" encoding="utf-8"?>
<formControlPr xmlns="http://schemas.microsoft.com/office/spreadsheetml/2009/9/main" objectType="Spin" dx="15" fmlaLink="$M$15" max="30000" page="10" val="0"/>
</file>

<file path=xl/ctrlProps/ctrlProp48.xml><?xml version="1.0" encoding="utf-8"?>
<formControlPr xmlns="http://schemas.microsoft.com/office/spreadsheetml/2009/9/main" objectType="Spin" dx="15" fmlaLink="$M$16" max="30000" page="10" val="0"/>
</file>

<file path=xl/ctrlProps/ctrlProp49.xml><?xml version="1.0" encoding="utf-8"?>
<formControlPr xmlns="http://schemas.microsoft.com/office/spreadsheetml/2009/9/main" objectType="Spin" dx="15" fmlaLink="$M$17" max="30000" page="10" val="0"/>
</file>

<file path=xl/ctrlProps/ctrlProp50.xml><?xml version="1.0" encoding="utf-8"?>
<formControlPr xmlns="http://schemas.microsoft.com/office/spreadsheetml/2009/9/main" objectType="Spin" dx="15" fmlaLink="$O$8" max="30000" page="10" val="0"/>
</file>

<file path=xl/ctrlProps/ctrlProp51.xml><?xml version="1.0" encoding="utf-8"?>
<formControlPr xmlns="http://schemas.microsoft.com/office/spreadsheetml/2009/9/main" objectType="Spin" dx="15" fmlaLink="$O$9" max="30000" page="10" val="0"/>
</file>

<file path=xl/ctrlProps/ctrlProp52.xml><?xml version="1.0" encoding="utf-8"?>
<formControlPr xmlns="http://schemas.microsoft.com/office/spreadsheetml/2009/9/main" objectType="Spin" dx="15" fmlaLink="$O$10" max="30000" page="10" val="0"/>
</file>

<file path=xl/ctrlProps/ctrlProp53.xml><?xml version="1.0" encoding="utf-8"?>
<formControlPr xmlns="http://schemas.microsoft.com/office/spreadsheetml/2009/9/main" objectType="Spin" dx="15" fmlaLink="$O$11" max="30000" page="10" val="0"/>
</file>

<file path=xl/ctrlProps/ctrlProp54.xml><?xml version="1.0" encoding="utf-8"?>
<formControlPr xmlns="http://schemas.microsoft.com/office/spreadsheetml/2009/9/main" objectType="Spin" dx="15" fmlaLink="$O$12" max="30000" page="10" val="0"/>
</file>

<file path=xl/ctrlProps/ctrlProp55.xml><?xml version="1.0" encoding="utf-8"?>
<formControlPr xmlns="http://schemas.microsoft.com/office/spreadsheetml/2009/9/main" objectType="Spin" dx="15" fmlaLink="$O$13" max="30000" page="10" val="0"/>
</file>

<file path=xl/ctrlProps/ctrlProp56.xml><?xml version="1.0" encoding="utf-8"?>
<formControlPr xmlns="http://schemas.microsoft.com/office/spreadsheetml/2009/9/main" objectType="Spin" dx="15" fmlaLink="$O$14" max="30000" page="10" val="0"/>
</file>

<file path=xl/ctrlProps/ctrlProp57.xml><?xml version="1.0" encoding="utf-8"?>
<formControlPr xmlns="http://schemas.microsoft.com/office/spreadsheetml/2009/9/main" objectType="Spin" dx="15" fmlaLink="$O$15" max="30000" page="10" val="0"/>
</file>

<file path=xl/ctrlProps/ctrlProp58.xml><?xml version="1.0" encoding="utf-8"?>
<formControlPr xmlns="http://schemas.microsoft.com/office/spreadsheetml/2009/9/main" objectType="Spin" dx="15" fmlaLink="$O$16" max="30000" page="10" val="0"/>
</file>

<file path=xl/ctrlProps/ctrlProp59.xml><?xml version="1.0" encoding="utf-8"?>
<formControlPr xmlns="http://schemas.microsoft.com/office/spreadsheetml/2009/9/main" objectType="Spin" dx="15" fmlaLink="$O$17" max="30000" page="10" val="0"/>
</file>

<file path=xl/ctrlProps/ctrlProp60.xml><?xml version="1.0" encoding="utf-8"?>
<formControlPr xmlns="http://schemas.microsoft.com/office/spreadsheetml/2009/9/main" objectType="Spin" dx="15" fmlaLink="$R$8" max="30000" page="10" val="0"/>
</file>

<file path=xl/ctrlProps/ctrlProp61.xml><?xml version="1.0" encoding="utf-8"?>
<formControlPr xmlns="http://schemas.microsoft.com/office/spreadsheetml/2009/9/main" objectType="Spin" dx="15" fmlaLink="$R$9" max="30000" page="10" val="0"/>
</file>

<file path=xl/ctrlProps/ctrlProp62.xml><?xml version="1.0" encoding="utf-8"?>
<formControlPr xmlns="http://schemas.microsoft.com/office/spreadsheetml/2009/9/main" objectType="Spin" dx="15" fmlaLink="$R$10" max="30000" page="10" val="0"/>
</file>

<file path=xl/ctrlProps/ctrlProp63.xml><?xml version="1.0" encoding="utf-8"?>
<formControlPr xmlns="http://schemas.microsoft.com/office/spreadsheetml/2009/9/main" objectType="Spin" dx="15" fmlaLink="$R$11" max="30000" page="10" val="0"/>
</file>

<file path=xl/ctrlProps/ctrlProp64.xml><?xml version="1.0" encoding="utf-8"?>
<formControlPr xmlns="http://schemas.microsoft.com/office/spreadsheetml/2009/9/main" objectType="Spin" dx="15" fmlaLink="$R$12" max="30000" page="10" val="0"/>
</file>

<file path=xl/ctrlProps/ctrlProp65.xml><?xml version="1.0" encoding="utf-8"?>
<formControlPr xmlns="http://schemas.microsoft.com/office/spreadsheetml/2009/9/main" objectType="Spin" dx="15" fmlaLink="$R$13" max="30000" page="10" val="0"/>
</file>

<file path=xl/ctrlProps/ctrlProp66.xml><?xml version="1.0" encoding="utf-8"?>
<formControlPr xmlns="http://schemas.microsoft.com/office/spreadsheetml/2009/9/main" objectType="Spin" dx="15" fmlaLink="$R$14" max="30000" page="10" val="0"/>
</file>

<file path=xl/ctrlProps/ctrlProp67.xml><?xml version="1.0" encoding="utf-8"?>
<formControlPr xmlns="http://schemas.microsoft.com/office/spreadsheetml/2009/9/main" objectType="Spin" dx="15" fmlaLink="$R$15" max="30000" page="10" val="0"/>
</file>

<file path=xl/ctrlProps/ctrlProp68.xml><?xml version="1.0" encoding="utf-8"?>
<formControlPr xmlns="http://schemas.microsoft.com/office/spreadsheetml/2009/9/main" objectType="Spin" dx="15" fmlaLink="$R$16" max="30000" page="10" val="0"/>
</file>

<file path=xl/ctrlProps/ctrlProp69.xml><?xml version="1.0" encoding="utf-8"?>
<formControlPr xmlns="http://schemas.microsoft.com/office/spreadsheetml/2009/9/main" objectType="Spin" dx="15" fmlaLink="$R$17" max="30000" page="10" val="0"/>
</file>

<file path=xl/ctrlProps/ctrlProp70.xml><?xml version="1.0" encoding="utf-8"?>
<formControlPr xmlns="http://schemas.microsoft.com/office/spreadsheetml/2009/9/main" objectType="Spin" dx="15" fmlaLink="$T$8" max="30000" page="10" val="0"/>
</file>

<file path=xl/ctrlProps/ctrlProp71.xml><?xml version="1.0" encoding="utf-8"?>
<formControlPr xmlns="http://schemas.microsoft.com/office/spreadsheetml/2009/9/main" objectType="Spin" dx="15" fmlaLink="$T$9" max="30000" page="10" val="0"/>
</file>

<file path=xl/ctrlProps/ctrlProp72.xml><?xml version="1.0" encoding="utf-8"?>
<formControlPr xmlns="http://schemas.microsoft.com/office/spreadsheetml/2009/9/main" objectType="Spin" dx="15" fmlaLink="$T$10" max="30000" page="10" val="0"/>
</file>

<file path=xl/ctrlProps/ctrlProp73.xml><?xml version="1.0" encoding="utf-8"?>
<formControlPr xmlns="http://schemas.microsoft.com/office/spreadsheetml/2009/9/main" objectType="Spin" dx="15" fmlaLink="$T$11" max="30000" page="10" val="0"/>
</file>

<file path=xl/ctrlProps/ctrlProp74.xml><?xml version="1.0" encoding="utf-8"?>
<formControlPr xmlns="http://schemas.microsoft.com/office/spreadsheetml/2009/9/main" objectType="Spin" dx="15" fmlaLink="$T$12" max="30000" page="10" val="0"/>
</file>

<file path=xl/ctrlProps/ctrlProp75.xml><?xml version="1.0" encoding="utf-8"?>
<formControlPr xmlns="http://schemas.microsoft.com/office/spreadsheetml/2009/9/main" objectType="Spin" dx="15" fmlaLink="$T$13" max="30000" page="10" val="0"/>
</file>

<file path=xl/ctrlProps/ctrlProp76.xml><?xml version="1.0" encoding="utf-8"?>
<formControlPr xmlns="http://schemas.microsoft.com/office/spreadsheetml/2009/9/main" objectType="Spin" dx="15" fmlaLink="$T$14" max="30000" page="10" val="0"/>
</file>

<file path=xl/ctrlProps/ctrlProp77.xml><?xml version="1.0" encoding="utf-8"?>
<formControlPr xmlns="http://schemas.microsoft.com/office/spreadsheetml/2009/9/main" objectType="Spin" dx="15" fmlaLink="$T$15" max="30000" page="10" val="0"/>
</file>

<file path=xl/ctrlProps/ctrlProp78.xml><?xml version="1.0" encoding="utf-8"?>
<formControlPr xmlns="http://schemas.microsoft.com/office/spreadsheetml/2009/9/main" objectType="Spin" dx="15" fmlaLink="$T$16" max="30000" page="10" val="0"/>
</file>

<file path=xl/ctrlProps/ctrlProp79.xml><?xml version="1.0" encoding="utf-8"?>
<formControlPr xmlns="http://schemas.microsoft.com/office/spreadsheetml/2009/9/main" objectType="Spin" dx="15" fmlaLink="$T$17" max="30000" page="10" val="0"/>
</file>

<file path=xl/ctrlProps/ctrlProp80.xml><?xml version="1.0" encoding="utf-8"?>
<formControlPr xmlns="http://schemas.microsoft.com/office/spreadsheetml/2009/9/main" objectType="Spin" dx="15" fmlaLink="$E$8" max="30000" page="10" val="0"/>
</file>

<file path=xl/ctrlProps/ctrlProp81.xml><?xml version="1.0" encoding="utf-8"?>
<formControlPr xmlns="http://schemas.microsoft.com/office/spreadsheetml/2009/9/main" objectType="Button"/>
</file>

<file path=xl/drawings/_rels/drawing2.xml.rels><?xml version="1.0" encoding="UTF-8" standalone="yes"?>
<Relationships xmlns="http://schemas.openxmlformats.org/package/2006/relationships"><Relationship Id="rId3" Type="http://schemas.microsoft.com/office/2014/relationships/chartEx" Target="../charts/chartEx3.xml"/><Relationship Id="rId2" Type="http://schemas.microsoft.com/office/2014/relationships/chartEx" Target="../charts/chartEx2.xml"/><Relationship Id="rId1" Type="http://schemas.microsoft.com/office/2014/relationships/chartEx" Target="../charts/chartEx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 Id="rId4"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0</xdr:colOff>
          <xdr:row>8</xdr:row>
          <xdr:rowOff>12700</xdr:rowOff>
        </xdr:from>
        <xdr:to>
          <xdr:col>6</xdr:col>
          <xdr:colOff>0</xdr:colOff>
          <xdr:row>9</xdr:row>
          <xdr:rowOff>0</xdr:rowOff>
        </xdr:to>
        <xdr:sp macro="" textlink="">
          <xdr:nvSpPr>
            <xdr:cNvPr id="2053" name="Spinner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9</xdr:row>
          <xdr:rowOff>12700</xdr:rowOff>
        </xdr:from>
        <xdr:to>
          <xdr:col>6</xdr:col>
          <xdr:colOff>0</xdr:colOff>
          <xdr:row>10</xdr:row>
          <xdr:rowOff>0</xdr:rowOff>
        </xdr:to>
        <xdr:sp macro="" textlink="">
          <xdr:nvSpPr>
            <xdr:cNvPr id="2054" name="Spinner 6"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10</xdr:row>
          <xdr:rowOff>12700</xdr:rowOff>
        </xdr:from>
        <xdr:to>
          <xdr:col>6</xdr:col>
          <xdr:colOff>0</xdr:colOff>
          <xdr:row>11</xdr:row>
          <xdr:rowOff>0</xdr:rowOff>
        </xdr:to>
        <xdr:sp macro="" textlink="">
          <xdr:nvSpPr>
            <xdr:cNvPr id="2055" name="Spinner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11</xdr:row>
          <xdr:rowOff>12700</xdr:rowOff>
        </xdr:from>
        <xdr:to>
          <xdr:col>6</xdr:col>
          <xdr:colOff>0</xdr:colOff>
          <xdr:row>12</xdr:row>
          <xdr:rowOff>0</xdr:rowOff>
        </xdr:to>
        <xdr:sp macro="" textlink="">
          <xdr:nvSpPr>
            <xdr:cNvPr id="2056" name="Spinner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12</xdr:row>
          <xdr:rowOff>12700</xdr:rowOff>
        </xdr:from>
        <xdr:to>
          <xdr:col>6</xdr:col>
          <xdr:colOff>0</xdr:colOff>
          <xdr:row>13</xdr:row>
          <xdr:rowOff>0</xdr:rowOff>
        </xdr:to>
        <xdr:sp macro="" textlink="">
          <xdr:nvSpPr>
            <xdr:cNvPr id="2057" name="Spinner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13</xdr:row>
          <xdr:rowOff>12700</xdr:rowOff>
        </xdr:from>
        <xdr:to>
          <xdr:col>6</xdr:col>
          <xdr:colOff>0</xdr:colOff>
          <xdr:row>14</xdr:row>
          <xdr:rowOff>0</xdr:rowOff>
        </xdr:to>
        <xdr:sp macro="" textlink="">
          <xdr:nvSpPr>
            <xdr:cNvPr id="2058" name="Spinner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14</xdr:row>
          <xdr:rowOff>12700</xdr:rowOff>
        </xdr:from>
        <xdr:to>
          <xdr:col>6</xdr:col>
          <xdr:colOff>0</xdr:colOff>
          <xdr:row>15</xdr:row>
          <xdr:rowOff>0</xdr:rowOff>
        </xdr:to>
        <xdr:sp macro="" textlink="">
          <xdr:nvSpPr>
            <xdr:cNvPr id="2059" name="Spinner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15</xdr:row>
          <xdr:rowOff>12700</xdr:rowOff>
        </xdr:from>
        <xdr:to>
          <xdr:col>6</xdr:col>
          <xdr:colOff>0</xdr:colOff>
          <xdr:row>16</xdr:row>
          <xdr:rowOff>0</xdr:rowOff>
        </xdr:to>
        <xdr:sp macro="" textlink="">
          <xdr:nvSpPr>
            <xdr:cNvPr id="2060" name="Spinner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16</xdr:row>
          <xdr:rowOff>12700</xdr:rowOff>
        </xdr:from>
        <xdr:to>
          <xdr:col>6</xdr:col>
          <xdr:colOff>0</xdr:colOff>
          <xdr:row>17</xdr:row>
          <xdr:rowOff>0</xdr:rowOff>
        </xdr:to>
        <xdr:sp macro="" textlink="">
          <xdr:nvSpPr>
            <xdr:cNvPr id="2061" name="Spinner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7</xdr:row>
          <xdr:rowOff>12700</xdr:rowOff>
        </xdr:from>
        <xdr:to>
          <xdr:col>7</xdr:col>
          <xdr:colOff>508000</xdr:colOff>
          <xdr:row>8</xdr:row>
          <xdr:rowOff>0</xdr:rowOff>
        </xdr:to>
        <xdr:sp macro="" textlink="">
          <xdr:nvSpPr>
            <xdr:cNvPr id="2062" name="Spinner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8</xdr:row>
          <xdr:rowOff>12700</xdr:rowOff>
        </xdr:from>
        <xdr:to>
          <xdr:col>7</xdr:col>
          <xdr:colOff>508000</xdr:colOff>
          <xdr:row>9</xdr:row>
          <xdr:rowOff>0</xdr:rowOff>
        </xdr:to>
        <xdr:sp macro="" textlink="">
          <xdr:nvSpPr>
            <xdr:cNvPr id="2064" name="Spinner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9</xdr:row>
          <xdr:rowOff>12700</xdr:rowOff>
        </xdr:from>
        <xdr:to>
          <xdr:col>7</xdr:col>
          <xdr:colOff>508000</xdr:colOff>
          <xdr:row>10</xdr:row>
          <xdr:rowOff>0</xdr:rowOff>
        </xdr:to>
        <xdr:sp macro="" textlink="">
          <xdr:nvSpPr>
            <xdr:cNvPr id="2066" name="Spinner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10</xdr:row>
          <xdr:rowOff>12700</xdr:rowOff>
        </xdr:from>
        <xdr:to>
          <xdr:col>7</xdr:col>
          <xdr:colOff>508000</xdr:colOff>
          <xdr:row>11</xdr:row>
          <xdr:rowOff>0</xdr:rowOff>
        </xdr:to>
        <xdr:sp macro="" textlink="">
          <xdr:nvSpPr>
            <xdr:cNvPr id="2067" name="Spinner 19"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11</xdr:row>
          <xdr:rowOff>12700</xdr:rowOff>
        </xdr:from>
        <xdr:to>
          <xdr:col>7</xdr:col>
          <xdr:colOff>508000</xdr:colOff>
          <xdr:row>12</xdr:row>
          <xdr:rowOff>0</xdr:rowOff>
        </xdr:to>
        <xdr:sp macro="" textlink="">
          <xdr:nvSpPr>
            <xdr:cNvPr id="2068" name="Spinner 20"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12</xdr:row>
          <xdr:rowOff>12700</xdr:rowOff>
        </xdr:from>
        <xdr:to>
          <xdr:col>7</xdr:col>
          <xdr:colOff>508000</xdr:colOff>
          <xdr:row>13</xdr:row>
          <xdr:rowOff>0</xdr:rowOff>
        </xdr:to>
        <xdr:sp macro="" textlink="">
          <xdr:nvSpPr>
            <xdr:cNvPr id="2069" name="Spinner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13</xdr:row>
          <xdr:rowOff>12700</xdr:rowOff>
        </xdr:from>
        <xdr:to>
          <xdr:col>7</xdr:col>
          <xdr:colOff>508000</xdr:colOff>
          <xdr:row>14</xdr:row>
          <xdr:rowOff>0</xdr:rowOff>
        </xdr:to>
        <xdr:sp macro="" textlink="">
          <xdr:nvSpPr>
            <xdr:cNvPr id="2070" name="Spinner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14</xdr:row>
          <xdr:rowOff>12700</xdr:rowOff>
        </xdr:from>
        <xdr:to>
          <xdr:col>7</xdr:col>
          <xdr:colOff>508000</xdr:colOff>
          <xdr:row>15</xdr:row>
          <xdr:rowOff>0</xdr:rowOff>
        </xdr:to>
        <xdr:sp macro="" textlink="">
          <xdr:nvSpPr>
            <xdr:cNvPr id="2071" name="Spinner 2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15</xdr:row>
          <xdr:rowOff>12700</xdr:rowOff>
        </xdr:from>
        <xdr:to>
          <xdr:col>7</xdr:col>
          <xdr:colOff>508000</xdr:colOff>
          <xdr:row>16</xdr:row>
          <xdr:rowOff>0</xdr:rowOff>
        </xdr:to>
        <xdr:sp macro="" textlink="">
          <xdr:nvSpPr>
            <xdr:cNvPr id="2072" name="Spinner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16</xdr:row>
          <xdr:rowOff>12700</xdr:rowOff>
        </xdr:from>
        <xdr:to>
          <xdr:col>7</xdr:col>
          <xdr:colOff>508000</xdr:colOff>
          <xdr:row>17</xdr:row>
          <xdr:rowOff>0</xdr:rowOff>
        </xdr:to>
        <xdr:sp macro="" textlink="">
          <xdr:nvSpPr>
            <xdr:cNvPr id="2073" name="Spinner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7</xdr:row>
          <xdr:rowOff>12700</xdr:rowOff>
        </xdr:from>
        <xdr:to>
          <xdr:col>9</xdr:col>
          <xdr:colOff>508000</xdr:colOff>
          <xdr:row>8</xdr:row>
          <xdr:rowOff>0</xdr:rowOff>
        </xdr:to>
        <xdr:sp macro="" textlink="">
          <xdr:nvSpPr>
            <xdr:cNvPr id="2074" name="Spinner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8</xdr:row>
          <xdr:rowOff>12700</xdr:rowOff>
        </xdr:from>
        <xdr:to>
          <xdr:col>9</xdr:col>
          <xdr:colOff>508000</xdr:colOff>
          <xdr:row>9</xdr:row>
          <xdr:rowOff>0</xdr:rowOff>
        </xdr:to>
        <xdr:sp macro="" textlink="">
          <xdr:nvSpPr>
            <xdr:cNvPr id="2075" name="Spinner 27"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9</xdr:row>
          <xdr:rowOff>12700</xdr:rowOff>
        </xdr:from>
        <xdr:to>
          <xdr:col>9</xdr:col>
          <xdr:colOff>508000</xdr:colOff>
          <xdr:row>10</xdr:row>
          <xdr:rowOff>0</xdr:rowOff>
        </xdr:to>
        <xdr:sp macro="" textlink="">
          <xdr:nvSpPr>
            <xdr:cNvPr id="2076" name="Spinner 28"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10</xdr:row>
          <xdr:rowOff>12700</xdr:rowOff>
        </xdr:from>
        <xdr:to>
          <xdr:col>9</xdr:col>
          <xdr:colOff>508000</xdr:colOff>
          <xdr:row>11</xdr:row>
          <xdr:rowOff>0</xdr:rowOff>
        </xdr:to>
        <xdr:sp macro="" textlink="">
          <xdr:nvSpPr>
            <xdr:cNvPr id="2077" name="Spinner 29"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11</xdr:row>
          <xdr:rowOff>12700</xdr:rowOff>
        </xdr:from>
        <xdr:to>
          <xdr:col>9</xdr:col>
          <xdr:colOff>508000</xdr:colOff>
          <xdr:row>12</xdr:row>
          <xdr:rowOff>0</xdr:rowOff>
        </xdr:to>
        <xdr:sp macro="" textlink="">
          <xdr:nvSpPr>
            <xdr:cNvPr id="2078" name="Spinner 30"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12</xdr:row>
          <xdr:rowOff>12700</xdr:rowOff>
        </xdr:from>
        <xdr:to>
          <xdr:col>9</xdr:col>
          <xdr:colOff>508000</xdr:colOff>
          <xdr:row>13</xdr:row>
          <xdr:rowOff>0</xdr:rowOff>
        </xdr:to>
        <xdr:sp macro="" textlink="">
          <xdr:nvSpPr>
            <xdr:cNvPr id="2079" name="Spinner 31"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13</xdr:row>
          <xdr:rowOff>12700</xdr:rowOff>
        </xdr:from>
        <xdr:to>
          <xdr:col>9</xdr:col>
          <xdr:colOff>508000</xdr:colOff>
          <xdr:row>14</xdr:row>
          <xdr:rowOff>0</xdr:rowOff>
        </xdr:to>
        <xdr:sp macro="" textlink="">
          <xdr:nvSpPr>
            <xdr:cNvPr id="2080" name="Spinner 32"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14</xdr:row>
          <xdr:rowOff>12700</xdr:rowOff>
        </xdr:from>
        <xdr:to>
          <xdr:col>9</xdr:col>
          <xdr:colOff>508000</xdr:colOff>
          <xdr:row>15</xdr:row>
          <xdr:rowOff>0</xdr:rowOff>
        </xdr:to>
        <xdr:sp macro="" textlink="">
          <xdr:nvSpPr>
            <xdr:cNvPr id="2081" name="Spinner 33" hidden="1">
              <a:extLst>
                <a:ext uri="{63B3BB69-23CF-44E3-9099-C40C66FF867C}">
                  <a14:compatExt spid="_x0000_s2081"/>
                </a:ext>
                <a:ext uri="{FF2B5EF4-FFF2-40B4-BE49-F238E27FC236}">
                  <a16:creationId xmlns:a16="http://schemas.microsoft.com/office/drawing/2014/main" id="{00000000-0008-0000-0000-00002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15</xdr:row>
          <xdr:rowOff>12700</xdr:rowOff>
        </xdr:from>
        <xdr:to>
          <xdr:col>9</xdr:col>
          <xdr:colOff>508000</xdr:colOff>
          <xdr:row>16</xdr:row>
          <xdr:rowOff>0</xdr:rowOff>
        </xdr:to>
        <xdr:sp macro="" textlink="">
          <xdr:nvSpPr>
            <xdr:cNvPr id="2082" name="Spinner 34" hidden="1">
              <a:extLst>
                <a:ext uri="{63B3BB69-23CF-44E3-9099-C40C66FF867C}">
                  <a14:compatExt spid="_x0000_s2082"/>
                </a:ext>
                <a:ext uri="{FF2B5EF4-FFF2-40B4-BE49-F238E27FC236}">
                  <a16:creationId xmlns:a16="http://schemas.microsoft.com/office/drawing/2014/main" id="{00000000-0008-0000-0000-00002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16</xdr:row>
          <xdr:rowOff>12700</xdr:rowOff>
        </xdr:from>
        <xdr:to>
          <xdr:col>9</xdr:col>
          <xdr:colOff>508000</xdr:colOff>
          <xdr:row>17</xdr:row>
          <xdr:rowOff>0</xdr:rowOff>
        </xdr:to>
        <xdr:sp macro="" textlink="">
          <xdr:nvSpPr>
            <xdr:cNvPr id="2083" name="Spinner 35" hidden="1">
              <a:extLst>
                <a:ext uri="{63B3BB69-23CF-44E3-9099-C40C66FF867C}">
                  <a14:compatExt spid="_x0000_s2083"/>
                </a:ext>
                <a:ext uri="{FF2B5EF4-FFF2-40B4-BE49-F238E27FC236}">
                  <a16:creationId xmlns:a16="http://schemas.microsoft.com/office/drawing/2014/main" id="{00000000-0008-0000-0000-00002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7</xdr:row>
          <xdr:rowOff>12700</xdr:rowOff>
        </xdr:from>
        <xdr:to>
          <xdr:col>11</xdr:col>
          <xdr:colOff>508000</xdr:colOff>
          <xdr:row>8</xdr:row>
          <xdr:rowOff>0</xdr:rowOff>
        </xdr:to>
        <xdr:sp macro="" textlink="">
          <xdr:nvSpPr>
            <xdr:cNvPr id="2084" name="Spinner 36" hidden="1">
              <a:extLst>
                <a:ext uri="{63B3BB69-23CF-44E3-9099-C40C66FF867C}">
                  <a14:compatExt spid="_x0000_s2084"/>
                </a:ext>
                <a:ext uri="{FF2B5EF4-FFF2-40B4-BE49-F238E27FC236}">
                  <a16:creationId xmlns:a16="http://schemas.microsoft.com/office/drawing/2014/main" id="{00000000-0008-0000-0000-00002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8</xdr:row>
          <xdr:rowOff>12700</xdr:rowOff>
        </xdr:from>
        <xdr:to>
          <xdr:col>11</xdr:col>
          <xdr:colOff>508000</xdr:colOff>
          <xdr:row>9</xdr:row>
          <xdr:rowOff>0</xdr:rowOff>
        </xdr:to>
        <xdr:sp macro="" textlink="">
          <xdr:nvSpPr>
            <xdr:cNvPr id="2085" name="Spinner 37" hidden="1">
              <a:extLst>
                <a:ext uri="{63B3BB69-23CF-44E3-9099-C40C66FF867C}">
                  <a14:compatExt spid="_x0000_s2085"/>
                </a:ext>
                <a:ext uri="{FF2B5EF4-FFF2-40B4-BE49-F238E27FC236}">
                  <a16:creationId xmlns:a16="http://schemas.microsoft.com/office/drawing/2014/main" id="{00000000-0008-0000-0000-00002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9</xdr:row>
          <xdr:rowOff>12700</xdr:rowOff>
        </xdr:from>
        <xdr:to>
          <xdr:col>11</xdr:col>
          <xdr:colOff>508000</xdr:colOff>
          <xdr:row>10</xdr:row>
          <xdr:rowOff>0</xdr:rowOff>
        </xdr:to>
        <xdr:sp macro="" textlink="">
          <xdr:nvSpPr>
            <xdr:cNvPr id="2086" name="Spinner 38" hidden="1">
              <a:extLst>
                <a:ext uri="{63B3BB69-23CF-44E3-9099-C40C66FF867C}">
                  <a14:compatExt spid="_x0000_s2086"/>
                </a:ext>
                <a:ext uri="{FF2B5EF4-FFF2-40B4-BE49-F238E27FC236}">
                  <a16:creationId xmlns:a16="http://schemas.microsoft.com/office/drawing/2014/main" id="{00000000-0008-0000-0000-00002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10</xdr:row>
          <xdr:rowOff>12700</xdr:rowOff>
        </xdr:from>
        <xdr:to>
          <xdr:col>11</xdr:col>
          <xdr:colOff>508000</xdr:colOff>
          <xdr:row>11</xdr:row>
          <xdr:rowOff>0</xdr:rowOff>
        </xdr:to>
        <xdr:sp macro="" textlink="">
          <xdr:nvSpPr>
            <xdr:cNvPr id="2087" name="Spinner 39" hidden="1">
              <a:extLst>
                <a:ext uri="{63B3BB69-23CF-44E3-9099-C40C66FF867C}">
                  <a14:compatExt spid="_x0000_s2087"/>
                </a:ext>
                <a:ext uri="{FF2B5EF4-FFF2-40B4-BE49-F238E27FC236}">
                  <a16:creationId xmlns:a16="http://schemas.microsoft.com/office/drawing/2014/main" id="{00000000-0008-0000-0000-00002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11</xdr:row>
          <xdr:rowOff>12700</xdr:rowOff>
        </xdr:from>
        <xdr:to>
          <xdr:col>11</xdr:col>
          <xdr:colOff>508000</xdr:colOff>
          <xdr:row>12</xdr:row>
          <xdr:rowOff>0</xdr:rowOff>
        </xdr:to>
        <xdr:sp macro="" textlink="">
          <xdr:nvSpPr>
            <xdr:cNvPr id="2088" name="Spinner 40" hidden="1">
              <a:extLst>
                <a:ext uri="{63B3BB69-23CF-44E3-9099-C40C66FF867C}">
                  <a14:compatExt spid="_x0000_s2088"/>
                </a:ext>
                <a:ext uri="{FF2B5EF4-FFF2-40B4-BE49-F238E27FC236}">
                  <a16:creationId xmlns:a16="http://schemas.microsoft.com/office/drawing/2014/main" id="{00000000-0008-0000-0000-00002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12</xdr:row>
          <xdr:rowOff>12700</xdr:rowOff>
        </xdr:from>
        <xdr:to>
          <xdr:col>11</xdr:col>
          <xdr:colOff>508000</xdr:colOff>
          <xdr:row>13</xdr:row>
          <xdr:rowOff>0</xdr:rowOff>
        </xdr:to>
        <xdr:sp macro="" textlink="">
          <xdr:nvSpPr>
            <xdr:cNvPr id="2089" name="Spinner 41" hidden="1">
              <a:extLst>
                <a:ext uri="{63B3BB69-23CF-44E3-9099-C40C66FF867C}">
                  <a14:compatExt spid="_x0000_s2089"/>
                </a:ext>
                <a:ext uri="{FF2B5EF4-FFF2-40B4-BE49-F238E27FC236}">
                  <a16:creationId xmlns:a16="http://schemas.microsoft.com/office/drawing/2014/main" id="{00000000-0008-0000-0000-00002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13</xdr:row>
          <xdr:rowOff>12700</xdr:rowOff>
        </xdr:from>
        <xdr:to>
          <xdr:col>11</xdr:col>
          <xdr:colOff>508000</xdr:colOff>
          <xdr:row>14</xdr:row>
          <xdr:rowOff>0</xdr:rowOff>
        </xdr:to>
        <xdr:sp macro="" textlink="">
          <xdr:nvSpPr>
            <xdr:cNvPr id="2090" name="Spinner 42" hidden="1">
              <a:extLst>
                <a:ext uri="{63B3BB69-23CF-44E3-9099-C40C66FF867C}">
                  <a14:compatExt spid="_x0000_s2090"/>
                </a:ext>
                <a:ext uri="{FF2B5EF4-FFF2-40B4-BE49-F238E27FC236}">
                  <a16:creationId xmlns:a16="http://schemas.microsoft.com/office/drawing/2014/main" id="{00000000-0008-0000-0000-00002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14</xdr:row>
          <xdr:rowOff>12700</xdr:rowOff>
        </xdr:from>
        <xdr:to>
          <xdr:col>11</xdr:col>
          <xdr:colOff>508000</xdr:colOff>
          <xdr:row>15</xdr:row>
          <xdr:rowOff>0</xdr:rowOff>
        </xdr:to>
        <xdr:sp macro="" textlink="">
          <xdr:nvSpPr>
            <xdr:cNvPr id="2091" name="Spinner 43" hidden="1">
              <a:extLst>
                <a:ext uri="{63B3BB69-23CF-44E3-9099-C40C66FF867C}">
                  <a14:compatExt spid="_x0000_s2091"/>
                </a:ext>
                <a:ext uri="{FF2B5EF4-FFF2-40B4-BE49-F238E27FC236}">
                  <a16:creationId xmlns:a16="http://schemas.microsoft.com/office/drawing/2014/main" id="{00000000-0008-0000-0000-00002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15</xdr:row>
          <xdr:rowOff>12700</xdr:rowOff>
        </xdr:from>
        <xdr:to>
          <xdr:col>11</xdr:col>
          <xdr:colOff>508000</xdr:colOff>
          <xdr:row>16</xdr:row>
          <xdr:rowOff>0</xdr:rowOff>
        </xdr:to>
        <xdr:sp macro="" textlink="">
          <xdr:nvSpPr>
            <xdr:cNvPr id="2092" name="Spinner 44" hidden="1">
              <a:extLst>
                <a:ext uri="{63B3BB69-23CF-44E3-9099-C40C66FF867C}">
                  <a14:compatExt spid="_x0000_s2092"/>
                </a:ext>
                <a:ext uri="{FF2B5EF4-FFF2-40B4-BE49-F238E27FC236}">
                  <a16:creationId xmlns:a16="http://schemas.microsoft.com/office/drawing/2014/main" id="{00000000-0008-0000-0000-00002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16</xdr:row>
          <xdr:rowOff>12700</xdr:rowOff>
        </xdr:from>
        <xdr:to>
          <xdr:col>11</xdr:col>
          <xdr:colOff>508000</xdr:colOff>
          <xdr:row>17</xdr:row>
          <xdr:rowOff>0</xdr:rowOff>
        </xdr:to>
        <xdr:sp macro="" textlink="">
          <xdr:nvSpPr>
            <xdr:cNvPr id="2093" name="Spinner 45" hidden="1">
              <a:extLst>
                <a:ext uri="{63B3BB69-23CF-44E3-9099-C40C66FF867C}">
                  <a14:compatExt spid="_x0000_s2093"/>
                </a:ext>
                <a:ext uri="{FF2B5EF4-FFF2-40B4-BE49-F238E27FC236}">
                  <a16:creationId xmlns:a16="http://schemas.microsoft.com/office/drawing/2014/main" id="{00000000-0008-0000-0000-00002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7</xdr:row>
          <xdr:rowOff>12700</xdr:rowOff>
        </xdr:from>
        <xdr:to>
          <xdr:col>13</xdr:col>
          <xdr:colOff>508000</xdr:colOff>
          <xdr:row>8</xdr:row>
          <xdr:rowOff>0</xdr:rowOff>
        </xdr:to>
        <xdr:sp macro="" textlink="">
          <xdr:nvSpPr>
            <xdr:cNvPr id="2094" name="Spinner 46" hidden="1">
              <a:extLst>
                <a:ext uri="{63B3BB69-23CF-44E3-9099-C40C66FF867C}">
                  <a14:compatExt spid="_x0000_s2094"/>
                </a:ext>
                <a:ext uri="{FF2B5EF4-FFF2-40B4-BE49-F238E27FC236}">
                  <a16:creationId xmlns:a16="http://schemas.microsoft.com/office/drawing/2014/main" id="{00000000-0008-0000-0000-00002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8</xdr:row>
          <xdr:rowOff>12700</xdr:rowOff>
        </xdr:from>
        <xdr:to>
          <xdr:col>13</xdr:col>
          <xdr:colOff>508000</xdr:colOff>
          <xdr:row>9</xdr:row>
          <xdr:rowOff>0</xdr:rowOff>
        </xdr:to>
        <xdr:sp macro="" textlink="">
          <xdr:nvSpPr>
            <xdr:cNvPr id="2095" name="Spinner 47" hidden="1">
              <a:extLst>
                <a:ext uri="{63B3BB69-23CF-44E3-9099-C40C66FF867C}">
                  <a14:compatExt spid="_x0000_s2095"/>
                </a:ext>
                <a:ext uri="{FF2B5EF4-FFF2-40B4-BE49-F238E27FC236}">
                  <a16:creationId xmlns:a16="http://schemas.microsoft.com/office/drawing/2014/main" id="{00000000-0008-0000-0000-00002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9</xdr:row>
          <xdr:rowOff>12700</xdr:rowOff>
        </xdr:from>
        <xdr:to>
          <xdr:col>13</xdr:col>
          <xdr:colOff>508000</xdr:colOff>
          <xdr:row>10</xdr:row>
          <xdr:rowOff>0</xdr:rowOff>
        </xdr:to>
        <xdr:sp macro="" textlink="">
          <xdr:nvSpPr>
            <xdr:cNvPr id="2096" name="Spinner 48" hidden="1">
              <a:extLst>
                <a:ext uri="{63B3BB69-23CF-44E3-9099-C40C66FF867C}">
                  <a14:compatExt spid="_x0000_s2096"/>
                </a:ext>
                <a:ext uri="{FF2B5EF4-FFF2-40B4-BE49-F238E27FC236}">
                  <a16:creationId xmlns:a16="http://schemas.microsoft.com/office/drawing/2014/main" id="{00000000-0008-0000-0000-00003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10</xdr:row>
          <xdr:rowOff>12700</xdr:rowOff>
        </xdr:from>
        <xdr:to>
          <xdr:col>13</xdr:col>
          <xdr:colOff>508000</xdr:colOff>
          <xdr:row>11</xdr:row>
          <xdr:rowOff>0</xdr:rowOff>
        </xdr:to>
        <xdr:sp macro="" textlink="">
          <xdr:nvSpPr>
            <xdr:cNvPr id="2097" name="Spinner 49" hidden="1">
              <a:extLst>
                <a:ext uri="{63B3BB69-23CF-44E3-9099-C40C66FF867C}">
                  <a14:compatExt spid="_x0000_s2097"/>
                </a:ext>
                <a:ext uri="{FF2B5EF4-FFF2-40B4-BE49-F238E27FC236}">
                  <a16:creationId xmlns:a16="http://schemas.microsoft.com/office/drawing/2014/main" id="{00000000-0008-0000-0000-00003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11</xdr:row>
          <xdr:rowOff>12700</xdr:rowOff>
        </xdr:from>
        <xdr:to>
          <xdr:col>13</xdr:col>
          <xdr:colOff>508000</xdr:colOff>
          <xdr:row>12</xdr:row>
          <xdr:rowOff>0</xdr:rowOff>
        </xdr:to>
        <xdr:sp macro="" textlink="">
          <xdr:nvSpPr>
            <xdr:cNvPr id="2098" name="Spinner 50" hidden="1">
              <a:extLst>
                <a:ext uri="{63B3BB69-23CF-44E3-9099-C40C66FF867C}">
                  <a14:compatExt spid="_x0000_s2098"/>
                </a:ext>
                <a:ext uri="{FF2B5EF4-FFF2-40B4-BE49-F238E27FC236}">
                  <a16:creationId xmlns:a16="http://schemas.microsoft.com/office/drawing/2014/main" id="{00000000-0008-0000-0000-00003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12</xdr:row>
          <xdr:rowOff>12700</xdr:rowOff>
        </xdr:from>
        <xdr:to>
          <xdr:col>13</xdr:col>
          <xdr:colOff>508000</xdr:colOff>
          <xdr:row>13</xdr:row>
          <xdr:rowOff>0</xdr:rowOff>
        </xdr:to>
        <xdr:sp macro="" textlink="">
          <xdr:nvSpPr>
            <xdr:cNvPr id="2099" name="Spinner 51" hidden="1">
              <a:extLst>
                <a:ext uri="{63B3BB69-23CF-44E3-9099-C40C66FF867C}">
                  <a14:compatExt spid="_x0000_s2099"/>
                </a:ext>
                <a:ext uri="{FF2B5EF4-FFF2-40B4-BE49-F238E27FC236}">
                  <a16:creationId xmlns:a16="http://schemas.microsoft.com/office/drawing/2014/main" id="{00000000-0008-0000-0000-00003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13</xdr:row>
          <xdr:rowOff>12700</xdr:rowOff>
        </xdr:from>
        <xdr:to>
          <xdr:col>13</xdr:col>
          <xdr:colOff>508000</xdr:colOff>
          <xdr:row>14</xdr:row>
          <xdr:rowOff>0</xdr:rowOff>
        </xdr:to>
        <xdr:sp macro="" textlink="">
          <xdr:nvSpPr>
            <xdr:cNvPr id="2100" name="Spinner 52" hidden="1">
              <a:extLst>
                <a:ext uri="{63B3BB69-23CF-44E3-9099-C40C66FF867C}">
                  <a14:compatExt spid="_x0000_s2100"/>
                </a:ext>
                <a:ext uri="{FF2B5EF4-FFF2-40B4-BE49-F238E27FC236}">
                  <a16:creationId xmlns:a16="http://schemas.microsoft.com/office/drawing/2014/main" id="{00000000-0008-0000-0000-00003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14</xdr:row>
          <xdr:rowOff>12700</xdr:rowOff>
        </xdr:from>
        <xdr:to>
          <xdr:col>13</xdr:col>
          <xdr:colOff>508000</xdr:colOff>
          <xdr:row>15</xdr:row>
          <xdr:rowOff>0</xdr:rowOff>
        </xdr:to>
        <xdr:sp macro="" textlink="">
          <xdr:nvSpPr>
            <xdr:cNvPr id="2101" name="Spinner 53" hidden="1">
              <a:extLst>
                <a:ext uri="{63B3BB69-23CF-44E3-9099-C40C66FF867C}">
                  <a14:compatExt spid="_x0000_s2101"/>
                </a:ext>
                <a:ext uri="{FF2B5EF4-FFF2-40B4-BE49-F238E27FC236}">
                  <a16:creationId xmlns:a16="http://schemas.microsoft.com/office/drawing/2014/main" id="{00000000-0008-0000-0000-00003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15</xdr:row>
          <xdr:rowOff>12700</xdr:rowOff>
        </xdr:from>
        <xdr:to>
          <xdr:col>13</xdr:col>
          <xdr:colOff>508000</xdr:colOff>
          <xdr:row>16</xdr:row>
          <xdr:rowOff>0</xdr:rowOff>
        </xdr:to>
        <xdr:sp macro="" textlink="">
          <xdr:nvSpPr>
            <xdr:cNvPr id="2102" name="Spinner 54" hidden="1">
              <a:extLst>
                <a:ext uri="{63B3BB69-23CF-44E3-9099-C40C66FF867C}">
                  <a14:compatExt spid="_x0000_s2102"/>
                </a:ext>
                <a:ext uri="{FF2B5EF4-FFF2-40B4-BE49-F238E27FC236}">
                  <a16:creationId xmlns:a16="http://schemas.microsoft.com/office/drawing/2014/main" id="{00000000-0008-0000-0000-00003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16</xdr:row>
          <xdr:rowOff>12700</xdr:rowOff>
        </xdr:from>
        <xdr:to>
          <xdr:col>13</xdr:col>
          <xdr:colOff>508000</xdr:colOff>
          <xdr:row>17</xdr:row>
          <xdr:rowOff>0</xdr:rowOff>
        </xdr:to>
        <xdr:sp macro="" textlink="">
          <xdr:nvSpPr>
            <xdr:cNvPr id="2103" name="Spinner 55" hidden="1">
              <a:extLst>
                <a:ext uri="{63B3BB69-23CF-44E3-9099-C40C66FF867C}">
                  <a14:compatExt spid="_x0000_s2103"/>
                </a:ext>
                <a:ext uri="{FF2B5EF4-FFF2-40B4-BE49-F238E27FC236}">
                  <a16:creationId xmlns:a16="http://schemas.microsoft.com/office/drawing/2014/main" id="{00000000-0008-0000-0000-00003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7</xdr:row>
          <xdr:rowOff>12700</xdr:rowOff>
        </xdr:from>
        <xdr:to>
          <xdr:col>15</xdr:col>
          <xdr:colOff>508000</xdr:colOff>
          <xdr:row>8</xdr:row>
          <xdr:rowOff>0</xdr:rowOff>
        </xdr:to>
        <xdr:sp macro="" textlink="">
          <xdr:nvSpPr>
            <xdr:cNvPr id="2104" name="Spinner 56" hidden="1">
              <a:extLst>
                <a:ext uri="{63B3BB69-23CF-44E3-9099-C40C66FF867C}">
                  <a14:compatExt spid="_x0000_s2104"/>
                </a:ext>
                <a:ext uri="{FF2B5EF4-FFF2-40B4-BE49-F238E27FC236}">
                  <a16:creationId xmlns:a16="http://schemas.microsoft.com/office/drawing/2014/main" id="{00000000-0008-0000-0000-00003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8</xdr:row>
          <xdr:rowOff>12700</xdr:rowOff>
        </xdr:from>
        <xdr:to>
          <xdr:col>15</xdr:col>
          <xdr:colOff>508000</xdr:colOff>
          <xdr:row>9</xdr:row>
          <xdr:rowOff>0</xdr:rowOff>
        </xdr:to>
        <xdr:sp macro="" textlink="">
          <xdr:nvSpPr>
            <xdr:cNvPr id="2105" name="Spinner 57" hidden="1">
              <a:extLst>
                <a:ext uri="{63B3BB69-23CF-44E3-9099-C40C66FF867C}">
                  <a14:compatExt spid="_x0000_s2105"/>
                </a:ext>
                <a:ext uri="{FF2B5EF4-FFF2-40B4-BE49-F238E27FC236}">
                  <a16:creationId xmlns:a16="http://schemas.microsoft.com/office/drawing/2014/main" id="{00000000-0008-0000-0000-00003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9</xdr:row>
          <xdr:rowOff>12700</xdr:rowOff>
        </xdr:from>
        <xdr:to>
          <xdr:col>15</xdr:col>
          <xdr:colOff>508000</xdr:colOff>
          <xdr:row>10</xdr:row>
          <xdr:rowOff>0</xdr:rowOff>
        </xdr:to>
        <xdr:sp macro="" textlink="">
          <xdr:nvSpPr>
            <xdr:cNvPr id="2106" name="Spinner 58" hidden="1">
              <a:extLst>
                <a:ext uri="{63B3BB69-23CF-44E3-9099-C40C66FF867C}">
                  <a14:compatExt spid="_x0000_s2106"/>
                </a:ext>
                <a:ext uri="{FF2B5EF4-FFF2-40B4-BE49-F238E27FC236}">
                  <a16:creationId xmlns:a16="http://schemas.microsoft.com/office/drawing/2014/main" id="{00000000-0008-0000-0000-00003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10</xdr:row>
          <xdr:rowOff>12700</xdr:rowOff>
        </xdr:from>
        <xdr:to>
          <xdr:col>15</xdr:col>
          <xdr:colOff>508000</xdr:colOff>
          <xdr:row>11</xdr:row>
          <xdr:rowOff>0</xdr:rowOff>
        </xdr:to>
        <xdr:sp macro="" textlink="">
          <xdr:nvSpPr>
            <xdr:cNvPr id="2107" name="Spinner 59" hidden="1">
              <a:extLst>
                <a:ext uri="{63B3BB69-23CF-44E3-9099-C40C66FF867C}">
                  <a14:compatExt spid="_x0000_s2107"/>
                </a:ext>
                <a:ext uri="{FF2B5EF4-FFF2-40B4-BE49-F238E27FC236}">
                  <a16:creationId xmlns:a16="http://schemas.microsoft.com/office/drawing/2014/main" id="{00000000-0008-0000-0000-00003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11</xdr:row>
          <xdr:rowOff>12700</xdr:rowOff>
        </xdr:from>
        <xdr:to>
          <xdr:col>15</xdr:col>
          <xdr:colOff>508000</xdr:colOff>
          <xdr:row>12</xdr:row>
          <xdr:rowOff>0</xdr:rowOff>
        </xdr:to>
        <xdr:sp macro="" textlink="">
          <xdr:nvSpPr>
            <xdr:cNvPr id="2108" name="Spinner 60"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12</xdr:row>
          <xdr:rowOff>12700</xdr:rowOff>
        </xdr:from>
        <xdr:to>
          <xdr:col>15</xdr:col>
          <xdr:colOff>508000</xdr:colOff>
          <xdr:row>13</xdr:row>
          <xdr:rowOff>0</xdr:rowOff>
        </xdr:to>
        <xdr:sp macro="" textlink="">
          <xdr:nvSpPr>
            <xdr:cNvPr id="2109" name="Spinner 61" hidden="1">
              <a:extLst>
                <a:ext uri="{63B3BB69-23CF-44E3-9099-C40C66FF867C}">
                  <a14:compatExt spid="_x0000_s2109"/>
                </a:ext>
                <a:ext uri="{FF2B5EF4-FFF2-40B4-BE49-F238E27FC236}">
                  <a16:creationId xmlns:a16="http://schemas.microsoft.com/office/drawing/2014/main" id="{00000000-0008-0000-0000-00003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13</xdr:row>
          <xdr:rowOff>12700</xdr:rowOff>
        </xdr:from>
        <xdr:to>
          <xdr:col>15</xdr:col>
          <xdr:colOff>508000</xdr:colOff>
          <xdr:row>14</xdr:row>
          <xdr:rowOff>0</xdr:rowOff>
        </xdr:to>
        <xdr:sp macro="" textlink="">
          <xdr:nvSpPr>
            <xdr:cNvPr id="2110" name="Spinner 62"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14</xdr:row>
          <xdr:rowOff>12700</xdr:rowOff>
        </xdr:from>
        <xdr:to>
          <xdr:col>15</xdr:col>
          <xdr:colOff>508000</xdr:colOff>
          <xdr:row>15</xdr:row>
          <xdr:rowOff>0</xdr:rowOff>
        </xdr:to>
        <xdr:sp macro="" textlink="">
          <xdr:nvSpPr>
            <xdr:cNvPr id="2111" name="Spinner 63"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15</xdr:row>
          <xdr:rowOff>12700</xdr:rowOff>
        </xdr:from>
        <xdr:to>
          <xdr:col>15</xdr:col>
          <xdr:colOff>508000</xdr:colOff>
          <xdr:row>16</xdr:row>
          <xdr:rowOff>0</xdr:rowOff>
        </xdr:to>
        <xdr:sp macro="" textlink="">
          <xdr:nvSpPr>
            <xdr:cNvPr id="2112" name="Spinner 64"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16</xdr:row>
          <xdr:rowOff>12700</xdr:rowOff>
        </xdr:from>
        <xdr:to>
          <xdr:col>15</xdr:col>
          <xdr:colOff>508000</xdr:colOff>
          <xdr:row>17</xdr:row>
          <xdr:rowOff>0</xdr:rowOff>
        </xdr:to>
        <xdr:sp macro="" textlink="">
          <xdr:nvSpPr>
            <xdr:cNvPr id="2113" name="Spinner 65" hidden="1">
              <a:extLst>
                <a:ext uri="{63B3BB69-23CF-44E3-9099-C40C66FF867C}">
                  <a14:compatExt spid="_x0000_s2113"/>
                </a:ext>
                <a:ext uri="{FF2B5EF4-FFF2-40B4-BE49-F238E27FC236}">
                  <a16:creationId xmlns:a16="http://schemas.microsoft.com/office/drawing/2014/main" id="{00000000-0008-0000-0000-00004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7</xdr:row>
          <xdr:rowOff>12700</xdr:rowOff>
        </xdr:from>
        <xdr:to>
          <xdr:col>18</xdr:col>
          <xdr:colOff>546100</xdr:colOff>
          <xdr:row>8</xdr:row>
          <xdr:rowOff>0</xdr:rowOff>
        </xdr:to>
        <xdr:sp macro="" textlink="">
          <xdr:nvSpPr>
            <xdr:cNvPr id="2114" name="Spinner 66" hidden="1">
              <a:extLst>
                <a:ext uri="{63B3BB69-23CF-44E3-9099-C40C66FF867C}">
                  <a14:compatExt spid="_x0000_s2114"/>
                </a:ext>
                <a:ext uri="{FF2B5EF4-FFF2-40B4-BE49-F238E27FC236}">
                  <a16:creationId xmlns:a16="http://schemas.microsoft.com/office/drawing/2014/main" id="{00000000-0008-0000-0000-00004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8</xdr:row>
          <xdr:rowOff>12700</xdr:rowOff>
        </xdr:from>
        <xdr:to>
          <xdr:col>18</xdr:col>
          <xdr:colOff>546100</xdr:colOff>
          <xdr:row>9</xdr:row>
          <xdr:rowOff>0</xdr:rowOff>
        </xdr:to>
        <xdr:sp macro="" textlink="">
          <xdr:nvSpPr>
            <xdr:cNvPr id="2115" name="Spinner 67"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9</xdr:row>
          <xdr:rowOff>12700</xdr:rowOff>
        </xdr:from>
        <xdr:to>
          <xdr:col>18</xdr:col>
          <xdr:colOff>546100</xdr:colOff>
          <xdr:row>10</xdr:row>
          <xdr:rowOff>0</xdr:rowOff>
        </xdr:to>
        <xdr:sp macro="" textlink="">
          <xdr:nvSpPr>
            <xdr:cNvPr id="2116" name="Spinner 68"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10</xdr:row>
          <xdr:rowOff>12700</xdr:rowOff>
        </xdr:from>
        <xdr:to>
          <xdr:col>18</xdr:col>
          <xdr:colOff>546100</xdr:colOff>
          <xdr:row>11</xdr:row>
          <xdr:rowOff>0</xdr:rowOff>
        </xdr:to>
        <xdr:sp macro="" textlink="">
          <xdr:nvSpPr>
            <xdr:cNvPr id="2117" name="Spinner 69" hidden="1">
              <a:extLst>
                <a:ext uri="{63B3BB69-23CF-44E3-9099-C40C66FF867C}">
                  <a14:compatExt spid="_x0000_s2117"/>
                </a:ext>
                <a:ext uri="{FF2B5EF4-FFF2-40B4-BE49-F238E27FC236}">
                  <a16:creationId xmlns:a16="http://schemas.microsoft.com/office/drawing/2014/main" id="{00000000-0008-0000-0000-00004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11</xdr:row>
          <xdr:rowOff>12700</xdr:rowOff>
        </xdr:from>
        <xdr:to>
          <xdr:col>18</xdr:col>
          <xdr:colOff>546100</xdr:colOff>
          <xdr:row>12</xdr:row>
          <xdr:rowOff>0</xdr:rowOff>
        </xdr:to>
        <xdr:sp macro="" textlink="">
          <xdr:nvSpPr>
            <xdr:cNvPr id="2118" name="Spinner 70" hidden="1">
              <a:extLst>
                <a:ext uri="{63B3BB69-23CF-44E3-9099-C40C66FF867C}">
                  <a14:compatExt spid="_x0000_s2118"/>
                </a:ext>
                <a:ext uri="{FF2B5EF4-FFF2-40B4-BE49-F238E27FC236}">
                  <a16:creationId xmlns:a16="http://schemas.microsoft.com/office/drawing/2014/main" id="{00000000-0008-0000-0000-00004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12</xdr:row>
          <xdr:rowOff>12700</xdr:rowOff>
        </xdr:from>
        <xdr:to>
          <xdr:col>18</xdr:col>
          <xdr:colOff>546100</xdr:colOff>
          <xdr:row>13</xdr:row>
          <xdr:rowOff>0</xdr:rowOff>
        </xdr:to>
        <xdr:sp macro="" textlink="">
          <xdr:nvSpPr>
            <xdr:cNvPr id="2119" name="Spinner 71"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13</xdr:row>
          <xdr:rowOff>12700</xdr:rowOff>
        </xdr:from>
        <xdr:to>
          <xdr:col>18</xdr:col>
          <xdr:colOff>546100</xdr:colOff>
          <xdr:row>14</xdr:row>
          <xdr:rowOff>0</xdr:rowOff>
        </xdr:to>
        <xdr:sp macro="" textlink="">
          <xdr:nvSpPr>
            <xdr:cNvPr id="2120" name="Spinner 72"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14</xdr:row>
          <xdr:rowOff>12700</xdr:rowOff>
        </xdr:from>
        <xdr:to>
          <xdr:col>18</xdr:col>
          <xdr:colOff>546100</xdr:colOff>
          <xdr:row>15</xdr:row>
          <xdr:rowOff>0</xdr:rowOff>
        </xdr:to>
        <xdr:sp macro="" textlink="">
          <xdr:nvSpPr>
            <xdr:cNvPr id="2121" name="Spinner 73"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15</xdr:row>
          <xdr:rowOff>12700</xdr:rowOff>
        </xdr:from>
        <xdr:to>
          <xdr:col>18</xdr:col>
          <xdr:colOff>546100</xdr:colOff>
          <xdr:row>16</xdr:row>
          <xdr:rowOff>0</xdr:rowOff>
        </xdr:to>
        <xdr:sp macro="" textlink="">
          <xdr:nvSpPr>
            <xdr:cNvPr id="2122" name="Spinner 74"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16</xdr:row>
          <xdr:rowOff>12700</xdr:rowOff>
        </xdr:from>
        <xdr:to>
          <xdr:col>18</xdr:col>
          <xdr:colOff>546100</xdr:colOff>
          <xdr:row>17</xdr:row>
          <xdr:rowOff>0</xdr:rowOff>
        </xdr:to>
        <xdr:sp macro="" textlink="">
          <xdr:nvSpPr>
            <xdr:cNvPr id="2123" name="Spinner 75" hidden="1">
              <a:extLst>
                <a:ext uri="{63B3BB69-23CF-44E3-9099-C40C66FF867C}">
                  <a14:compatExt spid="_x0000_s2123"/>
                </a:ext>
                <a:ext uri="{FF2B5EF4-FFF2-40B4-BE49-F238E27FC236}">
                  <a16:creationId xmlns:a16="http://schemas.microsoft.com/office/drawing/2014/main" id="{00000000-0008-0000-0000-00004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7</xdr:row>
          <xdr:rowOff>12700</xdr:rowOff>
        </xdr:from>
        <xdr:to>
          <xdr:col>20</xdr:col>
          <xdr:colOff>508000</xdr:colOff>
          <xdr:row>8</xdr:row>
          <xdr:rowOff>0</xdr:rowOff>
        </xdr:to>
        <xdr:sp macro="" textlink="">
          <xdr:nvSpPr>
            <xdr:cNvPr id="2124" name="Spinner 76" hidden="1">
              <a:extLst>
                <a:ext uri="{63B3BB69-23CF-44E3-9099-C40C66FF867C}">
                  <a14:compatExt spid="_x0000_s2124"/>
                </a:ext>
                <a:ext uri="{FF2B5EF4-FFF2-40B4-BE49-F238E27FC236}">
                  <a16:creationId xmlns:a16="http://schemas.microsoft.com/office/drawing/2014/main" id="{00000000-0008-0000-0000-00004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8</xdr:row>
          <xdr:rowOff>12700</xdr:rowOff>
        </xdr:from>
        <xdr:to>
          <xdr:col>20</xdr:col>
          <xdr:colOff>508000</xdr:colOff>
          <xdr:row>9</xdr:row>
          <xdr:rowOff>0</xdr:rowOff>
        </xdr:to>
        <xdr:sp macro="" textlink="">
          <xdr:nvSpPr>
            <xdr:cNvPr id="2125" name="Spinner 77" hidden="1">
              <a:extLst>
                <a:ext uri="{63B3BB69-23CF-44E3-9099-C40C66FF867C}">
                  <a14:compatExt spid="_x0000_s2125"/>
                </a:ext>
                <a:ext uri="{FF2B5EF4-FFF2-40B4-BE49-F238E27FC236}">
                  <a16:creationId xmlns:a16="http://schemas.microsoft.com/office/drawing/2014/main" id="{00000000-0008-0000-0000-00004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9</xdr:row>
          <xdr:rowOff>12700</xdr:rowOff>
        </xdr:from>
        <xdr:to>
          <xdr:col>20</xdr:col>
          <xdr:colOff>508000</xdr:colOff>
          <xdr:row>10</xdr:row>
          <xdr:rowOff>0</xdr:rowOff>
        </xdr:to>
        <xdr:sp macro="" textlink="">
          <xdr:nvSpPr>
            <xdr:cNvPr id="2126" name="Spinner 78" hidden="1">
              <a:extLst>
                <a:ext uri="{63B3BB69-23CF-44E3-9099-C40C66FF867C}">
                  <a14:compatExt spid="_x0000_s2126"/>
                </a:ext>
                <a:ext uri="{FF2B5EF4-FFF2-40B4-BE49-F238E27FC236}">
                  <a16:creationId xmlns:a16="http://schemas.microsoft.com/office/drawing/2014/main" id="{00000000-0008-0000-0000-00004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10</xdr:row>
          <xdr:rowOff>12700</xdr:rowOff>
        </xdr:from>
        <xdr:to>
          <xdr:col>20</xdr:col>
          <xdr:colOff>508000</xdr:colOff>
          <xdr:row>11</xdr:row>
          <xdr:rowOff>0</xdr:rowOff>
        </xdr:to>
        <xdr:sp macro="" textlink="">
          <xdr:nvSpPr>
            <xdr:cNvPr id="2127" name="Spinner 79" hidden="1">
              <a:extLst>
                <a:ext uri="{63B3BB69-23CF-44E3-9099-C40C66FF867C}">
                  <a14:compatExt spid="_x0000_s2127"/>
                </a:ext>
                <a:ext uri="{FF2B5EF4-FFF2-40B4-BE49-F238E27FC236}">
                  <a16:creationId xmlns:a16="http://schemas.microsoft.com/office/drawing/2014/main" id="{00000000-0008-0000-0000-00004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11</xdr:row>
          <xdr:rowOff>12700</xdr:rowOff>
        </xdr:from>
        <xdr:to>
          <xdr:col>20</xdr:col>
          <xdr:colOff>508000</xdr:colOff>
          <xdr:row>12</xdr:row>
          <xdr:rowOff>0</xdr:rowOff>
        </xdr:to>
        <xdr:sp macro="" textlink="">
          <xdr:nvSpPr>
            <xdr:cNvPr id="2128" name="Spinner 80" hidden="1">
              <a:extLst>
                <a:ext uri="{63B3BB69-23CF-44E3-9099-C40C66FF867C}">
                  <a14:compatExt spid="_x0000_s2128"/>
                </a:ext>
                <a:ext uri="{FF2B5EF4-FFF2-40B4-BE49-F238E27FC236}">
                  <a16:creationId xmlns:a16="http://schemas.microsoft.com/office/drawing/2014/main" id="{00000000-0008-0000-0000-00005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12</xdr:row>
          <xdr:rowOff>12700</xdr:rowOff>
        </xdr:from>
        <xdr:to>
          <xdr:col>20</xdr:col>
          <xdr:colOff>508000</xdr:colOff>
          <xdr:row>13</xdr:row>
          <xdr:rowOff>0</xdr:rowOff>
        </xdr:to>
        <xdr:sp macro="" textlink="">
          <xdr:nvSpPr>
            <xdr:cNvPr id="2129" name="Spinner 81" hidden="1">
              <a:extLst>
                <a:ext uri="{63B3BB69-23CF-44E3-9099-C40C66FF867C}">
                  <a14:compatExt spid="_x0000_s2129"/>
                </a:ext>
                <a:ext uri="{FF2B5EF4-FFF2-40B4-BE49-F238E27FC236}">
                  <a16:creationId xmlns:a16="http://schemas.microsoft.com/office/drawing/2014/main" id="{00000000-0008-0000-0000-00005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13</xdr:row>
          <xdr:rowOff>12700</xdr:rowOff>
        </xdr:from>
        <xdr:to>
          <xdr:col>20</xdr:col>
          <xdr:colOff>508000</xdr:colOff>
          <xdr:row>14</xdr:row>
          <xdr:rowOff>0</xdr:rowOff>
        </xdr:to>
        <xdr:sp macro="" textlink="">
          <xdr:nvSpPr>
            <xdr:cNvPr id="2130" name="Spinner 82" hidden="1">
              <a:extLst>
                <a:ext uri="{63B3BB69-23CF-44E3-9099-C40C66FF867C}">
                  <a14:compatExt spid="_x0000_s2130"/>
                </a:ext>
                <a:ext uri="{FF2B5EF4-FFF2-40B4-BE49-F238E27FC236}">
                  <a16:creationId xmlns:a16="http://schemas.microsoft.com/office/drawing/2014/main" id="{00000000-0008-0000-0000-00005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14</xdr:row>
          <xdr:rowOff>12700</xdr:rowOff>
        </xdr:from>
        <xdr:to>
          <xdr:col>20</xdr:col>
          <xdr:colOff>508000</xdr:colOff>
          <xdr:row>15</xdr:row>
          <xdr:rowOff>0</xdr:rowOff>
        </xdr:to>
        <xdr:sp macro="" textlink="">
          <xdr:nvSpPr>
            <xdr:cNvPr id="2131" name="Spinner 83" hidden="1">
              <a:extLst>
                <a:ext uri="{63B3BB69-23CF-44E3-9099-C40C66FF867C}">
                  <a14:compatExt spid="_x0000_s2131"/>
                </a:ext>
                <a:ext uri="{FF2B5EF4-FFF2-40B4-BE49-F238E27FC236}">
                  <a16:creationId xmlns:a16="http://schemas.microsoft.com/office/drawing/2014/main" id="{00000000-0008-0000-0000-00005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15</xdr:row>
          <xdr:rowOff>12700</xdr:rowOff>
        </xdr:from>
        <xdr:to>
          <xdr:col>20</xdr:col>
          <xdr:colOff>508000</xdr:colOff>
          <xdr:row>16</xdr:row>
          <xdr:rowOff>0</xdr:rowOff>
        </xdr:to>
        <xdr:sp macro="" textlink="">
          <xdr:nvSpPr>
            <xdr:cNvPr id="2132" name="Spinner 84" hidden="1">
              <a:extLst>
                <a:ext uri="{63B3BB69-23CF-44E3-9099-C40C66FF867C}">
                  <a14:compatExt spid="_x0000_s2132"/>
                </a:ext>
                <a:ext uri="{FF2B5EF4-FFF2-40B4-BE49-F238E27FC236}">
                  <a16:creationId xmlns:a16="http://schemas.microsoft.com/office/drawing/2014/main" id="{00000000-0008-0000-0000-00005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16</xdr:row>
          <xdr:rowOff>12700</xdr:rowOff>
        </xdr:from>
        <xdr:to>
          <xdr:col>20</xdr:col>
          <xdr:colOff>508000</xdr:colOff>
          <xdr:row>17</xdr:row>
          <xdr:rowOff>0</xdr:rowOff>
        </xdr:to>
        <xdr:sp macro="" textlink="">
          <xdr:nvSpPr>
            <xdr:cNvPr id="2133" name="Spinner 85" hidden="1">
              <a:extLst>
                <a:ext uri="{63B3BB69-23CF-44E3-9099-C40C66FF867C}">
                  <a14:compatExt spid="_x0000_s2133"/>
                </a:ext>
                <a:ext uri="{FF2B5EF4-FFF2-40B4-BE49-F238E27FC236}">
                  <a16:creationId xmlns:a16="http://schemas.microsoft.com/office/drawing/2014/main" id="{00000000-0008-0000-0000-00005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12700</xdr:colOff>
          <xdr:row>7</xdr:row>
          <xdr:rowOff>25400</xdr:rowOff>
        </xdr:from>
        <xdr:to>
          <xdr:col>6</xdr:col>
          <xdr:colOff>0</xdr:colOff>
          <xdr:row>7</xdr:row>
          <xdr:rowOff>368300</xdr:rowOff>
        </xdr:to>
        <xdr:sp macro="" textlink="">
          <xdr:nvSpPr>
            <xdr:cNvPr id="2134" name="Spinner 86" hidden="1">
              <a:extLst>
                <a:ext uri="{63B3BB69-23CF-44E3-9099-C40C66FF867C}">
                  <a14:compatExt spid="_x0000_s2134"/>
                </a:ext>
                <a:ext uri="{FF2B5EF4-FFF2-40B4-BE49-F238E27FC236}">
                  <a16:creationId xmlns:a16="http://schemas.microsoft.com/office/drawing/2014/main" id="{00000000-0008-0000-0000-00005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177800</xdr:colOff>
          <xdr:row>20</xdr:row>
          <xdr:rowOff>165100</xdr:rowOff>
        </xdr:from>
        <xdr:to>
          <xdr:col>21</xdr:col>
          <xdr:colOff>25400</xdr:colOff>
          <xdr:row>21</xdr:row>
          <xdr:rowOff>342900</xdr:rowOff>
        </xdr:to>
        <xdr:sp macro="" textlink="">
          <xdr:nvSpPr>
            <xdr:cNvPr id="2246" name="Button 198" hidden="1">
              <a:extLst>
                <a:ext uri="{63B3BB69-23CF-44E3-9099-C40C66FF867C}">
                  <a14:compatExt spid="_x0000_s2246"/>
                </a:ext>
                <a:ext uri="{FF2B5EF4-FFF2-40B4-BE49-F238E27FC236}">
                  <a16:creationId xmlns:a16="http://schemas.microsoft.com/office/drawing/2014/main" id="{00000000-0008-0000-0000-0000C608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fr-FR" sz="1200" b="1" i="0" u="none" strike="noStrike" baseline="0">
                  <a:solidFill>
                    <a:srgbClr val="C00000"/>
                  </a:solidFill>
                  <a:latin typeface="Aptos Narrow"/>
                </a:rPr>
                <a:t>Encoder la placette</a:t>
              </a:r>
            </a:p>
          </xdr:txBody>
        </xdr:sp>
        <xdr:clientData fLocksWithSheet="0"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123</xdr:row>
      <xdr:rowOff>12700</xdr:rowOff>
    </xdr:from>
    <xdr:to>
      <xdr:col>10</xdr:col>
      <xdr:colOff>1117600</xdr:colOff>
      <xdr:row>150</xdr:row>
      <xdr:rowOff>101600</xdr:rowOff>
    </xdr:to>
    <mc:AlternateContent xmlns:mc="http://schemas.openxmlformats.org/markup-compatibility/2006">
      <mc:Choice xmlns:cx1="http://schemas.microsoft.com/office/drawing/2015/9/8/chartex" Requires="cx1">
        <xdr:graphicFrame macro="">
          <xdr:nvGraphicFramePr>
            <xdr:cNvPr id="8" name="Graphique 7">
              <a:extLst>
                <a:ext uri="{FF2B5EF4-FFF2-40B4-BE49-F238E27FC236}">
                  <a16:creationId xmlns:a16="http://schemas.microsoft.com/office/drawing/2014/main" id="{BC360A02-D453-0ECE-2211-E807CDE7748F}"/>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0" y="8648700"/>
              <a:ext cx="12344400" cy="5495925"/>
            </a:xfrm>
            <a:prstGeom prst="rect">
              <a:avLst/>
            </a:prstGeom>
            <a:solidFill>
              <a:prstClr val="white"/>
            </a:solidFill>
            <a:ln w="1">
              <a:solidFill>
                <a:prstClr val="green"/>
              </a:solidFill>
            </a:ln>
          </xdr:spPr>
          <xdr:txBody>
            <a:bodyPr vertOverflow="clip" horzOverflow="clip"/>
            <a:lstStyle/>
            <a:p>
              <a:r>
                <a:rPr lang="fr-FR" sz="1100"/>
                <a:t>Ce graphique n’est pas disponible dans votre version d’Excel.
La modification de cette forme ou l’enregistrement de ce classeur dans un autre format de fichier endommagera le graphique de façon irréparable.</a:t>
              </a:r>
            </a:p>
          </xdr:txBody>
        </xdr:sp>
      </mc:Fallback>
    </mc:AlternateContent>
    <xdr:clientData/>
  </xdr:twoCellAnchor>
  <xdr:twoCellAnchor>
    <xdr:from>
      <xdr:col>12</xdr:col>
      <xdr:colOff>12700</xdr:colOff>
      <xdr:row>123</xdr:row>
      <xdr:rowOff>0</xdr:rowOff>
    </xdr:from>
    <xdr:to>
      <xdr:col>25</xdr:col>
      <xdr:colOff>0</xdr:colOff>
      <xdr:row>150</xdr:row>
      <xdr:rowOff>88900</xdr:rowOff>
    </xdr:to>
    <mc:AlternateContent xmlns:mc="http://schemas.openxmlformats.org/markup-compatibility/2006">
      <mc:Choice xmlns:cx1="http://schemas.microsoft.com/office/drawing/2015/9/8/chartex" Requires="cx1">
        <xdr:graphicFrame macro="">
          <xdr:nvGraphicFramePr>
            <xdr:cNvPr id="9" name="Graphique 8">
              <a:extLst>
                <a:ext uri="{FF2B5EF4-FFF2-40B4-BE49-F238E27FC236}">
                  <a16:creationId xmlns:a16="http://schemas.microsoft.com/office/drawing/2014/main" id="{699CAAA7-5C81-E84A-BC4A-2A0CEC399D79}"/>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
            </a:graphicData>
          </a:graphic>
        </xdr:graphicFrame>
      </mc:Choice>
      <mc:Fallback>
        <xdr:sp macro="" textlink="">
          <xdr:nvSpPr>
            <xdr:cNvPr id="0" name=""/>
            <xdr:cNvSpPr>
              <a:spLocks noTextEdit="1"/>
            </xdr:cNvSpPr>
          </xdr:nvSpPr>
          <xdr:spPr>
            <a:xfrm>
              <a:off x="14135100" y="8639175"/>
              <a:ext cx="17087850" cy="5486400"/>
            </a:xfrm>
            <a:prstGeom prst="rect">
              <a:avLst/>
            </a:prstGeom>
            <a:solidFill>
              <a:prstClr val="white"/>
            </a:solidFill>
            <a:ln w="1">
              <a:solidFill>
                <a:prstClr val="green"/>
              </a:solidFill>
            </a:ln>
          </xdr:spPr>
          <xdr:txBody>
            <a:bodyPr vertOverflow="clip" horzOverflow="clip"/>
            <a:lstStyle/>
            <a:p>
              <a:r>
                <a:rPr lang="fr-FR" sz="1100"/>
                <a:t>Ce graphique n’est pas disponible dans votre version d’Excel.
La modification de cette forme ou l’enregistrement de ce classeur dans un autre format de fichier endommagera le graphique de façon irréparable.</a:t>
              </a:r>
            </a:p>
          </xdr:txBody>
        </xdr:sp>
      </mc:Fallback>
    </mc:AlternateContent>
    <xdr:clientData/>
  </xdr:twoCellAnchor>
  <xdr:twoCellAnchor>
    <xdr:from>
      <xdr:col>0</xdr:col>
      <xdr:colOff>139700</xdr:colOff>
      <xdr:row>151</xdr:row>
      <xdr:rowOff>0</xdr:rowOff>
    </xdr:from>
    <xdr:to>
      <xdr:col>10</xdr:col>
      <xdr:colOff>1117600</xdr:colOff>
      <xdr:row>178</xdr:row>
      <xdr:rowOff>88900</xdr:rowOff>
    </xdr:to>
    <mc:AlternateContent xmlns:mc="http://schemas.openxmlformats.org/markup-compatibility/2006">
      <mc:Choice xmlns:cx1="http://schemas.microsoft.com/office/drawing/2015/9/8/chartex" Requires="cx1">
        <xdr:graphicFrame macro="">
          <xdr:nvGraphicFramePr>
            <xdr:cNvPr id="10" name="Graphique 9">
              <a:extLst>
                <a:ext uri="{FF2B5EF4-FFF2-40B4-BE49-F238E27FC236}">
                  <a16:creationId xmlns:a16="http://schemas.microsoft.com/office/drawing/2014/main" id="{18F57717-68F7-894C-BF03-C406D2295259}"/>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3"/>
            </a:graphicData>
          </a:graphic>
        </xdr:graphicFrame>
      </mc:Choice>
      <mc:Fallback>
        <xdr:sp macro="" textlink="">
          <xdr:nvSpPr>
            <xdr:cNvPr id="0" name=""/>
            <xdr:cNvSpPr>
              <a:spLocks noTextEdit="1"/>
            </xdr:cNvSpPr>
          </xdr:nvSpPr>
          <xdr:spPr>
            <a:xfrm>
              <a:off x="142875" y="14239875"/>
              <a:ext cx="12201525" cy="5486400"/>
            </a:xfrm>
            <a:prstGeom prst="rect">
              <a:avLst/>
            </a:prstGeom>
            <a:solidFill>
              <a:prstClr val="white"/>
            </a:solidFill>
            <a:ln w="1">
              <a:solidFill>
                <a:prstClr val="green"/>
              </a:solidFill>
            </a:ln>
          </xdr:spPr>
          <xdr:txBody>
            <a:bodyPr vertOverflow="clip" horzOverflow="clip"/>
            <a:lstStyle/>
            <a:p>
              <a:r>
                <a:rPr lang="fr-FR" sz="1100"/>
                <a:t>Ce graphique n’est pas disponible dans votre version d’Excel.
La modification de cette forme ou l’enregistrement de ce classeur dans un autre format de fichier endommagera le graphique de façon irréparable.</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xdr:from>
      <xdr:col>11</xdr:col>
      <xdr:colOff>698500</xdr:colOff>
      <xdr:row>1</xdr:row>
      <xdr:rowOff>126999</xdr:rowOff>
    </xdr:from>
    <xdr:to>
      <xdr:col>22</xdr:col>
      <xdr:colOff>355600</xdr:colOff>
      <xdr:row>30</xdr:row>
      <xdr:rowOff>186266</xdr:rowOff>
    </xdr:to>
    <xdr:graphicFrame macro="">
      <xdr:nvGraphicFramePr>
        <xdr:cNvPr id="6" name="Graphique 5">
          <a:extLst>
            <a:ext uri="{FF2B5EF4-FFF2-40B4-BE49-F238E27FC236}">
              <a16:creationId xmlns:a16="http://schemas.microsoft.com/office/drawing/2014/main" id="{59AA2DAC-7CED-76CC-B2DA-9E2DDF4FCBF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6</xdr:col>
      <xdr:colOff>634999</xdr:colOff>
      <xdr:row>9</xdr:row>
      <xdr:rowOff>12700</xdr:rowOff>
    </xdr:from>
    <xdr:to>
      <xdr:col>15</xdr:col>
      <xdr:colOff>338666</xdr:colOff>
      <xdr:row>32</xdr:row>
      <xdr:rowOff>190500</xdr:rowOff>
    </xdr:to>
    <xdr:graphicFrame macro="">
      <xdr:nvGraphicFramePr>
        <xdr:cNvPr id="3" name="Graphique 2">
          <a:extLst>
            <a:ext uri="{FF2B5EF4-FFF2-40B4-BE49-F238E27FC236}">
              <a16:creationId xmlns:a16="http://schemas.microsoft.com/office/drawing/2014/main" id="{F9F7D486-E1B2-D238-CD6F-69CA803105F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16</xdr:col>
      <xdr:colOff>17227</xdr:colOff>
      <xdr:row>111</xdr:row>
      <xdr:rowOff>18268</xdr:rowOff>
    </xdr:from>
    <xdr:to>
      <xdr:col>45</xdr:col>
      <xdr:colOff>786190</xdr:colOff>
      <xdr:row>121</xdr:row>
      <xdr:rowOff>20158</xdr:rowOff>
    </xdr:to>
    <xdr:graphicFrame macro="">
      <xdr:nvGraphicFramePr>
        <xdr:cNvPr id="19" name="Graphique 18">
          <a:extLst>
            <a:ext uri="{FF2B5EF4-FFF2-40B4-BE49-F238E27FC236}">
              <a16:creationId xmlns:a16="http://schemas.microsoft.com/office/drawing/2014/main" id="{D85E0535-2FD8-C946-7894-8BCB60E448EF}"/>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12</xdr:col>
      <xdr:colOff>196294</xdr:colOff>
      <xdr:row>32</xdr:row>
      <xdr:rowOff>50729</xdr:rowOff>
    </xdr:from>
    <xdr:ext cx="989951" cy="468013"/>
    <xdr:sp macro="" textlink="$J$33">
      <xdr:nvSpPr>
        <xdr:cNvPr id="5" name="ZoneTexte 4">
          <a:extLst>
            <a:ext uri="{FF2B5EF4-FFF2-40B4-BE49-F238E27FC236}">
              <a16:creationId xmlns:a16="http://schemas.microsoft.com/office/drawing/2014/main" id="{D9DCFD64-BB01-D669-77B9-C45351DA4422}"/>
            </a:ext>
          </a:extLst>
        </xdr:cNvPr>
        <xdr:cNvSpPr txBox="1"/>
      </xdr:nvSpPr>
      <xdr:spPr>
        <a:xfrm>
          <a:off x="12815659" y="9464856"/>
          <a:ext cx="989951" cy="468013"/>
        </a:xfrm>
        <a:prstGeom prst="rect">
          <a:avLst/>
        </a:prstGeom>
        <a:gradFill flip="none" rotWithShape="1">
          <a:gsLst>
            <a:gs pos="0">
              <a:schemeClr val="accent1">
                <a:lumMod val="50000"/>
              </a:schemeClr>
            </a:gs>
            <a:gs pos="37000">
              <a:srgbClr val="0070C0"/>
            </a:gs>
            <a:gs pos="62000">
              <a:srgbClr val="00B0F0"/>
            </a:gs>
            <a:gs pos="100000">
              <a:schemeClr val="accent1">
                <a:lumMod val="30000"/>
                <a:lumOff val="7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6A76463-BAEF-CB4E-8BB9-9E7E8AAC2B83}" type="TxLink">
            <a:rPr lang="en-US" sz="2400" b="0" i="0" u="none" strike="noStrike" kern="1200">
              <a:solidFill>
                <a:srgbClr val="000000"/>
              </a:solidFill>
              <a:latin typeface="Aptos Narrow"/>
            </a:rPr>
            <a:pPr/>
            <a:t>SA 0</a:t>
          </a:fld>
          <a:endParaRPr lang="en-US" sz="2400" kern="1200"/>
        </a:p>
      </xdr:txBody>
    </xdr:sp>
    <xdr:clientData/>
  </xdr:oneCellAnchor>
  <xdr:oneCellAnchor>
    <xdr:from>
      <xdr:col>12</xdr:col>
      <xdr:colOff>259522</xdr:colOff>
      <xdr:row>36</xdr:row>
      <xdr:rowOff>160713</xdr:rowOff>
    </xdr:from>
    <xdr:ext cx="1183978" cy="468013"/>
    <xdr:sp macro="" textlink="$J$37">
      <xdr:nvSpPr>
        <xdr:cNvPr id="6" name="ZoneTexte 5">
          <a:extLst>
            <a:ext uri="{FF2B5EF4-FFF2-40B4-BE49-F238E27FC236}">
              <a16:creationId xmlns:a16="http://schemas.microsoft.com/office/drawing/2014/main" id="{14654030-8620-7C4A-B15D-7CAD0D54D83A}"/>
            </a:ext>
          </a:extLst>
        </xdr:cNvPr>
        <xdr:cNvSpPr txBox="1"/>
      </xdr:nvSpPr>
      <xdr:spPr>
        <a:xfrm>
          <a:off x="12878887" y="10381189"/>
          <a:ext cx="1183978" cy="468013"/>
        </a:xfrm>
        <a:prstGeom prst="rect">
          <a:avLst/>
        </a:prstGeom>
        <a:gradFill flip="none" rotWithShape="1">
          <a:gsLst>
            <a:gs pos="0">
              <a:srgbClr val="E8DE00"/>
            </a:gs>
            <a:gs pos="37000">
              <a:srgbClr val="FFFF00"/>
            </a:gs>
            <a:gs pos="62000">
              <a:srgbClr val="FDFF72"/>
            </a:gs>
            <a:gs pos="100000">
              <a:srgbClr val="FDFFD2"/>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FBD7A74-B46D-B14E-94A8-CD7A59B004C2}" type="TxLink">
            <a:rPr lang="en-US" sz="2400" b="0" i="0" u="none" strike="noStrike" kern="1200">
              <a:solidFill>
                <a:srgbClr val="000000"/>
              </a:solidFill>
              <a:latin typeface="Aptos Narrow"/>
            </a:rPr>
            <a:pPr/>
            <a:t>SO 0</a:t>
          </a:fld>
          <a:endParaRPr lang="fr-FR" sz="2400" kern="1200"/>
        </a:p>
      </xdr:txBody>
    </xdr:sp>
    <xdr:clientData/>
  </xdr:oneCellAnchor>
  <xdr:oneCellAnchor>
    <xdr:from>
      <xdr:col>12</xdr:col>
      <xdr:colOff>198237</xdr:colOff>
      <xdr:row>40</xdr:row>
      <xdr:rowOff>183190</xdr:rowOff>
    </xdr:from>
    <xdr:ext cx="1009892" cy="468013"/>
    <xdr:sp macro="" textlink="$J$41">
      <xdr:nvSpPr>
        <xdr:cNvPr id="7" name="ZoneTexte 6">
          <a:extLst>
            <a:ext uri="{FF2B5EF4-FFF2-40B4-BE49-F238E27FC236}">
              <a16:creationId xmlns:a16="http://schemas.microsoft.com/office/drawing/2014/main" id="{19EB52FE-D38E-454E-8651-E881FCEEA55F}"/>
            </a:ext>
          </a:extLst>
        </xdr:cNvPr>
        <xdr:cNvSpPr txBox="1"/>
      </xdr:nvSpPr>
      <xdr:spPr>
        <a:xfrm>
          <a:off x="12817602" y="11210015"/>
          <a:ext cx="1009892" cy="468013"/>
        </a:xfrm>
        <a:prstGeom prst="rect">
          <a:avLst/>
        </a:prstGeom>
        <a:gradFill flip="none" rotWithShape="1">
          <a:gsLst>
            <a:gs pos="0">
              <a:schemeClr val="accent3">
                <a:lumMod val="75000"/>
              </a:schemeClr>
            </a:gs>
            <a:gs pos="37000">
              <a:srgbClr val="00B050"/>
            </a:gs>
            <a:gs pos="62000">
              <a:schemeClr val="accent6">
                <a:lumMod val="60000"/>
                <a:lumOff val="40000"/>
              </a:schemeClr>
            </a:gs>
            <a:gs pos="99000">
              <a:schemeClr val="accent6">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8A46418A-DE8F-0F48-9D5D-4E4105EFAD15}"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213865</xdr:colOff>
      <xdr:row>44</xdr:row>
      <xdr:rowOff>157466</xdr:rowOff>
    </xdr:from>
    <xdr:ext cx="763414" cy="468013"/>
    <xdr:sp macro="" textlink="$J$45">
      <xdr:nvSpPr>
        <xdr:cNvPr id="8" name="ZoneTexte 7">
          <a:extLst>
            <a:ext uri="{FF2B5EF4-FFF2-40B4-BE49-F238E27FC236}">
              <a16:creationId xmlns:a16="http://schemas.microsoft.com/office/drawing/2014/main" id="{288B5B0C-BDDA-5744-A837-1A920BEC8207}"/>
            </a:ext>
          </a:extLst>
        </xdr:cNvPr>
        <xdr:cNvSpPr txBox="1"/>
      </xdr:nvSpPr>
      <xdr:spPr>
        <a:xfrm>
          <a:off x="12833230" y="11990641"/>
          <a:ext cx="763414" cy="468013"/>
        </a:xfrm>
        <a:prstGeom prst="rect">
          <a:avLst/>
        </a:prstGeom>
        <a:gradFill flip="none" rotWithShape="1">
          <a:gsLst>
            <a:gs pos="0">
              <a:srgbClr val="C00000"/>
            </a:gs>
            <a:gs pos="37000">
              <a:srgbClr val="FF0000"/>
            </a:gs>
            <a:gs pos="62000">
              <a:srgbClr val="FF908F"/>
            </a:gs>
            <a:gs pos="99000">
              <a:srgbClr val="FFBCB7"/>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F84316B2-7A88-694B-91E7-C5D4A4721927}"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216303</xdr:colOff>
      <xdr:row>48</xdr:row>
      <xdr:rowOff>177222</xdr:rowOff>
    </xdr:from>
    <xdr:ext cx="991875" cy="468013"/>
    <xdr:sp macro="" textlink="$J$49">
      <xdr:nvSpPr>
        <xdr:cNvPr id="9" name="ZoneTexte 8">
          <a:extLst>
            <a:ext uri="{FF2B5EF4-FFF2-40B4-BE49-F238E27FC236}">
              <a16:creationId xmlns:a16="http://schemas.microsoft.com/office/drawing/2014/main" id="{E1078F5B-7EBA-AB43-9A98-11B9E4C2C484}"/>
            </a:ext>
          </a:extLst>
        </xdr:cNvPr>
        <xdr:cNvSpPr txBox="1"/>
      </xdr:nvSpPr>
      <xdr:spPr>
        <a:xfrm>
          <a:off x="12835668" y="12816746"/>
          <a:ext cx="991875" cy="468013"/>
        </a:xfrm>
        <a:prstGeom prst="rect">
          <a:avLst/>
        </a:prstGeom>
        <a:gradFill flip="none" rotWithShape="1">
          <a:gsLst>
            <a:gs pos="0">
              <a:schemeClr val="bg2">
                <a:lumMod val="10000"/>
              </a:schemeClr>
            </a:gs>
            <a:gs pos="36000">
              <a:schemeClr val="bg2">
                <a:lumMod val="50000"/>
              </a:schemeClr>
            </a:gs>
            <a:gs pos="61000">
              <a:schemeClr val="bg1">
                <a:lumMod val="65000"/>
              </a:schemeClr>
            </a:gs>
            <a:gs pos="99000">
              <a:schemeClr val="bg2">
                <a:lumMod val="9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D2585C3-0334-994B-B299-6375074BDBCF}"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177757</xdr:colOff>
      <xdr:row>52</xdr:row>
      <xdr:rowOff>180914</xdr:rowOff>
    </xdr:from>
    <xdr:ext cx="956800" cy="468013"/>
    <xdr:sp macro="" textlink="$J$53">
      <xdr:nvSpPr>
        <xdr:cNvPr id="10" name="ZoneTexte 9">
          <a:extLst>
            <a:ext uri="{FF2B5EF4-FFF2-40B4-BE49-F238E27FC236}">
              <a16:creationId xmlns:a16="http://schemas.microsoft.com/office/drawing/2014/main" id="{1D022EFC-74E8-8843-A9B7-86C76B60C942}"/>
            </a:ext>
          </a:extLst>
        </xdr:cNvPr>
        <xdr:cNvSpPr txBox="1"/>
      </xdr:nvSpPr>
      <xdr:spPr>
        <a:xfrm>
          <a:off x="12797122" y="13626787"/>
          <a:ext cx="956800" cy="468013"/>
        </a:xfrm>
        <a:prstGeom prst="rect">
          <a:avLst/>
        </a:prstGeom>
        <a:gradFill flip="none" rotWithShape="1">
          <a:gsLst>
            <a:gs pos="0">
              <a:srgbClr val="C800BD"/>
            </a:gs>
            <a:gs pos="36000">
              <a:srgbClr val="FF3CF4"/>
            </a:gs>
            <a:gs pos="62000">
              <a:srgbClr val="FFAFFF"/>
            </a:gs>
            <a:gs pos="99000">
              <a:srgbClr val="F2CEE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083AADEC-B036-7E43-9EB2-E051B5326795}" type="TxLink">
            <a:rPr lang="en-US" sz="2400" b="0" i="0" u="none" strike="noStrike" kern="1200">
              <a:solidFill>
                <a:srgbClr val="000000"/>
              </a:solidFill>
              <a:latin typeface="Aptos Narrow"/>
            </a:rPr>
            <a:pPr/>
            <a:t>#N/A</a:t>
          </a:fld>
          <a:endParaRPr lang="fr-FR" sz="2400" kern="1200"/>
        </a:p>
      </xdr:txBody>
    </xdr:sp>
    <xdr:clientData/>
  </xdr:oneCellAnchor>
  <xdr:oneCellAnchor>
    <xdr:from>
      <xdr:col>14</xdr:col>
      <xdr:colOff>135013</xdr:colOff>
      <xdr:row>48</xdr:row>
      <xdr:rowOff>188181</xdr:rowOff>
    </xdr:from>
    <xdr:ext cx="755784" cy="468013"/>
    <xdr:sp macro="" textlink="$L$49">
      <xdr:nvSpPr>
        <xdr:cNvPr id="11" name="ZoneTexte 10">
          <a:extLst>
            <a:ext uri="{FF2B5EF4-FFF2-40B4-BE49-F238E27FC236}">
              <a16:creationId xmlns:a16="http://schemas.microsoft.com/office/drawing/2014/main" id="{B572AB18-833C-234D-B474-28AE3B548B28}"/>
            </a:ext>
          </a:extLst>
        </xdr:cNvPr>
        <xdr:cNvSpPr txBox="1"/>
      </xdr:nvSpPr>
      <xdr:spPr>
        <a:xfrm>
          <a:off x="14407394" y="12827705"/>
          <a:ext cx="755784" cy="468013"/>
        </a:xfrm>
        <a:prstGeom prst="rect">
          <a:avLst/>
        </a:prstGeom>
        <a:gradFill flip="none" rotWithShape="1">
          <a:gsLst>
            <a:gs pos="0">
              <a:schemeClr val="bg2">
                <a:lumMod val="10000"/>
              </a:schemeClr>
            </a:gs>
            <a:gs pos="36000">
              <a:schemeClr val="bg2">
                <a:lumMod val="50000"/>
              </a:schemeClr>
            </a:gs>
            <a:gs pos="61000">
              <a:schemeClr val="bg1">
                <a:lumMod val="65000"/>
              </a:schemeClr>
            </a:gs>
            <a:gs pos="99000">
              <a:schemeClr val="bg2">
                <a:lumMod val="9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175EDA8A-6355-C74D-8B1B-6AB3E21C4C10}" type="TxLink">
            <a:rPr lang="en-US" sz="2400" b="0" i="0" u="none" strike="noStrike" kern="1200">
              <a:solidFill>
                <a:srgbClr val="000000"/>
              </a:solidFill>
              <a:latin typeface="Aptos Narrow"/>
            </a:rPr>
            <a:pPr/>
            <a:t>#N/A</a:t>
          </a:fld>
          <a:endParaRPr lang="fr-FR" sz="2400" kern="1200"/>
        </a:p>
      </xdr:txBody>
    </xdr:sp>
    <xdr:clientData/>
  </xdr:oneCellAnchor>
  <xdr:twoCellAnchor>
    <xdr:from>
      <xdr:col>12</xdr:col>
      <xdr:colOff>238189</xdr:colOff>
      <xdr:row>72</xdr:row>
      <xdr:rowOff>184569</xdr:rowOff>
    </xdr:from>
    <xdr:to>
      <xdr:col>13</xdr:col>
      <xdr:colOff>195998</xdr:colOff>
      <xdr:row>75</xdr:row>
      <xdr:rowOff>47820</xdr:rowOff>
    </xdr:to>
    <xdr:sp macro="" textlink="$L$73">
      <xdr:nvSpPr>
        <xdr:cNvPr id="12" name="ZoneTexte 4">
          <a:extLst>
            <a:ext uri="{FF2B5EF4-FFF2-40B4-BE49-F238E27FC236}">
              <a16:creationId xmlns:a16="http://schemas.microsoft.com/office/drawing/2014/main" id="{265E3097-2180-E3FD-0CB5-82030623A852}"/>
            </a:ext>
          </a:extLst>
        </xdr:cNvPr>
        <xdr:cNvSpPr txBox="1"/>
      </xdr:nvSpPr>
      <xdr:spPr>
        <a:xfrm>
          <a:off x="12998665" y="17662188"/>
          <a:ext cx="784317" cy="468013"/>
        </a:xfrm>
        <a:prstGeom prst="rect">
          <a:avLst/>
        </a:prstGeom>
        <a:gradFill flip="none" rotWithShape="1">
          <a:gsLst>
            <a:gs pos="0">
              <a:schemeClr val="accent1">
                <a:lumMod val="50000"/>
              </a:schemeClr>
            </a:gs>
            <a:gs pos="37000">
              <a:srgbClr val="0070C0"/>
            </a:gs>
            <a:gs pos="62000">
              <a:srgbClr val="00B0F0"/>
            </a:gs>
            <a:gs pos="100000">
              <a:schemeClr val="accent1">
                <a:lumMod val="30000"/>
                <a:lumOff val="7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fld id="{71B4789E-BA8A-E140-8277-FEA0E4C125C8}" type="TxLink">
            <a:rPr lang="en-US" sz="2400" b="0" i="0" u="none" strike="noStrike" kern="1200">
              <a:solidFill>
                <a:srgbClr val="000000"/>
              </a:solidFill>
              <a:latin typeface="Aptos Narrow"/>
            </a:rPr>
            <a:pPr/>
            <a:t>#N/A</a:t>
          </a:fld>
          <a:endParaRPr lang="fr-FR" sz="2400" kern="1200"/>
        </a:p>
      </xdr:txBody>
    </xdr:sp>
    <xdr:clientData/>
  </xdr:twoCellAnchor>
  <xdr:twoCellAnchor>
    <xdr:from>
      <xdr:col>12</xdr:col>
      <xdr:colOff>248561</xdr:colOff>
      <xdr:row>76</xdr:row>
      <xdr:rowOff>172915</xdr:rowOff>
    </xdr:from>
    <xdr:to>
      <xdr:col>13</xdr:col>
      <xdr:colOff>206370</xdr:colOff>
      <xdr:row>79</xdr:row>
      <xdr:rowOff>36166</xdr:rowOff>
    </xdr:to>
    <xdr:sp macro="" textlink="$L$77">
      <xdr:nvSpPr>
        <xdr:cNvPr id="13" name="ZoneTexte 5">
          <a:extLst>
            <a:ext uri="{FF2B5EF4-FFF2-40B4-BE49-F238E27FC236}">
              <a16:creationId xmlns:a16="http://schemas.microsoft.com/office/drawing/2014/main" id="{FC58A651-F78F-1DBF-9986-2AEE18B0D9B3}"/>
            </a:ext>
          </a:extLst>
        </xdr:cNvPr>
        <xdr:cNvSpPr txBox="1"/>
      </xdr:nvSpPr>
      <xdr:spPr>
        <a:xfrm>
          <a:off x="13009037" y="18456883"/>
          <a:ext cx="784317" cy="468013"/>
        </a:xfrm>
        <a:prstGeom prst="rect">
          <a:avLst/>
        </a:prstGeom>
        <a:gradFill flip="none" rotWithShape="1">
          <a:gsLst>
            <a:gs pos="0">
              <a:srgbClr val="E8DE00"/>
            </a:gs>
            <a:gs pos="37000">
              <a:srgbClr val="FFFF00"/>
            </a:gs>
            <a:gs pos="62000">
              <a:srgbClr val="FDFF72"/>
            </a:gs>
            <a:gs pos="100000">
              <a:srgbClr val="FDFFD2"/>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fld id="{72288CBC-0991-4944-BCC8-4C72AD5F290F}" type="TxLink">
            <a:rPr lang="en-US" sz="2400" b="0" i="0" u="none" strike="noStrike" kern="1200">
              <a:solidFill>
                <a:srgbClr val="000000"/>
              </a:solidFill>
              <a:latin typeface="Aptos Narrow"/>
            </a:rPr>
            <a:pPr/>
            <a:t>#N/A</a:t>
          </a:fld>
          <a:endParaRPr lang="fr-FR" sz="2400" kern="1200"/>
        </a:p>
      </xdr:txBody>
    </xdr:sp>
    <xdr:clientData/>
  </xdr:twoCellAnchor>
  <xdr:oneCellAnchor>
    <xdr:from>
      <xdr:col>12</xdr:col>
      <xdr:colOff>222188</xdr:colOff>
      <xdr:row>81</xdr:row>
      <xdr:rowOff>17830</xdr:rowOff>
    </xdr:from>
    <xdr:ext cx="784317" cy="468013"/>
    <xdr:sp macro="" textlink="$L$81">
      <xdr:nvSpPr>
        <xdr:cNvPr id="14" name="ZoneTexte 13">
          <a:extLst>
            <a:ext uri="{FF2B5EF4-FFF2-40B4-BE49-F238E27FC236}">
              <a16:creationId xmlns:a16="http://schemas.microsoft.com/office/drawing/2014/main" id="{71A7900D-4642-C64E-AA18-C2A1302D5BA9}"/>
            </a:ext>
          </a:extLst>
        </xdr:cNvPr>
        <xdr:cNvSpPr txBox="1"/>
      </xdr:nvSpPr>
      <xdr:spPr>
        <a:xfrm>
          <a:off x="12982664" y="19309735"/>
          <a:ext cx="784317" cy="468013"/>
        </a:xfrm>
        <a:prstGeom prst="rect">
          <a:avLst/>
        </a:prstGeom>
        <a:gradFill flip="none" rotWithShape="1">
          <a:gsLst>
            <a:gs pos="0">
              <a:schemeClr val="accent3">
                <a:lumMod val="75000"/>
              </a:schemeClr>
            </a:gs>
            <a:gs pos="37000">
              <a:srgbClr val="00B050"/>
            </a:gs>
            <a:gs pos="62000">
              <a:schemeClr val="accent6">
                <a:lumMod val="60000"/>
                <a:lumOff val="40000"/>
              </a:schemeClr>
            </a:gs>
            <a:gs pos="99000">
              <a:schemeClr val="accent6">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0B37BB1B-6008-C344-B9E7-2C3F31D64C40}"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240066</xdr:colOff>
      <xdr:row>84</xdr:row>
      <xdr:rowOff>155961</xdr:rowOff>
    </xdr:from>
    <xdr:ext cx="784317" cy="468013"/>
    <xdr:sp macro="" textlink="$L$85">
      <xdr:nvSpPr>
        <xdr:cNvPr id="15" name="ZoneTexte 14">
          <a:extLst>
            <a:ext uri="{FF2B5EF4-FFF2-40B4-BE49-F238E27FC236}">
              <a16:creationId xmlns:a16="http://schemas.microsoft.com/office/drawing/2014/main" id="{56B946F4-212D-8949-A83A-E00599F8DD5B}"/>
            </a:ext>
          </a:extLst>
        </xdr:cNvPr>
        <xdr:cNvSpPr txBox="1"/>
      </xdr:nvSpPr>
      <xdr:spPr>
        <a:xfrm>
          <a:off x="13000542" y="20052628"/>
          <a:ext cx="784317" cy="468013"/>
        </a:xfrm>
        <a:prstGeom prst="rect">
          <a:avLst/>
        </a:prstGeom>
        <a:gradFill flip="none" rotWithShape="1">
          <a:gsLst>
            <a:gs pos="0">
              <a:srgbClr val="C00000"/>
            </a:gs>
            <a:gs pos="37000">
              <a:srgbClr val="FF0000"/>
            </a:gs>
            <a:gs pos="62000">
              <a:srgbClr val="FF908F"/>
            </a:gs>
            <a:gs pos="99000">
              <a:srgbClr val="FFBCB7"/>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1215FE9D-508C-794C-AA83-A926D00DCE48}"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201715</xdr:colOff>
      <xdr:row>89</xdr:row>
      <xdr:rowOff>8694</xdr:rowOff>
    </xdr:from>
    <xdr:ext cx="784317" cy="468013"/>
    <xdr:sp macro="" textlink="$L$89">
      <xdr:nvSpPr>
        <xdr:cNvPr id="16" name="ZoneTexte 15">
          <a:extLst>
            <a:ext uri="{FF2B5EF4-FFF2-40B4-BE49-F238E27FC236}">
              <a16:creationId xmlns:a16="http://schemas.microsoft.com/office/drawing/2014/main" id="{D44EA652-130B-4847-958B-C840752CECA9}"/>
            </a:ext>
          </a:extLst>
        </xdr:cNvPr>
        <xdr:cNvSpPr txBox="1"/>
      </xdr:nvSpPr>
      <xdr:spPr>
        <a:xfrm>
          <a:off x="12962191" y="18393456"/>
          <a:ext cx="784317" cy="468013"/>
        </a:xfrm>
        <a:prstGeom prst="rect">
          <a:avLst/>
        </a:prstGeom>
        <a:gradFill flip="none" rotWithShape="1">
          <a:gsLst>
            <a:gs pos="0">
              <a:schemeClr val="bg2">
                <a:lumMod val="10000"/>
              </a:schemeClr>
            </a:gs>
            <a:gs pos="36000">
              <a:schemeClr val="bg2">
                <a:lumMod val="50000"/>
              </a:schemeClr>
            </a:gs>
            <a:gs pos="61000">
              <a:schemeClr val="bg1">
                <a:lumMod val="65000"/>
              </a:schemeClr>
            </a:gs>
            <a:gs pos="99000">
              <a:schemeClr val="bg2">
                <a:lumMod val="9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9852B75A-B761-6E43-B3BD-7DA3C9020A9B}" type="TxLink">
            <a:rPr lang="en-US" sz="2400" b="0" i="0" u="none" strike="noStrike" kern="1200">
              <a:solidFill>
                <a:srgbClr val="000000"/>
              </a:solidFill>
              <a:latin typeface="Aptos Narrow"/>
            </a:rPr>
            <a:pPr/>
            <a:t>#N/A</a:t>
          </a:fld>
          <a:endParaRPr lang="fr-FR" sz="2400" kern="1200"/>
        </a:p>
      </xdr:txBody>
    </xdr:sp>
    <xdr:clientData/>
  </xdr:oneCellAnchor>
  <xdr:oneCellAnchor>
    <xdr:from>
      <xdr:col>14</xdr:col>
      <xdr:colOff>60529</xdr:colOff>
      <xdr:row>32</xdr:row>
      <xdr:rowOff>23299</xdr:rowOff>
    </xdr:from>
    <xdr:ext cx="1202225" cy="468013"/>
    <xdr:sp macro="" textlink="$L$33">
      <xdr:nvSpPr>
        <xdr:cNvPr id="2" name="ZoneTexte 4">
          <a:extLst>
            <a:ext uri="{FF2B5EF4-FFF2-40B4-BE49-F238E27FC236}">
              <a16:creationId xmlns:a16="http://schemas.microsoft.com/office/drawing/2014/main" id="{68A71157-C4D4-684B-B656-9E902200CB00}"/>
            </a:ext>
          </a:extLst>
        </xdr:cNvPr>
        <xdr:cNvSpPr txBox="1"/>
      </xdr:nvSpPr>
      <xdr:spPr>
        <a:xfrm>
          <a:off x="14474021" y="6917585"/>
          <a:ext cx="1202225" cy="468013"/>
        </a:xfrm>
        <a:prstGeom prst="rect">
          <a:avLst/>
        </a:prstGeom>
        <a:gradFill flip="none" rotWithShape="1">
          <a:gsLst>
            <a:gs pos="0">
              <a:schemeClr val="accent1">
                <a:lumMod val="50000"/>
              </a:schemeClr>
            </a:gs>
            <a:gs pos="37000">
              <a:srgbClr val="0070C0"/>
            </a:gs>
            <a:gs pos="62000">
              <a:srgbClr val="00B0F0"/>
            </a:gs>
            <a:gs pos="100000">
              <a:schemeClr val="accent1">
                <a:lumMod val="30000"/>
                <a:lumOff val="7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fld id="{F7C148C2-A397-F642-A149-4C67C634352C}" type="TxLink">
            <a:rPr lang="en-US" sz="2400" b="0" i="0" u="none" strike="noStrike" kern="1200">
              <a:solidFill>
                <a:srgbClr val="000000"/>
              </a:solidFill>
              <a:latin typeface="Aptos Narrow"/>
            </a:rPr>
            <a:pPr/>
            <a:t>SA 0</a:t>
          </a:fld>
          <a:endParaRPr lang="fr-FR" sz="2400" kern="1200"/>
        </a:p>
      </xdr:txBody>
    </xdr:sp>
    <xdr:clientData/>
  </xdr:oneCellAnchor>
  <xdr:oneCellAnchor>
    <xdr:from>
      <xdr:col>14</xdr:col>
      <xdr:colOff>68037</xdr:colOff>
      <xdr:row>36</xdr:row>
      <xdr:rowOff>120323</xdr:rowOff>
    </xdr:from>
    <xdr:ext cx="1183978" cy="468013"/>
    <xdr:sp macro="" textlink="$L$37">
      <xdr:nvSpPr>
        <xdr:cNvPr id="21" name="ZoneTexte 20">
          <a:extLst>
            <a:ext uri="{FF2B5EF4-FFF2-40B4-BE49-F238E27FC236}">
              <a16:creationId xmlns:a16="http://schemas.microsoft.com/office/drawing/2014/main" id="{4701B61B-CD50-D043-BDC7-53D2AF04F496}"/>
            </a:ext>
          </a:extLst>
        </xdr:cNvPr>
        <xdr:cNvSpPr txBox="1"/>
      </xdr:nvSpPr>
      <xdr:spPr>
        <a:xfrm>
          <a:off x="14340418" y="10340799"/>
          <a:ext cx="1183978" cy="468013"/>
        </a:xfrm>
        <a:prstGeom prst="rect">
          <a:avLst/>
        </a:prstGeom>
        <a:gradFill flip="none" rotWithShape="1">
          <a:gsLst>
            <a:gs pos="0">
              <a:srgbClr val="E8DE00"/>
            </a:gs>
            <a:gs pos="37000">
              <a:srgbClr val="FFFF00"/>
            </a:gs>
            <a:gs pos="62000">
              <a:srgbClr val="FDFF72"/>
            </a:gs>
            <a:gs pos="100000">
              <a:srgbClr val="FDFFD2"/>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E7CCBFB9-BC0D-2D4B-AAAD-CE961E4E2C94}" type="TxLink">
            <a:rPr lang="en-US" sz="2400" b="0" i="0" u="none" strike="noStrike" kern="1200">
              <a:solidFill>
                <a:srgbClr val="000000"/>
              </a:solidFill>
              <a:latin typeface="Aptos Narrow"/>
            </a:rPr>
            <a:pPr/>
            <a:t>SO 0</a:t>
          </a:fld>
          <a:endParaRPr lang="fr-FR" sz="2400" kern="1200"/>
        </a:p>
      </xdr:txBody>
    </xdr:sp>
    <xdr:clientData/>
  </xdr:oneCellAnchor>
  <xdr:twoCellAnchor>
    <xdr:from>
      <xdr:col>16</xdr:col>
      <xdr:colOff>20160</xdr:colOff>
      <xdr:row>100</xdr:row>
      <xdr:rowOff>20159</xdr:rowOff>
    </xdr:from>
    <xdr:to>
      <xdr:col>45</xdr:col>
      <xdr:colOff>789123</xdr:colOff>
      <xdr:row>110</xdr:row>
      <xdr:rowOff>22049</xdr:rowOff>
    </xdr:to>
    <xdr:graphicFrame macro="">
      <xdr:nvGraphicFramePr>
        <xdr:cNvPr id="22" name="Graphique 21">
          <a:extLst>
            <a:ext uri="{FF2B5EF4-FFF2-40B4-BE49-F238E27FC236}">
              <a16:creationId xmlns:a16="http://schemas.microsoft.com/office/drawing/2014/main" id="{F44ACD7B-5FCE-134B-9FE1-A76DFFBDDF98}"/>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0</xdr:colOff>
      <xdr:row>89</xdr:row>
      <xdr:rowOff>20158</xdr:rowOff>
    </xdr:from>
    <xdr:to>
      <xdr:col>45</xdr:col>
      <xdr:colOff>768963</xdr:colOff>
      <xdr:row>99</xdr:row>
      <xdr:rowOff>22048</xdr:rowOff>
    </xdr:to>
    <xdr:graphicFrame macro="">
      <xdr:nvGraphicFramePr>
        <xdr:cNvPr id="23" name="Graphique 22">
          <a:extLst>
            <a:ext uri="{FF2B5EF4-FFF2-40B4-BE49-F238E27FC236}">
              <a16:creationId xmlns:a16="http://schemas.microsoft.com/office/drawing/2014/main" id="{7BA9BDC9-376A-D743-A4F3-17C2B760FF0A}"/>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20158</xdr:colOff>
      <xdr:row>31</xdr:row>
      <xdr:rowOff>12700</xdr:rowOff>
    </xdr:from>
    <xdr:to>
      <xdr:col>42</xdr:col>
      <xdr:colOff>251985</xdr:colOff>
      <xdr:row>87</xdr:row>
      <xdr:rowOff>135523</xdr:rowOff>
    </xdr:to>
    <xdr:graphicFrame macro="">
      <xdr:nvGraphicFramePr>
        <xdr:cNvPr id="4" name="Graphique 3">
          <a:extLst>
            <a:ext uri="{FF2B5EF4-FFF2-40B4-BE49-F238E27FC236}">
              <a16:creationId xmlns:a16="http://schemas.microsoft.com/office/drawing/2014/main" id="{970BDF49-C6D4-1BDD-F13E-2DE340CAC44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14</xdr:col>
      <xdr:colOff>0</xdr:colOff>
      <xdr:row>40</xdr:row>
      <xdr:rowOff>181429</xdr:rowOff>
    </xdr:from>
    <xdr:ext cx="773802" cy="468013"/>
    <xdr:sp macro="" textlink="$L$41">
      <xdr:nvSpPr>
        <xdr:cNvPr id="17" name="ZoneTexte 16">
          <a:extLst>
            <a:ext uri="{FF2B5EF4-FFF2-40B4-BE49-F238E27FC236}">
              <a16:creationId xmlns:a16="http://schemas.microsoft.com/office/drawing/2014/main" id="{0AAC9FC4-BE9A-174E-9A47-340CEADC28C0}"/>
            </a:ext>
          </a:extLst>
        </xdr:cNvPr>
        <xdr:cNvSpPr txBox="1"/>
      </xdr:nvSpPr>
      <xdr:spPr>
        <a:xfrm>
          <a:off x="14272381" y="11208254"/>
          <a:ext cx="773802" cy="468013"/>
        </a:xfrm>
        <a:prstGeom prst="rect">
          <a:avLst/>
        </a:prstGeom>
        <a:gradFill flip="none" rotWithShape="1">
          <a:gsLst>
            <a:gs pos="0">
              <a:schemeClr val="accent3">
                <a:lumMod val="75000"/>
              </a:schemeClr>
            </a:gs>
            <a:gs pos="37000">
              <a:srgbClr val="00B050"/>
            </a:gs>
            <a:gs pos="62000">
              <a:schemeClr val="accent6">
                <a:lumMod val="60000"/>
                <a:lumOff val="40000"/>
              </a:schemeClr>
            </a:gs>
            <a:gs pos="99000">
              <a:schemeClr val="accent6">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DC5D3BCC-17A9-DD42-8D5A-1B6EFFA78A80}" type="TxLink">
            <a:rPr lang="en-US" sz="2400" b="0" i="0" u="none" strike="noStrike" kern="1200">
              <a:solidFill>
                <a:srgbClr val="000000"/>
              </a:solidFill>
              <a:latin typeface="Aptos Narrow"/>
            </a:rPr>
            <a:pPr/>
            <a:t>#N/A</a:t>
          </a:fld>
          <a:endParaRPr lang="fr-FR" sz="2400" kern="1200"/>
        </a:p>
      </xdr:txBody>
    </xdr:sp>
    <xdr:clientData/>
  </xdr:oneCellAnchor>
  <xdr:oneCellAnchor>
    <xdr:from>
      <xdr:col>14</xdr:col>
      <xdr:colOff>0</xdr:colOff>
      <xdr:row>44</xdr:row>
      <xdr:rowOff>161270</xdr:rowOff>
    </xdr:from>
    <xdr:ext cx="763414" cy="468013"/>
    <xdr:sp macro="" textlink="$L$45">
      <xdr:nvSpPr>
        <xdr:cNvPr id="18" name="ZoneTexte 17">
          <a:extLst>
            <a:ext uri="{FF2B5EF4-FFF2-40B4-BE49-F238E27FC236}">
              <a16:creationId xmlns:a16="http://schemas.microsoft.com/office/drawing/2014/main" id="{CAEE9228-43CF-CE44-BDFC-A6C6D16A9DEC}"/>
            </a:ext>
          </a:extLst>
        </xdr:cNvPr>
        <xdr:cNvSpPr txBox="1"/>
      </xdr:nvSpPr>
      <xdr:spPr>
        <a:xfrm>
          <a:off x="14272381" y="11994445"/>
          <a:ext cx="763414" cy="468013"/>
        </a:xfrm>
        <a:prstGeom prst="rect">
          <a:avLst/>
        </a:prstGeom>
        <a:gradFill flip="none" rotWithShape="1">
          <a:gsLst>
            <a:gs pos="0">
              <a:srgbClr val="C00000"/>
            </a:gs>
            <a:gs pos="37000">
              <a:srgbClr val="FF0000"/>
            </a:gs>
            <a:gs pos="62000">
              <a:srgbClr val="FF908F"/>
            </a:gs>
            <a:gs pos="99000">
              <a:srgbClr val="FFBCB7"/>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82A4F6D5-E083-4C46-B82E-91865C1F32A3}" type="TxLink">
            <a:rPr lang="en-US" sz="2400" b="0" i="0" u="none" strike="noStrike" kern="1200">
              <a:solidFill>
                <a:srgbClr val="000000"/>
              </a:solidFill>
              <a:latin typeface="Aptos Narrow"/>
            </a:rPr>
            <a:pPr/>
            <a:t>#N/A</a:t>
          </a:fld>
          <a:endParaRPr lang="fr-FR" sz="2400" kern="1200"/>
        </a:p>
      </xdr:txBody>
    </xdr:sp>
    <xdr:clientData/>
  </xdr:oneCellAnchor>
  <xdr:oneCellAnchor>
    <xdr:from>
      <xdr:col>14</xdr:col>
      <xdr:colOff>0</xdr:colOff>
      <xdr:row>53</xdr:row>
      <xdr:rowOff>1</xdr:rowOff>
    </xdr:from>
    <xdr:ext cx="720710" cy="468013"/>
    <xdr:sp macro="" textlink="$L$53">
      <xdr:nvSpPr>
        <xdr:cNvPr id="20" name="ZoneTexte 19">
          <a:extLst>
            <a:ext uri="{FF2B5EF4-FFF2-40B4-BE49-F238E27FC236}">
              <a16:creationId xmlns:a16="http://schemas.microsoft.com/office/drawing/2014/main" id="{238424A9-625A-BF4E-975D-01D4B192DCB5}"/>
            </a:ext>
          </a:extLst>
        </xdr:cNvPr>
        <xdr:cNvSpPr txBox="1"/>
      </xdr:nvSpPr>
      <xdr:spPr>
        <a:xfrm>
          <a:off x="14272381" y="13647461"/>
          <a:ext cx="720710" cy="468013"/>
        </a:xfrm>
        <a:prstGeom prst="rect">
          <a:avLst/>
        </a:prstGeom>
        <a:gradFill flip="none" rotWithShape="1">
          <a:gsLst>
            <a:gs pos="0">
              <a:srgbClr val="C800BD"/>
            </a:gs>
            <a:gs pos="36000">
              <a:srgbClr val="FF3CF4"/>
            </a:gs>
            <a:gs pos="62000">
              <a:srgbClr val="FFAFFF"/>
            </a:gs>
            <a:gs pos="99000">
              <a:srgbClr val="F2CEE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B4EE3692-8CB4-9A44-B7C4-762C4C1ABEA2}"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201587</xdr:colOff>
      <xdr:row>56</xdr:row>
      <xdr:rowOff>141112</xdr:rowOff>
    </xdr:from>
    <xdr:ext cx="953851" cy="468013"/>
    <xdr:sp macro="" textlink="$J$57">
      <xdr:nvSpPr>
        <xdr:cNvPr id="24" name="ZoneTexte 23">
          <a:extLst>
            <a:ext uri="{FF2B5EF4-FFF2-40B4-BE49-F238E27FC236}">
              <a16:creationId xmlns:a16="http://schemas.microsoft.com/office/drawing/2014/main" id="{013A35DB-18A4-4C49-9157-B822237E5729}"/>
            </a:ext>
          </a:extLst>
        </xdr:cNvPr>
        <xdr:cNvSpPr txBox="1"/>
      </xdr:nvSpPr>
      <xdr:spPr>
        <a:xfrm>
          <a:off x="12820952" y="14393334"/>
          <a:ext cx="953851" cy="468013"/>
        </a:xfrm>
        <a:prstGeom prst="rect">
          <a:avLst/>
        </a:prstGeom>
        <a:gradFill flip="none" rotWithShape="1">
          <a:gsLst>
            <a:gs pos="0">
              <a:srgbClr val="00DADA"/>
            </a:gs>
            <a:gs pos="36000">
              <a:srgbClr val="00FFF4"/>
            </a:gs>
            <a:gs pos="62000">
              <a:srgbClr val="7FFFFF"/>
            </a:gs>
            <a:gs pos="99000">
              <a:srgbClr val="D1FDF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CED8EE82-4635-E841-99FB-C1389EFC2740}" type="TxLink">
            <a:rPr lang="en-US" sz="2400" b="0" i="0" u="none" strike="noStrike" kern="1200">
              <a:solidFill>
                <a:srgbClr val="000000"/>
              </a:solidFill>
              <a:latin typeface="Aptos Narrow"/>
            </a:rPr>
            <a:pPr/>
            <a:t>#N/A</a:t>
          </a:fld>
          <a:endParaRPr lang="fr-FR" sz="2400" kern="1200"/>
        </a:p>
      </xdr:txBody>
    </xdr:sp>
    <xdr:clientData/>
  </xdr:oneCellAnchor>
  <xdr:oneCellAnchor>
    <xdr:from>
      <xdr:col>14</xdr:col>
      <xdr:colOff>20159</xdr:colOff>
      <xdr:row>56</xdr:row>
      <xdr:rowOff>141112</xdr:rowOff>
    </xdr:from>
    <xdr:ext cx="717761" cy="468013"/>
    <xdr:sp macro="" textlink="$L$57">
      <xdr:nvSpPr>
        <xdr:cNvPr id="25" name="ZoneTexte 24">
          <a:extLst>
            <a:ext uri="{FF2B5EF4-FFF2-40B4-BE49-F238E27FC236}">
              <a16:creationId xmlns:a16="http://schemas.microsoft.com/office/drawing/2014/main" id="{BC6FB0A7-196E-4E43-B520-6C36EDAB5766}"/>
            </a:ext>
          </a:extLst>
        </xdr:cNvPr>
        <xdr:cNvSpPr txBox="1"/>
      </xdr:nvSpPr>
      <xdr:spPr>
        <a:xfrm>
          <a:off x="14292540" y="14393334"/>
          <a:ext cx="717761" cy="468013"/>
        </a:xfrm>
        <a:prstGeom prst="rect">
          <a:avLst/>
        </a:prstGeom>
        <a:gradFill flip="none" rotWithShape="1">
          <a:gsLst>
            <a:gs pos="0">
              <a:srgbClr val="00DADA"/>
            </a:gs>
            <a:gs pos="36000">
              <a:srgbClr val="00FFF4"/>
            </a:gs>
            <a:gs pos="62000">
              <a:srgbClr val="7FFFFF"/>
            </a:gs>
            <a:gs pos="99000">
              <a:srgbClr val="D1FDF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3B9460A-387B-F747-9DB9-BB092E8A39AF}"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221746</xdr:colOff>
      <xdr:row>61</xdr:row>
      <xdr:rowOff>0</xdr:rowOff>
    </xdr:from>
    <xdr:ext cx="784317" cy="468013"/>
    <xdr:sp macro="" textlink="$J$61">
      <xdr:nvSpPr>
        <xdr:cNvPr id="26" name="ZoneTexte 25">
          <a:extLst>
            <a:ext uri="{FF2B5EF4-FFF2-40B4-BE49-F238E27FC236}">
              <a16:creationId xmlns:a16="http://schemas.microsoft.com/office/drawing/2014/main" id="{FAD1B670-D7C2-3E4A-8E87-EEC0AFF155A4}"/>
            </a:ext>
          </a:extLst>
        </xdr:cNvPr>
        <xdr:cNvSpPr txBox="1"/>
      </xdr:nvSpPr>
      <xdr:spPr>
        <a:xfrm>
          <a:off x="12841111" y="15260159"/>
          <a:ext cx="784317" cy="468013"/>
        </a:xfrm>
        <a:prstGeom prst="rect">
          <a:avLst/>
        </a:prstGeom>
        <a:gradFill flip="none" rotWithShape="1">
          <a:gsLst>
            <a:gs pos="0">
              <a:srgbClr val="F08300"/>
            </a:gs>
            <a:gs pos="36000">
              <a:srgbClr val="FFC000"/>
            </a:gs>
            <a:gs pos="62000">
              <a:schemeClr val="accent2">
                <a:lumMod val="40000"/>
                <a:lumOff val="60000"/>
              </a:schemeClr>
            </a:gs>
            <a:gs pos="99000">
              <a:schemeClr val="accent2">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728FA68E-4E6F-1640-89A5-CB4ED7E9B9EB}" type="TxLink">
            <a:rPr lang="en-US" sz="2400" b="0" i="0" u="none" strike="noStrike" kern="1200">
              <a:solidFill>
                <a:srgbClr val="000000"/>
              </a:solidFill>
              <a:latin typeface="Aptos Narrow"/>
            </a:rPr>
            <a:pPr/>
            <a:t>#N/A</a:t>
          </a:fld>
          <a:endParaRPr lang="fr-FR" sz="2400" kern="1200"/>
        </a:p>
      </xdr:txBody>
    </xdr:sp>
    <xdr:clientData/>
  </xdr:oneCellAnchor>
  <xdr:oneCellAnchor>
    <xdr:from>
      <xdr:col>14</xdr:col>
      <xdr:colOff>0</xdr:colOff>
      <xdr:row>61</xdr:row>
      <xdr:rowOff>0</xdr:rowOff>
    </xdr:from>
    <xdr:ext cx="784317" cy="468013"/>
    <xdr:sp macro="" textlink="$L$61">
      <xdr:nvSpPr>
        <xdr:cNvPr id="27" name="ZoneTexte 26">
          <a:extLst>
            <a:ext uri="{FF2B5EF4-FFF2-40B4-BE49-F238E27FC236}">
              <a16:creationId xmlns:a16="http://schemas.microsoft.com/office/drawing/2014/main" id="{8D269A89-AA99-9545-B23C-099947CFE33C}"/>
            </a:ext>
          </a:extLst>
        </xdr:cNvPr>
        <xdr:cNvSpPr txBox="1"/>
      </xdr:nvSpPr>
      <xdr:spPr>
        <a:xfrm>
          <a:off x="14272381" y="15260159"/>
          <a:ext cx="784317" cy="468013"/>
        </a:xfrm>
        <a:prstGeom prst="rect">
          <a:avLst/>
        </a:prstGeom>
        <a:gradFill flip="none" rotWithShape="1">
          <a:gsLst>
            <a:gs pos="0">
              <a:srgbClr val="F08300"/>
            </a:gs>
            <a:gs pos="36000">
              <a:srgbClr val="FFC000"/>
            </a:gs>
            <a:gs pos="62000">
              <a:schemeClr val="accent2">
                <a:lumMod val="40000"/>
                <a:lumOff val="60000"/>
              </a:schemeClr>
            </a:gs>
            <a:gs pos="99000">
              <a:schemeClr val="accent2">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65739A25-07EB-FD43-91C0-BA4A4781693B}"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241905</xdr:colOff>
      <xdr:row>64</xdr:row>
      <xdr:rowOff>161270</xdr:rowOff>
    </xdr:from>
    <xdr:ext cx="797141" cy="468013"/>
    <xdr:sp macro="" textlink="$J$65">
      <xdr:nvSpPr>
        <xdr:cNvPr id="28" name="ZoneTexte 27">
          <a:extLst>
            <a:ext uri="{FF2B5EF4-FFF2-40B4-BE49-F238E27FC236}">
              <a16:creationId xmlns:a16="http://schemas.microsoft.com/office/drawing/2014/main" id="{E4B2D32B-6628-F64B-8CA4-5ADD499D4A09}"/>
            </a:ext>
          </a:extLst>
        </xdr:cNvPr>
        <xdr:cNvSpPr txBox="1"/>
      </xdr:nvSpPr>
      <xdr:spPr>
        <a:xfrm>
          <a:off x="12861270" y="16026191"/>
          <a:ext cx="797141" cy="468013"/>
        </a:xfrm>
        <a:prstGeom prst="rect">
          <a:avLst/>
        </a:prstGeom>
        <a:gradFill flip="none" rotWithShape="1">
          <a:gsLst>
            <a:gs pos="0">
              <a:srgbClr val="7030A0"/>
            </a:gs>
            <a:gs pos="36000">
              <a:srgbClr val="BA00FF"/>
            </a:gs>
            <a:gs pos="62000">
              <a:srgbClr val="D98BFF"/>
            </a:gs>
            <a:gs pos="99000">
              <a:srgbClr val="EBC8F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1069FFC8-3B17-F440-BF8E-FDFB18AB4B14}" type="TxLink">
            <a:rPr lang="en-US" sz="2400" b="0" i="0" u="none" strike="noStrike" kern="1200">
              <a:solidFill>
                <a:srgbClr val="000000"/>
              </a:solidFill>
              <a:latin typeface="Aptos Narrow"/>
            </a:rPr>
            <a:pPr/>
            <a:t>#N/A</a:t>
          </a:fld>
          <a:endParaRPr lang="fr-FR" sz="2400" kern="1200"/>
        </a:p>
      </xdr:txBody>
    </xdr:sp>
    <xdr:clientData/>
  </xdr:oneCellAnchor>
  <xdr:oneCellAnchor>
    <xdr:from>
      <xdr:col>14</xdr:col>
      <xdr:colOff>20159</xdr:colOff>
      <xdr:row>64</xdr:row>
      <xdr:rowOff>161269</xdr:rowOff>
    </xdr:from>
    <xdr:ext cx="797141" cy="468013"/>
    <xdr:sp macro="" textlink="$L$65">
      <xdr:nvSpPr>
        <xdr:cNvPr id="29" name="ZoneTexte 28">
          <a:extLst>
            <a:ext uri="{FF2B5EF4-FFF2-40B4-BE49-F238E27FC236}">
              <a16:creationId xmlns:a16="http://schemas.microsoft.com/office/drawing/2014/main" id="{90993D3F-6829-2741-9EFC-370EE30D7D19}"/>
            </a:ext>
          </a:extLst>
        </xdr:cNvPr>
        <xdr:cNvSpPr txBox="1"/>
      </xdr:nvSpPr>
      <xdr:spPr>
        <a:xfrm>
          <a:off x="14292540" y="16026190"/>
          <a:ext cx="797141" cy="468013"/>
        </a:xfrm>
        <a:prstGeom prst="rect">
          <a:avLst/>
        </a:prstGeom>
        <a:gradFill flip="none" rotWithShape="1">
          <a:gsLst>
            <a:gs pos="0">
              <a:srgbClr val="7030A0"/>
            </a:gs>
            <a:gs pos="36000">
              <a:srgbClr val="BA00FF"/>
            </a:gs>
            <a:gs pos="62000">
              <a:srgbClr val="D98BFF"/>
            </a:gs>
            <a:gs pos="99000">
              <a:srgbClr val="EBC8F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7A12B2B1-7CB5-E044-8E96-0BE3FA693690}"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241905</xdr:colOff>
      <xdr:row>92</xdr:row>
      <xdr:rowOff>181429</xdr:rowOff>
    </xdr:from>
    <xdr:ext cx="784317" cy="468013"/>
    <xdr:sp macro="" textlink="$L$93">
      <xdr:nvSpPr>
        <xdr:cNvPr id="30" name="ZoneTexte 29">
          <a:extLst>
            <a:ext uri="{FF2B5EF4-FFF2-40B4-BE49-F238E27FC236}">
              <a16:creationId xmlns:a16="http://schemas.microsoft.com/office/drawing/2014/main" id="{5CE55C41-7524-8B4E-951D-0C7E3F1AD1DD}"/>
            </a:ext>
          </a:extLst>
        </xdr:cNvPr>
        <xdr:cNvSpPr txBox="1"/>
      </xdr:nvSpPr>
      <xdr:spPr>
        <a:xfrm>
          <a:off x="13002381" y="21690794"/>
          <a:ext cx="784317" cy="468013"/>
        </a:xfrm>
        <a:prstGeom prst="rect">
          <a:avLst/>
        </a:prstGeom>
        <a:gradFill flip="none" rotWithShape="1">
          <a:gsLst>
            <a:gs pos="0">
              <a:srgbClr val="C800BD"/>
            </a:gs>
            <a:gs pos="36000">
              <a:srgbClr val="FF3CF4"/>
            </a:gs>
            <a:gs pos="62000">
              <a:srgbClr val="FFAFFF"/>
            </a:gs>
            <a:gs pos="99000">
              <a:srgbClr val="F2CEE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A7C5AEC3-7220-E54F-8729-E6039E50C1B2}"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201587</xdr:colOff>
      <xdr:row>96</xdr:row>
      <xdr:rowOff>161271</xdr:rowOff>
    </xdr:from>
    <xdr:ext cx="784317" cy="468013"/>
    <xdr:sp macro="" textlink="$L$97">
      <xdr:nvSpPr>
        <xdr:cNvPr id="31" name="ZoneTexte 30">
          <a:extLst>
            <a:ext uri="{FF2B5EF4-FFF2-40B4-BE49-F238E27FC236}">
              <a16:creationId xmlns:a16="http://schemas.microsoft.com/office/drawing/2014/main" id="{98FA21F8-FD7A-C245-8F53-989C511B6464}"/>
            </a:ext>
          </a:extLst>
        </xdr:cNvPr>
        <xdr:cNvSpPr txBox="1"/>
      </xdr:nvSpPr>
      <xdr:spPr>
        <a:xfrm>
          <a:off x="12962063" y="22476985"/>
          <a:ext cx="784317" cy="468013"/>
        </a:xfrm>
        <a:prstGeom prst="rect">
          <a:avLst/>
        </a:prstGeom>
        <a:gradFill flip="none" rotWithShape="1">
          <a:gsLst>
            <a:gs pos="0">
              <a:srgbClr val="00DADA"/>
            </a:gs>
            <a:gs pos="36000">
              <a:srgbClr val="00FFF4"/>
            </a:gs>
            <a:gs pos="62000">
              <a:srgbClr val="7FFFFF"/>
            </a:gs>
            <a:gs pos="99000">
              <a:srgbClr val="D1FDF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F3A84C61-0208-EC46-88DA-9D9B26B7E73D}"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241905</xdr:colOff>
      <xdr:row>100</xdr:row>
      <xdr:rowOff>181429</xdr:rowOff>
    </xdr:from>
    <xdr:ext cx="784317" cy="468013"/>
    <xdr:sp macro="" textlink="$L$101">
      <xdr:nvSpPr>
        <xdr:cNvPr id="32" name="ZoneTexte 31">
          <a:extLst>
            <a:ext uri="{FF2B5EF4-FFF2-40B4-BE49-F238E27FC236}">
              <a16:creationId xmlns:a16="http://schemas.microsoft.com/office/drawing/2014/main" id="{DA1DA945-7D79-1946-80E9-9EC8F08A1F54}"/>
            </a:ext>
          </a:extLst>
        </xdr:cNvPr>
        <xdr:cNvSpPr txBox="1"/>
      </xdr:nvSpPr>
      <xdr:spPr>
        <a:xfrm>
          <a:off x="13002381" y="23303492"/>
          <a:ext cx="784317" cy="468013"/>
        </a:xfrm>
        <a:prstGeom prst="rect">
          <a:avLst/>
        </a:prstGeom>
        <a:gradFill flip="none" rotWithShape="1">
          <a:gsLst>
            <a:gs pos="0">
              <a:srgbClr val="F08300"/>
            </a:gs>
            <a:gs pos="36000">
              <a:srgbClr val="FFC000"/>
            </a:gs>
            <a:gs pos="62000">
              <a:schemeClr val="accent2">
                <a:lumMod val="40000"/>
                <a:lumOff val="60000"/>
              </a:schemeClr>
            </a:gs>
            <a:gs pos="99000">
              <a:schemeClr val="accent2">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B38C180E-2FBA-2C45-9E04-D3D4933F0047}"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201587</xdr:colOff>
      <xdr:row>105</xdr:row>
      <xdr:rowOff>0</xdr:rowOff>
    </xdr:from>
    <xdr:ext cx="784317" cy="468013"/>
    <xdr:sp macro="" textlink="$L$105">
      <xdr:nvSpPr>
        <xdr:cNvPr id="33" name="ZoneTexte 32">
          <a:extLst>
            <a:ext uri="{FF2B5EF4-FFF2-40B4-BE49-F238E27FC236}">
              <a16:creationId xmlns:a16="http://schemas.microsoft.com/office/drawing/2014/main" id="{2D4FF206-0CE8-2445-9567-794E59AE78F8}"/>
            </a:ext>
          </a:extLst>
        </xdr:cNvPr>
        <xdr:cNvSpPr txBox="1"/>
      </xdr:nvSpPr>
      <xdr:spPr>
        <a:xfrm>
          <a:off x="12962063" y="24130000"/>
          <a:ext cx="784317" cy="468013"/>
        </a:xfrm>
        <a:prstGeom prst="rect">
          <a:avLst/>
        </a:prstGeom>
        <a:gradFill flip="none" rotWithShape="1">
          <a:gsLst>
            <a:gs pos="0">
              <a:srgbClr val="7030A0"/>
            </a:gs>
            <a:gs pos="36000">
              <a:srgbClr val="BA00FF"/>
            </a:gs>
            <a:gs pos="62000">
              <a:srgbClr val="D98BFF"/>
            </a:gs>
            <a:gs pos="99000">
              <a:srgbClr val="EBC8F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65451732-9D61-D444-AEF2-FFC6B1F33E6D}"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262064</xdr:colOff>
      <xdr:row>68</xdr:row>
      <xdr:rowOff>161270</xdr:rowOff>
    </xdr:from>
    <xdr:ext cx="784317" cy="468013"/>
    <xdr:sp macro="" textlink="$J$69">
      <xdr:nvSpPr>
        <xdr:cNvPr id="34" name="ZoneTexte 33">
          <a:extLst>
            <a:ext uri="{FF2B5EF4-FFF2-40B4-BE49-F238E27FC236}">
              <a16:creationId xmlns:a16="http://schemas.microsoft.com/office/drawing/2014/main" id="{D02B1DEF-86F6-1B41-A539-B78323AC5815}"/>
            </a:ext>
          </a:extLst>
        </xdr:cNvPr>
        <xdr:cNvSpPr txBox="1"/>
      </xdr:nvSpPr>
      <xdr:spPr>
        <a:xfrm>
          <a:off x="12881429" y="16832540"/>
          <a:ext cx="784317" cy="468013"/>
        </a:xfrm>
        <a:prstGeom prst="rect">
          <a:avLst/>
        </a:prstGeom>
        <a:gradFill flip="none" rotWithShape="1">
          <a:gsLst>
            <a:gs pos="0">
              <a:srgbClr val="00BD00"/>
            </a:gs>
            <a:gs pos="36000">
              <a:schemeClr val="accent3">
                <a:lumMod val="60000"/>
                <a:lumOff val="40000"/>
              </a:schemeClr>
            </a:gs>
            <a:gs pos="62000">
              <a:schemeClr val="accent3">
                <a:lumMod val="40000"/>
                <a:lumOff val="60000"/>
              </a:schemeClr>
            </a:gs>
            <a:gs pos="99000">
              <a:schemeClr val="accent3">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14D91763-9B21-5944-AC94-9643CED4E63B}" type="TxLink">
            <a:rPr lang="en-US" sz="2400" b="0" i="0" u="none" strike="noStrike" kern="1200">
              <a:solidFill>
                <a:srgbClr val="000000"/>
              </a:solidFill>
              <a:latin typeface="Aptos Narrow"/>
            </a:rPr>
            <a:pPr/>
            <a:t>#N/A</a:t>
          </a:fld>
          <a:endParaRPr lang="fr-FR" sz="2400" kern="1200"/>
        </a:p>
      </xdr:txBody>
    </xdr:sp>
    <xdr:clientData/>
  </xdr:oneCellAnchor>
  <xdr:oneCellAnchor>
    <xdr:from>
      <xdr:col>13</xdr:col>
      <xdr:colOff>786191</xdr:colOff>
      <xdr:row>68</xdr:row>
      <xdr:rowOff>161270</xdr:rowOff>
    </xdr:from>
    <xdr:ext cx="784317" cy="468013"/>
    <xdr:sp macro="" textlink="$L$69">
      <xdr:nvSpPr>
        <xdr:cNvPr id="35" name="ZoneTexte 34">
          <a:extLst>
            <a:ext uri="{FF2B5EF4-FFF2-40B4-BE49-F238E27FC236}">
              <a16:creationId xmlns:a16="http://schemas.microsoft.com/office/drawing/2014/main" id="{8EEFC66E-E8ED-CC43-9008-EA062972323A}"/>
            </a:ext>
          </a:extLst>
        </xdr:cNvPr>
        <xdr:cNvSpPr txBox="1"/>
      </xdr:nvSpPr>
      <xdr:spPr>
        <a:xfrm>
          <a:off x="14232064" y="16832540"/>
          <a:ext cx="784317" cy="468013"/>
        </a:xfrm>
        <a:prstGeom prst="rect">
          <a:avLst/>
        </a:prstGeom>
        <a:gradFill flip="none" rotWithShape="1">
          <a:gsLst>
            <a:gs pos="0">
              <a:srgbClr val="00BD00"/>
            </a:gs>
            <a:gs pos="36000">
              <a:schemeClr val="accent3">
                <a:lumMod val="60000"/>
                <a:lumOff val="40000"/>
              </a:schemeClr>
            </a:gs>
            <a:gs pos="62000">
              <a:schemeClr val="accent3">
                <a:lumMod val="40000"/>
                <a:lumOff val="60000"/>
              </a:schemeClr>
            </a:gs>
            <a:gs pos="99000">
              <a:schemeClr val="accent3">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767A12CB-5BDA-EE40-8028-CEF950CBF479}"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221746</xdr:colOff>
      <xdr:row>108</xdr:row>
      <xdr:rowOff>181428</xdr:rowOff>
    </xdr:from>
    <xdr:ext cx="784317" cy="468013"/>
    <xdr:sp macro="" textlink="$L$109">
      <xdr:nvSpPr>
        <xdr:cNvPr id="36" name="ZoneTexte 35">
          <a:extLst>
            <a:ext uri="{FF2B5EF4-FFF2-40B4-BE49-F238E27FC236}">
              <a16:creationId xmlns:a16="http://schemas.microsoft.com/office/drawing/2014/main" id="{5991E662-1AE9-7942-969A-F00C8A2BEFB6}"/>
            </a:ext>
          </a:extLst>
        </xdr:cNvPr>
        <xdr:cNvSpPr txBox="1"/>
      </xdr:nvSpPr>
      <xdr:spPr>
        <a:xfrm>
          <a:off x="12982222" y="24916190"/>
          <a:ext cx="784317" cy="468013"/>
        </a:xfrm>
        <a:prstGeom prst="rect">
          <a:avLst/>
        </a:prstGeom>
        <a:gradFill flip="none" rotWithShape="1">
          <a:gsLst>
            <a:gs pos="0">
              <a:srgbClr val="00BD00"/>
            </a:gs>
            <a:gs pos="36000">
              <a:schemeClr val="accent3">
                <a:lumMod val="60000"/>
                <a:lumOff val="40000"/>
              </a:schemeClr>
            </a:gs>
            <a:gs pos="62000">
              <a:schemeClr val="accent3">
                <a:lumMod val="40000"/>
                <a:lumOff val="60000"/>
              </a:schemeClr>
            </a:gs>
            <a:gs pos="99000">
              <a:schemeClr val="accent3">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63F23FC8-A53E-DA46-AF78-AA7C16269E41}" type="TxLink">
            <a:rPr lang="en-US" sz="2400" b="0" i="0" u="none" strike="noStrike" kern="1200">
              <a:solidFill>
                <a:srgbClr val="000000"/>
              </a:solidFill>
              <a:latin typeface="Aptos Narrow"/>
            </a:rPr>
            <a:pPr/>
            <a:t>#N/A</a:t>
          </a:fld>
          <a:endParaRPr lang="fr-FR" sz="2400" kern="1200"/>
        </a:p>
      </xdr:txBody>
    </xdr:sp>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aroline Guillier" refreshedDate="45680.438805555554" createdVersion="8" refreshedVersion="8" minRefreshableVersion="3" recordCount="17" xr:uid="{89BD2692-E683-2044-8785-D97FE54C355C}">
  <cacheSource type="worksheet">
    <worksheetSource ref="A1:CZ1" sheet="Données brutes"/>
  </cacheSource>
  <cacheFields count="115">
    <cacheField name="Placette" numFmtId="0">
      <sharedItems containsSemiMixedTypes="0" containsString="0" containsNumber="1" containsInteger="1" minValue="1" maxValue="17" count="17">
        <n v="17"/>
        <n v="16"/>
        <n v="15"/>
        <n v="14"/>
        <n v="13"/>
        <n v="12"/>
        <n v="11"/>
        <n v="10"/>
        <n v="9"/>
        <n v="8"/>
        <n v="7"/>
        <n v="6"/>
        <n v="5"/>
        <n v="4"/>
        <n v="3"/>
        <n v="2"/>
        <n v="1"/>
      </sharedItems>
    </cacheField>
    <cacheField name="Coefficient" numFmtId="0">
      <sharedItems containsSemiMixedTypes="0" containsString="0" containsNumber="1" containsInteger="1" minValue="2" maxValue="2"/>
    </cacheField>
    <cacheField name="Essence 1" numFmtId="0">
      <sharedItems/>
    </cacheField>
    <cacheField name="G 1" numFmtId="0">
      <sharedItems containsSemiMixedTypes="0" containsString="0" containsNumber="1" containsInteger="1" minValue="0" maxValue="16"/>
    </cacheField>
    <cacheField name="PB 1" numFmtId="0">
      <sharedItems containsSemiMixedTypes="0" containsString="0" containsNumber="1" containsInteger="1" minValue="0" maxValue="2"/>
    </cacheField>
    <cacheField name="BM 1" numFmtId="0">
      <sharedItems containsSemiMixedTypes="0" containsString="0" containsNumber="1" containsInteger="1" minValue="0" maxValue="5"/>
    </cacheField>
    <cacheField name="GB 1" numFmtId="0">
      <sharedItems containsSemiMixedTypes="0" containsString="0" containsNumber="1" containsInteger="1" minValue="0" maxValue="3"/>
    </cacheField>
    <cacheField name="TGB 1" numFmtId="0">
      <sharedItems containsSemiMixedTypes="0" containsString="0" containsNumber="1" containsInteger="1" minValue="0" maxValue="3"/>
    </cacheField>
    <cacheField name="A. bios 1" numFmtId="0">
      <sharedItems containsSemiMixedTypes="0" containsString="0" containsNumber="1" containsInteger="1" minValue="0" maxValue="1"/>
    </cacheField>
    <cacheField name="A. morts 1" numFmtId="0">
      <sharedItems containsSemiMixedTypes="0" containsString="0" containsNumber="1" containsInteger="1" minValue="0" maxValue="2"/>
    </cacheField>
    <cacheField name="Perches A. 1" numFmtId="0">
      <sharedItems containsSemiMixedTypes="0" containsString="0" containsNumber="1" containsInteger="1" minValue="0" maxValue="5"/>
    </cacheField>
    <cacheField name="PB A. 1" numFmtId="0">
      <sharedItems containsSemiMixedTypes="0" containsString="0" containsNumber="1" containsInteger="1" minValue="0" maxValue="4"/>
    </cacheField>
    <cacheField name="Essence 2" numFmtId="0">
      <sharedItems/>
    </cacheField>
    <cacheField name="G 2" numFmtId="0">
      <sharedItems containsSemiMixedTypes="0" containsString="0" containsNumber="1" containsInteger="1" minValue="8" maxValue="24"/>
    </cacheField>
    <cacheField name="PB 2" numFmtId="0">
      <sharedItems containsSemiMixedTypes="0" containsString="0" containsNumber="1" containsInteger="1" minValue="0" maxValue="1"/>
    </cacheField>
    <cacheField name="BM 2" numFmtId="0">
      <sharedItems containsSemiMixedTypes="0" containsString="0" containsNumber="1" containsInteger="1" minValue="1" maxValue="11"/>
    </cacheField>
    <cacheField name="GB 2" numFmtId="0">
      <sharedItems containsSemiMixedTypes="0" containsString="0" containsNumber="1" containsInteger="1" minValue="0" maxValue="9"/>
    </cacheField>
    <cacheField name="TGB 2" numFmtId="0">
      <sharedItems containsSemiMixedTypes="0" containsString="0" containsNumber="1" containsInteger="1" minValue="0" maxValue="2"/>
    </cacheField>
    <cacheField name="A. bios 2" numFmtId="0">
      <sharedItems containsSemiMixedTypes="0" containsString="0" containsNumber="1" containsInteger="1" minValue="0" maxValue="1"/>
    </cacheField>
    <cacheField name="A. morts 2" numFmtId="0">
      <sharedItems containsSemiMixedTypes="0" containsString="0" containsNumber="1" containsInteger="1" minValue="0" maxValue="2"/>
    </cacheField>
    <cacheField name="Perches A. 2" numFmtId="0">
      <sharedItems containsSemiMixedTypes="0" containsString="0" containsNumber="1" containsInteger="1" minValue="0" maxValue="0"/>
    </cacheField>
    <cacheField name="PB A. 2" numFmtId="0">
      <sharedItems containsSemiMixedTypes="0" containsString="0" containsNumber="1" containsInteger="1" minValue="0" maxValue="0"/>
    </cacheField>
    <cacheField name="Essence 3" numFmtId="0">
      <sharedItems/>
    </cacheField>
    <cacheField name="G 3" numFmtId="0">
      <sharedItems containsSemiMixedTypes="0" containsString="0" containsNumber="1" containsInteger="1" minValue="0" maxValue="4"/>
    </cacheField>
    <cacheField name="PB 3" numFmtId="0">
      <sharedItems containsSemiMixedTypes="0" containsString="0" containsNumber="1" containsInteger="1" minValue="0" maxValue="1"/>
    </cacheField>
    <cacheField name="BM 3" numFmtId="0">
      <sharedItems containsSemiMixedTypes="0" containsString="0" containsNumber="1" containsInteger="1" minValue="0" maxValue="1"/>
    </cacheField>
    <cacheField name="GB 3" numFmtId="0">
      <sharedItems containsSemiMixedTypes="0" containsString="0" containsNumber="1" containsInteger="1" minValue="0" maxValue="1"/>
    </cacheField>
    <cacheField name="TGB 3" numFmtId="0">
      <sharedItems containsSemiMixedTypes="0" containsString="0" containsNumber="1" containsInteger="1" minValue="0" maxValue="0"/>
    </cacheField>
    <cacheField name="A. bios 3" numFmtId="0">
      <sharedItems containsSemiMixedTypes="0" containsString="0" containsNumber="1" containsInteger="1" minValue="0" maxValue="1"/>
    </cacheField>
    <cacheField name="A. morts 3" numFmtId="0">
      <sharedItems containsSemiMixedTypes="0" containsString="0" containsNumber="1" containsInteger="1" minValue="0" maxValue="1"/>
    </cacheField>
    <cacheField name="Perches A. 3" numFmtId="0">
      <sharedItems containsSemiMixedTypes="0" containsString="0" containsNumber="1" containsInteger="1" minValue="0" maxValue="0"/>
    </cacheField>
    <cacheField name="PB A. 3" numFmtId="0">
      <sharedItems containsSemiMixedTypes="0" containsString="0" containsNumber="1" containsInteger="1" minValue="0" maxValue="0"/>
    </cacheField>
    <cacheField name="Essence 4" numFmtId="0">
      <sharedItems/>
    </cacheField>
    <cacheField name="G 4" numFmtId="0">
      <sharedItems containsSemiMixedTypes="0" containsString="0" containsNumber="1" containsInteger="1" minValue="0" maxValue="0"/>
    </cacheField>
    <cacheField name="PB 4" numFmtId="0">
      <sharedItems containsSemiMixedTypes="0" containsString="0" containsNumber="1" containsInteger="1" minValue="0" maxValue="0"/>
    </cacheField>
    <cacheField name="BM 4" numFmtId="0">
      <sharedItems containsSemiMixedTypes="0" containsString="0" containsNumber="1" containsInteger="1" minValue="0" maxValue="0"/>
    </cacheField>
    <cacheField name="GB 4" numFmtId="0">
      <sharedItems containsSemiMixedTypes="0" containsString="0" containsNumber="1" containsInteger="1" minValue="0" maxValue="0"/>
    </cacheField>
    <cacheField name="TGB 4" numFmtId="0">
      <sharedItems containsSemiMixedTypes="0" containsString="0" containsNumber="1" containsInteger="1" minValue="0" maxValue="0"/>
    </cacheField>
    <cacheField name="A. bios 4" numFmtId="0">
      <sharedItems containsSemiMixedTypes="0" containsString="0" containsNumber="1" containsInteger="1" minValue="0" maxValue="0"/>
    </cacheField>
    <cacheField name="A. morts 4" numFmtId="0">
      <sharedItems containsSemiMixedTypes="0" containsString="0" containsNumber="1" containsInteger="1" minValue="0" maxValue="1"/>
    </cacheField>
    <cacheField name="Perches A. 4" numFmtId="0">
      <sharedItems containsSemiMixedTypes="0" containsString="0" containsNumber="1" containsInteger="1" minValue="0" maxValue="1"/>
    </cacheField>
    <cacheField name="PB A. 4" numFmtId="0">
      <sharedItems containsSemiMixedTypes="0" containsString="0" containsNumber="1" containsInteger="1" minValue="0" maxValue="0"/>
    </cacheField>
    <cacheField name="Essence 5" numFmtId="0">
      <sharedItems/>
    </cacheField>
    <cacheField name="G 5" numFmtId="0">
      <sharedItems containsSemiMixedTypes="0" containsString="0" containsNumber="1" containsInteger="1" minValue="0" maxValue="2"/>
    </cacheField>
    <cacheField name="PB 5" numFmtId="0">
      <sharedItems containsSemiMixedTypes="0" containsString="0" containsNumber="1" containsInteger="1" minValue="0" maxValue="1"/>
    </cacheField>
    <cacheField name="BM 5" numFmtId="0">
      <sharedItems containsSemiMixedTypes="0" containsString="0" containsNumber="1" containsInteger="1" minValue="0" maxValue="0"/>
    </cacheField>
    <cacheField name="GB 5" numFmtId="0">
      <sharedItems containsSemiMixedTypes="0" containsString="0" containsNumber="1" containsInteger="1" minValue="0" maxValue="0"/>
    </cacheField>
    <cacheField name="TGB 5" numFmtId="0">
      <sharedItems containsSemiMixedTypes="0" containsString="0" containsNumber="1" containsInteger="1" minValue="0" maxValue="0"/>
    </cacheField>
    <cacheField name="A. bios 5" numFmtId="0">
      <sharedItems containsSemiMixedTypes="0" containsString="0" containsNumber="1" containsInteger="1" minValue="0" maxValue="0"/>
    </cacheField>
    <cacheField name="A. morts 5" numFmtId="0">
      <sharedItems containsSemiMixedTypes="0" containsString="0" containsNumber="1" containsInteger="1" minValue="0" maxValue="0"/>
    </cacheField>
    <cacheField name="Perches A. 5" numFmtId="0">
      <sharedItems containsSemiMixedTypes="0" containsString="0" containsNumber="1" containsInteger="1" minValue="0" maxValue="2"/>
    </cacheField>
    <cacheField name="PB A. 5" numFmtId="0">
      <sharedItems containsSemiMixedTypes="0" containsString="0" containsNumber="1" containsInteger="1" minValue="0" maxValue="0"/>
    </cacheField>
    <cacheField name="Essence 6" numFmtId="0">
      <sharedItems/>
    </cacheField>
    <cacheField name="G 6" numFmtId="0">
      <sharedItems containsSemiMixedTypes="0" containsString="0" containsNumber="1" containsInteger="1" minValue="0" maxValue="4"/>
    </cacheField>
    <cacheField name="PB 6" numFmtId="0">
      <sharedItems containsSemiMixedTypes="0" containsString="0" containsNumber="1" containsInteger="1" minValue="0" maxValue="0"/>
    </cacheField>
    <cacheField name="BM 6" numFmtId="0">
      <sharedItems containsSemiMixedTypes="0" containsString="0" containsNumber="1" containsInteger="1" minValue="0" maxValue="0"/>
    </cacheField>
    <cacheField name="GB 6" numFmtId="0">
      <sharedItems containsSemiMixedTypes="0" containsString="0" containsNumber="1" containsInteger="1" minValue="0" maxValue="2"/>
    </cacheField>
    <cacheField name="TGB 6" numFmtId="0">
      <sharedItems containsSemiMixedTypes="0" containsString="0" containsNumber="1" containsInteger="1" minValue="0" maxValue="1"/>
    </cacheField>
    <cacheField name="A. bios 6" numFmtId="0">
      <sharedItems containsSemiMixedTypes="0" containsString="0" containsNumber="1" containsInteger="1" minValue="0" maxValue="0"/>
    </cacheField>
    <cacheField name="A. morts 6" numFmtId="0">
      <sharedItems containsSemiMixedTypes="0" containsString="0" containsNumber="1" containsInteger="1" minValue="0" maxValue="0"/>
    </cacheField>
    <cacheField name="Perches A. 6" numFmtId="0">
      <sharedItems containsSemiMixedTypes="0" containsString="0" containsNumber="1" containsInteger="1" minValue="0" maxValue="0"/>
    </cacheField>
    <cacheField name="PB A. 6" numFmtId="0">
      <sharedItems containsSemiMixedTypes="0" containsString="0" containsNumber="1" containsInteger="1" minValue="0" maxValue="0"/>
    </cacheField>
    <cacheField name="Essence 7" numFmtId="0">
      <sharedItems/>
    </cacheField>
    <cacheField name="G 7" numFmtId="0">
      <sharedItems containsSemiMixedTypes="0" containsString="0" containsNumber="1" containsInteger="1" minValue="0" maxValue="4"/>
    </cacheField>
    <cacheField name="PB 7" numFmtId="0">
      <sharedItems containsSemiMixedTypes="0" containsString="0" containsNumber="1" containsInteger="1" minValue="0" maxValue="0"/>
    </cacheField>
    <cacheField name="BM 7" numFmtId="0">
      <sharedItems containsSemiMixedTypes="0" containsString="0" containsNumber="1" containsInteger="1" minValue="0" maxValue="1"/>
    </cacheField>
    <cacheField name="GB 7" numFmtId="0">
      <sharedItems containsSemiMixedTypes="0" containsString="0" containsNumber="1" containsInteger="1" minValue="0" maxValue="1"/>
    </cacheField>
    <cacheField name="TGB 7" numFmtId="0">
      <sharedItems containsSemiMixedTypes="0" containsString="0" containsNumber="1" containsInteger="1" minValue="0" maxValue="1"/>
    </cacheField>
    <cacheField name="A. bios 7" numFmtId="0">
      <sharedItems containsSemiMixedTypes="0" containsString="0" containsNumber="1" containsInteger="1" minValue="0" maxValue="0"/>
    </cacheField>
    <cacheField name="A. morts 7" numFmtId="0">
      <sharedItems containsSemiMixedTypes="0" containsString="0" containsNumber="1" containsInteger="1" minValue="0" maxValue="0"/>
    </cacheField>
    <cacheField name="Perches A. 7" numFmtId="0">
      <sharedItems containsSemiMixedTypes="0" containsString="0" containsNumber="1" containsInteger="1" minValue="0" maxValue="0"/>
    </cacheField>
    <cacheField name="PB A. 7" numFmtId="0">
      <sharedItems containsSemiMixedTypes="0" containsString="0" containsNumber="1" containsInteger="1" minValue="0" maxValue="0"/>
    </cacheField>
    <cacheField name="Essence 8" numFmtId="0">
      <sharedItems containsNonDate="0" containsString="0" containsBlank="1"/>
    </cacheField>
    <cacheField name="G 8" numFmtId="0">
      <sharedItems containsSemiMixedTypes="0" containsString="0" containsNumber="1" containsInteger="1" minValue="0" maxValue="0"/>
    </cacheField>
    <cacheField name="PB 8" numFmtId="0">
      <sharedItems containsSemiMixedTypes="0" containsString="0" containsNumber="1" containsInteger="1" minValue="0" maxValue="0"/>
    </cacheField>
    <cacheField name="BM 8" numFmtId="0">
      <sharedItems containsSemiMixedTypes="0" containsString="0" containsNumber="1" containsInteger="1" minValue="0" maxValue="0"/>
    </cacheField>
    <cacheField name="GB 8" numFmtId="0">
      <sharedItems containsSemiMixedTypes="0" containsString="0" containsNumber="1" containsInteger="1" minValue="0" maxValue="0"/>
    </cacheField>
    <cacheField name="TGB 8" numFmtId="0">
      <sharedItems containsSemiMixedTypes="0" containsString="0" containsNumber="1" containsInteger="1" minValue="0" maxValue="0"/>
    </cacheField>
    <cacheField name="A. bios 8" numFmtId="0">
      <sharedItems containsSemiMixedTypes="0" containsString="0" containsNumber="1" containsInteger="1" minValue="0" maxValue="0"/>
    </cacheField>
    <cacheField name="A. morts 8" numFmtId="0">
      <sharedItems containsSemiMixedTypes="0" containsString="0" containsNumber="1" containsInteger="1" minValue="0" maxValue="0"/>
    </cacheField>
    <cacheField name="Perches A. 8" numFmtId="0">
      <sharedItems containsSemiMixedTypes="0" containsString="0" containsNumber="1" containsInteger="1" minValue="0" maxValue="0"/>
    </cacheField>
    <cacheField name="PB A. 8" numFmtId="0">
      <sharedItems containsSemiMixedTypes="0" containsString="0" containsNumber="1" containsInteger="1" minValue="0" maxValue="0"/>
    </cacheField>
    <cacheField name="Essence 9" numFmtId="0">
      <sharedItems containsNonDate="0" containsString="0" containsBlank="1"/>
    </cacheField>
    <cacheField name="G 9" numFmtId="0">
      <sharedItems containsSemiMixedTypes="0" containsString="0" containsNumber="1" containsInteger="1" minValue="0" maxValue="0"/>
    </cacheField>
    <cacheField name="PB 9" numFmtId="0">
      <sharedItems containsSemiMixedTypes="0" containsString="0" containsNumber="1" containsInteger="1" minValue="0" maxValue="0"/>
    </cacheField>
    <cacheField name="BM 9" numFmtId="0">
      <sharedItems containsSemiMixedTypes="0" containsString="0" containsNumber="1" containsInteger="1" minValue="0" maxValue="0"/>
    </cacheField>
    <cacheField name="GB 9" numFmtId="0">
      <sharedItems containsSemiMixedTypes="0" containsString="0" containsNumber="1" containsInteger="1" minValue="0" maxValue="0"/>
    </cacheField>
    <cacheField name="TGB 9" numFmtId="0">
      <sharedItems containsSemiMixedTypes="0" containsString="0" containsNumber="1" containsInteger="1" minValue="0" maxValue="0"/>
    </cacheField>
    <cacheField name="A. bios 9" numFmtId="0">
      <sharedItems containsSemiMixedTypes="0" containsString="0" containsNumber="1" containsInteger="1" minValue="0" maxValue="0"/>
    </cacheField>
    <cacheField name="A. morts 9" numFmtId="0">
      <sharedItems containsSemiMixedTypes="0" containsString="0" containsNumber="1" containsInteger="1" minValue="0" maxValue="0"/>
    </cacheField>
    <cacheField name="Perches A. 9" numFmtId="0">
      <sharedItems containsSemiMixedTypes="0" containsString="0" containsNumber="1" containsInteger="1" minValue="0" maxValue="0"/>
    </cacheField>
    <cacheField name="PB A. 9" numFmtId="0">
      <sharedItems containsSemiMixedTypes="0" containsString="0" containsNumber="1" containsInteger="1" minValue="0" maxValue="0"/>
    </cacheField>
    <cacheField name="Essence 10" numFmtId="0">
      <sharedItems containsNonDate="0" containsString="0" containsBlank="1"/>
    </cacheField>
    <cacheField name="G 10" numFmtId="0">
      <sharedItems containsSemiMixedTypes="0" containsString="0" containsNumber="1" containsInteger="1" minValue="0" maxValue="0"/>
    </cacheField>
    <cacheField name="PB 10" numFmtId="0">
      <sharedItems containsSemiMixedTypes="0" containsString="0" containsNumber="1" containsInteger="1" minValue="0" maxValue="0"/>
    </cacheField>
    <cacheField name="BM 10" numFmtId="0">
      <sharedItems containsSemiMixedTypes="0" containsString="0" containsNumber="1" containsInteger="1" minValue="0" maxValue="0"/>
    </cacheField>
    <cacheField name="GB 10" numFmtId="0">
      <sharedItems containsSemiMixedTypes="0" containsString="0" containsNumber="1" containsInteger="1" minValue="0" maxValue="0"/>
    </cacheField>
    <cacheField name="TGB 10" numFmtId="0">
      <sharedItems containsSemiMixedTypes="0" containsString="0" containsNumber="1" containsInteger="1" minValue="0" maxValue="0"/>
    </cacheField>
    <cacheField name="A. bios 10" numFmtId="0">
      <sharedItems containsSemiMixedTypes="0" containsString="0" containsNumber="1" containsInteger="1" minValue="0" maxValue="0"/>
    </cacheField>
    <cacheField name="A. morts 10" numFmtId="0">
      <sharedItems containsSemiMixedTypes="0" containsString="0" containsNumber="1" containsInteger="1" minValue="0" maxValue="0"/>
    </cacheField>
    <cacheField name="Perches A. 10" numFmtId="0">
      <sharedItems containsSemiMixedTypes="0" containsString="0" containsNumber="1" containsInteger="1" minValue="0" maxValue="0"/>
    </cacheField>
    <cacheField name="PB A. 10" numFmtId="0">
      <sharedItems containsSemiMixedTypes="0" containsString="0" containsNumber="1" containsInteger="1" minValue="0" maxValue="0"/>
    </cacheField>
    <cacheField name="Surf. Régé." numFmtId="0">
      <sharedItems containsSemiMixedTypes="0" containsString="0" containsNumber="1" minValue="0.05" maxValue="0.7"/>
    </cacheField>
    <cacheField name="Surf. régé. div." numFmtId="9">
      <sharedItems containsString="0" containsBlank="1" containsNumber="1" minValue="0.05" maxValue="0.35"/>
    </cacheField>
    <cacheField name="G vivante" numFmtId="0" formula="'G commerciale'+('A. bios 1'+'A. bios 2'+'A. bios 3'+'A. bios 4'+'A. bios 5'+'A. bios 6'+'A. bios 7'+'A. bios 8'+'A. bios 9'+'A. bios 10')*Coefficient" databaseField="0"/>
    <cacheField name="Nombre Perches A." numFmtId="0" formula="'Perches A. 1'+'Perches A. 2'+'Perches A. 3'+'Perches A. 4'+'Perches A. 5'+'Perches A. 6'+'Perches A. 7'+'Perches A. 8'+'Perches A. 9'+'Perches A. 10'" databaseField="0"/>
    <cacheField name="Nombre PB A." numFmtId="0" formula="'PB A. 1'+'PB A. 2'+'PB A. 3'+'PB A. 4'+'PB A. 5'+'PB A. 6'+'PB A. 7'+'PB A. 8'+'PB A. 9'+'PB A. 10'" databaseField="0"/>
    <cacheField name="PB" numFmtId="0" formula=" ('PB 1'+'PB 2'+'PB 3'+'PB 4'+'PB 5'+'PB 6'+'PB 7'+'PB 8'+'PB 9'+'PB 10')*Coefficient" databaseField="0"/>
    <cacheField name="BM" numFmtId="0" formula=" ('BM 1'+'BM 2'+'BM 3'+'BM 4'+'BM 5'+'BM 6'+'BM 7'+'BM 8'+'BM 9'+'BM 10')*Coefficient" databaseField="0"/>
    <cacheField name="GB" numFmtId="0" formula=" ('GB 1'+'GB 2'+'GB 3'+'GB 4'+'GB 5'+'GB 6'+'GB 7'+'GB 8'+'GB 9'+'GB 10')*Coefficient" databaseField="0"/>
    <cacheField name="TGB" numFmtId="0" formula=" ('TGB 1'+'TGB 2'+'TGB 3'+'TGB 4'+'TGB 5'+'TGB 6'+'TGB 7'+'TGB 8'+'TGB 9'+'TGB 10')*Coefficient" databaseField="0"/>
    <cacheField name="A. bios" numFmtId="0" formula=" ('A. bios 1'+'A. bios 2'+'A. bios 3'+'A. bios 4'+'A. bios 5'+'A. bios 6'+'A. bios 7'+'A. bios 8'+'A. bios 9'+'A. bios 10')*Coefficient" databaseField="0"/>
    <cacheField name="A. morts" numFmtId="0" formula=" ('A. morts 1'+'A. morts 2'+'A. morts 3'+'A. morts 4'+'A. morts 5'+'A. morts 6'+'A. morts 7'+'A. morts 8'+'A. morts 9'+'A. morts 10')*Coefficient" databaseField="0"/>
    <cacheField name="G globale" numFmtId="0" formula="'G vivante'+(('A. morts 1'+'A. morts 2'+'A. morts 3'+'A. morts 4'+'A. morts 5'+'A. morts 6'+'A. morts 7'+'A. morts 8'+'A. morts 9'+'A. morts 10')*Coefficient)" databaseField="0"/>
    <cacheField name="G commerciale" numFmtId="0" formula="'G 1'+'G 2'+'G 3'+'G 4'+'G 5'+'G 6'+'G 7'+'G 8'+'G 9'+'G 10'" databaseField="0"/>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aroline Guillier" refreshedDate="45680.56983414352" createdVersion="8" refreshedVersion="8" minRefreshableVersion="3" recordCount="17" xr:uid="{2A9F992C-0AFF-584F-A73A-0AC7E8A8763A}">
  <cacheSource type="worksheet">
    <worksheetSource ref="A1:CZ1" sheet="Données brutes"/>
  </cacheSource>
  <cacheFields count="115">
    <cacheField name="Placette" numFmtId="0">
      <sharedItems containsSemiMixedTypes="0" containsString="0" containsNumber="1" containsInteger="1" minValue="1" maxValue="17" count="17">
        <n v="17"/>
        <n v="16"/>
        <n v="15"/>
        <n v="14"/>
        <n v="13"/>
        <n v="12"/>
        <n v="11"/>
        <n v="10"/>
        <n v="9"/>
        <n v="8"/>
        <n v="7"/>
        <n v="6"/>
        <n v="5"/>
        <n v="4"/>
        <n v="3"/>
        <n v="2"/>
        <n v="1"/>
      </sharedItems>
    </cacheField>
    <cacheField name="Coefficient" numFmtId="0">
      <sharedItems containsSemiMixedTypes="0" containsString="0" containsNumber="1" containsInteger="1" minValue="2" maxValue="2"/>
    </cacheField>
    <cacheField name="Essence 1" numFmtId="0">
      <sharedItems/>
    </cacheField>
    <cacheField name="G 1" numFmtId="0">
      <sharedItems containsSemiMixedTypes="0" containsString="0" containsNumber="1" containsInteger="1" minValue="0" maxValue="16"/>
    </cacheField>
    <cacheField name="PB 1" numFmtId="0">
      <sharedItems containsSemiMixedTypes="0" containsString="0" containsNumber="1" containsInteger="1" minValue="0" maxValue="2"/>
    </cacheField>
    <cacheField name="BM 1" numFmtId="0">
      <sharedItems containsSemiMixedTypes="0" containsString="0" containsNumber="1" containsInteger="1" minValue="0" maxValue="5"/>
    </cacheField>
    <cacheField name="GB 1" numFmtId="0">
      <sharedItems containsSemiMixedTypes="0" containsString="0" containsNumber="1" containsInteger="1" minValue="0" maxValue="3"/>
    </cacheField>
    <cacheField name="TGB 1" numFmtId="0">
      <sharedItems containsSemiMixedTypes="0" containsString="0" containsNumber="1" containsInteger="1" minValue="0" maxValue="3"/>
    </cacheField>
    <cacheField name="A. bios 1" numFmtId="0">
      <sharedItems containsSemiMixedTypes="0" containsString="0" containsNumber="1" containsInteger="1" minValue="0" maxValue="1"/>
    </cacheField>
    <cacheField name="A. morts 1" numFmtId="0">
      <sharedItems containsSemiMixedTypes="0" containsString="0" containsNumber="1" containsInteger="1" minValue="0" maxValue="2"/>
    </cacheField>
    <cacheField name="Perches A. 1" numFmtId="0">
      <sharedItems containsSemiMixedTypes="0" containsString="0" containsNumber="1" containsInteger="1" minValue="0" maxValue="5"/>
    </cacheField>
    <cacheField name="PB A. 1" numFmtId="0">
      <sharedItems containsSemiMixedTypes="0" containsString="0" containsNumber="1" containsInteger="1" minValue="0" maxValue="4"/>
    </cacheField>
    <cacheField name="Essence 2" numFmtId="0">
      <sharedItems/>
    </cacheField>
    <cacheField name="G 2" numFmtId="0">
      <sharedItems containsSemiMixedTypes="0" containsString="0" containsNumber="1" containsInteger="1" minValue="8" maxValue="24"/>
    </cacheField>
    <cacheField name="PB 2" numFmtId="0">
      <sharedItems containsSemiMixedTypes="0" containsString="0" containsNumber="1" containsInteger="1" minValue="0" maxValue="1"/>
    </cacheField>
    <cacheField name="BM 2" numFmtId="0">
      <sharedItems containsSemiMixedTypes="0" containsString="0" containsNumber="1" containsInteger="1" minValue="1" maxValue="11"/>
    </cacheField>
    <cacheField name="GB 2" numFmtId="0">
      <sharedItems containsSemiMixedTypes="0" containsString="0" containsNumber="1" containsInteger="1" minValue="0" maxValue="9"/>
    </cacheField>
    <cacheField name="TGB 2" numFmtId="0">
      <sharedItems containsSemiMixedTypes="0" containsString="0" containsNumber="1" containsInteger="1" minValue="0" maxValue="2"/>
    </cacheField>
    <cacheField name="A. bios 2" numFmtId="0">
      <sharedItems containsSemiMixedTypes="0" containsString="0" containsNumber="1" containsInteger="1" minValue="0" maxValue="1"/>
    </cacheField>
    <cacheField name="A. morts 2" numFmtId="0">
      <sharedItems containsSemiMixedTypes="0" containsString="0" containsNumber="1" containsInteger="1" minValue="0" maxValue="2"/>
    </cacheField>
    <cacheField name="Perches A. 2" numFmtId="0">
      <sharedItems containsSemiMixedTypes="0" containsString="0" containsNumber="1" containsInteger="1" minValue="0" maxValue="0"/>
    </cacheField>
    <cacheField name="PB A. 2" numFmtId="0">
      <sharedItems containsSemiMixedTypes="0" containsString="0" containsNumber="1" containsInteger="1" minValue="0" maxValue="0"/>
    </cacheField>
    <cacheField name="Essence 3" numFmtId="0">
      <sharedItems/>
    </cacheField>
    <cacheField name="G 3" numFmtId="0">
      <sharedItems containsSemiMixedTypes="0" containsString="0" containsNumber="1" containsInteger="1" minValue="0" maxValue="4"/>
    </cacheField>
    <cacheField name="PB 3" numFmtId="0">
      <sharedItems containsSemiMixedTypes="0" containsString="0" containsNumber="1" containsInteger="1" minValue="0" maxValue="1"/>
    </cacheField>
    <cacheField name="BM 3" numFmtId="0">
      <sharedItems containsSemiMixedTypes="0" containsString="0" containsNumber="1" containsInteger="1" minValue="0" maxValue="1"/>
    </cacheField>
    <cacheField name="GB 3" numFmtId="0">
      <sharedItems containsSemiMixedTypes="0" containsString="0" containsNumber="1" containsInteger="1" minValue="0" maxValue="1"/>
    </cacheField>
    <cacheField name="TGB 3" numFmtId="0">
      <sharedItems containsSemiMixedTypes="0" containsString="0" containsNumber="1" containsInteger="1" minValue="0" maxValue="0"/>
    </cacheField>
    <cacheField name="A. bios 3" numFmtId="0">
      <sharedItems containsSemiMixedTypes="0" containsString="0" containsNumber="1" containsInteger="1" minValue="0" maxValue="1"/>
    </cacheField>
    <cacheField name="A. morts 3" numFmtId="0">
      <sharedItems containsSemiMixedTypes="0" containsString="0" containsNumber="1" containsInteger="1" minValue="0" maxValue="1"/>
    </cacheField>
    <cacheField name="Perches A. 3" numFmtId="0">
      <sharedItems containsSemiMixedTypes="0" containsString="0" containsNumber="1" containsInteger="1" minValue="0" maxValue="0"/>
    </cacheField>
    <cacheField name="PB A. 3" numFmtId="0">
      <sharedItems containsSemiMixedTypes="0" containsString="0" containsNumber="1" containsInteger="1" minValue="0" maxValue="0"/>
    </cacheField>
    <cacheField name="Essence 4" numFmtId="0">
      <sharedItems/>
    </cacheField>
    <cacheField name="G 4" numFmtId="0">
      <sharedItems containsSemiMixedTypes="0" containsString="0" containsNumber="1" containsInteger="1" minValue="0" maxValue="0"/>
    </cacheField>
    <cacheField name="PB 4" numFmtId="0">
      <sharedItems containsSemiMixedTypes="0" containsString="0" containsNumber="1" containsInteger="1" minValue="0" maxValue="0"/>
    </cacheField>
    <cacheField name="BM 4" numFmtId="0">
      <sharedItems containsSemiMixedTypes="0" containsString="0" containsNumber="1" containsInteger="1" minValue="0" maxValue="0"/>
    </cacheField>
    <cacheField name="GB 4" numFmtId="0">
      <sharedItems containsSemiMixedTypes="0" containsString="0" containsNumber="1" containsInteger="1" minValue="0" maxValue="0"/>
    </cacheField>
    <cacheField name="TGB 4" numFmtId="0">
      <sharedItems containsSemiMixedTypes="0" containsString="0" containsNumber="1" containsInteger="1" minValue="0" maxValue="0"/>
    </cacheField>
    <cacheField name="A. bios 4" numFmtId="0">
      <sharedItems containsSemiMixedTypes="0" containsString="0" containsNumber="1" containsInteger="1" minValue="0" maxValue="0"/>
    </cacheField>
    <cacheField name="A. morts 4" numFmtId="0">
      <sharedItems containsSemiMixedTypes="0" containsString="0" containsNumber="1" containsInteger="1" minValue="0" maxValue="1"/>
    </cacheField>
    <cacheField name="Perches A. 4" numFmtId="0">
      <sharedItems containsSemiMixedTypes="0" containsString="0" containsNumber="1" containsInteger="1" minValue="0" maxValue="1"/>
    </cacheField>
    <cacheField name="PB A. 4" numFmtId="0">
      <sharedItems containsSemiMixedTypes="0" containsString="0" containsNumber="1" containsInteger="1" minValue="0" maxValue="0"/>
    </cacheField>
    <cacheField name="Essence 5" numFmtId="0">
      <sharedItems/>
    </cacheField>
    <cacheField name="G 5" numFmtId="0">
      <sharedItems containsSemiMixedTypes="0" containsString="0" containsNumber="1" containsInteger="1" minValue="0" maxValue="2"/>
    </cacheField>
    <cacheField name="PB 5" numFmtId="0">
      <sharedItems containsSemiMixedTypes="0" containsString="0" containsNumber="1" containsInteger="1" minValue="0" maxValue="1"/>
    </cacheField>
    <cacheField name="BM 5" numFmtId="0">
      <sharedItems containsSemiMixedTypes="0" containsString="0" containsNumber="1" containsInteger="1" minValue="0" maxValue="0"/>
    </cacheField>
    <cacheField name="GB 5" numFmtId="0">
      <sharedItems containsSemiMixedTypes="0" containsString="0" containsNumber="1" containsInteger="1" minValue="0" maxValue="0"/>
    </cacheField>
    <cacheField name="TGB 5" numFmtId="0">
      <sharedItems containsSemiMixedTypes="0" containsString="0" containsNumber="1" containsInteger="1" minValue="0" maxValue="0"/>
    </cacheField>
    <cacheField name="A. bios 5" numFmtId="0">
      <sharedItems containsSemiMixedTypes="0" containsString="0" containsNumber="1" containsInteger="1" minValue="0" maxValue="0"/>
    </cacheField>
    <cacheField name="A. morts 5" numFmtId="0">
      <sharedItems containsSemiMixedTypes="0" containsString="0" containsNumber="1" containsInteger="1" minValue="0" maxValue="0"/>
    </cacheField>
    <cacheField name="Perches A. 5" numFmtId="0">
      <sharedItems containsSemiMixedTypes="0" containsString="0" containsNumber="1" containsInteger="1" minValue="0" maxValue="2"/>
    </cacheField>
    <cacheField name="PB A. 5" numFmtId="0">
      <sharedItems containsSemiMixedTypes="0" containsString="0" containsNumber="1" containsInteger="1" minValue="0" maxValue="0"/>
    </cacheField>
    <cacheField name="Essence 6" numFmtId="0">
      <sharedItems/>
    </cacheField>
    <cacheField name="G 6" numFmtId="0">
      <sharedItems containsSemiMixedTypes="0" containsString="0" containsNumber="1" containsInteger="1" minValue="0" maxValue="4"/>
    </cacheField>
    <cacheField name="PB 6" numFmtId="0">
      <sharedItems containsSemiMixedTypes="0" containsString="0" containsNumber="1" containsInteger="1" minValue="0" maxValue="0"/>
    </cacheField>
    <cacheField name="BM 6" numFmtId="0">
      <sharedItems containsSemiMixedTypes="0" containsString="0" containsNumber="1" containsInteger="1" minValue="0" maxValue="0"/>
    </cacheField>
    <cacheField name="GB 6" numFmtId="0">
      <sharedItems containsSemiMixedTypes="0" containsString="0" containsNumber="1" containsInteger="1" minValue="0" maxValue="2"/>
    </cacheField>
    <cacheField name="TGB 6" numFmtId="0">
      <sharedItems containsSemiMixedTypes="0" containsString="0" containsNumber="1" containsInteger="1" minValue="0" maxValue="1"/>
    </cacheField>
    <cacheField name="A. bios 6" numFmtId="0">
      <sharedItems containsSemiMixedTypes="0" containsString="0" containsNumber="1" containsInteger="1" minValue="0" maxValue="0"/>
    </cacheField>
    <cacheField name="A. morts 6" numFmtId="0">
      <sharedItems containsSemiMixedTypes="0" containsString="0" containsNumber="1" containsInteger="1" minValue="0" maxValue="0"/>
    </cacheField>
    <cacheField name="Perches A. 6" numFmtId="0">
      <sharedItems containsSemiMixedTypes="0" containsString="0" containsNumber="1" containsInteger="1" minValue="0" maxValue="0"/>
    </cacheField>
    <cacheField name="PB A. 6" numFmtId="0">
      <sharedItems containsSemiMixedTypes="0" containsString="0" containsNumber="1" containsInteger="1" minValue="0" maxValue="0"/>
    </cacheField>
    <cacheField name="Essence 7" numFmtId="0">
      <sharedItems/>
    </cacheField>
    <cacheField name="G 7" numFmtId="0">
      <sharedItems containsSemiMixedTypes="0" containsString="0" containsNumber="1" containsInteger="1" minValue="0" maxValue="4"/>
    </cacheField>
    <cacheField name="PB 7" numFmtId="0">
      <sharedItems containsSemiMixedTypes="0" containsString="0" containsNumber="1" containsInteger="1" minValue="0" maxValue="0"/>
    </cacheField>
    <cacheField name="BM 7" numFmtId="0">
      <sharedItems containsSemiMixedTypes="0" containsString="0" containsNumber="1" containsInteger="1" minValue="0" maxValue="1"/>
    </cacheField>
    <cacheField name="GB 7" numFmtId="0">
      <sharedItems containsSemiMixedTypes="0" containsString="0" containsNumber="1" containsInteger="1" minValue="0" maxValue="1"/>
    </cacheField>
    <cacheField name="TGB 7" numFmtId="0">
      <sharedItems containsSemiMixedTypes="0" containsString="0" containsNumber="1" containsInteger="1" minValue="0" maxValue="1"/>
    </cacheField>
    <cacheField name="A. bios 7" numFmtId="0">
      <sharedItems containsSemiMixedTypes="0" containsString="0" containsNumber="1" containsInteger="1" minValue="0" maxValue="0"/>
    </cacheField>
    <cacheField name="A. morts 7" numFmtId="0">
      <sharedItems containsSemiMixedTypes="0" containsString="0" containsNumber="1" containsInteger="1" minValue="0" maxValue="0"/>
    </cacheField>
    <cacheField name="Perches A. 7" numFmtId="0">
      <sharedItems containsSemiMixedTypes="0" containsString="0" containsNumber="1" containsInteger="1" minValue="0" maxValue="0"/>
    </cacheField>
    <cacheField name="PB A. 7" numFmtId="0">
      <sharedItems containsSemiMixedTypes="0" containsString="0" containsNumber="1" containsInteger="1" minValue="0" maxValue="0"/>
    </cacheField>
    <cacheField name="Essence 8" numFmtId="0">
      <sharedItems containsNonDate="0" containsString="0" containsBlank="1"/>
    </cacheField>
    <cacheField name="G 8" numFmtId="0">
      <sharedItems containsSemiMixedTypes="0" containsString="0" containsNumber="1" containsInteger="1" minValue="0" maxValue="0"/>
    </cacheField>
    <cacheField name="PB 8" numFmtId="0">
      <sharedItems containsSemiMixedTypes="0" containsString="0" containsNumber="1" containsInteger="1" minValue="0" maxValue="0"/>
    </cacheField>
    <cacheField name="BM 8" numFmtId="0">
      <sharedItems containsSemiMixedTypes="0" containsString="0" containsNumber="1" containsInteger="1" minValue="0" maxValue="0"/>
    </cacheField>
    <cacheField name="GB 8" numFmtId="0">
      <sharedItems containsSemiMixedTypes="0" containsString="0" containsNumber="1" containsInteger="1" minValue="0" maxValue="0"/>
    </cacheField>
    <cacheField name="TGB 8" numFmtId="0">
      <sharedItems containsSemiMixedTypes="0" containsString="0" containsNumber="1" containsInteger="1" minValue="0" maxValue="0"/>
    </cacheField>
    <cacheField name="A. bios 8" numFmtId="0">
      <sharedItems containsSemiMixedTypes="0" containsString="0" containsNumber="1" containsInteger="1" minValue="0" maxValue="0"/>
    </cacheField>
    <cacheField name="A. morts 8" numFmtId="0">
      <sharedItems containsSemiMixedTypes="0" containsString="0" containsNumber="1" containsInteger="1" minValue="0" maxValue="0"/>
    </cacheField>
    <cacheField name="Perches A. 8" numFmtId="0">
      <sharedItems containsSemiMixedTypes="0" containsString="0" containsNumber="1" containsInteger="1" minValue="0" maxValue="0"/>
    </cacheField>
    <cacheField name="PB A. 8" numFmtId="0">
      <sharedItems containsSemiMixedTypes="0" containsString="0" containsNumber="1" containsInteger="1" minValue="0" maxValue="0"/>
    </cacheField>
    <cacheField name="Essence 9" numFmtId="0">
      <sharedItems containsNonDate="0" containsString="0" containsBlank="1"/>
    </cacheField>
    <cacheField name="G 9" numFmtId="0">
      <sharedItems containsSemiMixedTypes="0" containsString="0" containsNumber="1" containsInteger="1" minValue="0" maxValue="0"/>
    </cacheField>
    <cacheField name="PB 9" numFmtId="0">
      <sharedItems containsSemiMixedTypes="0" containsString="0" containsNumber="1" containsInteger="1" minValue="0" maxValue="0"/>
    </cacheField>
    <cacheField name="BM 9" numFmtId="0">
      <sharedItems containsSemiMixedTypes="0" containsString="0" containsNumber="1" containsInteger="1" minValue="0" maxValue="0"/>
    </cacheField>
    <cacheField name="GB 9" numFmtId="0">
      <sharedItems containsSemiMixedTypes="0" containsString="0" containsNumber="1" containsInteger="1" minValue="0" maxValue="0"/>
    </cacheField>
    <cacheField name="TGB 9" numFmtId="0">
      <sharedItems containsSemiMixedTypes="0" containsString="0" containsNumber="1" containsInteger="1" minValue="0" maxValue="0"/>
    </cacheField>
    <cacheField name="A. bios 9" numFmtId="0">
      <sharedItems containsSemiMixedTypes="0" containsString="0" containsNumber="1" containsInteger="1" minValue="0" maxValue="0"/>
    </cacheField>
    <cacheField name="A. morts 9" numFmtId="0">
      <sharedItems containsSemiMixedTypes="0" containsString="0" containsNumber="1" containsInteger="1" minValue="0" maxValue="0"/>
    </cacheField>
    <cacheField name="Perches A. 9" numFmtId="0">
      <sharedItems containsSemiMixedTypes="0" containsString="0" containsNumber="1" containsInteger="1" minValue="0" maxValue="0"/>
    </cacheField>
    <cacheField name="PB A. 9" numFmtId="0">
      <sharedItems containsSemiMixedTypes="0" containsString="0" containsNumber="1" containsInteger="1" minValue="0" maxValue="0"/>
    </cacheField>
    <cacheField name="Essence 10" numFmtId="0">
      <sharedItems containsNonDate="0" containsString="0" containsBlank="1"/>
    </cacheField>
    <cacheField name="G 10" numFmtId="0">
      <sharedItems containsSemiMixedTypes="0" containsString="0" containsNumber="1" containsInteger="1" minValue="0" maxValue="0"/>
    </cacheField>
    <cacheField name="PB 10" numFmtId="0">
      <sharedItems containsSemiMixedTypes="0" containsString="0" containsNumber="1" containsInteger="1" minValue="0" maxValue="0"/>
    </cacheField>
    <cacheField name="BM 10" numFmtId="0">
      <sharedItems containsSemiMixedTypes="0" containsString="0" containsNumber="1" containsInteger="1" minValue="0" maxValue="0"/>
    </cacheField>
    <cacheField name="GB 10" numFmtId="0">
      <sharedItems containsSemiMixedTypes="0" containsString="0" containsNumber="1" containsInteger="1" minValue="0" maxValue="0"/>
    </cacheField>
    <cacheField name="TGB 10" numFmtId="0">
      <sharedItems containsSemiMixedTypes="0" containsString="0" containsNumber="1" containsInteger="1" minValue="0" maxValue="0"/>
    </cacheField>
    <cacheField name="A. bios 10" numFmtId="0">
      <sharedItems containsSemiMixedTypes="0" containsString="0" containsNumber="1" containsInteger="1" minValue="0" maxValue="0"/>
    </cacheField>
    <cacheField name="A. morts 10" numFmtId="0">
      <sharedItems containsSemiMixedTypes="0" containsString="0" containsNumber="1" containsInteger="1" minValue="0" maxValue="0"/>
    </cacheField>
    <cacheField name="Perches A. 10" numFmtId="0">
      <sharedItems containsSemiMixedTypes="0" containsString="0" containsNumber="1" containsInteger="1" minValue="0" maxValue="0"/>
    </cacheField>
    <cacheField name="PB A. 10" numFmtId="0">
      <sharedItems containsSemiMixedTypes="0" containsString="0" containsNumber="1" containsInteger="1" minValue="0" maxValue="0"/>
    </cacheField>
    <cacheField name="Surf. Régé." numFmtId="0">
      <sharedItems containsSemiMixedTypes="0" containsString="0" containsNumber="1" minValue="0.05" maxValue="0.7"/>
    </cacheField>
    <cacheField name="Surf. régé. div." numFmtId="9">
      <sharedItems containsString="0" containsBlank="1" containsNumber="1" minValue="0.05" maxValue="0.35"/>
    </cacheField>
    <cacheField name="G vivante" numFmtId="0" formula="'G commerciale'+('A. bios 1'+'A. bios 2'+'A. bios 3'+'A. bios 4'+'A. bios 5'+'A. bios 6'+'A. bios 7'+'A. bios 8'+'A. bios 9'+'A. bios 10')*Coefficient" databaseField="0"/>
    <cacheField name="Nombre Perches A." numFmtId="0" formula="'Perches A. 1'+'Perches A. 2'+'Perches A. 3'+'Perches A. 4'+'Perches A. 5'+'Perches A. 6'+'Perches A. 7'+'Perches A. 8'+'Perches A. 9'+'Perches A. 10'" databaseField="0"/>
    <cacheField name="Nombre PB A." numFmtId="0" formula="'PB A. 1'+'PB A. 2'+'PB A. 3'+'PB A. 4'+'PB A. 5'+'PB A. 6'+'PB A. 7'+'PB A. 8'+'PB A. 9'+'PB A. 10'" databaseField="0"/>
    <cacheField name="PB" numFmtId="0" formula=" ('PB 1'+'PB 2'+'PB 3'+'PB 4'+'PB 5'+'PB 6'+'PB 7'+'PB 8'+'PB 9'+'PB 10')*Coefficient" databaseField="0"/>
    <cacheField name="BM" numFmtId="0" formula=" ('BM 1'+'BM 2'+'BM 3'+'BM 4'+'BM 5'+'BM 6'+'BM 7'+'BM 8'+'BM 9'+'BM 10')*Coefficient" databaseField="0"/>
    <cacheField name="GB" numFmtId="0" formula=" ('GB 1'+'GB 2'+'GB 3'+'GB 4'+'GB 5'+'GB 6'+'GB 7'+'GB 8'+'GB 9'+'GB 10')*Coefficient" databaseField="0"/>
    <cacheField name="TGB" numFmtId="0" formula=" ('TGB 1'+'TGB 2'+'TGB 3'+'TGB 4'+'TGB 5'+'TGB 6'+'TGB 7'+'TGB 8'+'TGB 9'+'TGB 10')*Coefficient" databaseField="0"/>
    <cacheField name="A. bios" numFmtId="0" formula=" ('A. bios 1'+'A. bios 2'+'A. bios 3'+'A. bios 4'+'A. bios 5'+'A. bios 6'+'A. bios 7'+'A. bios 8'+'A. bios 9'+'A. bios 10')*Coefficient" databaseField="0"/>
    <cacheField name="A. morts" numFmtId="0" formula=" ('A. morts 1'+'A. morts 2'+'A. morts 3'+'A. morts 4'+'A. morts 5'+'A. morts 6'+'A. morts 7'+'A. morts 8'+'A. morts 9'+'A. morts 10')*Coefficient" databaseField="0"/>
    <cacheField name="G globale" numFmtId="0" formula="'G vivante'+(('A. morts 1'+'A. morts 2'+'A. morts 3'+'A. morts 4'+'A. morts 5'+'A. morts 6'+'A. morts 7'+'A. morts 8'+'A. morts 9'+'A. morts 10')*Coefficient)" databaseField="0"/>
    <cacheField name="G commerciale" numFmtId="0" formula="'G 1'+'G 2'+'G 3'+'G 4'+'G 5'+'G 6'+'G 7'+'G 8'+'G 9'+'G 10'" databaseField="0"/>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7">
  <r>
    <x v="0"/>
    <n v="2"/>
    <s v="HETRE"/>
    <n v="8"/>
    <n v="0"/>
    <n v="3"/>
    <n v="1"/>
    <n v="0"/>
    <n v="0"/>
    <n v="1"/>
    <n v="5"/>
    <n v="4"/>
    <s v="CHENE"/>
    <n v="10"/>
    <n v="0"/>
    <n v="1"/>
    <n v="4"/>
    <n v="0"/>
    <n v="0"/>
    <n v="0"/>
    <n v="0"/>
    <n v="0"/>
    <s v="BOULEAU"/>
    <n v="2"/>
    <n v="0"/>
    <n v="1"/>
    <n v="0"/>
    <n v="0"/>
    <n v="0"/>
    <n v="0"/>
    <n v="0"/>
    <n v="0"/>
    <s v="SORBIER DES OIS."/>
    <n v="0"/>
    <n v="0"/>
    <n v="0"/>
    <n v="0"/>
    <n v="0"/>
    <n v="0"/>
    <n v="1"/>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4"/>
    <m/>
  </r>
  <r>
    <x v="1"/>
    <n v="2"/>
    <s v="HETRE"/>
    <n v="2"/>
    <n v="1"/>
    <n v="0"/>
    <n v="0"/>
    <n v="0"/>
    <n v="0"/>
    <n v="0"/>
    <n v="2"/>
    <n v="3"/>
    <s v="CHENE"/>
    <n v="24"/>
    <n v="0"/>
    <n v="6"/>
    <n v="5"/>
    <n v="1"/>
    <n v="0"/>
    <n v="0"/>
    <n v="0"/>
    <n v="0"/>
    <s v="BOULEAU"/>
    <n v="0"/>
    <n v="0"/>
    <n v="0"/>
    <n v="0"/>
    <n v="0"/>
    <n v="0"/>
    <n v="1"/>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25"/>
    <m/>
  </r>
  <r>
    <x v="2"/>
    <n v="2"/>
    <s v="HETRE"/>
    <n v="0"/>
    <n v="0"/>
    <n v="0"/>
    <n v="0"/>
    <n v="0"/>
    <n v="0"/>
    <n v="0"/>
    <n v="1"/>
    <n v="4"/>
    <s v="CHENE"/>
    <n v="22"/>
    <n v="0"/>
    <n v="1"/>
    <n v="9"/>
    <n v="1"/>
    <n v="0"/>
    <n v="2"/>
    <n v="0"/>
    <n v="0"/>
    <s v="BOULEAU"/>
    <n v="2"/>
    <n v="0"/>
    <n v="1"/>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1"/>
    <m/>
  </r>
  <r>
    <x v="3"/>
    <n v="2"/>
    <s v="HETRE"/>
    <n v="2"/>
    <n v="1"/>
    <n v="0"/>
    <n v="0"/>
    <n v="0"/>
    <n v="0"/>
    <n v="0"/>
    <n v="2"/>
    <n v="3"/>
    <s v="CHENE"/>
    <n v="18"/>
    <n v="0"/>
    <n v="2"/>
    <n v="5"/>
    <n v="2"/>
    <n v="0"/>
    <n v="1"/>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3"/>
    <m/>
  </r>
  <r>
    <x v="4"/>
    <n v="2"/>
    <s v="HETRE"/>
    <n v="2"/>
    <n v="1"/>
    <n v="0"/>
    <n v="0"/>
    <n v="0"/>
    <n v="0"/>
    <n v="0"/>
    <n v="1"/>
    <n v="0"/>
    <s v="CHENE"/>
    <n v="24"/>
    <n v="1"/>
    <n v="11"/>
    <n v="0"/>
    <n v="0"/>
    <n v="0"/>
    <n v="0"/>
    <n v="0"/>
    <n v="0"/>
    <s v="BOULEAU"/>
    <n v="0"/>
    <n v="0"/>
    <n v="0"/>
    <n v="0"/>
    <n v="0"/>
    <n v="0"/>
    <n v="0"/>
    <n v="0"/>
    <n v="0"/>
    <s v="SORBIER DES OIS."/>
    <n v="0"/>
    <n v="0"/>
    <n v="0"/>
    <n v="0"/>
    <n v="0"/>
    <n v="0"/>
    <n v="1"/>
    <n v="0"/>
    <n v="0"/>
    <s v="CHARME"/>
    <n v="0"/>
    <n v="0"/>
    <n v="0"/>
    <n v="0"/>
    <n v="0"/>
    <n v="0"/>
    <n v="0"/>
    <n v="0"/>
    <n v="0"/>
    <s v="PIN SYLVESTRE"/>
    <n v="0"/>
    <n v="0"/>
    <n v="0"/>
    <n v="0"/>
    <n v="0"/>
    <n v="0"/>
    <n v="0"/>
    <n v="0"/>
    <n v="0"/>
    <s v="EPICEA"/>
    <n v="2"/>
    <n v="0"/>
    <n v="0"/>
    <n v="1"/>
    <n v="0"/>
    <n v="0"/>
    <n v="0"/>
    <n v="0"/>
    <n v="0"/>
    <m/>
    <n v="0"/>
    <n v="0"/>
    <n v="0"/>
    <n v="0"/>
    <n v="0"/>
    <n v="0"/>
    <n v="0"/>
    <n v="0"/>
    <n v="0"/>
    <m/>
    <n v="0"/>
    <n v="0"/>
    <n v="0"/>
    <n v="0"/>
    <n v="0"/>
    <n v="0"/>
    <n v="0"/>
    <n v="0"/>
    <n v="0"/>
    <m/>
    <n v="0"/>
    <n v="0"/>
    <n v="0"/>
    <n v="0"/>
    <n v="0"/>
    <n v="0"/>
    <n v="0"/>
    <n v="0"/>
    <n v="0"/>
    <n v="0.1"/>
    <m/>
  </r>
  <r>
    <x v="5"/>
    <n v="2"/>
    <s v="HETRE"/>
    <n v="8"/>
    <n v="0"/>
    <n v="0"/>
    <n v="1"/>
    <n v="3"/>
    <n v="0"/>
    <n v="0"/>
    <n v="1"/>
    <n v="0"/>
    <s v="CHENE"/>
    <n v="14"/>
    <n v="0"/>
    <n v="6"/>
    <n v="1"/>
    <n v="0"/>
    <n v="0"/>
    <n v="0"/>
    <n v="0"/>
    <n v="0"/>
    <s v="BOULEAU"/>
    <n v="0"/>
    <n v="0"/>
    <n v="0"/>
    <n v="0"/>
    <n v="0"/>
    <n v="0"/>
    <n v="0"/>
    <n v="0"/>
    <n v="0"/>
    <s v="SORBIER DES OIS."/>
    <n v="0"/>
    <n v="0"/>
    <n v="0"/>
    <n v="0"/>
    <n v="0"/>
    <n v="0"/>
    <n v="0"/>
    <n v="0"/>
    <n v="0"/>
    <s v="CHARME"/>
    <n v="0"/>
    <n v="0"/>
    <n v="0"/>
    <n v="0"/>
    <n v="0"/>
    <n v="0"/>
    <n v="0"/>
    <n v="0"/>
    <n v="0"/>
    <s v="PIN SYLVESTRE"/>
    <n v="2"/>
    <n v="0"/>
    <n v="0"/>
    <n v="0"/>
    <n v="1"/>
    <n v="0"/>
    <n v="0"/>
    <n v="0"/>
    <n v="0"/>
    <s v="EPICEA"/>
    <n v="4"/>
    <n v="0"/>
    <n v="1"/>
    <n v="0"/>
    <n v="1"/>
    <n v="0"/>
    <n v="0"/>
    <n v="0"/>
    <n v="0"/>
    <m/>
    <n v="0"/>
    <n v="0"/>
    <n v="0"/>
    <n v="0"/>
    <n v="0"/>
    <n v="0"/>
    <n v="0"/>
    <n v="0"/>
    <n v="0"/>
    <m/>
    <n v="0"/>
    <n v="0"/>
    <n v="0"/>
    <n v="0"/>
    <n v="0"/>
    <n v="0"/>
    <n v="0"/>
    <n v="0"/>
    <n v="0"/>
    <m/>
    <n v="0"/>
    <n v="0"/>
    <n v="0"/>
    <n v="0"/>
    <n v="0"/>
    <n v="0"/>
    <n v="0"/>
    <n v="0"/>
    <n v="0"/>
    <n v="0.65"/>
    <n v="0.05"/>
  </r>
  <r>
    <x v="6"/>
    <n v="2"/>
    <s v="HETRE"/>
    <n v="10"/>
    <n v="1"/>
    <n v="3"/>
    <n v="1"/>
    <n v="0"/>
    <n v="0"/>
    <n v="2"/>
    <n v="0"/>
    <n v="0"/>
    <s v="CHENE"/>
    <n v="12"/>
    <n v="0"/>
    <n v="2"/>
    <n v="4"/>
    <n v="0"/>
    <n v="1"/>
    <n v="1"/>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3"/>
    <m/>
  </r>
  <r>
    <x v="7"/>
    <n v="2"/>
    <s v="HETRE"/>
    <n v="4"/>
    <n v="0"/>
    <n v="1"/>
    <n v="1"/>
    <n v="0"/>
    <n v="0"/>
    <n v="0"/>
    <n v="1"/>
    <n v="1"/>
    <s v="CHENE"/>
    <n v="14"/>
    <n v="0"/>
    <n v="5"/>
    <n v="2"/>
    <n v="0"/>
    <n v="0"/>
    <n v="1"/>
    <n v="0"/>
    <n v="0"/>
    <s v="BOULEAU"/>
    <n v="4"/>
    <n v="1"/>
    <n v="1"/>
    <n v="0"/>
    <n v="0"/>
    <n v="0"/>
    <n v="0"/>
    <n v="0"/>
    <n v="0"/>
    <s v="SORBIER DES OIS."/>
    <n v="0"/>
    <n v="0"/>
    <n v="0"/>
    <n v="0"/>
    <n v="0"/>
    <n v="0"/>
    <n v="0"/>
    <n v="0"/>
    <n v="0"/>
    <s v="CHARME"/>
    <n v="0"/>
    <n v="0"/>
    <n v="0"/>
    <n v="0"/>
    <n v="0"/>
    <n v="0"/>
    <n v="0"/>
    <n v="0"/>
    <n v="0"/>
    <s v="PIN SYLVESTRE"/>
    <n v="4"/>
    <n v="0"/>
    <n v="0"/>
    <n v="2"/>
    <n v="0"/>
    <n v="0"/>
    <n v="0"/>
    <n v="0"/>
    <n v="0"/>
    <s v="EPICEA"/>
    <n v="0"/>
    <n v="0"/>
    <n v="0"/>
    <n v="0"/>
    <n v="0"/>
    <n v="0"/>
    <n v="0"/>
    <n v="0"/>
    <n v="0"/>
    <m/>
    <n v="0"/>
    <n v="0"/>
    <n v="0"/>
    <n v="0"/>
    <n v="0"/>
    <n v="0"/>
    <n v="0"/>
    <n v="0"/>
    <n v="0"/>
    <m/>
    <n v="0"/>
    <n v="0"/>
    <n v="0"/>
    <n v="0"/>
    <n v="0"/>
    <n v="0"/>
    <n v="0"/>
    <n v="0"/>
    <n v="0"/>
    <m/>
    <n v="0"/>
    <n v="0"/>
    <n v="0"/>
    <n v="0"/>
    <n v="0"/>
    <n v="0"/>
    <n v="0"/>
    <n v="0"/>
    <n v="0"/>
    <n v="0.1"/>
    <m/>
  </r>
  <r>
    <x v="8"/>
    <n v="2"/>
    <s v="HETRE"/>
    <n v="0"/>
    <n v="0"/>
    <n v="0"/>
    <n v="0"/>
    <n v="0"/>
    <n v="0"/>
    <n v="0"/>
    <n v="4"/>
    <n v="1"/>
    <s v="CHENE"/>
    <n v="22"/>
    <n v="0"/>
    <n v="8"/>
    <n v="3"/>
    <n v="0"/>
    <n v="0"/>
    <n v="0"/>
    <n v="0"/>
    <n v="0"/>
    <s v="BOULEAU"/>
    <n v="2"/>
    <n v="1"/>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25"/>
    <n v="0.05"/>
  </r>
  <r>
    <x v="9"/>
    <n v="2"/>
    <s v="HETRE"/>
    <n v="6"/>
    <n v="2"/>
    <n v="0"/>
    <n v="1"/>
    <n v="0"/>
    <n v="0"/>
    <n v="0"/>
    <n v="1"/>
    <n v="1"/>
    <s v="CHENE"/>
    <n v="14"/>
    <n v="0"/>
    <n v="6"/>
    <n v="1"/>
    <n v="0"/>
    <n v="0"/>
    <n v="1"/>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6"/>
    <m/>
  </r>
  <r>
    <x v="10"/>
    <n v="2"/>
    <s v="HETRE"/>
    <n v="6"/>
    <n v="0"/>
    <n v="0"/>
    <n v="3"/>
    <n v="0"/>
    <n v="1"/>
    <n v="0"/>
    <n v="4"/>
    <n v="0"/>
    <s v="CHENE"/>
    <n v="16"/>
    <n v="0"/>
    <n v="3"/>
    <n v="4"/>
    <n v="1"/>
    <n v="0"/>
    <n v="0"/>
    <n v="0"/>
    <n v="0"/>
    <s v="BOULEAU"/>
    <n v="2"/>
    <n v="0"/>
    <n v="1"/>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4"/>
    <m/>
  </r>
  <r>
    <x v="11"/>
    <n v="2"/>
    <s v="HETRE"/>
    <n v="10"/>
    <n v="0"/>
    <n v="5"/>
    <n v="0"/>
    <n v="0"/>
    <n v="0"/>
    <n v="0"/>
    <n v="3"/>
    <n v="3"/>
    <s v="CHENE"/>
    <n v="8"/>
    <n v="0"/>
    <n v="2"/>
    <n v="2"/>
    <n v="0"/>
    <n v="0"/>
    <n v="0"/>
    <n v="0"/>
    <n v="0"/>
    <s v="BOULEAU"/>
    <n v="2"/>
    <n v="0"/>
    <n v="1"/>
    <n v="0"/>
    <n v="0"/>
    <n v="1"/>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05"/>
    <m/>
  </r>
  <r>
    <x v="12"/>
    <n v="2"/>
    <s v="HETRE"/>
    <n v="10"/>
    <n v="1"/>
    <n v="3"/>
    <n v="1"/>
    <n v="0"/>
    <n v="0"/>
    <n v="0"/>
    <n v="4"/>
    <n v="0"/>
    <s v="CHENE"/>
    <n v="12"/>
    <n v="0"/>
    <n v="3"/>
    <n v="3"/>
    <n v="0"/>
    <n v="0"/>
    <n v="0"/>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3"/>
    <n v="0.05"/>
  </r>
  <r>
    <x v="13"/>
    <n v="2"/>
    <s v="HETRE"/>
    <n v="4"/>
    <n v="1"/>
    <n v="1"/>
    <n v="0"/>
    <n v="0"/>
    <n v="0"/>
    <n v="0"/>
    <n v="0"/>
    <n v="1"/>
    <s v="CHENE"/>
    <n v="20"/>
    <n v="1"/>
    <n v="3"/>
    <n v="6"/>
    <n v="0"/>
    <n v="0"/>
    <n v="0"/>
    <n v="0"/>
    <n v="0"/>
    <s v="BOULEAU"/>
    <n v="0"/>
    <n v="0"/>
    <n v="0"/>
    <n v="0"/>
    <n v="0"/>
    <n v="0"/>
    <n v="0"/>
    <n v="0"/>
    <n v="0"/>
    <s v="SORBIER DES OIS."/>
    <n v="0"/>
    <n v="0"/>
    <n v="0"/>
    <n v="0"/>
    <n v="0"/>
    <n v="0"/>
    <n v="0"/>
    <n v="0"/>
    <n v="0"/>
    <s v="CHARME"/>
    <n v="2"/>
    <n v="1"/>
    <n v="0"/>
    <n v="0"/>
    <n v="0"/>
    <n v="0"/>
    <n v="0"/>
    <n v="2"/>
    <n v="0"/>
    <s v="PIN SYLVESTRE"/>
    <n v="0"/>
    <n v="0"/>
    <n v="0"/>
    <n v="0"/>
    <n v="0"/>
    <n v="0"/>
    <n v="0"/>
    <n v="0"/>
    <n v="0"/>
    <s v="EPICEA"/>
    <n v="0"/>
    <n v="0"/>
    <n v="0"/>
    <n v="0"/>
    <n v="0"/>
    <n v="0"/>
    <n v="0"/>
    <n v="0"/>
    <n v="0"/>
    <m/>
    <n v="0"/>
    <n v="0"/>
    <n v="0"/>
    <n v="0"/>
    <n v="0"/>
    <n v="0"/>
    <n v="0"/>
    <n v="0"/>
    <n v="0"/>
    <m/>
    <n v="0"/>
    <n v="0"/>
    <n v="0"/>
    <n v="0"/>
    <n v="0"/>
    <n v="0"/>
    <n v="0"/>
    <n v="0"/>
    <n v="0"/>
    <m/>
    <n v="0"/>
    <n v="0"/>
    <n v="0"/>
    <n v="0"/>
    <n v="0"/>
    <n v="0"/>
    <n v="0"/>
    <n v="0"/>
    <n v="0"/>
    <n v="0.4"/>
    <n v="0.1"/>
  </r>
  <r>
    <x v="14"/>
    <n v="2"/>
    <s v="HETRE"/>
    <n v="4"/>
    <n v="0"/>
    <n v="0"/>
    <n v="0"/>
    <n v="2"/>
    <n v="0"/>
    <n v="0"/>
    <n v="0"/>
    <n v="2"/>
    <s v="CHENE"/>
    <n v="24"/>
    <n v="0"/>
    <n v="9"/>
    <n v="2"/>
    <n v="1"/>
    <n v="0"/>
    <n v="0"/>
    <n v="0"/>
    <n v="0"/>
    <s v="BOULEAU"/>
    <n v="2"/>
    <n v="0"/>
    <n v="0"/>
    <n v="1"/>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7"/>
    <n v="0.35"/>
  </r>
  <r>
    <x v="15"/>
    <n v="2"/>
    <s v="HETRE"/>
    <n v="16"/>
    <n v="2"/>
    <n v="1"/>
    <n v="3"/>
    <n v="2"/>
    <n v="1"/>
    <n v="0"/>
    <n v="1"/>
    <n v="1"/>
    <s v="CHENE"/>
    <n v="16"/>
    <n v="0"/>
    <n v="7"/>
    <n v="1"/>
    <n v="0"/>
    <n v="0"/>
    <n v="0"/>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5"/>
    <m/>
  </r>
  <r>
    <x v="16"/>
    <n v="2"/>
    <s v="HETRE"/>
    <n v="4"/>
    <n v="1"/>
    <n v="1"/>
    <n v="0"/>
    <n v="0"/>
    <n v="1"/>
    <n v="0"/>
    <n v="2"/>
    <n v="1"/>
    <s v="CHENE"/>
    <n v="18"/>
    <n v="0"/>
    <n v="7"/>
    <n v="2"/>
    <n v="0"/>
    <n v="0"/>
    <n v="0"/>
    <n v="0"/>
    <n v="0"/>
    <s v="BOULEAU"/>
    <n v="0"/>
    <n v="0"/>
    <n v="0"/>
    <n v="0"/>
    <n v="0"/>
    <n v="0"/>
    <n v="0"/>
    <n v="0"/>
    <n v="0"/>
    <s v="SORBIER DES OIS."/>
    <n v="0"/>
    <n v="0"/>
    <n v="0"/>
    <n v="0"/>
    <n v="0"/>
    <n v="0"/>
    <n v="0"/>
    <n v="1"/>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7"/>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7">
  <r>
    <x v="0"/>
    <n v="2"/>
    <s v="HETRE"/>
    <n v="8"/>
    <n v="0"/>
    <n v="3"/>
    <n v="1"/>
    <n v="0"/>
    <n v="0"/>
    <n v="1"/>
    <n v="5"/>
    <n v="4"/>
    <s v="CHENE"/>
    <n v="10"/>
    <n v="0"/>
    <n v="1"/>
    <n v="4"/>
    <n v="0"/>
    <n v="0"/>
    <n v="0"/>
    <n v="0"/>
    <n v="0"/>
    <s v="BOULEAU"/>
    <n v="2"/>
    <n v="0"/>
    <n v="1"/>
    <n v="0"/>
    <n v="0"/>
    <n v="0"/>
    <n v="0"/>
    <n v="0"/>
    <n v="0"/>
    <s v="SORBIER DES OIS."/>
    <n v="0"/>
    <n v="0"/>
    <n v="0"/>
    <n v="0"/>
    <n v="0"/>
    <n v="0"/>
    <n v="1"/>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4"/>
    <m/>
  </r>
  <r>
    <x v="1"/>
    <n v="2"/>
    <s v="HETRE"/>
    <n v="2"/>
    <n v="1"/>
    <n v="0"/>
    <n v="0"/>
    <n v="0"/>
    <n v="0"/>
    <n v="0"/>
    <n v="2"/>
    <n v="3"/>
    <s v="CHENE"/>
    <n v="24"/>
    <n v="0"/>
    <n v="6"/>
    <n v="5"/>
    <n v="1"/>
    <n v="0"/>
    <n v="0"/>
    <n v="0"/>
    <n v="0"/>
    <s v="BOULEAU"/>
    <n v="0"/>
    <n v="0"/>
    <n v="0"/>
    <n v="0"/>
    <n v="0"/>
    <n v="0"/>
    <n v="1"/>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25"/>
    <m/>
  </r>
  <r>
    <x v="2"/>
    <n v="2"/>
    <s v="HETRE"/>
    <n v="0"/>
    <n v="0"/>
    <n v="0"/>
    <n v="0"/>
    <n v="0"/>
    <n v="0"/>
    <n v="0"/>
    <n v="1"/>
    <n v="4"/>
    <s v="CHENE"/>
    <n v="22"/>
    <n v="0"/>
    <n v="1"/>
    <n v="9"/>
    <n v="1"/>
    <n v="0"/>
    <n v="2"/>
    <n v="0"/>
    <n v="0"/>
    <s v="BOULEAU"/>
    <n v="2"/>
    <n v="0"/>
    <n v="1"/>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1"/>
    <m/>
  </r>
  <r>
    <x v="3"/>
    <n v="2"/>
    <s v="HETRE"/>
    <n v="2"/>
    <n v="1"/>
    <n v="0"/>
    <n v="0"/>
    <n v="0"/>
    <n v="0"/>
    <n v="0"/>
    <n v="2"/>
    <n v="3"/>
    <s v="CHENE"/>
    <n v="18"/>
    <n v="0"/>
    <n v="2"/>
    <n v="5"/>
    <n v="2"/>
    <n v="0"/>
    <n v="1"/>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3"/>
    <m/>
  </r>
  <r>
    <x v="4"/>
    <n v="2"/>
    <s v="HETRE"/>
    <n v="2"/>
    <n v="1"/>
    <n v="0"/>
    <n v="0"/>
    <n v="0"/>
    <n v="0"/>
    <n v="0"/>
    <n v="1"/>
    <n v="0"/>
    <s v="CHENE"/>
    <n v="24"/>
    <n v="1"/>
    <n v="11"/>
    <n v="0"/>
    <n v="0"/>
    <n v="0"/>
    <n v="0"/>
    <n v="0"/>
    <n v="0"/>
    <s v="BOULEAU"/>
    <n v="0"/>
    <n v="0"/>
    <n v="0"/>
    <n v="0"/>
    <n v="0"/>
    <n v="0"/>
    <n v="0"/>
    <n v="0"/>
    <n v="0"/>
    <s v="SORBIER DES OIS."/>
    <n v="0"/>
    <n v="0"/>
    <n v="0"/>
    <n v="0"/>
    <n v="0"/>
    <n v="0"/>
    <n v="1"/>
    <n v="0"/>
    <n v="0"/>
    <s v="CHARME"/>
    <n v="0"/>
    <n v="0"/>
    <n v="0"/>
    <n v="0"/>
    <n v="0"/>
    <n v="0"/>
    <n v="0"/>
    <n v="0"/>
    <n v="0"/>
    <s v="PIN SYLVESTRE"/>
    <n v="0"/>
    <n v="0"/>
    <n v="0"/>
    <n v="0"/>
    <n v="0"/>
    <n v="0"/>
    <n v="0"/>
    <n v="0"/>
    <n v="0"/>
    <s v="EPICEA"/>
    <n v="2"/>
    <n v="0"/>
    <n v="0"/>
    <n v="1"/>
    <n v="0"/>
    <n v="0"/>
    <n v="0"/>
    <n v="0"/>
    <n v="0"/>
    <m/>
    <n v="0"/>
    <n v="0"/>
    <n v="0"/>
    <n v="0"/>
    <n v="0"/>
    <n v="0"/>
    <n v="0"/>
    <n v="0"/>
    <n v="0"/>
    <m/>
    <n v="0"/>
    <n v="0"/>
    <n v="0"/>
    <n v="0"/>
    <n v="0"/>
    <n v="0"/>
    <n v="0"/>
    <n v="0"/>
    <n v="0"/>
    <m/>
    <n v="0"/>
    <n v="0"/>
    <n v="0"/>
    <n v="0"/>
    <n v="0"/>
    <n v="0"/>
    <n v="0"/>
    <n v="0"/>
    <n v="0"/>
    <n v="0.1"/>
    <m/>
  </r>
  <r>
    <x v="5"/>
    <n v="2"/>
    <s v="HETRE"/>
    <n v="8"/>
    <n v="0"/>
    <n v="0"/>
    <n v="1"/>
    <n v="3"/>
    <n v="0"/>
    <n v="0"/>
    <n v="1"/>
    <n v="0"/>
    <s v="CHENE"/>
    <n v="14"/>
    <n v="0"/>
    <n v="6"/>
    <n v="1"/>
    <n v="0"/>
    <n v="0"/>
    <n v="0"/>
    <n v="0"/>
    <n v="0"/>
    <s v="BOULEAU"/>
    <n v="0"/>
    <n v="0"/>
    <n v="0"/>
    <n v="0"/>
    <n v="0"/>
    <n v="0"/>
    <n v="0"/>
    <n v="0"/>
    <n v="0"/>
    <s v="SORBIER DES OIS."/>
    <n v="0"/>
    <n v="0"/>
    <n v="0"/>
    <n v="0"/>
    <n v="0"/>
    <n v="0"/>
    <n v="0"/>
    <n v="0"/>
    <n v="0"/>
    <s v="CHARME"/>
    <n v="0"/>
    <n v="0"/>
    <n v="0"/>
    <n v="0"/>
    <n v="0"/>
    <n v="0"/>
    <n v="0"/>
    <n v="0"/>
    <n v="0"/>
    <s v="PIN SYLVESTRE"/>
    <n v="2"/>
    <n v="0"/>
    <n v="0"/>
    <n v="0"/>
    <n v="1"/>
    <n v="0"/>
    <n v="0"/>
    <n v="0"/>
    <n v="0"/>
    <s v="EPICEA"/>
    <n v="4"/>
    <n v="0"/>
    <n v="1"/>
    <n v="0"/>
    <n v="1"/>
    <n v="0"/>
    <n v="0"/>
    <n v="0"/>
    <n v="0"/>
    <m/>
    <n v="0"/>
    <n v="0"/>
    <n v="0"/>
    <n v="0"/>
    <n v="0"/>
    <n v="0"/>
    <n v="0"/>
    <n v="0"/>
    <n v="0"/>
    <m/>
    <n v="0"/>
    <n v="0"/>
    <n v="0"/>
    <n v="0"/>
    <n v="0"/>
    <n v="0"/>
    <n v="0"/>
    <n v="0"/>
    <n v="0"/>
    <m/>
    <n v="0"/>
    <n v="0"/>
    <n v="0"/>
    <n v="0"/>
    <n v="0"/>
    <n v="0"/>
    <n v="0"/>
    <n v="0"/>
    <n v="0"/>
    <n v="0.65"/>
    <n v="0.05"/>
  </r>
  <r>
    <x v="6"/>
    <n v="2"/>
    <s v="HETRE"/>
    <n v="10"/>
    <n v="1"/>
    <n v="3"/>
    <n v="1"/>
    <n v="0"/>
    <n v="0"/>
    <n v="2"/>
    <n v="0"/>
    <n v="0"/>
    <s v="CHENE"/>
    <n v="12"/>
    <n v="0"/>
    <n v="2"/>
    <n v="4"/>
    <n v="0"/>
    <n v="1"/>
    <n v="1"/>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3"/>
    <m/>
  </r>
  <r>
    <x v="7"/>
    <n v="2"/>
    <s v="HETRE"/>
    <n v="4"/>
    <n v="0"/>
    <n v="1"/>
    <n v="1"/>
    <n v="0"/>
    <n v="0"/>
    <n v="0"/>
    <n v="1"/>
    <n v="1"/>
    <s v="CHENE"/>
    <n v="14"/>
    <n v="0"/>
    <n v="5"/>
    <n v="2"/>
    <n v="0"/>
    <n v="0"/>
    <n v="1"/>
    <n v="0"/>
    <n v="0"/>
    <s v="BOULEAU"/>
    <n v="4"/>
    <n v="1"/>
    <n v="1"/>
    <n v="0"/>
    <n v="0"/>
    <n v="0"/>
    <n v="0"/>
    <n v="0"/>
    <n v="0"/>
    <s v="SORBIER DES OIS."/>
    <n v="0"/>
    <n v="0"/>
    <n v="0"/>
    <n v="0"/>
    <n v="0"/>
    <n v="0"/>
    <n v="0"/>
    <n v="0"/>
    <n v="0"/>
    <s v="CHARME"/>
    <n v="0"/>
    <n v="0"/>
    <n v="0"/>
    <n v="0"/>
    <n v="0"/>
    <n v="0"/>
    <n v="0"/>
    <n v="0"/>
    <n v="0"/>
    <s v="PIN SYLVESTRE"/>
    <n v="4"/>
    <n v="0"/>
    <n v="0"/>
    <n v="2"/>
    <n v="0"/>
    <n v="0"/>
    <n v="0"/>
    <n v="0"/>
    <n v="0"/>
    <s v="EPICEA"/>
    <n v="0"/>
    <n v="0"/>
    <n v="0"/>
    <n v="0"/>
    <n v="0"/>
    <n v="0"/>
    <n v="0"/>
    <n v="0"/>
    <n v="0"/>
    <m/>
    <n v="0"/>
    <n v="0"/>
    <n v="0"/>
    <n v="0"/>
    <n v="0"/>
    <n v="0"/>
    <n v="0"/>
    <n v="0"/>
    <n v="0"/>
    <m/>
    <n v="0"/>
    <n v="0"/>
    <n v="0"/>
    <n v="0"/>
    <n v="0"/>
    <n v="0"/>
    <n v="0"/>
    <n v="0"/>
    <n v="0"/>
    <m/>
    <n v="0"/>
    <n v="0"/>
    <n v="0"/>
    <n v="0"/>
    <n v="0"/>
    <n v="0"/>
    <n v="0"/>
    <n v="0"/>
    <n v="0"/>
    <n v="0.1"/>
    <m/>
  </r>
  <r>
    <x v="8"/>
    <n v="2"/>
    <s v="HETRE"/>
    <n v="0"/>
    <n v="0"/>
    <n v="0"/>
    <n v="0"/>
    <n v="0"/>
    <n v="0"/>
    <n v="0"/>
    <n v="4"/>
    <n v="1"/>
    <s v="CHENE"/>
    <n v="22"/>
    <n v="0"/>
    <n v="8"/>
    <n v="3"/>
    <n v="0"/>
    <n v="0"/>
    <n v="0"/>
    <n v="0"/>
    <n v="0"/>
    <s v="BOULEAU"/>
    <n v="2"/>
    <n v="1"/>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25"/>
    <n v="0.05"/>
  </r>
  <r>
    <x v="9"/>
    <n v="2"/>
    <s v="HETRE"/>
    <n v="6"/>
    <n v="2"/>
    <n v="0"/>
    <n v="1"/>
    <n v="0"/>
    <n v="0"/>
    <n v="0"/>
    <n v="1"/>
    <n v="1"/>
    <s v="CHENE"/>
    <n v="14"/>
    <n v="0"/>
    <n v="6"/>
    <n v="1"/>
    <n v="0"/>
    <n v="0"/>
    <n v="1"/>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6"/>
    <m/>
  </r>
  <r>
    <x v="10"/>
    <n v="2"/>
    <s v="HETRE"/>
    <n v="6"/>
    <n v="0"/>
    <n v="0"/>
    <n v="3"/>
    <n v="0"/>
    <n v="1"/>
    <n v="0"/>
    <n v="4"/>
    <n v="0"/>
    <s v="CHENE"/>
    <n v="16"/>
    <n v="0"/>
    <n v="3"/>
    <n v="4"/>
    <n v="1"/>
    <n v="0"/>
    <n v="0"/>
    <n v="0"/>
    <n v="0"/>
    <s v="BOULEAU"/>
    <n v="2"/>
    <n v="0"/>
    <n v="1"/>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4"/>
    <m/>
  </r>
  <r>
    <x v="11"/>
    <n v="2"/>
    <s v="HETRE"/>
    <n v="10"/>
    <n v="0"/>
    <n v="5"/>
    <n v="0"/>
    <n v="0"/>
    <n v="0"/>
    <n v="0"/>
    <n v="3"/>
    <n v="3"/>
    <s v="CHENE"/>
    <n v="8"/>
    <n v="0"/>
    <n v="2"/>
    <n v="2"/>
    <n v="0"/>
    <n v="0"/>
    <n v="0"/>
    <n v="0"/>
    <n v="0"/>
    <s v="BOULEAU"/>
    <n v="2"/>
    <n v="0"/>
    <n v="1"/>
    <n v="0"/>
    <n v="0"/>
    <n v="1"/>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05"/>
    <m/>
  </r>
  <r>
    <x v="12"/>
    <n v="2"/>
    <s v="HETRE"/>
    <n v="10"/>
    <n v="1"/>
    <n v="3"/>
    <n v="1"/>
    <n v="0"/>
    <n v="0"/>
    <n v="0"/>
    <n v="4"/>
    <n v="0"/>
    <s v="CHENE"/>
    <n v="12"/>
    <n v="0"/>
    <n v="3"/>
    <n v="3"/>
    <n v="0"/>
    <n v="0"/>
    <n v="0"/>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3"/>
    <n v="0.05"/>
  </r>
  <r>
    <x v="13"/>
    <n v="2"/>
    <s v="HETRE"/>
    <n v="4"/>
    <n v="1"/>
    <n v="1"/>
    <n v="0"/>
    <n v="0"/>
    <n v="0"/>
    <n v="0"/>
    <n v="0"/>
    <n v="1"/>
    <s v="CHENE"/>
    <n v="20"/>
    <n v="1"/>
    <n v="3"/>
    <n v="6"/>
    <n v="0"/>
    <n v="0"/>
    <n v="0"/>
    <n v="0"/>
    <n v="0"/>
    <s v="BOULEAU"/>
    <n v="0"/>
    <n v="0"/>
    <n v="0"/>
    <n v="0"/>
    <n v="0"/>
    <n v="0"/>
    <n v="0"/>
    <n v="0"/>
    <n v="0"/>
    <s v="SORBIER DES OIS."/>
    <n v="0"/>
    <n v="0"/>
    <n v="0"/>
    <n v="0"/>
    <n v="0"/>
    <n v="0"/>
    <n v="0"/>
    <n v="0"/>
    <n v="0"/>
    <s v="CHARME"/>
    <n v="2"/>
    <n v="1"/>
    <n v="0"/>
    <n v="0"/>
    <n v="0"/>
    <n v="0"/>
    <n v="0"/>
    <n v="2"/>
    <n v="0"/>
    <s v="PIN SYLVESTRE"/>
    <n v="0"/>
    <n v="0"/>
    <n v="0"/>
    <n v="0"/>
    <n v="0"/>
    <n v="0"/>
    <n v="0"/>
    <n v="0"/>
    <n v="0"/>
    <s v="EPICEA"/>
    <n v="0"/>
    <n v="0"/>
    <n v="0"/>
    <n v="0"/>
    <n v="0"/>
    <n v="0"/>
    <n v="0"/>
    <n v="0"/>
    <n v="0"/>
    <m/>
    <n v="0"/>
    <n v="0"/>
    <n v="0"/>
    <n v="0"/>
    <n v="0"/>
    <n v="0"/>
    <n v="0"/>
    <n v="0"/>
    <n v="0"/>
    <m/>
    <n v="0"/>
    <n v="0"/>
    <n v="0"/>
    <n v="0"/>
    <n v="0"/>
    <n v="0"/>
    <n v="0"/>
    <n v="0"/>
    <n v="0"/>
    <m/>
    <n v="0"/>
    <n v="0"/>
    <n v="0"/>
    <n v="0"/>
    <n v="0"/>
    <n v="0"/>
    <n v="0"/>
    <n v="0"/>
    <n v="0"/>
    <n v="0.4"/>
    <n v="0.1"/>
  </r>
  <r>
    <x v="14"/>
    <n v="2"/>
    <s v="HETRE"/>
    <n v="4"/>
    <n v="0"/>
    <n v="0"/>
    <n v="0"/>
    <n v="2"/>
    <n v="0"/>
    <n v="0"/>
    <n v="0"/>
    <n v="2"/>
    <s v="CHENE"/>
    <n v="24"/>
    <n v="0"/>
    <n v="9"/>
    <n v="2"/>
    <n v="1"/>
    <n v="0"/>
    <n v="0"/>
    <n v="0"/>
    <n v="0"/>
    <s v="BOULEAU"/>
    <n v="2"/>
    <n v="0"/>
    <n v="0"/>
    <n v="1"/>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7"/>
    <n v="0.35"/>
  </r>
  <r>
    <x v="15"/>
    <n v="2"/>
    <s v="HETRE"/>
    <n v="16"/>
    <n v="2"/>
    <n v="1"/>
    <n v="3"/>
    <n v="2"/>
    <n v="1"/>
    <n v="0"/>
    <n v="1"/>
    <n v="1"/>
    <s v="CHENE"/>
    <n v="16"/>
    <n v="0"/>
    <n v="7"/>
    <n v="1"/>
    <n v="0"/>
    <n v="0"/>
    <n v="0"/>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5"/>
    <m/>
  </r>
  <r>
    <x v="16"/>
    <n v="2"/>
    <s v="HETRE"/>
    <n v="4"/>
    <n v="1"/>
    <n v="1"/>
    <n v="0"/>
    <n v="0"/>
    <n v="1"/>
    <n v="0"/>
    <n v="2"/>
    <n v="1"/>
    <s v="CHENE"/>
    <n v="18"/>
    <n v="0"/>
    <n v="7"/>
    <n v="2"/>
    <n v="0"/>
    <n v="0"/>
    <n v="0"/>
    <n v="0"/>
    <n v="0"/>
    <s v="BOULEAU"/>
    <n v="0"/>
    <n v="0"/>
    <n v="0"/>
    <n v="0"/>
    <n v="0"/>
    <n v="0"/>
    <n v="0"/>
    <n v="0"/>
    <n v="0"/>
    <s v="SORBIER DES OIS."/>
    <n v="0"/>
    <n v="0"/>
    <n v="0"/>
    <n v="0"/>
    <n v="0"/>
    <n v="0"/>
    <n v="0"/>
    <n v="1"/>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CC1FB38-4F10-4248-9537-B820416CC324}" name="Tableau croisé dynamique2" cacheId="1" applyNumberFormats="0" applyBorderFormats="0" applyFontFormats="0" applyPatternFormats="0" applyAlignmentFormats="0" applyWidthHeightFormats="1" dataCaption="Valeurs" updatedVersion="8" minRefreshableVersion="3" useAutoFormatting="1" itemPrintTitles="1" createdVersion="8" indent="0" outline="1" outlineData="1" multipleFieldFilters="0">
  <location ref="A4:X22" firstHeaderRow="0" firstDataRow="1" firstDataCol="1"/>
  <pivotFields count="115">
    <pivotField axis="axisRow" showAll="0">
      <items count="18">
        <item x="16"/>
        <item x="15"/>
        <item x="14"/>
        <item x="13"/>
        <item x="12"/>
        <item x="11"/>
        <item x="10"/>
        <item x="9"/>
        <item x="8"/>
        <item x="7"/>
        <item x="6"/>
        <item x="5"/>
        <item x="4"/>
        <item x="3"/>
        <item x="2"/>
        <item x="1"/>
        <item x="0"/>
        <item t="default"/>
      </items>
    </pivotField>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dataField="1" showAll="0"/>
    <pivotField dataField="1" showAl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s>
  <rowFields count="1">
    <field x="0"/>
  </rowFields>
  <rowItems count="18">
    <i>
      <x/>
    </i>
    <i>
      <x v="1"/>
    </i>
    <i>
      <x v="2"/>
    </i>
    <i>
      <x v="3"/>
    </i>
    <i>
      <x v="4"/>
    </i>
    <i>
      <x v="5"/>
    </i>
    <i>
      <x v="6"/>
    </i>
    <i>
      <x v="7"/>
    </i>
    <i>
      <x v="8"/>
    </i>
    <i>
      <x v="9"/>
    </i>
    <i>
      <x v="10"/>
    </i>
    <i>
      <x v="11"/>
    </i>
    <i>
      <x v="12"/>
    </i>
    <i>
      <x v="13"/>
    </i>
    <i>
      <x v="14"/>
    </i>
    <i>
      <x v="15"/>
    </i>
    <i>
      <x v="16"/>
    </i>
    <i t="grand">
      <x/>
    </i>
  </rowItems>
  <colFields count="1">
    <field x="-2"/>
  </colFields>
  <colItems count="23">
    <i>
      <x/>
    </i>
    <i i="1">
      <x v="1"/>
    </i>
    <i i="2">
      <x v="2"/>
    </i>
    <i i="3">
      <x v="3"/>
    </i>
    <i i="4">
      <x v="4"/>
    </i>
    <i i="5">
      <x v="5"/>
    </i>
    <i i="6">
      <x v="6"/>
    </i>
    <i i="7">
      <x v="7"/>
    </i>
    <i i="8">
      <x v="8"/>
    </i>
    <i i="9">
      <x v="9"/>
    </i>
    <i i="10">
      <x v="10"/>
    </i>
    <i i="11">
      <x v="11"/>
    </i>
    <i i="12">
      <x v="12"/>
    </i>
    <i i="13">
      <x v="13"/>
    </i>
    <i i="14">
      <x v="14"/>
    </i>
    <i i="15">
      <x v="15"/>
    </i>
    <i i="16">
      <x v="16"/>
    </i>
    <i i="17">
      <x v="17"/>
    </i>
    <i i="18">
      <x v="18"/>
    </i>
    <i i="19">
      <x v="19"/>
    </i>
    <i i="20">
      <x v="20"/>
    </i>
    <i i="21">
      <x v="21"/>
    </i>
    <i i="22">
      <x v="22"/>
    </i>
  </colItems>
  <dataFields count="23">
    <dataField name="Moyenne de G 1" fld="3" subtotal="average" baseField="0" baseItem="0"/>
    <dataField name="Moyenne de G 2" fld="13" subtotal="average" baseField="0" baseItem="0"/>
    <dataField name="Moyenne de G 3" fld="23" subtotal="average" baseField="0" baseItem="0"/>
    <dataField name="Moyenne de G 4" fld="33" subtotal="average" baseField="0" baseItem="0"/>
    <dataField name="Moyenne de G 5" fld="43" subtotal="average" baseField="0" baseItem="0"/>
    <dataField name="Moyenne de G 6" fld="53" subtotal="average" baseField="0" baseItem="0"/>
    <dataField name="Moyenne de G 7" fld="63" subtotal="average" baseField="0" baseItem="0"/>
    <dataField name="Moyenne de G 8" fld="73" subtotal="average" baseField="0" baseItem="0"/>
    <dataField name="Moyenne de G 9" fld="83" subtotal="average" baseField="0" baseItem="0"/>
    <dataField name="Moyenne de G 10" fld="93" subtotal="average" baseField="0" baseItem="0"/>
    <dataField name="Somme de G commerciale" fld="114" baseField="0" baseItem="0"/>
    <dataField name="Somme de PB" fld="107" baseField="0" baseItem="0"/>
    <dataField name="Somme de BM" fld="108" baseField="0" baseItem="0"/>
    <dataField name="Somme de GB" fld="109" baseField="0" baseItem="0"/>
    <dataField name="Somme de TGB" fld="110" baseField="0" baseItem="0"/>
    <dataField name="Somme de A. bios" fld="111" baseField="0" baseItem="0"/>
    <dataField name="Somme de G vivante" fld="104" baseField="0" baseItem="0"/>
    <dataField name="Somme de A. morts" fld="112" baseField="0" baseItem="0"/>
    <dataField name="Moyenne de G globale" fld="113" subtotal="average" baseField="0" baseItem="0"/>
    <dataField name="Moyenne de Surf. Régé." fld="102" subtotal="average" baseField="0" baseItem="0" numFmtId="9"/>
    <dataField name="Moyenne de Surf. régé. div." fld="103" subtotal="average" baseField="0" baseItem="0" numFmtId="9"/>
    <dataField name="Somme de Nombre Perches A." fld="105" baseField="0" baseItem="0"/>
    <dataField name="Somme de Nombre PB A." fld="106" baseField="0" baseItem="0"/>
  </dataFields>
  <formats count="16">
    <format dxfId="55">
      <pivotArea field="0" grandRow="1" outline="0" collapsedLevelsAreSubtotals="1" axis="axisRow" fieldPosition="0">
        <references count="1">
          <reference field="4294967294" count="1" selected="0">
            <x v="0"/>
          </reference>
        </references>
      </pivotArea>
    </format>
    <format dxfId="54">
      <pivotArea field="0" grandRow="1" outline="0" collapsedLevelsAreSubtotals="1" axis="axisRow" fieldPosition="0">
        <references count="1">
          <reference field="4294967294" count="1" selected="0">
            <x v="1"/>
          </reference>
        </references>
      </pivotArea>
    </format>
    <format dxfId="53">
      <pivotArea field="0" grandRow="1" outline="0" collapsedLevelsAreSubtotals="1" axis="axisRow" fieldPosition="0">
        <references count="1">
          <reference field="4294967294" count="8" selected="0">
            <x v="2"/>
            <x v="3"/>
            <x v="4"/>
            <x v="5"/>
            <x v="6"/>
            <x v="7"/>
            <x v="8"/>
            <x v="9"/>
          </reference>
        </references>
      </pivotArea>
    </format>
    <format dxfId="52">
      <pivotArea outline="0" collapsedLevelsAreSubtotals="1" fieldPosition="0">
        <references count="1">
          <reference field="4294967294" count="1" selected="0">
            <x v="16"/>
          </reference>
        </references>
      </pivotArea>
    </format>
    <format dxfId="51">
      <pivotArea dataOnly="0" labelOnly="1" outline="0" fieldPosition="0">
        <references count="1">
          <reference field="4294967294" count="1">
            <x v="16"/>
          </reference>
        </references>
      </pivotArea>
    </format>
    <format dxfId="50">
      <pivotArea outline="0" collapsedLevelsAreSubtotals="1" fieldPosition="0">
        <references count="1">
          <reference field="4294967294" count="1" selected="0">
            <x v="18"/>
          </reference>
        </references>
      </pivotArea>
    </format>
    <format dxfId="49">
      <pivotArea dataOnly="0" labelOnly="1" outline="0" fieldPosition="0">
        <references count="1">
          <reference field="4294967294" count="1">
            <x v="18"/>
          </reference>
        </references>
      </pivotArea>
    </format>
    <format dxfId="48">
      <pivotArea type="all" dataOnly="0" outline="0" fieldPosition="0"/>
    </format>
    <format dxfId="47">
      <pivotArea outline="0" collapsedLevelsAreSubtotals="1" fieldPosition="0"/>
    </format>
    <format dxfId="46">
      <pivotArea field="0" type="button" dataOnly="0" labelOnly="1" outline="0" axis="axisRow" fieldPosition="0"/>
    </format>
    <format dxfId="45">
      <pivotArea dataOnly="0" labelOnly="1" fieldPosition="0">
        <references count="1">
          <reference field="0" count="0"/>
        </references>
      </pivotArea>
    </format>
    <format dxfId="44">
      <pivotArea dataOnly="0" labelOnly="1" grandRow="1" outline="0" fieldPosition="0"/>
    </format>
    <format dxfId="43">
      <pivotArea outline="0" fieldPosition="0">
        <references count="1">
          <reference field="4294967294" count="1">
            <x v="19"/>
          </reference>
        </references>
      </pivotArea>
    </format>
    <format dxfId="42">
      <pivotArea outline="0" fieldPosition="0">
        <references count="1">
          <reference field="4294967294" count="1">
            <x v="20"/>
          </reference>
        </references>
      </pivotArea>
    </format>
    <format dxfId="41">
      <pivotArea outline="0" collapsedLevelsAreSubtotals="1" fieldPosition="0">
        <references count="1">
          <reference field="4294967294" count="1" selected="0">
            <x v="10"/>
          </reference>
        </references>
      </pivotArea>
    </format>
    <format dxfId="40">
      <pivotArea dataOnly="0" labelOnly="1" outline="0" fieldPosition="0">
        <references count="1">
          <reference field="4294967294" count="1">
            <x v="1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7075283F-32D1-DC4A-96A8-497BB651140B}" name="Tableau croisé dynamique4" cacheId="0" applyNumberFormats="0" applyBorderFormats="0" applyFontFormats="0" applyPatternFormats="0" applyAlignmentFormats="0" applyWidthHeightFormats="1" dataCaption="Valeurs" updatedVersion="8" minRefreshableVersion="3" useAutoFormatting="1" itemPrintTitles="1" createdVersion="8" indent="0" outline="1" outlineData="1" multipleFieldFilters="0">
  <location ref="A3:D21" firstHeaderRow="0" firstDataRow="1" firstDataCol="1"/>
  <pivotFields count="115">
    <pivotField axis="axisRow" showAll="0">
      <items count="18">
        <item x="16"/>
        <item x="15"/>
        <item x="14"/>
        <item x="13"/>
        <item x="12"/>
        <item x="11"/>
        <item x="10"/>
        <item x="9"/>
        <item x="8"/>
        <item x="7"/>
        <item x="6"/>
        <item x="5"/>
        <item x="4"/>
        <item x="3"/>
        <item x="2"/>
        <item x="1"/>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ataField="1" dragToRow="0" dragToCol="0" dragToPage="0" showAll="0" defaultSubtotal="0"/>
    <pivotField dataField="1" dragToRow="0" dragToCol="0" dragToPage="0" showAll="0" defaultSubtotal="0"/>
  </pivotFields>
  <rowFields count="1">
    <field x="0"/>
  </rowFields>
  <rowItems count="18">
    <i>
      <x/>
    </i>
    <i>
      <x v="1"/>
    </i>
    <i>
      <x v="2"/>
    </i>
    <i>
      <x v="3"/>
    </i>
    <i>
      <x v="4"/>
    </i>
    <i>
      <x v="5"/>
    </i>
    <i>
      <x v="6"/>
    </i>
    <i>
      <x v="7"/>
    </i>
    <i>
      <x v="8"/>
    </i>
    <i>
      <x v="9"/>
    </i>
    <i>
      <x v="10"/>
    </i>
    <i>
      <x v="11"/>
    </i>
    <i>
      <x v="12"/>
    </i>
    <i>
      <x v="13"/>
    </i>
    <i>
      <x v="14"/>
    </i>
    <i>
      <x v="15"/>
    </i>
    <i>
      <x v="16"/>
    </i>
    <i t="grand">
      <x/>
    </i>
  </rowItems>
  <colFields count="1">
    <field x="-2"/>
  </colFields>
  <colItems count="3">
    <i>
      <x/>
    </i>
    <i i="1">
      <x v="1"/>
    </i>
    <i i="2">
      <x v="2"/>
    </i>
  </colItems>
  <dataFields count="3">
    <dataField name="Somme de G commerciale" fld="114" baseField="0" baseItem="0"/>
    <dataField name="Somme de G vivante" fld="104" baseField="0" baseItem="0"/>
    <dataField name="Somme de G globale" fld="113" baseField="0" baseItem="0"/>
  </dataFields>
  <formats count="3">
    <format dxfId="21">
      <pivotArea outline="0" collapsedLevelsAreSubtotals="1" fieldPosition="0"/>
    </format>
    <format dxfId="20">
      <pivotArea dataOnly="0" labelOnly="1" fieldPosition="0">
        <references count="1">
          <reference field="0" count="0"/>
        </references>
      </pivotArea>
    </format>
    <format dxfId="19">
      <pivotArea dataOnly="0" labelOnly="1" grandRow="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64661AC6-1227-BB4B-88A8-17744B466A95}" name="Tableau8" displayName="Tableau8" ref="A1:J12" totalsRowShown="0" headerRowDxfId="39" headerRowBorderDxfId="38" tableBorderDxfId="37" totalsRowBorderDxfId="36">
  <autoFilter ref="A1:J12" xr:uid="{64661AC6-1227-BB4B-88A8-17744B466A95}"/>
  <tableColumns count="10">
    <tableColumn id="1" xr3:uid="{64444BCF-35FE-D545-9CDC-83C845DA58A6}" name="Essences" dataDxfId="35"/>
    <tableColumn id="2" xr3:uid="{5A104C36-641F-4A41-8D09-AD732C7CFB06}" name="G" dataDxfId="34"/>
    <tableColumn id="3" xr3:uid="{830F17E4-7125-FA44-82B1-AD899ACD3036}" name="PB" dataDxfId="33"/>
    <tableColumn id="4" xr3:uid="{F0A8683F-27F5-EC4F-8E0E-AD96C6A24523}" name="% PB" dataDxfId="32" dataCellStyle="Pourcentage"/>
    <tableColumn id="5" xr3:uid="{BB4C1C5D-904A-8D4C-AC0B-6A7F4DE035B2}" name="BM" dataDxfId="31"/>
    <tableColumn id="6" xr3:uid="{11A5EB67-7152-7E48-A1F2-8E3DBCA7797A}" name="% BM" dataDxfId="30" dataCellStyle="Pourcentage"/>
    <tableColumn id="7" xr3:uid="{90404B2E-7162-1B49-8E62-2DFD8CC461E6}" name="GB" dataDxfId="29"/>
    <tableColumn id="8" xr3:uid="{5429810A-B403-8F4B-AC28-BBB686421399}" name="% GB" dataDxfId="28" dataCellStyle="Pourcentage"/>
    <tableColumn id="9" xr3:uid="{F0A2CDDB-95D6-3E4B-B0C8-2082D3518009}" name="TGB" dataDxfId="27"/>
    <tableColumn id="10" xr3:uid="{138568D6-6603-E149-852C-D2FE461AA725}" name="% TGB" dataDxfId="26" dataCellStyle="Pourcentage"/>
  </tableColumns>
  <tableStyleInfo name="TableStyleLight1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7ECF87B-D08E-3244-903F-711D5809A1C5}" name="Tableau4" displayName="Tableau4" ref="A16:C27" totalsRowShown="0" tableBorderDxfId="25">
  <autoFilter ref="A16:C27" xr:uid="{07ECF87B-D08E-3244-903F-711D5809A1C5}"/>
  <tableColumns count="3">
    <tableColumn id="1" xr3:uid="{CF165374-24AD-2240-8986-B7874FF6DECD}" name="Essences" dataDxfId="24"/>
    <tableColumn id="2" xr3:uid="{64EAF5B1-C56F-194A-A1DB-C7FB3E557A29}" name="Perches A." dataDxfId="23"/>
    <tableColumn id="3" xr3:uid="{81C8A59A-0F83-9E41-8204-61FEE76E29F0}" name="PB A." dataDxfId="22"/>
  </tableColumns>
  <tableStyleInfo name="TableStyleLight1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32B1CAE-5699-D944-A694-8FB156C7145C}" name="Tableau6" displayName="Tableau6" ref="W2:Y6" totalsRowShown="0" headerRowDxfId="18" dataDxfId="17">
  <autoFilter ref="W2:Y6" xr:uid="{432B1CAE-5699-D944-A694-8FB156C7145C}"/>
  <tableColumns count="3">
    <tableColumn id="1" xr3:uid="{B98DFDCB-CEE2-B343-9E2D-8EEC91F9AE85}" name="Cat." dataDxfId="16"/>
    <tableColumn id="2" xr3:uid="{1DF12F23-826B-FC4E-B826-91AC6BBC50CF}" name="Obj" dataDxfId="15"/>
    <tableColumn id="3" xr3:uid="{D5CFB61D-4858-704B-87C3-9BF67CCDCD9E}" name="Acc" dataDxfId="14"/>
  </tableColumns>
  <tableStyleInfo name="TableStyleMedium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8F27D12-AC12-604E-BC60-28F77492F5E6}" name="TEssences" displayName="TEssences" ref="A1:B84" totalsRowShown="0">
  <autoFilter ref="A1:B84" xr:uid="{68F27D12-AC12-604E-BC60-28F77492F5E6}"/>
  <sortState xmlns:xlrd2="http://schemas.microsoft.com/office/spreadsheetml/2017/richdata2" ref="A2:A84">
    <sortCondition ref="A2:A84"/>
  </sortState>
  <tableColumns count="2">
    <tableColumn id="1" xr3:uid="{9E3CF6BE-D3A0-CB43-8121-108A03ED7A58}" name="Essence"/>
    <tableColumn id="2" xr3:uid="{E8CCB1B8-F8D1-E74D-A598-0FEDDE56B5EA}" name="Code essence" dataDxfId="1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3398C17-9DB9-7E4E-9B85-945D0E05510F}" name="TCoefG" displayName="TCoefG" ref="D1:D5" totalsRowShown="0">
  <autoFilter ref="D1:D5" xr:uid="{C3398C17-9DB9-7E4E-9B85-945D0E05510F}"/>
  <tableColumns count="1">
    <tableColumn id="1" xr3:uid="{612952B9-7F90-4E40-BB21-FF9830AFD049}" name="Coefficient G"/>
  </tableColumns>
  <tableStyleInfo name="TableStyleMedium3"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0CFB3B-0D77-0B4E-87FC-730EA139B291}" name="TRégé" displayName="TRégé" ref="F1:F21" totalsRowShown="0" dataDxfId="12" dataCellStyle="Pourcentage">
  <autoFilter ref="F1:F21" xr:uid="{DC0CFB3B-0D77-0B4E-87FC-730EA139B291}"/>
  <tableColumns count="1">
    <tableColumn id="1" xr3:uid="{00565788-2AE3-B346-9C59-722CAB0CEC1A}" name="% régé" dataDxfId="11" dataCellStyle="Pourcentage"/>
  </tableColumns>
  <tableStyleInfo name="TableStyleMedium4"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DCC0756-D7EB-CB45-AE09-AF685C232C76}" name="Tableau5" displayName="Tableau5" ref="H1:M9" totalsRowShown="0" headerRowDxfId="10" dataDxfId="8" headerRowBorderDxfId="9" tableBorderDxfId="7" totalsRowBorderDxfId="6">
  <tableColumns count="6">
    <tableColumn id="1" xr3:uid="{B83C7DF3-497D-1F46-BA13-473DAD0E5929}" name="Catégorie" dataDxfId="5"/>
    <tableColumn id="2" xr3:uid="{CB9F3655-2DBE-7647-9DD6-10AC23094E5A}" name="Perches" dataDxfId="4"/>
    <tableColumn id="3" xr3:uid="{48110C41-DF91-0144-A2BA-19C5037937AF}" name="PB" dataDxfId="3"/>
    <tableColumn id="4" xr3:uid="{3E1B863F-568B-F443-AFE4-2047415E0F0D}" name="BM" dataDxfId="2"/>
    <tableColumn id="5" xr3:uid="{753BD9E7-C3B2-7B44-98C5-901EC8D15C81}" name="GB" dataDxfId="1"/>
    <tableColumn id="6" xr3:uid="{7454985C-6101-A14C-BED6-FA5EDDD82C12}" name="TGB" dataDxfId="0"/>
  </tableColumns>
  <tableStyleInfo name="TableStyleMedium6"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A4B748EF-57ED-A846-A0B9-6DD5F686AB23}" name="Tableau7" displayName="Tableau7" ref="O1:O3" totalsRowShown="0">
  <autoFilter ref="O1:O3" xr:uid="{A4B748EF-57ED-A846-A0B9-6DD5F686AB23}"/>
  <tableColumns count="1">
    <tableColumn id="1" xr3:uid="{8D8A12AB-C803-184B-BF03-78103C8BC7DF}" name="Type structure"/>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4.xml"/><Relationship Id="rId21" Type="http://schemas.openxmlformats.org/officeDocument/2006/relationships/ctrlProp" Target="../ctrlProps/ctrlProp19.xml"/><Relationship Id="rId42" Type="http://schemas.openxmlformats.org/officeDocument/2006/relationships/ctrlProp" Target="../ctrlProps/ctrlProp40.xml"/><Relationship Id="rId47" Type="http://schemas.openxmlformats.org/officeDocument/2006/relationships/ctrlProp" Target="../ctrlProps/ctrlProp45.xml"/><Relationship Id="rId63" Type="http://schemas.openxmlformats.org/officeDocument/2006/relationships/ctrlProp" Target="../ctrlProps/ctrlProp61.xml"/><Relationship Id="rId68" Type="http://schemas.openxmlformats.org/officeDocument/2006/relationships/ctrlProp" Target="../ctrlProps/ctrlProp66.xml"/><Relationship Id="rId16" Type="http://schemas.openxmlformats.org/officeDocument/2006/relationships/ctrlProp" Target="../ctrlProps/ctrlProp14.xml"/><Relationship Id="rId11" Type="http://schemas.openxmlformats.org/officeDocument/2006/relationships/ctrlProp" Target="../ctrlProps/ctrlProp9.xml"/><Relationship Id="rId32" Type="http://schemas.openxmlformats.org/officeDocument/2006/relationships/ctrlProp" Target="../ctrlProps/ctrlProp30.xml"/><Relationship Id="rId37" Type="http://schemas.openxmlformats.org/officeDocument/2006/relationships/ctrlProp" Target="../ctrlProps/ctrlProp35.xml"/><Relationship Id="rId53" Type="http://schemas.openxmlformats.org/officeDocument/2006/relationships/ctrlProp" Target="../ctrlProps/ctrlProp51.xml"/><Relationship Id="rId58" Type="http://schemas.openxmlformats.org/officeDocument/2006/relationships/ctrlProp" Target="../ctrlProps/ctrlProp56.xml"/><Relationship Id="rId74" Type="http://schemas.openxmlformats.org/officeDocument/2006/relationships/ctrlProp" Target="../ctrlProps/ctrlProp72.xml"/><Relationship Id="rId79" Type="http://schemas.openxmlformats.org/officeDocument/2006/relationships/ctrlProp" Target="../ctrlProps/ctrlProp77.xml"/><Relationship Id="rId5" Type="http://schemas.openxmlformats.org/officeDocument/2006/relationships/ctrlProp" Target="../ctrlProps/ctrlProp3.xml"/><Relationship Id="rId61" Type="http://schemas.openxmlformats.org/officeDocument/2006/relationships/ctrlProp" Target="../ctrlProps/ctrlProp59.xml"/><Relationship Id="rId82" Type="http://schemas.openxmlformats.org/officeDocument/2006/relationships/ctrlProp" Target="../ctrlProps/ctrlProp80.xml"/><Relationship Id="rId19" Type="http://schemas.openxmlformats.org/officeDocument/2006/relationships/ctrlProp" Target="../ctrlProps/ctrlProp1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 Id="rId35" Type="http://schemas.openxmlformats.org/officeDocument/2006/relationships/ctrlProp" Target="../ctrlProps/ctrlProp33.xml"/><Relationship Id="rId43" Type="http://schemas.openxmlformats.org/officeDocument/2006/relationships/ctrlProp" Target="../ctrlProps/ctrlProp41.xml"/><Relationship Id="rId48" Type="http://schemas.openxmlformats.org/officeDocument/2006/relationships/ctrlProp" Target="../ctrlProps/ctrlProp46.xml"/><Relationship Id="rId56" Type="http://schemas.openxmlformats.org/officeDocument/2006/relationships/ctrlProp" Target="../ctrlProps/ctrlProp54.xml"/><Relationship Id="rId64" Type="http://schemas.openxmlformats.org/officeDocument/2006/relationships/ctrlProp" Target="../ctrlProps/ctrlProp62.xml"/><Relationship Id="rId69" Type="http://schemas.openxmlformats.org/officeDocument/2006/relationships/ctrlProp" Target="../ctrlProps/ctrlProp67.xml"/><Relationship Id="rId77" Type="http://schemas.openxmlformats.org/officeDocument/2006/relationships/ctrlProp" Target="../ctrlProps/ctrlProp75.xml"/><Relationship Id="rId8" Type="http://schemas.openxmlformats.org/officeDocument/2006/relationships/ctrlProp" Target="../ctrlProps/ctrlProp6.xml"/><Relationship Id="rId51" Type="http://schemas.openxmlformats.org/officeDocument/2006/relationships/ctrlProp" Target="../ctrlProps/ctrlProp49.xml"/><Relationship Id="rId72" Type="http://schemas.openxmlformats.org/officeDocument/2006/relationships/ctrlProp" Target="../ctrlProps/ctrlProp70.xml"/><Relationship Id="rId80" Type="http://schemas.openxmlformats.org/officeDocument/2006/relationships/ctrlProp" Target="../ctrlProps/ctrlProp78.xml"/><Relationship Id="rId3" Type="http://schemas.openxmlformats.org/officeDocument/2006/relationships/ctrlProp" Target="../ctrlProps/ctrlProp1.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33" Type="http://schemas.openxmlformats.org/officeDocument/2006/relationships/ctrlProp" Target="../ctrlProps/ctrlProp31.xml"/><Relationship Id="rId38" Type="http://schemas.openxmlformats.org/officeDocument/2006/relationships/ctrlProp" Target="../ctrlProps/ctrlProp36.xml"/><Relationship Id="rId46" Type="http://schemas.openxmlformats.org/officeDocument/2006/relationships/ctrlProp" Target="../ctrlProps/ctrlProp44.xml"/><Relationship Id="rId59" Type="http://schemas.openxmlformats.org/officeDocument/2006/relationships/ctrlProp" Target="../ctrlProps/ctrlProp57.xml"/><Relationship Id="rId67" Type="http://schemas.openxmlformats.org/officeDocument/2006/relationships/ctrlProp" Target="../ctrlProps/ctrlProp65.xml"/><Relationship Id="rId20" Type="http://schemas.openxmlformats.org/officeDocument/2006/relationships/ctrlProp" Target="../ctrlProps/ctrlProp18.xml"/><Relationship Id="rId41" Type="http://schemas.openxmlformats.org/officeDocument/2006/relationships/ctrlProp" Target="../ctrlProps/ctrlProp39.xml"/><Relationship Id="rId54" Type="http://schemas.openxmlformats.org/officeDocument/2006/relationships/ctrlProp" Target="../ctrlProps/ctrlProp52.xml"/><Relationship Id="rId62" Type="http://schemas.openxmlformats.org/officeDocument/2006/relationships/ctrlProp" Target="../ctrlProps/ctrlProp60.xml"/><Relationship Id="rId70" Type="http://schemas.openxmlformats.org/officeDocument/2006/relationships/ctrlProp" Target="../ctrlProps/ctrlProp68.xml"/><Relationship Id="rId75" Type="http://schemas.openxmlformats.org/officeDocument/2006/relationships/ctrlProp" Target="../ctrlProps/ctrlProp73.xml"/><Relationship Id="rId83" Type="http://schemas.openxmlformats.org/officeDocument/2006/relationships/ctrlProp" Target="../ctrlProps/ctrlProp81.xml"/><Relationship Id="rId1" Type="http://schemas.openxmlformats.org/officeDocument/2006/relationships/drawing" Target="../drawings/drawing1.xml"/><Relationship Id="rId6" Type="http://schemas.openxmlformats.org/officeDocument/2006/relationships/ctrlProp" Target="../ctrlProps/ctrlProp4.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36" Type="http://schemas.openxmlformats.org/officeDocument/2006/relationships/ctrlProp" Target="../ctrlProps/ctrlProp34.xml"/><Relationship Id="rId49" Type="http://schemas.openxmlformats.org/officeDocument/2006/relationships/ctrlProp" Target="../ctrlProps/ctrlProp47.xml"/><Relationship Id="rId57" Type="http://schemas.openxmlformats.org/officeDocument/2006/relationships/ctrlProp" Target="../ctrlProps/ctrlProp55.xml"/><Relationship Id="rId10" Type="http://schemas.openxmlformats.org/officeDocument/2006/relationships/ctrlProp" Target="../ctrlProps/ctrlProp8.xml"/><Relationship Id="rId31" Type="http://schemas.openxmlformats.org/officeDocument/2006/relationships/ctrlProp" Target="../ctrlProps/ctrlProp29.xml"/><Relationship Id="rId44" Type="http://schemas.openxmlformats.org/officeDocument/2006/relationships/ctrlProp" Target="../ctrlProps/ctrlProp42.xml"/><Relationship Id="rId52" Type="http://schemas.openxmlformats.org/officeDocument/2006/relationships/ctrlProp" Target="../ctrlProps/ctrlProp50.xml"/><Relationship Id="rId60" Type="http://schemas.openxmlformats.org/officeDocument/2006/relationships/ctrlProp" Target="../ctrlProps/ctrlProp58.xml"/><Relationship Id="rId65" Type="http://schemas.openxmlformats.org/officeDocument/2006/relationships/ctrlProp" Target="../ctrlProps/ctrlProp63.xml"/><Relationship Id="rId73" Type="http://schemas.openxmlformats.org/officeDocument/2006/relationships/ctrlProp" Target="../ctrlProps/ctrlProp71.xml"/><Relationship Id="rId78" Type="http://schemas.openxmlformats.org/officeDocument/2006/relationships/ctrlProp" Target="../ctrlProps/ctrlProp76.xml"/><Relationship Id="rId81" Type="http://schemas.openxmlformats.org/officeDocument/2006/relationships/ctrlProp" Target="../ctrlProps/ctrlProp79.xml"/><Relationship Id="rId4" Type="http://schemas.openxmlformats.org/officeDocument/2006/relationships/ctrlProp" Target="../ctrlProps/ctrlProp2.xml"/><Relationship Id="rId9" Type="http://schemas.openxmlformats.org/officeDocument/2006/relationships/ctrlProp" Target="../ctrlProps/ctrlProp7.xml"/><Relationship Id="rId13" Type="http://schemas.openxmlformats.org/officeDocument/2006/relationships/ctrlProp" Target="../ctrlProps/ctrlProp11.xml"/><Relationship Id="rId18" Type="http://schemas.openxmlformats.org/officeDocument/2006/relationships/ctrlProp" Target="../ctrlProps/ctrlProp16.xml"/><Relationship Id="rId39" Type="http://schemas.openxmlformats.org/officeDocument/2006/relationships/ctrlProp" Target="../ctrlProps/ctrlProp37.xml"/><Relationship Id="rId34" Type="http://schemas.openxmlformats.org/officeDocument/2006/relationships/ctrlProp" Target="../ctrlProps/ctrlProp32.xml"/><Relationship Id="rId50" Type="http://schemas.openxmlformats.org/officeDocument/2006/relationships/ctrlProp" Target="../ctrlProps/ctrlProp48.xml"/><Relationship Id="rId55" Type="http://schemas.openxmlformats.org/officeDocument/2006/relationships/ctrlProp" Target="../ctrlProps/ctrlProp53.xml"/><Relationship Id="rId76" Type="http://schemas.openxmlformats.org/officeDocument/2006/relationships/ctrlProp" Target="../ctrlProps/ctrlProp74.xml"/><Relationship Id="rId7" Type="http://schemas.openxmlformats.org/officeDocument/2006/relationships/ctrlProp" Target="../ctrlProps/ctrlProp5.xml"/><Relationship Id="rId71" Type="http://schemas.openxmlformats.org/officeDocument/2006/relationships/ctrlProp" Target="../ctrlProps/ctrlProp69.xml"/><Relationship Id="rId2" Type="http://schemas.openxmlformats.org/officeDocument/2006/relationships/vmlDrawing" Target="../drawings/vmlDrawing1.vml"/><Relationship Id="rId29" Type="http://schemas.openxmlformats.org/officeDocument/2006/relationships/ctrlProp" Target="../ctrlProps/ctrlProp27.xml"/><Relationship Id="rId24" Type="http://schemas.openxmlformats.org/officeDocument/2006/relationships/ctrlProp" Target="../ctrlProps/ctrlProp22.xml"/><Relationship Id="rId40" Type="http://schemas.openxmlformats.org/officeDocument/2006/relationships/ctrlProp" Target="../ctrlProps/ctrlProp38.xml"/><Relationship Id="rId45" Type="http://schemas.openxmlformats.org/officeDocument/2006/relationships/ctrlProp" Target="../ctrlProps/ctrlProp43.xml"/><Relationship Id="rId66" Type="http://schemas.openxmlformats.org/officeDocument/2006/relationships/ctrlProp" Target="../ctrlProps/ctrlProp64.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ivotTable" Target="../pivotTables/pivotTable2.xml"/></Relationships>
</file>

<file path=xl/worksheets/_rels/sheet7.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table" Target="../tables/table4.xml"/><Relationship Id="rId5" Type="http://schemas.openxmlformats.org/officeDocument/2006/relationships/table" Target="../tables/table8.xml"/><Relationship Id="rId4"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0E9EB-84BD-E846-9920-ED63D0486544}">
  <sheetPr codeName="Feuil1">
    <pageSetUpPr fitToPage="1"/>
  </sheetPr>
  <dimension ref="B2:V24"/>
  <sheetViews>
    <sheetView showGridLines="0" tabSelected="1" topLeftCell="B1" zoomScale="120" zoomScaleNormal="120" workbookViewId="0">
      <selection activeCell="G22" sqref="G22"/>
    </sheetView>
  </sheetViews>
  <sheetFormatPr baseColWidth="10" defaultRowHeight="16" x14ac:dyDescent="0.4"/>
  <cols>
    <col min="3" max="3" width="22" customWidth="1"/>
    <col min="4" max="4" width="7.1640625" customWidth="1"/>
    <col min="5" max="5" width="8.33203125" customWidth="1"/>
    <col min="6" max="6" width="5.5" customWidth="1"/>
    <col min="7" max="7" width="7.83203125" bestFit="1" customWidth="1"/>
    <col min="8" max="8" width="6.6640625" customWidth="1"/>
    <col min="9" max="9" width="7.83203125" customWidth="1"/>
    <col min="10" max="10" width="6.83203125" customWidth="1"/>
    <col min="11" max="11" width="7.83203125" customWidth="1"/>
    <col min="12" max="12" width="6.83203125" customWidth="1"/>
    <col min="13" max="13" width="7.83203125" customWidth="1"/>
    <col min="14" max="14" width="6.83203125" customWidth="1"/>
    <col min="15" max="15" width="7.83203125" customWidth="1"/>
    <col min="16" max="16" width="6.83203125" customWidth="1"/>
    <col min="17" max="17" width="7.83203125" customWidth="1"/>
    <col min="18" max="18" width="6.83203125" customWidth="1"/>
    <col min="19" max="19" width="7.33203125" customWidth="1"/>
    <col min="20" max="20" width="7.83203125" customWidth="1"/>
    <col min="21" max="21" width="6.83203125" customWidth="1"/>
    <col min="22" max="22" width="14" customWidth="1"/>
    <col min="23" max="23" width="6.83203125" customWidth="1"/>
    <col min="24" max="24" width="15.6640625" customWidth="1"/>
  </cols>
  <sheetData>
    <row r="2" spans="2:22" ht="65" customHeight="1" x14ac:dyDescent="0.4">
      <c r="B2" s="10"/>
      <c r="C2" s="242" t="s">
        <v>166</v>
      </c>
      <c r="D2" s="242"/>
      <c r="E2" s="242"/>
      <c r="F2" s="242"/>
      <c r="G2" s="242"/>
      <c r="H2" s="242"/>
      <c r="I2" s="242"/>
      <c r="J2" s="242"/>
      <c r="K2" s="242"/>
      <c r="L2" s="242"/>
      <c r="M2" s="242"/>
      <c r="N2" s="242"/>
      <c r="O2" s="242"/>
      <c r="P2" s="242"/>
      <c r="Q2" s="242"/>
      <c r="R2" s="242"/>
      <c r="S2" s="242"/>
      <c r="T2" s="242"/>
      <c r="U2" s="242"/>
      <c r="V2" s="10"/>
    </row>
    <row r="3" spans="2:22" ht="21" customHeight="1" x14ac:dyDescent="0.4">
      <c r="B3" s="11"/>
      <c r="C3" s="11"/>
      <c r="D3" s="11"/>
      <c r="E3" s="11"/>
      <c r="F3" s="11"/>
      <c r="G3" s="11"/>
      <c r="H3" s="11"/>
      <c r="I3" s="11"/>
      <c r="J3" s="11"/>
      <c r="K3" s="11"/>
      <c r="L3" s="11"/>
      <c r="M3" s="11"/>
      <c r="N3" s="11"/>
      <c r="O3" s="11"/>
      <c r="P3" s="11"/>
      <c r="Q3" s="11"/>
      <c r="R3" s="11"/>
      <c r="S3" s="11"/>
      <c r="T3" s="11"/>
      <c r="U3" s="11"/>
      <c r="V3" s="11"/>
    </row>
    <row r="4" spans="2:22" ht="32" customHeight="1" x14ac:dyDescent="0.4">
      <c r="B4" s="11"/>
      <c r="C4" s="33" t="s">
        <v>167</v>
      </c>
      <c r="D4" s="12"/>
      <c r="E4" s="11"/>
      <c r="F4" s="11"/>
      <c r="G4" s="11"/>
      <c r="H4" s="34" t="s">
        <v>168</v>
      </c>
      <c r="I4" s="12">
        <v>1</v>
      </c>
      <c r="J4" s="11"/>
      <c r="K4" s="11"/>
      <c r="L4" s="11"/>
      <c r="M4" s="11"/>
      <c r="N4" s="11"/>
      <c r="O4" s="11"/>
      <c r="P4" s="11"/>
      <c r="Q4" s="11"/>
      <c r="R4" s="11"/>
      <c r="S4" s="11"/>
      <c r="T4" s="34" t="s">
        <v>352</v>
      </c>
      <c r="U4" s="12">
        <v>2</v>
      </c>
      <c r="V4" s="11"/>
    </row>
    <row r="5" spans="2:22" x14ac:dyDescent="0.4">
      <c r="B5" s="11"/>
      <c r="C5" s="33"/>
      <c r="D5" s="35"/>
      <c r="E5" s="36"/>
      <c r="F5" s="34"/>
      <c r="G5" s="11"/>
      <c r="H5" s="11"/>
      <c r="I5" s="11"/>
      <c r="J5" s="11"/>
      <c r="K5" s="11"/>
      <c r="L5" s="11"/>
      <c r="M5" s="11"/>
      <c r="N5" s="11"/>
      <c r="O5" s="11"/>
      <c r="P5" s="11"/>
      <c r="Q5" s="11"/>
      <c r="R5" s="11"/>
      <c r="S5" s="11"/>
      <c r="T5" s="11"/>
      <c r="U5" s="11"/>
      <c r="V5" s="11"/>
    </row>
    <row r="6" spans="2:22" ht="30" customHeight="1" x14ac:dyDescent="0.4">
      <c r="B6" s="11"/>
      <c r="C6" s="11"/>
      <c r="D6" s="241" t="s">
        <v>5</v>
      </c>
      <c r="E6" s="241"/>
      <c r="F6" s="241"/>
      <c r="G6" s="241"/>
      <c r="H6" s="241"/>
      <c r="I6" s="241"/>
      <c r="J6" s="241"/>
      <c r="K6" s="241"/>
      <c r="L6" s="241"/>
      <c r="M6" s="241" t="s">
        <v>8</v>
      </c>
      <c r="N6" s="241"/>
      <c r="O6" s="241"/>
      <c r="P6" s="241"/>
      <c r="Q6" s="11"/>
      <c r="R6" s="243" t="s">
        <v>6</v>
      </c>
      <c r="S6" s="245"/>
      <c r="T6" s="245"/>
      <c r="U6" s="244"/>
      <c r="V6" s="11"/>
    </row>
    <row r="7" spans="2:22" s="1" customFormat="1" ht="30" customHeight="1" x14ac:dyDescent="0.4">
      <c r="B7" s="11"/>
      <c r="C7" s="37" t="s">
        <v>11</v>
      </c>
      <c r="D7" s="37" t="s">
        <v>0</v>
      </c>
      <c r="E7" s="243" t="s">
        <v>1</v>
      </c>
      <c r="F7" s="244"/>
      <c r="G7" s="243" t="s">
        <v>2</v>
      </c>
      <c r="H7" s="244"/>
      <c r="I7" s="243" t="s">
        <v>3</v>
      </c>
      <c r="J7" s="244"/>
      <c r="K7" s="243" t="s">
        <v>4</v>
      </c>
      <c r="L7" s="244"/>
      <c r="M7" s="243" t="s">
        <v>9</v>
      </c>
      <c r="N7" s="244"/>
      <c r="O7" s="243" t="s">
        <v>10</v>
      </c>
      <c r="P7" s="244"/>
      <c r="Q7" s="38"/>
      <c r="R7" s="243" t="s">
        <v>7</v>
      </c>
      <c r="S7" s="244"/>
      <c r="T7" s="243" t="s">
        <v>1</v>
      </c>
      <c r="U7" s="244"/>
      <c r="V7" s="11"/>
    </row>
    <row r="8" spans="2:22" ht="30" customHeight="1" x14ac:dyDescent="0.4">
      <c r="B8" s="11"/>
      <c r="C8" s="13" t="s">
        <v>53</v>
      </c>
      <c r="D8" s="39">
        <v>0</v>
      </c>
      <c r="E8" s="14">
        <v>0</v>
      </c>
      <c r="F8" s="40">
        <v>0</v>
      </c>
      <c r="G8" s="15">
        <v>0</v>
      </c>
      <c r="H8" s="41">
        <v>0</v>
      </c>
      <c r="I8" s="15">
        <v>0</v>
      </c>
      <c r="J8" s="41">
        <v>0</v>
      </c>
      <c r="K8" s="15">
        <v>0</v>
      </c>
      <c r="L8" s="41">
        <v>0</v>
      </c>
      <c r="M8" s="15">
        <v>0</v>
      </c>
      <c r="N8" s="41">
        <v>0</v>
      </c>
      <c r="O8" s="15">
        <v>0</v>
      </c>
      <c r="P8" s="41">
        <v>0</v>
      </c>
      <c r="Q8" s="11"/>
      <c r="R8" s="15">
        <v>0</v>
      </c>
      <c r="S8" s="41"/>
      <c r="T8" s="15">
        <v>0</v>
      </c>
      <c r="U8" s="41"/>
      <c r="V8" s="11"/>
    </row>
    <row r="9" spans="2:22" ht="30" customHeight="1" x14ac:dyDescent="0.4">
      <c r="B9" s="11"/>
      <c r="C9" s="13" t="s">
        <v>64</v>
      </c>
      <c r="D9" s="39">
        <v>0</v>
      </c>
      <c r="E9" s="15">
        <v>0</v>
      </c>
      <c r="F9" s="41">
        <v>0</v>
      </c>
      <c r="G9" s="15">
        <v>0</v>
      </c>
      <c r="H9" s="41">
        <v>0</v>
      </c>
      <c r="I9" s="15">
        <v>0</v>
      </c>
      <c r="J9" s="41">
        <v>0</v>
      </c>
      <c r="K9" s="15">
        <v>0</v>
      </c>
      <c r="L9" s="41">
        <v>0</v>
      </c>
      <c r="M9" s="15">
        <v>0</v>
      </c>
      <c r="N9" s="41">
        <v>0</v>
      </c>
      <c r="O9" s="15">
        <v>0</v>
      </c>
      <c r="P9" s="41">
        <v>0</v>
      </c>
      <c r="Q9" s="11"/>
      <c r="R9" s="15">
        <v>0</v>
      </c>
      <c r="S9" s="41"/>
      <c r="T9" s="15">
        <v>0</v>
      </c>
      <c r="U9" s="41"/>
      <c r="V9" s="11"/>
    </row>
    <row r="10" spans="2:22" ht="30" customHeight="1" x14ac:dyDescent="0.4">
      <c r="B10" s="11"/>
      <c r="C10" s="13"/>
      <c r="D10" s="39">
        <v>0</v>
      </c>
      <c r="E10" s="15">
        <v>0</v>
      </c>
      <c r="F10" s="41">
        <v>0</v>
      </c>
      <c r="G10" s="15">
        <v>0</v>
      </c>
      <c r="H10" s="41">
        <v>0</v>
      </c>
      <c r="I10" s="15">
        <v>0</v>
      </c>
      <c r="J10" s="41">
        <v>0</v>
      </c>
      <c r="K10" s="15">
        <v>0</v>
      </c>
      <c r="L10" s="41">
        <v>0</v>
      </c>
      <c r="M10" s="15">
        <v>0</v>
      </c>
      <c r="N10" s="41">
        <v>0</v>
      </c>
      <c r="O10" s="15">
        <v>0</v>
      </c>
      <c r="P10" s="41">
        <v>0</v>
      </c>
      <c r="Q10" s="11"/>
      <c r="R10" s="15">
        <v>0</v>
      </c>
      <c r="S10" s="41"/>
      <c r="T10" s="15">
        <v>0</v>
      </c>
      <c r="U10" s="41"/>
      <c r="V10" s="11"/>
    </row>
    <row r="11" spans="2:22" ht="30" customHeight="1" x14ac:dyDescent="0.4">
      <c r="B11" s="11"/>
      <c r="C11" s="13"/>
      <c r="D11" s="39">
        <v>0</v>
      </c>
      <c r="E11" s="15">
        <v>0</v>
      </c>
      <c r="F11" s="41">
        <v>0</v>
      </c>
      <c r="G11" s="15">
        <v>0</v>
      </c>
      <c r="H11" s="41">
        <v>0</v>
      </c>
      <c r="I11" s="15">
        <v>0</v>
      </c>
      <c r="J11" s="41">
        <v>0</v>
      </c>
      <c r="K11" s="15">
        <v>0</v>
      </c>
      <c r="L11" s="41">
        <v>0</v>
      </c>
      <c r="M11" s="15">
        <v>0</v>
      </c>
      <c r="N11" s="41">
        <v>0</v>
      </c>
      <c r="O11" s="15">
        <v>0</v>
      </c>
      <c r="P11" s="41">
        <v>0</v>
      </c>
      <c r="Q11" s="11"/>
      <c r="R11" s="15">
        <v>0</v>
      </c>
      <c r="S11" s="41"/>
      <c r="T11" s="15">
        <v>0</v>
      </c>
      <c r="U11" s="41"/>
      <c r="V11" s="11"/>
    </row>
    <row r="12" spans="2:22" ht="30" customHeight="1" x14ac:dyDescent="0.4">
      <c r="B12" s="11"/>
      <c r="C12" s="13"/>
      <c r="D12" s="39">
        <v>0</v>
      </c>
      <c r="E12" s="15">
        <v>0</v>
      </c>
      <c r="F12" s="41">
        <v>0</v>
      </c>
      <c r="G12" s="15">
        <v>0</v>
      </c>
      <c r="H12" s="41">
        <v>0</v>
      </c>
      <c r="I12" s="15">
        <v>0</v>
      </c>
      <c r="J12" s="41">
        <v>0</v>
      </c>
      <c r="K12" s="15">
        <v>0</v>
      </c>
      <c r="L12" s="41">
        <v>0</v>
      </c>
      <c r="M12" s="15">
        <v>0</v>
      </c>
      <c r="N12" s="41">
        <v>0</v>
      </c>
      <c r="O12" s="15">
        <v>0</v>
      </c>
      <c r="P12" s="41">
        <v>0</v>
      </c>
      <c r="Q12" s="11"/>
      <c r="R12" s="15">
        <v>0</v>
      </c>
      <c r="S12" s="41"/>
      <c r="T12" s="15">
        <v>0</v>
      </c>
      <c r="U12" s="41"/>
      <c r="V12" s="11"/>
    </row>
    <row r="13" spans="2:22" ht="30" customHeight="1" x14ac:dyDescent="0.4">
      <c r="B13" s="11"/>
      <c r="C13" s="13"/>
      <c r="D13" s="39">
        <v>0</v>
      </c>
      <c r="E13" s="15">
        <v>0</v>
      </c>
      <c r="F13" s="41">
        <v>0</v>
      </c>
      <c r="G13" s="15">
        <v>0</v>
      </c>
      <c r="H13" s="41">
        <v>0</v>
      </c>
      <c r="I13" s="15">
        <v>0</v>
      </c>
      <c r="J13" s="41">
        <v>0</v>
      </c>
      <c r="K13" s="15">
        <v>0</v>
      </c>
      <c r="L13" s="41">
        <v>0</v>
      </c>
      <c r="M13" s="15">
        <v>0</v>
      </c>
      <c r="N13" s="41">
        <v>0</v>
      </c>
      <c r="O13" s="15">
        <v>0</v>
      </c>
      <c r="P13" s="41">
        <v>0</v>
      </c>
      <c r="Q13" s="11"/>
      <c r="R13" s="15">
        <v>0</v>
      </c>
      <c r="S13" s="41"/>
      <c r="T13" s="15">
        <v>0</v>
      </c>
      <c r="U13" s="41"/>
      <c r="V13" s="11"/>
    </row>
    <row r="14" spans="2:22" ht="30" customHeight="1" x14ac:dyDescent="0.4">
      <c r="B14" s="11"/>
      <c r="C14" s="13"/>
      <c r="D14" s="39">
        <v>0</v>
      </c>
      <c r="E14" s="15">
        <v>0</v>
      </c>
      <c r="F14" s="41">
        <v>0</v>
      </c>
      <c r="G14" s="15">
        <v>0</v>
      </c>
      <c r="H14" s="41">
        <v>0</v>
      </c>
      <c r="I14" s="15">
        <v>0</v>
      </c>
      <c r="J14" s="41">
        <v>0</v>
      </c>
      <c r="K14" s="15">
        <v>0</v>
      </c>
      <c r="L14" s="41">
        <v>0</v>
      </c>
      <c r="M14" s="15">
        <v>0</v>
      </c>
      <c r="N14" s="41">
        <v>0</v>
      </c>
      <c r="O14" s="15">
        <v>0</v>
      </c>
      <c r="P14" s="41">
        <v>0</v>
      </c>
      <c r="Q14" s="11"/>
      <c r="R14" s="15">
        <v>0</v>
      </c>
      <c r="S14" s="41"/>
      <c r="T14" s="15">
        <v>0</v>
      </c>
      <c r="U14" s="41"/>
      <c r="V14" s="11"/>
    </row>
    <row r="15" spans="2:22" ht="30" customHeight="1" x14ac:dyDescent="0.4">
      <c r="B15" s="11"/>
      <c r="C15" s="13"/>
      <c r="D15" s="39">
        <v>0</v>
      </c>
      <c r="E15" s="15">
        <v>0</v>
      </c>
      <c r="F15" s="41">
        <v>0</v>
      </c>
      <c r="G15" s="15">
        <v>0</v>
      </c>
      <c r="H15" s="41">
        <v>0</v>
      </c>
      <c r="I15" s="15">
        <v>0</v>
      </c>
      <c r="J15" s="41">
        <v>0</v>
      </c>
      <c r="K15" s="15">
        <v>0</v>
      </c>
      <c r="L15" s="41">
        <v>0</v>
      </c>
      <c r="M15" s="15">
        <v>0</v>
      </c>
      <c r="N15" s="41">
        <v>0</v>
      </c>
      <c r="O15" s="15">
        <v>0</v>
      </c>
      <c r="P15" s="41">
        <v>0</v>
      </c>
      <c r="Q15" s="11"/>
      <c r="R15" s="15">
        <v>0</v>
      </c>
      <c r="S15" s="41"/>
      <c r="T15" s="15">
        <v>0</v>
      </c>
      <c r="U15" s="41"/>
      <c r="V15" s="11"/>
    </row>
    <row r="16" spans="2:22" ht="30" customHeight="1" x14ac:dyDescent="0.4">
      <c r="B16" s="11"/>
      <c r="C16" s="13"/>
      <c r="D16" s="39">
        <v>0</v>
      </c>
      <c r="E16" s="15">
        <v>0</v>
      </c>
      <c r="F16" s="41">
        <v>0</v>
      </c>
      <c r="G16" s="15">
        <v>0</v>
      </c>
      <c r="H16" s="41">
        <v>0</v>
      </c>
      <c r="I16" s="15">
        <v>0</v>
      </c>
      <c r="J16" s="41">
        <v>0</v>
      </c>
      <c r="K16" s="15">
        <v>0</v>
      </c>
      <c r="L16" s="41">
        <v>0</v>
      </c>
      <c r="M16" s="15">
        <v>0</v>
      </c>
      <c r="N16" s="41">
        <v>0</v>
      </c>
      <c r="O16" s="15">
        <v>0</v>
      </c>
      <c r="P16" s="41">
        <v>0</v>
      </c>
      <c r="Q16" s="11"/>
      <c r="R16" s="15">
        <v>0</v>
      </c>
      <c r="S16" s="41"/>
      <c r="T16" s="15">
        <v>0</v>
      </c>
      <c r="U16" s="41"/>
      <c r="V16" s="11"/>
    </row>
    <row r="17" spans="2:22" ht="30" customHeight="1" x14ac:dyDescent="0.4">
      <c r="B17" s="11"/>
      <c r="C17" s="13"/>
      <c r="D17" s="39">
        <v>0</v>
      </c>
      <c r="E17" s="15">
        <v>0</v>
      </c>
      <c r="F17" s="41">
        <v>0</v>
      </c>
      <c r="G17" s="15">
        <v>0</v>
      </c>
      <c r="H17" s="41">
        <v>0</v>
      </c>
      <c r="I17" s="15">
        <v>0</v>
      </c>
      <c r="J17" s="41">
        <v>0</v>
      </c>
      <c r="K17" s="15">
        <v>0</v>
      </c>
      <c r="L17" s="41">
        <v>0</v>
      </c>
      <c r="M17" s="15">
        <v>0</v>
      </c>
      <c r="N17" s="41">
        <v>0</v>
      </c>
      <c r="O17" s="15">
        <v>0</v>
      </c>
      <c r="P17" s="41">
        <v>0</v>
      </c>
      <c r="Q17" s="11"/>
      <c r="R17" s="15">
        <v>0</v>
      </c>
      <c r="S17" s="41"/>
      <c r="T17" s="15">
        <v>0</v>
      </c>
      <c r="U17" s="41"/>
      <c r="V17" s="11"/>
    </row>
    <row r="18" spans="2:22" ht="30" customHeight="1" x14ac:dyDescent="0.4">
      <c r="B18" s="11"/>
      <c r="C18" s="32" t="s">
        <v>12</v>
      </c>
      <c r="D18" s="42">
        <f>SUM(D8:D17)</f>
        <v>0</v>
      </c>
      <c r="E18" s="42" cm="1">
        <f t="array" ref="E18">SUM(E8:E17*$I$4)</f>
        <v>0</v>
      </c>
      <c r="F18" s="43"/>
      <c r="G18" s="42">
        <f>SUM(G8:G17)*$I$4</f>
        <v>0</v>
      </c>
      <c r="H18" s="43"/>
      <c r="I18" s="42">
        <f>SUM(I8:I17)*$I$4</f>
        <v>0</v>
      </c>
      <c r="J18" s="43"/>
      <c r="K18" s="42">
        <f>SUM(K8:K17)*$I$4</f>
        <v>0</v>
      </c>
      <c r="L18" s="43"/>
      <c r="M18" s="42">
        <f>SUM(M8:M17)*$I$4</f>
        <v>0</v>
      </c>
      <c r="N18" s="43"/>
      <c r="O18" s="42">
        <f>SUM(O8:O17)*$I$4</f>
        <v>0</v>
      </c>
      <c r="P18" s="43"/>
      <c r="Q18" s="11"/>
      <c r="R18" s="42">
        <f>SUM(R8:R17)</f>
        <v>0</v>
      </c>
      <c r="S18" s="43"/>
      <c r="T18" s="42">
        <f>SUM(T8:T17)</f>
        <v>0</v>
      </c>
      <c r="U18" s="44"/>
      <c r="V18" s="11"/>
    </row>
    <row r="19" spans="2:22" x14ac:dyDescent="0.4">
      <c r="B19" s="11"/>
      <c r="C19" s="11"/>
      <c r="D19" s="11"/>
      <c r="E19" s="11"/>
      <c r="F19" s="11"/>
      <c r="G19" s="11"/>
      <c r="H19" s="11"/>
      <c r="I19" s="11"/>
      <c r="J19" s="11"/>
      <c r="K19" s="11"/>
      <c r="L19" s="11"/>
      <c r="M19" s="11"/>
      <c r="N19" s="11"/>
      <c r="O19" s="11"/>
      <c r="P19" s="11"/>
      <c r="Q19" s="11"/>
      <c r="R19" s="11"/>
      <c r="S19" s="11"/>
      <c r="T19" s="11"/>
      <c r="U19" s="11"/>
      <c r="V19" s="11"/>
    </row>
    <row r="20" spans="2:22" ht="30" customHeight="1" x14ac:dyDescent="0.4">
      <c r="B20" s="11"/>
      <c r="C20" s="45" t="s">
        <v>13</v>
      </c>
      <c r="D20" s="33"/>
      <c r="E20" s="33"/>
      <c r="F20" s="33"/>
      <c r="G20" s="16"/>
      <c r="H20" s="11"/>
      <c r="I20" s="11"/>
      <c r="J20" s="11"/>
      <c r="K20" s="11"/>
      <c r="L20" s="11"/>
      <c r="M20" s="11"/>
      <c r="N20" s="11"/>
      <c r="O20" s="11"/>
      <c r="P20" s="11"/>
      <c r="Q20" s="11"/>
      <c r="R20" s="11"/>
      <c r="S20" s="11"/>
      <c r="T20" s="11"/>
      <c r="U20" s="11"/>
      <c r="V20" s="11"/>
    </row>
    <row r="21" spans="2:22" x14ac:dyDescent="0.4">
      <c r="B21" s="11"/>
      <c r="C21" s="46"/>
      <c r="D21" s="46"/>
      <c r="E21" s="46"/>
      <c r="F21" s="46"/>
      <c r="G21" s="46"/>
      <c r="H21" s="11"/>
      <c r="I21" s="11"/>
      <c r="J21" s="11"/>
      <c r="K21" s="11"/>
      <c r="L21" s="11"/>
      <c r="M21" s="11"/>
      <c r="N21" s="11"/>
      <c r="O21" s="11"/>
      <c r="P21" s="11"/>
      <c r="Q21" s="11"/>
      <c r="R21" s="11"/>
      <c r="S21" s="11"/>
      <c r="T21" s="11"/>
      <c r="U21" s="11"/>
      <c r="V21" s="11"/>
    </row>
    <row r="22" spans="2:22" ht="30" customHeight="1" x14ac:dyDescent="0.4">
      <c r="B22" s="11"/>
      <c r="C22" s="45" t="s">
        <v>110</v>
      </c>
      <c r="D22" s="33"/>
      <c r="E22" s="33"/>
      <c r="F22" s="33"/>
      <c r="G22" s="16"/>
      <c r="H22" s="47"/>
      <c r="I22" s="47"/>
      <c r="J22" s="11"/>
      <c r="K22" s="11"/>
      <c r="L22" s="11"/>
      <c r="M22" s="11"/>
      <c r="N22" s="11"/>
      <c r="O22" s="11"/>
      <c r="P22" s="11"/>
      <c r="Q22" s="11"/>
      <c r="R22" s="11"/>
      <c r="S22" s="11"/>
      <c r="T22" s="11"/>
      <c r="U22" s="11"/>
      <c r="V22" s="11"/>
    </row>
    <row r="23" spans="2:22" x14ac:dyDescent="0.4">
      <c r="B23" s="17"/>
      <c r="C23" s="17"/>
      <c r="D23" s="17"/>
      <c r="E23" s="17"/>
      <c r="F23" s="17"/>
      <c r="G23" s="17"/>
      <c r="H23" s="17"/>
      <c r="I23" s="47"/>
      <c r="J23" s="47"/>
      <c r="K23" s="11"/>
      <c r="L23" s="11"/>
      <c r="M23" s="11"/>
      <c r="N23" s="11"/>
      <c r="O23" s="11"/>
      <c r="P23" s="11"/>
      <c r="Q23" s="11"/>
      <c r="R23" s="11"/>
      <c r="S23" s="11"/>
      <c r="T23" s="11" t="s">
        <v>14</v>
      </c>
      <c r="U23" s="11"/>
      <c r="V23" s="11"/>
    </row>
    <row r="24" spans="2:22" x14ac:dyDescent="0.4">
      <c r="B24" s="11"/>
      <c r="C24" s="46"/>
      <c r="D24" s="46"/>
      <c r="E24" s="11"/>
      <c r="F24" s="11"/>
      <c r="G24" s="11"/>
      <c r="H24" s="11"/>
      <c r="I24" s="11"/>
      <c r="J24" s="11"/>
      <c r="K24" s="11"/>
      <c r="L24" s="11"/>
      <c r="M24" s="11"/>
      <c r="N24" s="11"/>
      <c r="O24" s="11"/>
      <c r="P24" s="11"/>
      <c r="Q24" s="11"/>
      <c r="R24" s="11"/>
      <c r="S24" s="11"/>
      <c r="T24" s="11"/>
      <c r="U24" s="11"/>
      <c r="V24" s="11"/>
    </row>
  </sheetData>
  <sheetProtection sheet="1" selectLockedCells="1"/>
  <mergeCells count="12">
    <mergeCell ref="D6:L6"/>
    <mergeCell ref="M6:P6"/>
    <mergeCell ref="C2:U2"/>
    <mergeCell ref="O7:P7"/>
    <mergeCell ref="R7:S7"/>
    <mergeCell ref="T7:U7"/>
    <mergeCell ref="R6:U6"/>
    <mergeCell ref="E7:F7"/>
    <mergeCell ref="G7:H7"/>
    <mergeCell ref="I7:J7"/>
    <mergeCell ref="K7:L7"/>
    <mergeCell ref="M7:N7"/>
  </mergeCells>
  <printOptions horizontalCentered="1" verticalCentered="1"/>
  <pageMargins left="0.7" right="0.7" top="0.75" bottom="0.75" header="0.3" footer="0.3"/>
  <pageSetup paperSize="9" scale="56" orientation="landscape" horizontalDpi="0" verticalDpi="0"/>
  <drawing r:id="rId1"/>
  <legacyDrawing r:id="rId2"/>
  <mc:AlternateContent xmlns:mc="http://schemas.openxmlformats.org/markup-compatibility/2006">
    <mc:Choice Requires="x14">
      <controls>
        <mc:AlternateContent xmlns:mc="http://schemas.openxmlformats.org/markup-compatibility/2006">
          <mc:Choice Requires="x14">
            <control shapeId="2053" r:id="rId3" name="Spinner 5">
              <controlPr locked="0" defaultSize="0" autoPict="0">
                <anchor moveWithCells="1" sizeWithCells="1">
                  <from>
                    <xdr:col>5</xdr:col>
                    <xdr:colOff>0</xdr:colOff>
                    <xdr:row>8</xdr:row>
                    <xdr:rowOff>12700</xdr:rowOff>
                  </from>
                  <to>
                    <xdr:col>6</xdr:col>
                    <xdr:colOff>0</xdr:colOff>
                    <xdr:row>9</xdr:row>
                    <xdr:rowOff>0</xdr:rowOff>
                  </to>
                </anchor>
              </controlPr>
            </control>
          </mc:Choice>
        </mc:AlternateContent>
        <mc:AlternateContent xmlns:mc="http://schemas.openxmlformats.org/markup-compatibility/2006">
          <mc:Choice Requires="x14">
            <control shapeId="2054" r:id="rId4" name="Spinner 6">
              <controlPr locked="0" defaultSize="0" autoPict="0">
                <anchor moveWithCells="1" sizeWithCells="1">
                  <from>
                    <xdr:col>5</xdr:col>
                    <xdr:colOff>0</xdr:colOff>
                    <xdr:row>9</xdr:row>
                    <xdr:rowOff>12700</xdr:rowOff>
                  </from>
                  <to>
                    <xdr:col>6</xdr:col>
                    <xdr:colOff>0</xdr:colOff>
                    <xdr:row>10</xdr:row>
                    <xdr:rowOff>0</xdr:rowOff>
                  </to>
                </anchor>
              </controlPr>
            </control>
          </mc:Choice>
        </mc:AlternateContent>
        <mc:AlternateContent xmlns:mc="http://schemas.openxmlformats.org/markup-compatibility/2006">
          <mc:Choice Requires="x14">
            <control shapeId="2055" r:id="rId5" name="Spinner 7">
              <controlPr locked="0" defaultSize="0" autoPict="0">
                <anchor moveWithCells="1" sizeWithCells="1">
                  <from>
                    <xdr:col>5</xdr:col>
                    <xdr:colOff>0</xdr:colOff>
                    <xdr:row>10</xdr:row>
                    <xdr:rowOff>12700</xdr:rowOff>
                  </from>
                  <to>
                    <xdr:col>6</xdr:col>
                    <xdr:colOff>0</xdr:colOff>
                    <xdr:row>11</xdr:row>
                    <xdr:rowOff>0</xdr:rowOff>
                  </to>
                </anchor>
              </controlPr>
            </control>
          </mc:Choice>
        </mc:AlternateContent>
        <mc:AlternateContent xmlns:mc="http://schemas.openxmlformats.org/markup-compatibility/2006">
          <mc:Choice Requires="x14">
            <control shapeId="2056" r:id="rId6" name="Spinner 8">
              <controlPr locked="0" defaultSize="0" autoPict="0">
                <anchor moveWithCells="1" sizeWithCells="1">
                  <from>
                    <xdr:col>5</xdr:col>
                    <xdr:colOff>0</xdr:colOff>
                    <xdr:row>11</xdr:row>
                    <xdr:rowOff>12700</xdr:rowOff>
                  </from>
                  <to>
                    <xdr:col>6</xdr:col>
                    <xdr:colOff>0</xdr:colOff>
                    <xdr:row>12</xdr:row>
                    <xdr:rowOff>0</xdr:rowOff>
                  </to>
                </anchor>
              </controlPr>
            </control>
          </mc:Choice>
        </mc:AlternateContent>
        <mc:AlternateContent xmlns:mc="http://schemas.openxmlformats.org/markup-compatibility/2006">
          <mc:Choice Requires="x14">
            <control shapeId="2057" r:id="rId7" name="Spinner 9">
              <controlPr locked="0" defaultSize="0" autoPict="0">
                <anchor moveWithCells="1" sizeWithCells="1">
                  <from>
                    <xdr:col>5</xdr:col>
                    <xdr:colOff>0</xdr:colOff>
                    <xdr:row>12</xdr:row>
                    <xdr:rowOff>12700</xdr:rowOff>
                  </from>
                  <to>
                    <xdr:col>6</xdr:col>
                    <xdr:colOff>0</xdr:colOff>
                    <xdr:row>13</xdr:row>
                    <xdr:rowOff>0</xdr:rowOff>
                  </to>
                </anchor>
              </controlPr>
            </control>
          </mc:Choice>
        </mc:AlternateContent>
        <mc:AlternateContent xmlns:mc="http://schemas.openxmlformats.org/markup-compatibility/2006">
          <mc:Choice Requires="x14">
            <control shapeId="2058" r:id="rId8" name="Spinner 10">
              <controlPr locked="0" defaultSize="0" autoPict="0">
                <anchor moveWithCells="1" sizeWithCells="1">
                  <from>
                    <xdr:col>5</xdr:col>
                    <xdr:colOff>0</xdr:colOff>
                    <xdr:row>13</xdr:row>
                    <xdr:rowOff>12700</xdr:rowOff>
                  </from>
                  <to>
                    <xdr:col>6</xdr:col>
                    <xdr:colOff>0</xdr:colOff>
                    <xdr:row>14</xdr:row>
                    <xdr:rowOff>0</xdr:rowOff>
                  </to>
                </anchor>
              </controlPr>
            </control>
          </mc:Choice>
        </mc:AlternateContent>
        <mc:AlternateContent xmlns:mc="http://schemas.openxmlformats.org/markup-compatibility/2006">
          <mc:Choice Requires="x14">
            <control shapeId="2059" r:id="rId9" name="Spinner 11">
              <controlPr locked="0" defaultSize="0" autoPict="0">
                <anchor moveWithCells="1" sizeWithCells="1">
                  <from>
                    <xdr:col>5</xdr:col>
                    <xdr:colOff>0</xdr:colOff>
                    <xdr:row>14</xdr:row>
                    <xdr:rowOff>12700</xdr:rowOff>
                  </from>
                  <to>
                    <xdr:col>6</xdr:col>
                    <xdr:colOff>0</xdr:colOff>
                    <xdr:row>15</xdr:row>
                    <xdr:rowOff>0</xdr:rowOff>
                  </to>
                </anchor>
              </controlPr>
            </control>
          </mc:Choice>
        </mc:AlternateContent>
        <mc:AlternateContent xmlns:mc="http://schemas.openxmlformats.org/markup-compatibility/2006">
          <mc:Choice Requires="x14">
            <control shapeId="2060" r:id="rId10" name="Spinner 12">
              <controlPr locked="0" defaultSize="0" autoPict="0">
                <anchor moveWithCells="1" sizeWithCells="1">
                  <from>
                    <xdr:col>5</xdr:col>
                    <xdr:colOff>0</xdr:colOff>
                    <xdr:row>15</xdr:row>
                    <xdr:rowOff>12700</xdr:rowOff>
                  </from>
                  <to>
                    <xdr:col>6</xdr:col>
                    <xdr:colOff>0</xdr:colOff>
                    <xdr:row>16</xdr:row>
                    <xdr:rowOff>0</xdr:rowOff>
                  </to>
                </anchor>
              </controlPr>
            </control>
          </mc:Choice>
        </mc:AlternateContent>
        <mc:AlternateContent xmlns:mc="http://schemas.openxmlformats.org/markup-compatibility/2006">
          <mc:Choice Requires="x14">
            <control shapeId="2061" r:id="rId11" name="Spinner 13">
              <controlPr locked="0" defaultSize="0" autoPict="0">
                <anchor moveWithCells="1" sizeWithCells="1">
                  <from>
                    <xdr:col>5</xdr:col>
                    <xdr:colOff>0</xdr:colOff>
                    <xdr:row>16</xdr:row>
                    <xdr:rowOff>12700</xdr:rowOff>
                  </from>
                  <to>
                    <xdr:col>6</xdr:col>
                    <xdr:colOff>0</xdr:colOff>
                    <xdr:row>17</xdr:row>
                    <xdr:rowOff>0</xdr:rowOff>
                  </to>
                </anchor>
              </controlPr>
            </control>
          </mc:Choice>
        </mc:AlternateContent>
        <mc:AlternateContent xmlns:mc="http://schemas.openxmlformats.org/markup-compatibility/2006">
          <mc:Choice Requires="x14">
            <control shapeId="2062" r:id="rId12" name="Spinner 14">
              <controlPr locked="0" defaultSize="0" autoPict="0">
                <anchor moveWithCells="1" sizeWithCells="1">
                  <from>
                    <xdr:col>7</xdr:col>
                    <xdr:colOff>0</xdr:colOff>
                    <xdr:row>7</xdr:row>
                    <xdr:rowOff>12700</xdr:rowOff>
                  </from>
                  <to>
                    <xdr:col>7</xdr:col>
                    <xdr:colOff>508000</xdr:colOff>
                    <xdr:row>8</xdr:row>
                    <xdr:rowOff>0</xdr:rowOff>
                  </to>
                </anchor>
              </controlPr>
            </control>
          </mc:Choice>
        </mc:AlternateContent>
        <mc:AlternateContent xmlns:mc="http://schemas.openxmlformats.org/markup-compatibility/2006">
          <mc:Choice Requires="x14">
            <control shapeId="2064" r:id="rId13" name="Spinner 16">
              <controlPr locked="0" defaultSize="0" autoPict="0">
                <anchor moveWithCells="1" sizeWithCells="1">
                  <from>
                    <xdr:col>7</xdr:col>
                    <xdr:colOff>0</xdr:colOff>
                    <xdr:row>8</xdr:row>
                    <xdr:rowOff>12700</xdr:rowOff>
                  </from>
                  <to>
                    <xdr:col>7</xdr:col>
                    <xdr:colOff>508000</xdr:colOff>
                    <xdr:row>9</xdr:row>
                    <xdr:rowOff>0</xdr:rowOff>
                  </to>
                </anchor>
              </controlPr>
            </control>
          </mc:Choice>
        </mc:AlternateContent>
        <mc:AlternateContent xmlns:mc="http://schemas.openxmlformats.org/markup-compatibility/2006">
          <mc:Choice Requires="x14">
            <control shapeId="2066" r:id="rId14" name="Spinner 18">
              <controlPr locked="0" defaultSize="0" autoPict="0">
                <anchor moveWithCells="1" sizeWithCells="1">
                  <from>
                    <xdr:col>7</xdr:col>
                    <xdr:colOff>0</xdr:colOff>
                    <xdr:row>9</xdr:row>
                    <xdr:rowOff>12700</xdr:rowOff>
                  </from>
                  <to>
                    <xdr:col>7</xdr:col>
                    <xdr:colOff>508000</xdr:colOff>
                    <xdr:row>10</xdr:row>
                    <xdr:rowOff>0</xdr:rowOff>
                  </to>
                </anchor>
              </controlPr>
            </control>
          </mc:Choice>
        </mc:AlternateContent>
        <mc:AlternateContent xmlns:mc="http://schemas.openxmlformats.org/markup-compatibility/2006">
          <mc:Choice Requires="x14">
            <control shapeId="2067" r:id="rId15" name="Spinner 19">
              <controlPr locked="0" defaultSize="0" autoPict="0">
                <anchor moveWithCells="1" sizeWithCells="1">
                  <from>
                    <xdr:col>7</xdr:col>
                    <xdr:colOff>0</xdr:colOff>
                    <xdr:row>10</xdr:row>
                    <xdr:rowOff>12700</xdr:rowOff>
                  </from>
                  <to>
                    <xdr:col>7</xdr:col>
                    <xdr:colOff>508000</xdr:colOff>
                    <xdr:row>11</xdr:row>
                    <xdr:rowOff>0</xdr:rowOff>
                  </to>
                </anchor>
              </controlPr>
            </control>
          </mc:Choice>
        </mc:AlternateContent>
        <mc:AlternateContent xmlns:mc="http://schemas.openxmlformats.org/markup-compatibility/2006">
          <mc:Choice Requires="x14">
            <control shapeId="2068" r:id="rId16" name="Spinner 20">
              <controlPr locked="0" defaultSize="0" autoPict="0">
                <anchor moveWithCells="1" sizeWithCells="1">
                  <from>
                    <xdr:col>7</xdr:col>
                    <xdr:colOff>0</xdr:colOff>
                    <xdr:row>11</xdr:row>
                    <xdr:rowOff>12700</xdr:rowOff>
                  </from>
                  <to>
                    <xdr:col>7</xdr:col>
                    <xdr:colOff>508000</xdr:colOff>
                    <xdr:row>12</xdr:row>
                    <xdr:rowOff>0</xdr:rowOff>
                  </to>
                </anchor>
              </controlPr>
            </control>
          </mc:Choice>
        </mc:AlternateContent>
        <mc:AlternateContent xmlns:mc="http://schemas.openxmlformats.org/markup-compatibility/2006">
          <mc:Choice Requires="x14">
            <control shapeId="2069" r:id="rId17" name="Spinner 21">
              <controlPr locked="0" defaultSize="0" autoPict="0">
                <anchor moveWithCells="1" sizeWithCells="1">
                  <from>
                    <xdr:col>7</xdr:col>
                    <xdr:colOff>0</xdr:colOff>
                    <xdr:row>12</xdr:row>
                    <xdr:rowOff>12700</xdr:rowOff>
                  </from>
                  <to>
                    <xdr:col>7</xdr:col>
                    <xdr:colOff>508000</xdr:colOff>
                    <xdr:row>13</xdr:row>
                    <xdr:rowOff>0</xdr:rowOff>
                  </to>
                </anchor>
              </controlPr>
            </control>
          </mc:Choice>
        </mc:AlternateContent>
        <mc:AlternateContent xmlns:mc="http://schemas.openxmlformats.org/markup-compatibility/2006">
          <mc:Choice Requires="x14">
            <control shapeId="2070" r:id="rId18" name="Spinner 22">
              <controlPr locked="0" defaultSize="0" autoPict="0">
                <anchor moveWithCells="1" sizeWithCells="1">
                  <from>
                    <xdr:col>7</xdr:col>
                    <xdr:colOff>0</xdr:colOff>
                    <xdr:row>13</xdr:row>
                    <xdr:rowOff>12700</xdr:rowOff>
                  </from>
                  <to>
                    <xdr:col>7</xdr:col>
                    <xdr:colOff>508000</xdr:colOff>
                    <xdr:row>14</xdr:row>
                    <xdr:rowOff>0</xdr:rowOff>
                  </to>
                </anchor>
              </controlPr>
            </control>
          </mc:Choice>
        </mc:AlternateContent>
        <mc:AlternateContent xmlns:mc="http://schemas.openxmlformats.org/markup-compatibility/2006">
          <mc:Choice Requires="x14">
            <control shapeId="2071" r:id="rId19" name="Spinner 23">
              <controlPr locked="0" defaultSize="0" autoPict="0">
                <anchor moveWithCells="1" sizeWithCells="1">
                  <from>
                    <xdr:col>7</xdr:col>
                    <xdr:colOff>0</xdr:colOff>
                    <xdr:row>14</xdr:row>
                    <xdr:rowOff>12700</xdr:rowOff>
                  </from>
                  <to>
                    <xdr:col>7</xdr:col>
                    <xdr:colOff>508000</xdr:colOff>
                    <xdr:row>15</xdr:row>
                    <xdr:rowOff>0</xdr:rowOff>
                  </to>
                </anchor>
              </controlPr>
            </control>
          </mc:Choice>
        </mc:AlternateContent>
        <mc:AlternateContent xmlns:mc="http://schemas.openxmlformats.org/markup-compatibility/2006">
          <mc:Choice Requires="x14">
            <control shapeId="2072" r:id="rId20" name="Spinner 24">
              <controlPr locked="0" defaultSize="0" autoPict="0">
                <anchor moveWithCells="1" sizeWithCells="1">
                  <from>
                    <xdr:col>7</xdr:col>
                    <xdr:colOff>0</xdr:colOff>
                    <xdr:row>15</xdr:row>
                    <xdr:rowOff>12700</xdr:rowOff>
                  </from>
                  <to>
                    <xdr:col>7</xdr:col>
                    <xdr:colOff>508000</xdr:colOff>
                    <xdr:row>16</xdr:row>
                    <xdr:rowOff>0</xdr:rowOff>
                  </to>
                </anchor>
              </controlPr>
            </control>
          </mc:Choice>
        </mc:AlternateContent>
        <mc:AlternateContent xmlns:mc="http://schemas.openxmlformats.org/markup-compatibility/2006">
          <mc:Choice Requires="x14">
            <control shapeId="2073" r:id="rId21" name="Spinner 25">
              <controlPr locked="0" defaultSize="0" autoPict="0">
                <anchor moveWithCells="1" sizeWithCells="1">
                  <from>
                    <xdr:col>7</xdr:col>
                    <xdr:colOff>0</xdr:colOff>
                    <xdr:row>16</xdr:row>
                    <xdr:rowOff>12700</xdr:rowOff>
                  </from>
                  <to>
                    <xdr:col>7</xdr:col>
                    <xdr:colOff>508000</xdr:colOff>
                    <xdr:row>17</xdr:row>
                    <xdr:rowOff>0</xdr:rowOff>
                  </to>
                </anchor>
              </controlPr>
            </control>
          </mc:Choice>
        </mc:AlternateContent>
        <mc:AlternateContent xmlns:mc="http://schemas.openxmlformats.org/markup-compatibility/2006">
          <mc:Choice Requires="x14">
            <control shapeId="2074" r:id="rId22" name="Spinner 26">
              <controlPr locked="0" defaultSize="0" autoPict="0">
                <anchor moveWithCells="1" sizeWithCells="1">
                  <from>
                    <xdr:col>9</xdr:col>
                    <xdr:colOff>0</xdr:colOff>
                    <xdr:row>7</xdr:row>
                    <xdr:rowOff>12700</xdr:rowOff>
                  </from>
                  <to>
                    <xdr:col>9</xdr:col>
                    <xdr:colOff>508000</xdr:colOff>
                    <xdr:row>8</xdr:row>
                    <xdr:rowOff>0</xdr:rowOff>
                  </to>
                </anchor>
              </controlPr>
            </control>
          </mc:Choice>
        </mc:AlternateContent>
        <mc:AlternateContent xmlns:mc="http://schemas.openxmlformats.org/markup-compatibility/2006">
          <mc:Choice Requires="x14">
            <control shapeId="2075" r:id="rId23" name="Spinner 27">
              <controlPr locked="0" defaultSize="0" autoPict="0">
                <anchor moveWithCells="1" sizeWithCells="1">
                  <from>
                    <xdr:col>9</xdr:col>
                    <xdr:colOff>0</xdr:colOff>
                    <xdr:row>8</xdr:row>
                    <xdr:rowOff>12700</xdr:rowOff>
                  </from>
                  <to>
                    <xdr:col>9</xdr:col>
                    <xdr:colOff>508000</xdr:colOff>
                    <xdr:row>9</xdr:row>
                    <xdr:rowOff>0</xdr:rowOff>
                  </to>
                </anchor>
              </controlPr>
            </control>
          </mc:Choice>
        </mc:AlternateContent>
        <mc:AlternateContent xmlns:mc="http://schemas.openxmlformats.org/markup-compatibility/2006">
          <mc:Choice Requires="x14">
            <control shapeId="2076" r:id="rId24" name="Spinner 28">
              <controlPr locked="0" defaultSize="0" autoPict="0">
                <anchor moveWithCells="1" sizeWithCells="1">
                  <from>
                    <xdr:col>9</xdr:col>
                    <xdr:colOff>0</xdr:colOff>
                    <xdr:row>9</xdr:row>
                    <xdr:rowOff>12700</xdr:rowOff>
                  </from>
                  <to>
                    <xdr:col>9</xdr:col>
                    <xdr:colOff>508000</xdr:colOff>
                    <xdr:row>10</xdr:row>
                    <xdr:rowOff>0</xdr:rowOff>
                  </to>
                </anchor>
              </controlPr>
            </control>
          </mc:Choice>
        </mc:AlternateContent>
        <mc:AlternateContent xmlns:mc="http://schemas.openxmlformats.org/markup-compatibility/2006">
          <mc:Choice Requires="x14">
            <control shapeId="2077" r:id="rId25" name="Spinner 29">
              <controlPr locked="0" defaultSize="0" autoPict="0">
                <anchor moveWithCells="1" sizeWithCells="1">
                  <from>
                    <xdr:col>9</xdr:col>
                    <xdr:colOff>0</xdr:colOff>
                    <xdr:row>10</xdr:row>
                    <xdr:rowOff>12700</xdr:rowOff>
                  </from>
                  <to>
                    <xdr:col>9</xdr:col>
                    <xdr:colOff>508000</xdr:colOff>
                    <xdr:row>11</xdr:row>
                    <xdr:rowOff>0</xdr:rowOff>
                  </to>
                </anchor>
              </controlPr>
            </control>
          </mc:Choice>
        </mc:AlternateContent>
        <mc:AlternateContent xmlns:mc="http://schemas.openxmlformats.org/markup-compatibility/2006">
          <mc:Choice Requires="x14">
            <control shapeId="2078" r:id="rId26" name="Spinner 30">
              <controlPr locked="0" defaultSize="0" autoPict="0">
                <anchor moveWithCells="1" sizeWithCells="1">
                  <from>
                    <xdr:col>9</xdr:col>
                    <xdr:colOff>0</xdr:colOff>
                    <xdr:row>11</xdr:row>
                    <xdr:rowOff>12700</xdr:rowOff>
                  </from>
                  <to>
                    <xdr:col>9</xdr:col>
                    <xdr:colOff>508000</xdr:colOff>
                    <xdr:row>12</xdr:row>
                    <xdr:rowOff>0</xdr:rowOff>
                  </to>
                </anchor>
              </controlPr>
            </control>
          </mc:Choice>
        </mc:AlternateContent>
        <mc:AlternateContent xmlns:mc="http://schemas.openxmlformats.org/markup-compatibility/2006">
          <mc:Choice Requires="x14">
            <control shapeId="2079" r:id="rId27" name="Spinner 31">
              <controlPr locked="0" defaultSize="0" autoPict="0">
                <anchor moveWithCells="1" sizeWithCells="1">
                  <from>
                    <xdr:col>9</xdr:col>
                    <xdr:colOff>0</xdr:colOff>
                    <xdr:row>12</xdr:row>
                    <xdr:rowOff>12700</xdr:rowOff>
                  </from>
                  <to>
                    <xdr:col>9</xdr:col>
                    <xdr:colOff>508000</xdr:colOff>
                    <xdr:row>13</xdr:row>
                    <xdr:rowOff>0</xdr:rowOff>
                  </to>
                </anchor>
              </controlPr>
            </control>
          </mc:Choice>
        </mc:AlternateContent>
        <mc:AlternateContent xmlns:mc="http://schemas.openxmlformats.org/markup-compatibility/2006">
          <mc:Choice Requires="x14">
            <control shapeId="2080" r:id="rId28" name="Spinner 32">
              <controlPr locked="0" defaultSize="0" autoPict="0">
                <anchor moveWithCells="1" sizeWithCells="1">
                  <from>
                    <xdr:col>9</xdr:col>
                    <xdr:colOff>0</xdr:colOff>
                    <xdr:row>13</xdr:row>
                    <xdr:rowOff>12700</xdr:rowOff>
                  </from>
                  <to>
                    <xdr:col>9</xdr:col>
                    <xdr:colOff>508000</xdr:colOff>
                    <xdr:row>14</xdr:row>
                    <xdr:rowOff>0</xdr:rowOff>
                  </to>
                </anchor>
              </controlPr>
            </control>
          </mc:Choice>
        </mc:AlternateContent>
        <mc:AlternateContent xmlns:mc="http://schemas.openxmlformats.org/markup-compatibility/2006">
          <mc:Choice Requires="x14">
            <control shapeId="2081" r:id="rId29" name="Spinner 33">
              <controlPr locked="0" defaultSize="0" autoPict="0">
                <anchor moveWithCells="1" sizeWithCells="1">
                  <from>
                    <xdr:col>9</xdr:col>
                    <xdr:colOff>0</xdr:colOff>
                    <xdr:row>14</xdr:row>
                    <xdr:rowOff>12700</xdr:rowOff>
                  </from>
                  <to>
                    <xdr:col>9</xdr:col>
                    <xdr:colOff>508000</xdr:colOff>
                    <xdr:row>15</xdr:row>
                    <xdr:rowOff>0</xdr:rowOff>
                  </to>
                </anchor>
              </controlPr>
            </control>
          </mc:Choice>
        </mc:AlternateContent>
        <mc:AlternateContent xmlns:mc="http://schemas.openxmlformats.org/markup-compatibility/2006">
          <mc:Choice Requires="x14">
            <control shapeId="2082" r:id="rId30" name="Spinner 34">
              <controlPr locked="0" defaultSize="0" autoPict="0">
                <anchor moveWithCells="1" sizeWithCells="1">
                  <from>
                    <xdr:col>9</xdr:col>
                    <xdr:colOff>0</xdr:colOff>
                    <xdr:row>15</xdr:row>
                    <xdr:rowOff>12700</xdr:rowOff>
                  </from>
                  <to>
                    <xdr:col>9</xdr:col>
                    <xdr:colOff>508000</xdr:colOff>
                    <xdr:row>16</xdr:row>
                    <xdr:rowOff>0</xdr:rowOff>
                  </to>
                </anchor>
              </controlPr>
            </control>
          </mc:Choice>
        </mc:AlternateContent>
        <mc:AlternateContent xmlns:mc="http://schemas.openxmlformats.org/markup-compatibility/2006">
          <mc:Choice Requires="x14">
            <control shapeId="2083" r:id="rId31" name="Spinner 35">
              <controlPr locked="0" defaultSize="0" autoPict="0">
                <anchor moveWithCells="1" sizeWithCells="1">
                  <from>
                    <xdr:col>9</xdr:col>
                    <xdr:colOff>0</xdr:colOff>
                    <xdr:row>16</xdr:row>
                    <xdr:rowOff>12700</xdr:rowOff>
                  </from>
                  <to>
                    <xdr:col>9</xdr:col>
                    <xdr:colOff>508000</xdr:colOff>
                    <xdr:row>17</xdr:row>
                    <xdr:rowOff>0</xdr:rowOff>
                  </to>
                </anchor>
              </controlPr>
            </control>
          </mc:Choice>
        </mc:AlternateContent>
        <mc:AlternateContent xmlns:mc="http://schemas.openxmlformats.org/markup-compatibility/2006">
          <mc:Choice Requires="x14">
            <control shapeId="2084" r:id="rId32" name="Spinner 36">
              <controlPr locked="0" defaultSize="0" autoPict="0">
                <anchor moveWithCells="1" sizeWithCells="1">
                  <from>
                    <xdr:col>11</xdr:col>
                    <xdr:colOff>0</xdr:colOff>
                    <xdr:row>7</xdr:row>
                    <xdr:rowOff>12700</xdr:rowOff>
                  </from>
                  <to>
                    <xdr:col>11</xdr:col>
                    <xdr:colOff>508000</xdr:colOff>
                    <xdr:row>8</xdr:row>
                    <xdr:rowOff>0</xdr:rowOff>
                  </to>
                </anchor>
              </controlPr>
            </control>
          </mc:Choice>
        </mc:AlternateContent>
        <mc:AlternateContent xmlns:mc="http://schemas.openxmlformats.org/markup-compatibility/2006">
          <mc:Choice Requires="x14">
            <control shapeId="2085" r:id="rId33" name="Spinner 37">
              <controlPr locked="0" defaultSize="0" autoPict="0">
                <anchor moveWithCells="1" sizeWithCells="1">
                  <from>
                    <xdr:col>11</xdr:col>
                    <xdr:colOff>0</xdr:colOff>
                    <xdr:row>8</xdr:row>
                    <xdr:rowOff>12700</xdr:rowOff>
                  </from>
                  <to>
                    <xdr:col>11</xdr:col>
                    <xdr:colOff>508000</xdr:colOff>
                    <xdr:row>9</xdr:row>
                    <xdr:rowOff>0</xdr:rowOff>
                  </to>
                </anchor>
              </controlPr>
            </control>
          </mc:Choice>
        </mc:AlternateContent>
        <mc:AlternateContent xmlns:mc="http://schemas.openxmlformats.org/markup-compatibility/2006">
          <mc:Choice Requires="x14">
            <control shapeId="2086" r:id="rId34" name="Spinner 38">
              <controlPr locked="0" defaultSize="0" autoPict="0">
                <anchor moveWithCells="1" sizeWithCells="1">
                  <from>
                    <xdr:col>11</xdr:col>
                    <xdr:colOff>0</xdr:colOff>
                    <xdr:row>9</xdr:row>
                    <xdr:rowOff>12700</xdr:rowOff>
                  </from>
                  <to>
                    <xdr:col>11</xdr:col>
                    <xdr:colOff>508000</xdr:colOff>
                    <xdr:row>10</xdr:row>
                    <xdr:rowOff>0</xdr:rowOff>
                  </to>
                </anchor>
              </controlPr>
            </control>
          </mc:Choice>
        </mc:AlternateContent>
        <mc:AlternateContent xmlns:mc="http://schemas.openxmlformats.org/markup-compatibility/2006">
          <mc:Choice Requires="x14">
            <control shapeId="2087" r:id="rId35" name="Spinner 39">
              <controlPr locked="0" defaultSize="0" autoPict="0">
                <anchor moveWithCells="1" sizeWithCells="1">
                  <from>
                    <xdr:col>11</xdr:col>
                    <xdr:colOff>0</xdr:colOff>
                    <xdr:row>10</xdr:row>
                    <xdr:rowOff>12700</xdr:rowOff>
                  </from>
                  <to>
                    <xdr:col>11</xdr:col>
                    <xdr:colOff>508000</xdr:colOff>
                    <xdr:row>11</xdr:row>
                    <xdr:rowOff>0</xdr:rowOff>
                  </to>
                </anchor>
              </controlPr>
            </control>
          </mc:Choice>
        </mc:AlternateContent>
        <mc:AlternateContent xmlns:mc="http://schemas.openxmlformats.org/markup-compatibility/2006">
          <mc:Choice Requires="x14">
            <control shapeId="2088" r:id="rId36" name="Spinner 40">
              <controlPr locked="0" defaultSize="0" autoPict="0">
                <anchor moveWithCells="1" sizeWithCells="1">
                  <from>
                    <xdr:col>11</xdr:col>
                    <xdr:colOff>0</xdr:colOff>
                    <xdr:row>11</xdr:row>
                    <xdr:rowOff>12700</xdr:rowOff>
                  </from>
                  <to>
                    <xdr:col>11</xdr:col>
                    <xdr:colOff>508000</xdr:colOff>
                    <xdr:row>12</xdr:row>
                    <xdr:rowOff>0</xdr:rowOff>
                  </to>
                </anchor>
              </controlPr>
            </control>
          </mc:Choice>
        </mc:AlternateContent>
        <mc:AlternateContent xmlns:mc="http://schemas.openxmlformats.org/markup-compatibility/2006">
          <mc:Choice Requires="x14">
            <control shapeId="2089" r:id="rId37" name="Spinner 41">
              <controlPr locked="0" defaultSize="0" autoPict="0">
                <anchor moveWithCells="1" sizeWithCells="1">
                  <from>
                    <xdr:col>11</xdr:col>
                    <xdr:colOff>0</xdr:colOff>
                    <xdr:row>12</xdr:row>
                    <xdr:rowOff>12700</xdr:rowOff>
                  </from>
                  <to>
                    <xdr:col>11</xdr:col>
                    <xdr:colOff>508000</xdr:colOff>
                    <xdr:row>13</xdr:row>
                    <xdr:rowOff>0</xdr:rowOff>
                  </to>
                </anchor>
              </controlPr>
            </control>
          </mc:Choice>
        </mc:AlternateContent>
        <mc:AlternateContent xmlns:mc="http://schemas.openxmlformats.org/markup-compatibility/2006">
          <mc:Choice Requires="x14">
            <control shapeId="2090" r:id="rId38" name="Spinner 42">
              <controlPr locked="0" defaultSize="0" autoPict="0">
                <anchor moveWithCells="1" sizeWithCells="1">
                  <from>
                    <xdr:col>11</xdr:col>
                    <xdr:colOff>0</xdr:colOff>
                    <xdr:row>13</xdr:row>
                    <xdr:rowOff>12700</xdr:rowOff>
                  </from>
                  <to>
                    <xdr:col>11</xdr:col>
                    <xdr:colOff>508000</xdr:colOff>
                    <xdr:row>14</xdr:row>
                    <xdr:rowOff>0</xdr:rowOff>
                  </to>
                </anchor>
              </controlPr>
            </control>
          </mc:Choice>
        </mc:AlternateContent>
        <mc:AlternateContent xmlns:mc="http://schemas.openxmlformats.org/markup-compatibility/2006">
          <mc:Choice Requires="x14">
            <control shapeId="2091" r:id="rId39" name="Spinner 43">
              <controlPr locked="0" defaultSize="0" autoPict="0">
                <anchor moveWithCells="1" sizeWithCells="1">
                  <from>
                    <xdr:col>11</xdr:col>
                    <xdr:colOff>0</xdr:colOff>
                    <xdr:row>14</xdr:row>
                    <xdr:rowOff>12700</xdr:rowOff>
                  </from>
                  <to>
                    <xdr:col>11</xdr:col>
                    <xdr:colOff>508000</xdr:colOff>
                    <xdr:row>15</xdr:row>
                    <xdr:rowOff>0</xdr:rowOff>
                  </to>
                </anchor>
              </controlPr>
            </control>
          </mc:Choice>
        </mc:AlternateContent>
        <mc:AlternateContent xmlns:mc="http://schemas.openxmlformats.org/markup-compatibility/2006">
          <mc:Choice Requires="x14">
            <control shapeId="2092" r:id="rId40" name="Spinner 44">
              <controlPr locked="0" defaultSize="0" autoPict="0">
                <anchor moveWithCells="1" sizeWithCells="1">
                  <from>
                    <xdr:col>11</xdr:col>
                    <xdr:colOff>0</xdr:colOff>
                    <xdr:row>15</xdr:row>
                    <xdr:rowOff>12700</xdr:rowOff>
                  </from>
                  <to>
                    <xdr:col>11</xdr:col>
                    <xdr:colOff>508000</xdr:colOff>
                    <xdr:row>16</xdr:row>
                    <xdr:rowOff>0</xdr:rowOff>
                  </to>
                </anchor>
              </controlPr>
            </control>
          </mc:Choice>
        </mc:AlternateContent>
        <mc:AlternateContent xmlns:mc="http://schemas.openxmlformats.org/markup-compatibility/2006">
          <mc:Choice Requires="x14">
            <control shapeId="2093" r:id="rId41" name="Spinner 45">
              <controlPr locked="0" defaultSize="0" autoPict="0">
                <anchor moveWithCells="1" sizeWithCells="1">
                  <from>
                    <xdr:col>11</xdr:col>
                    <xdr:colOff>0</xdr:colOff>
                    <xdr:row>16</xdr:row>
                    <xdr:rowOff>12700</xdr:rowOff>
                  </from>
                  <to>
                    <xdr:col>11</xdr:col>
                    <xdr:colOff>508000</xdr:colOff>
                    <xdr:row>17</xdr:row>
                    <xdr:rowOff>0</xdr:rowOff>
                  </to>
                </anchor>
              </controlPr>
            </control>
          </mc:Choice>
        </mc:AlternateContent>
        <mc:AlternateContent xmlns:mc="http://schemas.openxmlformats.org/markup-compatibility/2006">
          <mc:Choice Requires="x14">
            <control shapeId="2094" r:id="rId42" name="Spinner 46">
              <controlPr locked="0" defaultSize="0" autoPict="0">
                <anchor moveWithCells="1" sizeWithCells="1">
                  <from>
                    <xdr:col>13</xdr:col>
                    <xdr:colOff>0</xdr:colOff>
                    <xdr:row>7</xdr:row>
                    <xdr:rowOff>12700</xdr:rowOff>
                  </from>
                  <to>
                    <xdr:col>13</xdr:col>
                    <xdr:colOff>508000</xdr:colOff>
                    <xdr:row>8</xdr:row>
                    <xdr:rowOff>0</xdr:rowOff>
                  </to>
                </anchor>
              </controlPr>
            </control>
          </mc:Choice>
        </mc:AlternateContent>
        <mc:AlternateContent xmlns:mc="http://schemas.openxmlformats.org/markup-compatibility/2006">
          <mc:Choice Requires="x14">
            <control shapeId="2095" r:id="rId43" name="Spinner 47">
              <controlPr locked="0" defaultSize="0" autoPict="0">
                <anchor moveWithCells="1" sizeWithCells="1">
                  <from>
                    <xdr:col>13</xdr:col>
                    <xdr:colOff>0</xdr:colOff>
                    <xdr:row>8</xdr:row>
                    <xdr:rowOff>12700</xdr:rowOff>
                  </from>
                  <to>
                    <xdr:col>13</xdr:col>
                    <xdr:colOff>508000</xdr:colOff>
                    <xdr:row>9</xdr:row>
                    <xdr:rowOff>0</xdr:rowOff>
                  </to>
                </anchor>
              </controlPr>
            </control>
          </mc:Choice>
        </mc:AlternateContent>
        <mc:AlternateContent xmlns:mc="http://schemas.openxmlformats.org/markup-compatibility/2006">
          <mc:Choice Requires="x14">
            <control shapeId="2096" r:id="rId44" name="Spinner 48">
              <controlPr locked="0" defaultSize="0" autoPict="0">
                <anchor moveWithCells="1" sizeWithCells="1">
                  <from>
                    <xdr:col>13</xdr:col>
                    <xdr:colOff>0</xdr:colOff>
                    <xdr:row>9</xdr:row>
                    <xdr:rowOff>12700</xdr:rowOff>
                  </from>
                  <to>
                    <xdr:col>13</xdr:col>
                    <xdr:colOff>508000</xdr:colOff>
                    <xdr:row>10</xdr:row>
                    <xdr:rowOff>0</xdr:rowOff>
                  </to>
                </anchor>
              </controlPr>
            </control>
          </mc:Choice>
        </mc:AlternateContent>
        <mc:AlternateContent xmlns:mc="http://schemas.openxmlformats.org/markup-compatibility/2006">
          <mc:Choice Requires="x14">
            <control shapeId="2097" r:id="rId45" name="Spinner 49">
              <controlPr locked="0" defaultSize="0" autoPict="0">
                <anchor moveWithCells="1" sizeWithCells="1">
                  <from>
                    <xdr:col>13</xdr:col>
                    <xdr:colOff>0</xdr:colOff>
                    <xdr:row>10</xdr:row>
                    <xdr:rowOff>12700</xdr:rowOff>
                  </from>
                  <to>
                    <xdr:col>13</xdr:col>
                    <xdr:colOff>508000</xdr:colOff>
                    <xdr:row>11</xdr:row>
                    <xdr:rowOff>0</xdr:rowOff>
                  </to>
                </anchor>
              </controlPr>
            </control>
          </mc:Choice>
        </mc:AlternateContent>
        <mc:AlternateContent xmlns:mc="http://schemas.openxmlformats.org/markup-compatibility/2006">
          <mc:Choice Requires="x14">
            <control shapeId="2098" r:id="rId46" name="Spinner 50">
              <controlPr locked="0" defaultSize="0" autoPict="0">
                <anchor moveWithCells="1" sizeWithCells="1">
                  <from>
                    <xdr:col>13</xdr:col>
                    <xdr:colOff>0</xdr:colOff>
                    <xdr:row>11</xdr:row>
                    <xdr:rowOff>12700</xdr:rowOff>
                  </from>
                  <to>
                    <xdr:col>13</xdr:col>
                    <xdr:colOff>508000</xdr:colOff>
                    <xdr:row>12</xdr:row>
                    <xdr:rowOff>0</xdr:rowOff>
                  </to>
                </anchor>
              </controlPr>
            </control>
          </mc:Choice>
        </mc:AlternateContent>
        <mc:AlternateContent xmlns:mc="http://schemas.openxmlformats.org/markup-compatibility/2006">
          <mc:Choice Requires="x14">
            <control shapeId="2099" r:id="rId47" name="Spinner 51">
              <controlPr locked="0" defaultSize="0" autoPict="0">
                <anchor moveWithCells="1" sizeWithCells="1">
                  <from>
                    <xdr:col>13</xdr:col>
                    <xdr:colOff>0</xdr:colOff>
                    <xdr:row>12</xdr:row>
                    <xdr:rowOff>12700</xdr:rowOff>
                  </from>
                  <to>
                    <xdr:col>13</xdr:col>
                    <xdr:colOff>508000</xdr:colOff>
                    <xdr:row>13</xdr:row>
                    <xdr:rowOff>0</xdr:rowOff>
                  </to>
                </anchor>
              </controlPr>
            </control>
          </mc:Choice>
        </mc:AlternateContent>
        <mc:AlternateContent xmlns:mc="http://schemas.openxmlformats.org/markup-compatibility/2006">
          <mc:Choice Requires="x14">
            <control shapeId="2100" r:id="rId48" name="Spinner 52">
              <controlPr locked="0" defaultSize="0" autoPict="0">
                <anchor moveWithCells="1" sizeWithCells="1">
                  <from>
                    <xdr:col>13</xdr:col>
                    <xdr:colOff>0</xdr:colOff>
                    <xdr:row>13</xdr:row>
                    <xdr:rowOff>12700</xdr:rowOff>
                  </from>
                  <to>
                    <xdr:col>13</xdr:col>
                    <xdr:colOff>508000</xdr:colOff>
                    <xdr:row>14</xdr:row>
                    <xdr:rowOff>0</xdr:rowOff>
                  </to>
                </anchor>
              </controlPr>
            </control>
          </mc:Choice>
        </mc:AlternateContent>
        <mc:AlternateContent xmlns:mc="http://schemas.openxmlformats.org/markup-compatibility/2006">
          <mc:Choice Requires="x14">
            <control shapeId="2101" r:id="rId49" name="Spinner 53">
              <controlPr locked="0" defaultSize="0" autoPict="0">
                <anchor moveWithCells="1" sizeWithCells="1">
                  <from>
                    <xdr:col>13</xdr:col>
                    <xdr:colOff>0</xdr:colOff>
                    <xdr:row>14</xdr:row>
                    <xdr:rowOff>12700</xdr:rowOff>
                  </from>
                  <to>
                    <xdr:col>13</xdr:col>
                    <xdr:colOff>508000</xdr:colOff>
                    <xdr:row>15</xdr:row>
                    <xdr:rowOff>0</xdr:rowOff>
                  </to>
                </anchor>
              </controlPr>
            </control>
          </mc:Choice>
        </mc:AlternateContent>
        <mc:AlternateContent xmlns:mc="http://schemas.openxmlformats.org/markup-compatibility/2006">
          <mc:Choice Requires="x14">
            <control shapeId="2102" r:id="rId50" name="Spinner 54">
              <controlPr locked="0" defaultSize="0" autoPict="0">
                <anchor moveWithCells="1" sizeWithCells="1">
                  <from>
                    <xdr:col>13</xdr:col>
                    <xdr:colOff>0</xdr:colOff>
                    <xdr:row>15</xdr:row>
                    <xdr:rowOff>12700</xdr:rowOff>
                  </from>
                  <to>
                    <xdr:col>13</xdr:col>
                    <xdr:colOff>508000</xdr:colOff>
                    <xdr:row>16</xdr:row>
                    <xdr:rowOff>0</xdr:rowOff>
                  </to>
                </anchor>
              </controlPr>
            </control>
          </mc:Choice>
        </mc:AlternateContent>
        <mc:AlternateContent xmlns:mc="http://schemas.openxmlformats.org/markup-compatibility/2006">
          <mc:Choice Requires="x14">
            <control shapeId="2103" r:id="rId51" name="Spinner 55">
              <controlPr locked="0" defaultSize="0" autoPict="0">
                <anchor moveWithCells="1" sizeWithCells="1">
                  <from>
                    <xdr:col>13</xdr:col>
                    <xdr:colOff>0</xdr:colOff>
                    <xdr:row>16</xdr:row>
                    <xdr:rowOff>12700</xdr:rowOff>
                  </from>
                  <to>
                    <xdr:col>13</xdr:col>
                    <xdr:colOff>508000</xdr:colOff>
                    <xdr:row>17</xdr:row>
                    <xdr:rowOff>0</xdr:rowOff>
                  </to>
                </anchor>
              </controlPr>
            </control>
          </mc:Choice>
        </mc:AlternateContent>
        <mc:AlternateContent xmlns:mc="http://schemas.openxmlformats.org/markup-compatibility/2006">
          <mc:Choice Requires="x14">
            <control shapeId="2104" r:id="rId52" name="Spinner 56">
              <controlPr locked="0" defaultSize="0" autoPict="0">
                <anchor moveWithCells="1" sizeWithCells="1">
                  <from>
                    <xdr:col>15</xdr:col>
                    <xdr:colOff>0</xdr:colOff>
                    <xdr:row>7</xdr:row>
                    <xdr:rowOff>12700</xdr:rowOff>
                  </from>
                  <to>
                    <xdr:col>15</xdr:col>
                    <xdr:colOff>508000</xdr:colOff>
                    <xdr:row>8</xdr:row>
                    <xdr:rowOff>0</xdr:rowOff>
                  </to>
                </anchor>
              </controlPr>
            </control>
          </mc:Choice>
        </mc:AlternateContent>
        <mc:AlternateContent xmlns:mc="http://schemas.openxmlformats.org/markup-compatibility/2006">
          <mc:Choice Requires="x14">
            <control shapeId="2105" r:id="rId53" name="Spinner 57">
              <controlPr locked="0" defaultSize="0" autoPict="0">
                <anchor moveWithCells="1" sizeWithCells="1">
                  <from>
                    <xdr:col>15</xdr:col>
                    <xdr:colOff>0</xdr:colOff>
                    <xdr:row>8</xdr:row>
                    <xdr:rowOff>12700</xdr:rowOff>
                  </from>
                  <to>
                    <xdr:col>15</xdr:col>
                    <xdr:colOff>508000</xdr:colOff>
                    <xdr:row>9</xdr:row>
                    <xdr:rowOff>0</xdr:rowOff>
                  </to>
                </anchor>
              </controlPr>
            </control>
          </mc:Choice>
        </mc:AlternateContent>
        <mc:AlternateContent xmlns:mc="http://schemas.openxmlformats.org/markup-compatibility/2006">
          <mc:Choice Requires="x14">
            <control shapeId="2106" r:id="rId54" name="Spinner 58">
              <controlPr locked="0" defaultSize="0" autoPict="0">
                <anchor moveWithCells="1" sizeWithCells="1">
                  <from>
                    <xdr:col>15</xdr:col>
                    <xdr:colOff>0</xdr:colOff>
                    <xdr:row>9</xdr:row>
                    <xdr:rowOff>12700</xdr:rowOff>
                  </from>
                  <to>
                    <xdr:col>15</xdr:col>
                    <xdr:colOff>508000</xdr:colOff>
                    <xdr:row>10</xdr:row>
                    <xdr:rowOff>0</xdr:rowOff>
                  </to>
                </anchor>
              </controlPr>
            </control>
          </mc:Choice>
        </mc:AlternateContent>
        <mc:AlternateContent xmlns:mc="http://schemas.openxmlformats.org/markup-compatibility/2006">
          <mc:Choice Requires="x14">
            <control shapeId="2107" r:id="rId55" name="Spinner 59">
              <controlPr locked="0" defaultSize="0" autoPict="0">
                <anchor moveWithCells="1" sizeWithCells="1">
                  <from>
                    <xdr:col>15</xdr:col>
                    <xdr:colOff>0</xdr:colOff>
                    <xdr:row>10</xdr:row>
                    <xdr:rowOff>12700</xdr:rowOff>
                  </from>
                  <to>
                    <xdr:col>15</xdr:col>
                    <xdr:colOff>508000</xdr:colOff>
                    <xdr:row>11</xdr:row>
                    <xdr:rowOff>0</xdr:rowOff>
                  </to>
                </anchor>
              </controlPr>
            </control>
          </mc:Choice>
        </mc:AlternateContent>
        <mc:AlternateContent xmlns:mc="http://schemas.openxmlformats.org/markup-compatibility/2006">
          <mc:Choice Requires="x14">
            <control shapeId="2108" r:id="rId56" name="Spinner 60">
              <controlPr locked="0" defaultSize="0" autoPict="0">
                <anchor moveWithCells="1" sizeWithCells="1">
                  <from>
                    <xdr:col>15</xdr:col>
                    <xdr:colOff>0</xdr:colOff>
                    <xdr:row>11</xdr:row>
                    <xdr:rowOff>12700</xdr:rowOff>
                  </from>
                  <to>
                    <xdr:col>15</xdr:col>
                    <xdr:colOff>508000</xdr:colOff>
                    <xdr:row>12</xdr:row>
                    <xdr:rowOff>0</xdr:rowOff>
                  </to>
                </anchor>
              </controlPr>
            </control>
          </mc:Choice>
        </mc:AlternateContent>
        <mc:AlternateContent xmlns:mc="http://schemas.openxmlformats.org/markup-compatibility/2006">
          <mc:Choice Requires="x14">
            <control shapeId="2109" r:id="rId57" name="Spinner 61">
              <controlPr locked="0" defaultSize="0" autoPict="0">
                <anchor moveWithCells="1" sizeWithCells="1">
                  <from>
                    <xdr:col>15</xdr:col>
                    <xdr:colOff>0</xdr:colOff>
                    <xdr:row>12</xdr:row>
                    <xdr:rowOff>12700</xdr:rowOff>
                  </from>
                  <to>
                    <xdr:col>15</xdr:col>
                    <xdr:colOff>508000</xdr:colOff>
                    <xdr:row>13</xdr:row>
                    <xdr:rowOff>0</xdr:rowOff>
                  </to>
                </anchor>
              </controlPr>
            </control>
          </mc:Choice>
        </mc:AlternateContent>
        <mc:AlternateContent xmlns:mc="http://schemas.openxmlformats.org/markup-compatibility/2006">
          <mc:Choice Requires="x14">
            <control shapeId="2110" r:id="rId58" name="Spinner 62">
              <controlPr locked="0" defaultSize="0" autoPict="0">
                <anchor moveWithCells="1" sizeWithCells="1">
                  <from>
                    <xdr:col>15</xdr:col>
                    <xdr:colOff>0</xdr:colOff>
                    <xdr:row>13</xdr:row>
                    <xdr:rowOff>12700</xdr:rowOff>
                  </from>
                  <to>
                    <xdr:col>15</xdr:col>
                    <xdr:colOff>508000</xdr:colOff>
                    <xdr:row>14</xdr:row>
                    <xdr:rowOff>0</xdr:rowOff>
                  </to>
                </anchor>
              </controlPr>
            </control>
          </mc:Choice>
        </mc:AlternateContent>
        <mc:AlternateContent xmlns:mc="http://schemas.openxmlformats.org/markup-compatibility/2006">
          <mc:Choice Requires="x14">
            <control shapeId="2111" r:id="rId59" name="Spinner 63">
              <controlPr locked="0" defaultSize="0" autoPict="0">
                <anchor moveWithCells="1" sizeWithCells="1">
                  <from>
                    <xdr:col>15</xdr:col>
                    <xdr:colOff>0</xdr:colOff>
                    <xdr:row>14</xdr:row>
                    <xdr:rowOff>12700</xdr:rowOff>
                  </from>
                  <to>
                    <xdr:col>15</xdr:col>
                    <xdr:colOff>508000</xdr:colOff>
                    <xdr:row>15</xdr:row>
                    <xdr:rowOff>0</xdr:rowOff>
                  </to>
                </anchor>
              </controlPr>
            </control>
          </mc:Choice>
        </mc:AlternateContent>
        <mc:AlternateContent xmlns:mc="http://schemas.openxmlformats.org/markup-compatibility/2006">
          <mc:Choice Requires="x14">
            <control shapeId="2112" r:id="rId60" name="Spinner 64">
              <controlPr locked="0" defaultSize="0" autoPict="0">
                <anchor moveWithCells="1" sizeWithCells="1">
                  <from>
                    <xdr:col>15</xdr:col>
                    <xdr:colOff>0</xdr:colOff>
                    <xdr:row>15</xdr:row>
                    <xdr:rowOff>12700</xdr:rowOff>
                  </from>
                  <to>
                    <xdr:col>15</xdr:col>
                    <xdr:colOff>508000</xdr:colOff>
                    <xdr:row>16</xdr:row>
                    <xdr:rowOff>0</xdr:rowOff>
                  </to>
                </anchor>
              </controlPr>
            </control>
          </mc:Choice>
        </mc:AlternateContent>
        <mc:AlternateContent xmlns:mc="http://schemas.openxmlformats.org/markup-compatibility/2006">
          <mc:Choice Requires="x14">
            <control shapeId="2113" r:id="rId61" name="Spinner 65">
              <controlPr locked="0" defaultSize="0" autoPict="0">
                <anchor moveWithCells="1" sizeWithCells="1">
                  <from>
                    <xdr:col>15</xdr:col>
                    <xdr:colOff>0</xdr:colOff>
                    <xdr:row>16</xdr:row>
                    <xdr:rowOff>12700</xdr:rowOff>
                  </from>
                  <to>
                    <xdr:col>15</xdr:col>
                    <xdr:colOff>508000</xdr:colOff>
                    <xdr:row>17</xdr:row>
                    <xdr:rowOff>0</xdr:rowOff>
                  </to>
                </anchor>
              </controlPr>
            </control>
          </mc:Choice>
        </mc:AlternateContent>
        <mc:AlternateContent xmlns:mc="http://schemas.openxmlformats.org/markup-compatibility/2006">
          <mc:Choice Requires="x14">
            <control shapeId="2114" r:id="rId62" name="Spinner 66">
              <controlPr locked="0" defaultSize="0" autoPict="0">
                <anchor moveWithCells="1" sizeWithCells="1">
                  <from>
                    <xdr:col>18</xdr:col>
                    <xdr:colOff>38100</xdr:colOff>
                    <xdr:row>7</xdr:row>
                    <xdr:rowOff>12700</xdr:rowOff>
                  </from>
                  <to>
                    <xdr:col>18</xdr:col>
                    <xdr:colOff>546100</xdr:colOff>
                    <xdr:row>8</xdr:row>
                    <xdr:rowOff>0</xdr:rowOff>
                  </to>
                </anchor>
              </controlPr>
            </control>
          </mc:Choice>
        </mc:AlternateContent>
        <mc:AlternateContent xmlns:mc="http://schemas.openxmlformats.org/markup-compatibility/2006">
          <mc:Choice Requires="x14">
            <control shapeId="2115" r:id="rId63" name="Spinner 67">
              <controlPr locked="0" defaultSize="0" autoPict="0">
                <anchor moveWithCells="1" sizeWithCells="1">
                  <from>
                    <xdr:col>18</xdr:col>
                    <xdr:colOff>38100</xdr:colOff>
                    <xdr:row>8</xdr:row>
                    <xdr:rowOff>12700</xdr:rowOff>
                  </from>
                  <to>
                    <xdr:col>18</xdr:col>
                    <xdr:colOff>546100</xdr:colOff>
                    <xdr:row>9</xdr:row>
                    <xdr:rowOff>0</xdr:rowOff>
                  </to>
                </anchor>
              </controlPr>
            </control>
          </mc:Choice>
        </mc:AlternateContent>
        <mc:AlternateContent xmlns:mc="http://schemas.openxmlformats.org/markup-compatibility/2006">
          <mc:Choice Requires="x14">
            <control shapeId="2116" r:id="rId64" name="Spinner 68">
              <controlPr locked="0" defaultSize="0" autoPict="0">
                <anchor moveWithCells="1" sizeWithCells="1">
                  <from>
                    <xdr:col>18</xdr:col>
                    <xdr:colOff>38100</xdr:colOff>
                    <xdr:row>9</xdr:row>
                    <xdr:rowOff>12700</xdr:rowOff>
                  </from>
                  <to>
                    <xdr:col>18</xdr:col>
                    <xdr:colOff>546100</xdr:colOff>
                    <xdr:row>10</xdr:row>
                    <xdr:rowOff>0</xdr:rowOff>
                  </to>
                </anchor>
              </controlPr>
            </control>
          </mc:Choice>
        </mc:AlternateContent>
        <mc:AlternateContent xmlns:mc="http://schemas.openxmlformats.org/markup-compatibility/2006">
          <mc:Choice Requires="x14">
            <control shapeId="2117" r:id="rId65" name="Spinner 69">
              <controlPr locked="0" defaultSize="0" autoPict="0">
                <anchor moveWithCells="1" sizeWithCells="1">
                  <from>
                    <xdr:col>18</xdr:col>
                    <xdr:colOff>38100</xdr:colOff>
                    <xdr:row>10</xdr:row>
                    <xdr:rowOff>12700</xdr:rowOff>
                  </from>
                  <to>
                    <xdr:col>18</xdr:col>
                    <xdr:colOff>546100</xdr:colOff>
                    <xdr:row>11</xdr:row>
                    <xdr:rowOff>0</xdr:rowOff>
                  </to>
                </anchor>
              </controlPr>
            </control>
          </mc:Choice>
        </mc:AlternateContent>
        <mc:AlternateContent xmlns:mc="http://schemas.openxmlformats.org/markup-compatibility/2006">
          <mc:Choice Requires="x14">
            <control shapeId="2118" r:id="rId66" name="Spinner 70">
              <controlPr locked="0" defaultSize="0" autoPict="0">
                <anchor moveWithCells="1" sizeWithCells="1">
                  <from>
                    <xdr:col>18</xdr:col>
                    <xdr:colOff>38100</xdr:colOff>
                    <xdr:row>11</xdr:row>
                    <xdr:rowOff>12700</xdr:rowOff>
                  </from>
                  <to>
                    <xdr:col>18</xdr:col>
                    <xdr:colOff>546100</xdr:colOff>
                    <xdr:row>12</xdr:row>
                    <xdr:rowOff>0</xdr:rowOff>
                  </to>
                </anchor>
              </controlPr>
            </control>
          </mc:Choice>
        </mc:AlternateContent>
        <mc:AlternateContent xmlns:mc="http://schemas.openxmlformats.org/markup-compatibility/2006">
          <mc:Choice Requires="x14">
            <control shapeId="2119" r:id="rId67" name="Spinner 71">
              <controlPr locked="0" defaultSize="0" autoPict="0">
                <anchor moveWithCells="1" sizeWithCells="1">
                  <from>
                    <xdr:col>18</xdr:col>
                    <xdr:colOff>38100</xdr:colOff>
                    <xdr:row>12</xdr:row>
                    <xdr:rowOff>12700</xdr:rowOff>
                  </from>
                  <to>
                    <xdr:col>18</xdr:col>
                    <xdr:colOff>546100</xdr:colOff>
                    <xdr:row>13</xdr:row>
                    <xdr:rowOff>0</xdr:rowOff>
                  </to>
                </anchor>
              </controlPr>
            </control>
          </mc:Choice>
        </mc:AlternateContent>
        <mc:AlternateContent xmlns:mc="http://schemas.openxmlformats.org/markup-compatibility/2006">
          <mc:Choice Requires="x14">
            <control shapeId="2120" r:id="rId68" name="Spinner 72">
              <controlPr locked="0" defaultSize="0" autoPict="0">
                <anchor moveWithCells="1" sizeWithCells="1">
                  <from>
                    <xdr:col>18</xdr:col>
                    <xdr:colOff>38100</xdr:colOff>
                    <xdr:row>13</xdr:row>
                    <xdr:rowOff>12700</xdr:rowOff>
                  </from>
                  <to>
                    <xdr:col>18</xdr:col>
                    <xdr:colOff>546100</xdr:colOff>
                    <xdr:row>14</xdr:row>
                    <xdr:rowOff>0</xdr:rowOff>
                  </to>
                </anchor>
              </controlPr>
            </control>
          </mc:Choice>
        </mc:AlternateContent>
        <mc:AlternateContent xmlns:mc="http://schemas.openxmlformats.org/markup-compatibility/2006">
          <mc:Choice Requires="x14">
            <control shapeId="2121" r:id="rId69" name="Spinner 73">
              <controlPr locked="0" defaultSize="0" autoPict="0">
                <anchor moveWithCells="1" sizeWithCells="1">
                  <from>
                    <xdr:col>18</xdr:col>
                    <xdr:colOff>38100</xdr:colOff>
                    <xdr:row>14</xdr:row>
                    <xdr:rowOff>12700</xdr:rowOff>
                  </from>
                  <to>
                    <xdr:col>18</xdr:col>
                    <xdr:colOff>546100</xdr:colOff>
                    <xdr:row>15</xdr:row>
                    <xdr:rowOff>0</xdr:rowOff>
                  </to>
                </anchor>
              </controlPr>
            </control>
          </mc:Choice>
        </mc:AlternateContent>
        <mc:AlternateContent xmlns:mc="http://schemas.openxmlformats.org/markup-compatibility/2006">
          <mc:Choice Requires="x14">
            <control shapeId="2122" r:id="rId70" name="Spinner 74">
              <controlPr locked="0" defaultSize="0" autoPict="0">
                <anchor moveWithCells="1" sizeWithCells="1">
                  <from>
                    <xdr:col>18</xdr:col>
                    <xdr:colOff>38100</xdr:colOff>
                    <xdr:row>15</xdr:row>
                    <xdr:rowOff>12700</xdr:rowOff>
                  </from>
                  <to>
                    <xdr:col>18</xdr:col>
                    <xdr:colOff>546100</xdr:colOff>
                    <xdr:row>16</xdr:row>
                    <xdr:rowOff>0</xdr:rowOff>
                  </to>
                </anchor>
              </controlPr>
            </control>
          </mc:Choice>
        </mc:AlternateContent>
        <mc:AlternateContent xmlns:mc="http://schemas.openxmlformats.org/markup-compatibility/2006">
          <mc:Choice Requires="x14">
            <control shapeId="2123" r:id="rId71" name="Spinner 75">
              <controlPr locked="0" defaultSize="0" autoPict="0">
                <anchor moveWithCells="1" sizeWithCells="1">
                  <from>
                    <xdr:col>18</xdr:col>
                    <xdr:colOff>38100</xdr:colOff>
                    <xdr:row>16</xdr:row>
                    <xdr:rowOff>12700</xdr:rowOff>
                  </from>
                  <to>
                    <xdr:col>18</xdr:col>
                    <xdr:colOff>546100</xdr:colOff>
                    <xdr:row>17</xdr:row>
                    <xdr:rowOff>0</xdr:rowOff>
                  </to>
                </anchor>
              </controlPr>
            </control>
          </mc:Choice>
        </mc:AlternateContent>
        <mc:AlternateContent xmlns:mc="http://schemas.openxmlformats.org/markup-compatibility/2006">
          <mc:Choice Requires="x14">
            <control shapeId="2124" r:id="rId72" name="Spinner 76">
              <controlPr locked="0" defaultSize="0" autoPict="0">
                <anchor moveWithCells="1" sizeWithCells="1">
                  <from>
                    <xdr:col>20</xdr:col>
                    <xdr:colOff>0</xdr:colOff>
                    <xdr:row>7</xdr:row>
                    <xdr:rowOff>12700</xdr:rowOff>
                  </from>
                  <to>
                    <xdr:col>20</xdr:col>
                    <xdr:colOff>508000</xdr:colOff>
                    <xdr:row>8</xdr:row>
                    <xdr:rowOff>0</xdr:rowOff>
                  </to>
                </anchor>
              </controlPr>
            </control>
          </mc:Choice>
        </mc:AlternateContent>
        <mc:AlternateContent xmlns:mc="http://schemas.openxmlformats.org/markup-compatibility/2006">
          <mc:Choice Requires="x14">
            <control shapeId="2125" r:id="rId73" name="Spinner 77">
              <controlPr locked="0" defaultSize="0" autoPict="0">
                <anchor moveWithCells="1" sizeWithCells="1">
                  <from>
                    <xdr:col>20</xdr:col>
                    <xdr:colOff>0</xdr:colOff>
                    <xdr:row>8</xdr:row>
                    <xdr:rowOff>12700</xdr:rowOff>
                  </from>
                  <to>
                    <xdr:col>20</xdr:col>
                    <xdr:colOff>508000</xdr:colOff>
                    <xdr:row>9</xdr:row>
                    <xdr:rowOff>0</xdr:rowOff>
                  </to>
                </anchor>
              </controlPr>
            </control>
          </mc:Choice>
        </mc:AlternateContent>
        <mc:AlternateContent xmlns:mc="http://schemas.openxmlformats.org/markup-compatibility/2006">
          <mc:Choice Requires="x14">
            <control shapeId="2126" r:id="rId74" name="Spinner 78">
              <controlPr locked="0" defaultSize="0" autoPict="0">
                <anchor moveWithCells="1" sizeWithCells="1">
                  <from>
                    <xdr:col>20</xdr:col>
                    <xdr:colOff>0</xdr:colOff>
                    <xdr:row>9</xdr:row>
                    <xdr:rowOff>12700</xdr:rowOff>
                  </from>
                  <to>
                    <xdr:col>20</xdr:col>
                    <xdr:colOff>508000</xdr:colOff>
                    <xdr:row>10</xdr:row>
                    <xdr:rowOff>0</xdr:rowOff>
                  </to>
                </anchor>
              </controlPr>
            </control>
          </mc:Choice>
        </mc:AlternateContent>
        <mc:AlternateContent xmlns:mc="http://schemas.openxmlformats.org/markup-compatibility/2006">
          <mc:Choice Requires="x14">
            <control shapeId="2127" r:id="rId75" name="Spinner 79">
              <controlPr locked="0" defaultSize="0" autoPict="0">
                <anchor moveWithCells="1" sizeWithCells="1">
                  <from>
                    <xdr:col>20</xdr:col>
                    <xdr:colOff>0</xdr:colOff>
                    <xdr:row>10</xdr:row>
                    <xdr:rowOff>12700</xdr:rowOff>
                  </from>
                  <to>
                    <xdr:col>20</xdr:col>
                    <xdr:colOff>508000</xdr:colOff>
                    <xdr:row>11</xdr:row>
                    <xdr:rowOff>0</xdr:rowOff>
                  </to>
                </anchor>
              </controlPr>
            </control>
          </mc:Choice>
        </mc:AlternateContent>
        <mc:AlternateContent xmlns:mc="http://schemas.openxmlformats.org/markup-compatibility/2006">
          <mc:Choice Requires="x14">
            <control shapeId="2128" r:id="rId76" name="Spinner 80">
              <controlPr locked="0" defaultSize="0" autoPict="0">
                <anchor moveWithCells="1" sizeWithCells="1">
                  <from>
                    <xdr:col>20</xdr:col>
                    <xdr:colOff>0</xdr:colOff>
                    <xdr:row>11</xdr:row>
                    <xdr:rowOff>12700</xdr:rowOff>
                  </from>
                  <to>
                    <xdr:col>20</xdr:col>
                    <xdr:colOff>508000</xdr:colOff>
                    <xdr:row>12</xdr:row>
                    <xdr:rowOff>0</xdr:rowOff>
                  </to>
                </anchor>
              </controlPr>
            </control>
          </mc:Choice>
        </mc:AlternateContent>
        <mc:AlternateContent xmlns:mc="http://schemas.openxmlformats.org/markup-compatibility/2006">
          <mc:Choice Requires="x14">
            <control shapeId="2129" r:id="rId77" name="Spinner 81">
              <controlPr locked="0" defaultSize="0" autoPict="0">
                <anchor moveWithCells="1" sizeWithCells="1">
                  <from>
                    <xdr:col>20</xdr:col>
                    <xdr:colOff>0</xdr:colOff>
                    <xdr:row>12</xdr:row>
                    <xdr:rowOff>12700</xdr:rowOff>
                  </from>
                  <to>
                    <xdr:col>20</xdr:col>
                    <xdr:colOff>508000</xdr:colOff>
                    <xdr:row>13</xdr:row>
                    <xdr:rowOff>0</xdr:rowOff>
                  </to>
                </anchor>
              </controlPr>
            </control>
          </mc:Choice>
        </mc:AlternateContent>
        <mc:AlternateContent xmlns:mc="http://schemas.openxmlformats.org/markup-compatibility/2006">
          <mc:Choice Requires="x14">
            <control shapeId="2130" r:id="rId78" name="Spinner 82">
              <controlPr locked="0" defaultSize="0" autoPict="0">
                <anchor moveWithCells="1" sizeWithCells="1">
                  <from>
                    <xdr:col>20</xdr:col>
                    <xdr:colOff>0</xdr:colOff>
                    <xdr:row>13</xdr:row>
                    <xdr:rowOff>12700</xdr:rowOff>
                  </from>
                  <to>
                    <xdr:col>20</xdr:col>
                    <xdr:colOff>508000</xdr:colOff>
                    <xdr:row>14</xdr:row>
                    <xdr:rowOff>0</xdr:rowOff>
                  </to>
                </anchor>
              </controlPr>
            </control>
          </mc:Choice>
        </mc:AlternateContent>
        <mc:AlternateContent xmlns:mc="http://schemas.openxmlformats.org/markup-compatibility/2006">
          <mc:Choice Requires="x14">
            <control shapeId="2131" r:id="rId79" name="Spinner 83">
              <controlPr locked="0" defaultSize="0" autoPict="0">
                <anchor moveWithCells="1" sizeWithCells="1">
                  <from>
                    <xdr:col>20</xdr:col>
                    <xdr:colOff>0</xdr:colOff>
                    <xdr:row>14</xdr:row>
                    <xdr:rowOff>12700</xdr:rowOff>
                  </from>
                  <to>
                    <xdr:col>20</xdr:col>
                    <xdr:colOff>508000</xdr:colOff>
                    <xdr:row>15</xdr:row>
                    <xdr:rowOff>0</xdr:rowOff>
                  </to>
                </anchor>
              </controlPr>
            </control>
          </mc:Choice>
        </mc:AlternateContent>
        <mc:AlternateContent xmlns:mc="http://schemas.openxmlformats.org/markup-compatibility/2006">
          <mc:Choice Requires="x14">
            <control shapeId="2132" r:id="rId80" name="Spinner 84">
              <controlPr locked="0" defaultSize="0" autoPict="0">
                <anchor moveWithCells="1" sizeWithCells="1">
                  <from>
                    <xdr:col>20</xdr:col>
                    <xdr:colOff>0</xdr:colOff>
                    <xdr:row>15</xdr:row>
                    <xdr:rowOff>12700</xdr:rowOff>
                  </from>
                  <to>
                    <xdr:col>20</xdr:col>
                    <xdr:colOff>508000</xdr:colOff>
                    <xdr:row>16</xdr:row>
                    <xdr:rowOff>0</xdr:rowOff>
                  </to>
                </anchor>
              </controlPr>
            </control>
          </mc:Choice>
        </mc:AlternateContent>
        <mc:AlternateContent xmlns:mc="http://schemas.openxmlformats.org/markup-compatibility/2006">
          <mc:Choice Requires="x14">
            <control shapeId="2133" r:id="rId81" name="Spinner 85">
              <controlPr locked="0" defaultSize="0" autoPict="0">
                <anchor moveWithCells="1" sizeWithCells="1">
                  <from>
                    <xdr:col>20</xdr:col>
                    <xdr:colOff>0</xdr:colOff>
                    <xdr:row>16</xdr:row>
                    <xdr:rowOff>12700</xdr:rowOff>
                  </from>
                  <to>
                    <xdr:col>20</xdr:col>
                    <xdr:colOff>508000</xdr:colOff>
                    <xdr:row>17</xdr:row>
                    <xdr:rowOff>0</xdr:rowOff>
                  </to>
                </anchor>
              </controlPr>
            </control>
          </mc:Choice>
        </mc:AlternateContent>
        <mc:AlternateContent xmlns:mc="http://schemas.openxmlformats.org/markup-compatibility/2006">
          <mc:Choice Requires="x14">
            <control shapeId="2134" r:id="rId82" name="Spinner 86">
              <controlPr locked="0" defaultSize="0" autoPict="0">
                <anchor moveWithCells="1" sizeWithCells="1">
                  <from>
                    <xdr:col>5</xdr:col>
                    <xdr:colOff>12700</xdr:colOff>
                    <xdr:row>7</xdr:row>
                    <xdr:rowOff>25400</xdr:rowOff>
                  </from>
                  <to>
                    <xdr:col>6</xdr:col>
                    <xdr:colOff>0</xdr:colOff>
                    <xdr:row>7</xdr:row>
                    <xdr:rowOff>368300</xdr:rowOff>
                  </to>
                </anchor>
              </controlPr>
            </control>
          </mc:Choice>
        </mc:AlternateContent>
        <mc:AlternateContent xmlns:mc="http://schemas.openxmlformats.org/markup-compatibility/2006">
          <mc:Choice Requires="x14">
            <control shapeId="2246" r:id="rId83" name="Button 198">
              <controlPr locked="0" defaultSize="0" print="0" autoFill="0" autoPict="0" macro="[0]!Encodage_placette_5">
                <anchor moveWithCells="1" sizeWithCells="1">
                  <from>
                    <xdr:col>18</xdr:col>
                    <xdr:colOff>177800</xdr:colOff>
                    <xdr:row>20</xdr:row>
                    <xdr:rowOff>165100</xdr:rowOff>
                  </from>
                  <to>
                    <xdr:col>21</xdr:col>
                    <xdr:colOff>25400</xdr:colOff>
                    <xdr:row>21</xdr:row>
                    <xdr:rowOff>342900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F0F2485E-87B9-6743-9689-46321EFD0FED}">
          <x14:formula1>
            <xm:f>Liste!$A:$A</xm:f>
          </x14:formula1>
          <xm:sqref>C8:C17</xm:sqref>
        </x14:dataValidation>
        <x14:dataValidation type="list" allowBlank="1" showInputMessage="1" showErrorMessage="1" xr:uid="{C427A809-5C64-D24C-BD17-F6CF5EC04E0D}">
          <x14:formula1>
            <xm:f>Liste!$D$2:$D$5</xm:f>
          </x14:formula1>
          <xm:sqref>F5 I4</xm:sqref>
        </x14:dataValidation>
        <x14:dataValidation type="list" allowBlank="1" showInputMessage="1" showErrorMessage="1" xr:uid="{5E6154AC-B0F1-4E42-9A2A-0DCEA4546925}">
          <x14:formula1>
            <xm:f>Liste!$F$2:$F$21</xm:f>
          </x14:formula1>
          <xm:sqref>G20 G22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09BCA-95C2-D14D-95C9-19AC6774C737}">
  <sheetPr codeName="Feuil7">
    <pageSetUpPr fitToPage="1"/>
  </sheetPr>
  <dimension ref="A1:CZ2"/>
  <sheetViews>
    <sheetView zoomScaleNormal="100" workbookViewId="0">
      <selection activeCell="CZ2" sqref="CZ2"/>
    </sheetView>
  </sheetViews>
  <sheetFormatPr baseColWidth="10" defaultRowHeight="16" x14ac:dyDescent="0.4"/>
  <cols>
    <col min="1" max="1" width="9" bestFit="1" customWidth="1"/>
    <col min="2" max="2" width="10.1640625" bestFit="1" customWidth="1"/>
    <col min="3" max="3" width="21.83203125" customWidth="1"/>
    <col min="4" max="4" width="3.83203125" bestFit="1" customWidth="1"/>
    <col min="5" max="5" width="7.5" bestFit="1" customWidth="1"/>
    <col min="6" max="7" width="5.6640625" bestFit="1" customWidth="1"/>
    <col min="8" max="8" width="6" bestFit="1" customWidth="1"/>
    <col min="9" max="9" width="8" bestFit="1" customWidth="1"/>
    <col min="10" max="10" width="9.5" bestFit="1" customWidth="1"/>
    <col min="11" max="11" width="11.33203125" bestFit="1" customWidth="1"/>
    <col min="12" max="12" width="6.83203125" bestFit="1" customWidth="1"/>
    <col min="13" max="13" width="21.83203125" customWidth="1"/>
    <col min="14" max="14" width="3.83203125" bestFit="1" customWidth="1"/>
    <col min="15" max="15" width="4.83203125" bestFit="1" customWidth="1"/>
    <col min="16" max="16" width="5.1640625" bestFit="1" customWidth="1"/>
    <col min="17" max="17" width="5" bestFit="1" customWidth="1"/>
    <col min="18" max="18" width="5.83203125" bestFit="1" customWidth="1"/>
    <col min="19" max="19" width="8" bestFit="1" customWidth="1"/>
    <col min="20" max="20" width="9.5" bestFit="1" customWidth="1"/>
    <col min="21" max="21" width="11.33203125" bestFit="1" customWidth="1"/>
    <col min="22" max="22" width="6.83203125" bestFit="1" customWidth="1"/>
    <col min="23" max="23" width="21.83203125" customWidth="1"/>
    <col min="24" max="24" width="3.83203125" bestFit="1" customWidth="1"/>
    <col min="25" max="25" width="4.83203125" bestFit="1" customWidth="1"/>
    <col min="26" max="26" width="5.1640625" bestFit="1" customWidth="1"/>
    <col min="27" max="27" width="5" bestFit="1" customWidth="1"/>
    <col min="28" max="28" width="5.83203125" bestFit="1" customWidth="1"/>
    <col min="29" max="29" width="8" bestFit="1" customWidth="1"/>
    <col min="30" max="30" width="9.5" bestFit="1" customWidth="1"/>
    <col min="31" max="31" width="11.33203125" bestFit="1" customWidth="1"/>
    <col min="32" max="32" width="6.83203125" bestFit="1" customWidth="1"/>
    <col min="33" max="33" width="21.83203125" customWidth="1"/>
    <col min="34" max="34" width="3.83203125" bestFit="1" customWidth="1"/>
    <col min="35" max="35" width="4.83203125" bestFit="1" customWidth="1"/>
    <col min="36" max="36" width="5.1640625" bestFit="1" customWidth="1"/>
    <col min="37" max="37" width="5" bestFit="1" customWidth="1"/>
    <col min="38" max="38" width="5.83203125" bestFit="1" customWidth="1"/>
    <col min="39" max="39" width="8" bestFit="1" customWidth="1"/>
    <col min="40" max="40" width="9.5" bestFit="1" customWidth="1"/>
    <col min="41" max="41" width="11.33203125" bestFit="1" customWidth="1"/>
    <col min="42" max="42" width="6.83203125" bestFit="1" customWidth="1"/>
    <col min="43" max="43" width="21.83203125" customWidth="1"/>
    <col min="44" max="44" width="3.83203125" bestFit="1" customWidth="1"/>
    <col min="45" max="45" width="4.83203125" bestFit="1" customWidth="1"/>
    <col min="46" max="46" width="5.1640625" bestFit="1" customWidth="1"/>
    <col min="47" max="47" width="5" bestFit="1" customWidth="1"/>
    <col min="48" max="48" width="5.83203125" bestFit="1" customWidth="1"/>
    <col min="49" max="49" width="8" bestFit="1" customWidth="1"/>
    <col min="50" max="50" width="9.5" bestFit="1" customWidth="1"/>
    <col min="51" max="51" width="11.33203125" bestFit="1" customWidth="1"/>
    <col min="52" max="52" width="6.83203125" bestFit="1" customWidth="1"/>
    <col min="53" max="53" width="21.83203125" customWidth="1"/>
    <col min="54" max="54" width="3.83203125" bestFit="1" customWidth="1"/>
    <col min="55" max="55" width="4.83203125" bestFit="1" customWidth="1"/>
    <col min="56" max="56" width="5.1640625" bestFit="1" customWidth="1"/>
    <col min="57" max="57" width="5" bestFit="1" customWidth="1"/>
    <col min="58" max="58" width="5.83203125" bestFit="1" customWidth="1"/>
    <col min="59" max="59" width="8" bestFit="1" customWidth="1"/>
    <col min="60" max="60" width="9.5" bestFit="1" customWidth="1"/>
    <col min="61" max="61" width="11.33203125" bestFit="1" customWidth="1"/>
    <col min="62" max="62" width="6.83203125" bestFit="1" customWidth="1"/>
    <col min="63" max="63" width="21.83203125" customWidth="1"/>
    <col min="64" max="64" width="3.83203125" bestFit="1" customWidth="1"/>
    <col min="65" max="65" width="4.83203125" bestFit="1" customWidth="1"/>
    <col min="66" max="66" width="5.1640625" bestFit="1" customWidth="1"/>
    <col min="67" max="67" width="5" bestFit="1" customWidth="1"/>
    <col min="68" max="68" width="5.83203125" bestFit="1" customWidth="1"/>
    <col min="69" max="69" width="8" bestFit="1" customWidth="1"/>
    <col min="70" max="70" width="9.5" bestFit="1" customWidth="1"/>
    <col min="71" max="71" width="11.33203125" bestFit="1" customWidth="1"/>
    <col min="72" max="72" width="6.83203125" bestFit="1" customWidth="1"/>
    <col min="73" max="73" width="21.83203125" customWidth="1"/>
    <col min="74" max="74" width="3.83203125" bestFit="1" customWidth="1"/>
    <col min="75" max="75" width="4.83203125" bestFit="1" customWidth="1"/>
    <col min="76" max="76" width="5.1640625" bestFit="1" customWidth="1"/>
    <col min="77" max="77" width="5" bestFit="1" customWidth="1"/>
    <col min="78" max="78" width="5.83203125" bestFit="1" customWidth="1"/>
    <col min="79" max="79" width="8" bestFit="1" customWidth="1"/>
    <col min="80" max="80" width="9.5" bestFit="1" customWidth="1"/>
    <col min="81" max="81" width="11.33203125" bestFit="1" customWidth="1"/>
    <col min="82" max="82" width="6.83203125" bestFit="1" customWidth="1"/>
    <col min="83" max="83" width="21.83203125" customWidth="1"/>
    <col min="84" max="84" width="3.83203125" bestFit="1" customWidth="1"/>
    <col min="85" max="85" width="4.83203125" bestFit="1" customWidth="1"/>
    <col min="86" max="86" width="5.1640625" bestFit="1" customWidth="1"/>
    <col min="87" max="87" width="5" bestFit="1" customWidth="1"/>
    <col min="88" max="88" width="5.83203125" bestFit="1" customWidth="1"/>
    <col min="89" max="89" width="8" bestFit="1" customWidth="1"/>
    <col min="90" max="90" width="9.5" bestFit="1" customWidth="1"/>
    <col min="91" max="91" width="11.33203125" bestFit="1" customWidth="1"/>
    <col min="92" max="92" width="6.83203125" bestFit="1" customWidth="1"/>
    <col min="93" max="93" width="21.83203125" customWidth="1"/>
    <col min="94" max="94" width="4.83203125" bestFit="1" customWidth="1"/>
    <col min="95" max="95" width="5.83203125" bestFit="1" customWidth="1"/>
    <col min="96" max="96" width="6.1640625" bestFit="1" customWidth="1"/>
    <col min="97" max="97" width="6" bestFit="1" customWidth="1"/>
    <col min="98" max="98" width="6.83203125" bestFit="1" customWidth="1"/>
    <col min="99" max="99" width="9" bestFit="1" customWidth="1"/>
    <col min="100" max="100" width="10.5" bestFit="1" customWidth="1"/>
    <col min="101" max="101" width="12.33203125" bestFit="1" customWidth="1"/>
    <col min="102" max="102" width="7.83203125" bestFit="1" customWidth="1"/>
    <col min="103" max="103" width="10.1640625" bestFit="1" customWidth="1"/>
    <col min="104" max="104" width="13" bestFit="1" customWidth="1"/>
  </cols>
  <sheetData>
    <row r="1" spans="1:104" ht="30" customHeight="1" x14ac:dyDescent="0.4">
      <c r="A1" s="18" t="s">
        <v>112</v>
      </c>
      <c r="B1" s="19" t="s">
        <v>114</v>
      </c>
      <c r="C1" s="18" t="s">
        <v>116</v>
      </c>
      <c r="D1" s="18" t="s">
        <v>177</v>
      </c>
      <c r="E1" s="18" t="s">
        <v>126</v>
      </c>
      <c r="F1" s="18" t="s">
        <v>127</v>
      </c>
      <c r="G1" s="18" t="s">
        <v>128</v>
      </c>
      <c r="H1" s="18" t="s">
        <v>129</v>
      </c>
      <c r="I1" s="18" t="s">
        <v>169</v>
      </c>
      <c r="J1" s="18" t="s">
        <v>170</v>
      </c>
      <c r="K1" s="18" t="s">
        <v>171</v>
      </c>
      <c r="L1" s="18" t="s">
        <v>172</v>
      </c>
      <c r="M1" s="19" t="s">
        <v>117</v>
      </c>
      <c r="N1" s="19" t="s">
        <v>178</v>
      </c>
      <c r="O1" s="19" t="s">
        <v>130</v>
      </c>
      <c r="P1" s="19" t="s">
        <v>131</v>
      </c>
      <c r="Q1" s="19" t="s">
        <v>132</v>
      </c>
      <c r="R1" s="19" t="s">
        <v>133</v>
      </c>
      <c r="S1" s="19" t="s">
        <v>173</v>
      </c>
      <c r="T1" s="19" t="s">
        <v>174</v>
      </c>
      <c r="U1" s="19" t="s">
        <v>175</v>
      </c>
      <c r="V1" s="19" t="s">
        <v>176</v>
      </c>
      <c r="W1" s="18" t="s">
        <v>118</v>
      </c>
      <c r="X1" s="18" t="s">
        <v>179</v>
      </c>
      <c r="Y1" s="18" t="s">
        <v>134</v>
      </c>
      <c r="Z1" s="18" t="s">
        <v>135</v>
      </c>
      <c r="AA1" s="18" t="s">
        <v>136</v>
      </c>
      <c r="AB1" s="18" t="s">
        <v>137</v>
      </c>
      <c r="AC1" s="18" t="s">
        <v>180</v>
      </c>
      <c r="AD1" s="18" t="s">
        <v>181</v>
      </c>
      <c r="AE1" s="18" t="s">
        <v>182</v>
      </c>
      <c r="AF1" s="18" t="s">
        <v>183</v>
      </c>
      <c r="AG1" s="19" t="s">
        <v>119</v>
      </c>
      <c r="AH1" s="19" t="s">
        <v>184</v>
      </c>
      <c r="AI1" s="19" t="s">
        <v>138</v>
      </c>
      <c r="AJ1" s="19" t="s">
        <v>139</v>
      </c>
      <c r="AK1" s="19" t="s">
        <v>140</v>
      </c>
      <c r="AL1" s="19" t="s">
        <v>141</v>
      </c>
      <c r="AM1" s="19" t="s">
        <v>185</v>
      </c>
      <c r="AN1" s="19" t="s">
        <v>186</v>
      </c>
      <c r="AO1" s="19" t="s">
        <v>187</v>
      </c>
      <c r="AP1" s="19" t="s">
        <v>188</v>
      </c>
      <c r="AQ1" s="18" t="s">
        <v>120</v>
      </c>
      <c r="AR1" s="18" t="s">
        <v>189</v>
      </c>
      <c r="AS1" s="18" t="s">
        <v>142</v>
      </c>
      <c r="AT1" s="18" t="s">
        <v>143</v>
      </c>
      <c r="AU1" s="18" t="s">
        <v>144</v>
      </c>
      <c r="AV1" s="18" t="s">
        <v>145</v>
      </c>
      <c r="AW1" s="18" t="s">
        <v>190</v>
      </c>
      <c r="AX1" s="18" t="s">
        <v>191</v>
      </c>
      <c r="AY1" s="18" t="s">
        <v>192</v>
      </c>
      <c r="AZ1" s="18" t="s">
        <v>193</v>
      </c>
      <c r="BA1" s="19" t="s">
        <v>121</v>
      </c>
      <c r="BB1" s="19" t="s">
        <v>194</v>
      </c>
      <c r="BC1" s="19" t="s">
        <v>146</v>
      </c>
      <c r="BD1" s="19" t="s">
        <v>147</v>
      </c>
      <c r="BE1" s="19" t="s">
        <v>148</v>
      </c>
      <c r="BF1" s="19" t="s">
        <v>149</v>
      </c>
      <c r="BG1" s="19" t="s">
        <v>195</v>
      </c>
      <c r="BH1" s="19" t="s">
        <v>196</v>
      </c>
      <c r="BI1" s="19" t="s">
        <v>197</v>
      </c>
      <c r="BJ1" s="19" t="s">
        <v>198</v>
      </c>
      <c r="BK1" s="18" t="s">
        <v>122</v>
      </c>
      <c r="BL1" s="18" t="s">
        <v>199</v>
      </c>
      <c r="BM1" s="18" t="s">
        <v>150</v>
      </c>
      <c r="BN1" s="18" t="s">
        <v>151</v>
      </c>
      <c r="BO1" s="18" t="s">
        <v>152</v>
      </c>
      <c r="BP1" s="18" t="s">
        <v>153</v>
      </c>
      <c r="BQ1" s="18" t="s">
        <v>200</v>
      </c>
      <c r="BR1" s="18" t="s">
        <v>201</v>
      </c>
      <c r="BS1" s="18" t="s">
        <v>202</v>
      </c>
      <c r="BT1" s="18" t="s">
        <v>203</v>
      </c>
      <c r="BU1" s="19" t="s">
        <v>123</v>
      </c>
      <c r="BV1" s="19" t="s">
        <v>204</v>
      </c>
      <c r="BW1" s="19" t="s">
        <v>154</v>
      </c>
      <c r="BX1" s="19" t="s">
        <v>155</v>
      </c>
      <c r="BY1" s="19" t="s">
        <v>156</v>
      </c>
      <c r="BZ1" s="19" t="s">
        <v>157</v>
      </c>
      <c r="CA1" s="19" t="s">
        <v>205</v>
      </c>
      <c r="CB1" s="19" t="s">
        <v>206</v>
      </c>
      <c r="CC1" s="19" t="s">
        <v>207</v>
      </c>
      <c r="CD1" s="19" t="s">
        <v>208</v>
      </c>
      <c r="CE1" s="18" t="s">
        <v>124</v>
      </c>
      <c r="CF1" s="18" t="s">
        <v>209</v>
      </c>
      <c r="CG1" s="18" t="s">
        <v>158</v>
      </c>
      <c r="CH1" s="18" t="s">
        <v>159</v>
      </c>
      <c r="CI1" s="18" t="s">
        <v>160</v>
      </c>
      <c r="CJ1" s="18" t="s">
        <v>161</v>
      </c>
      <c r="CK1" s="18" t="s">
        <v>210</v>
      </c>
      <c r="CL1" s="18" t="s">
        <v>211</v>
      </c>
      <c r="CM1" s="18" t="s">
        <v>212</v>
      </c>
      <c r="CN1" s="18" t="s">
        <v>213</v>
      </c>
      <c r="CO1" s="19" t="s">
        <v>125</v>
      </c>
      <c r="CP1" s="19" t="s">
        <v>214</v>
      </c>
      <c r="CQ1" s="19" t="s">
        <v>162</v>
      </c>
      <c r="CR1" s="19" t="s">
        <v>163</v>
      </c>
      <c r="CS1" s="19" t="s">
        <v>164</v>
      </c>
      <c r="CT1" s="19" t="s">
        <v>165</v>
      </c>
      <c r="CU1" s="19" t="s">
        <v>215</v>
      </c>
      <c r="CV1" s="19" t="s">
        <v>216</v>
      </c>
      <c r="CW1" s="19" t="s">
        <v>217</v>
      </c>
      <c r="CX1" s="19" t="s">
        <v>218</v>
      </c>
      <c r="CY1" s="19" t="s">
        <v>219</v>
      </c>
      <c r="CZ1" s="19" t="s">
        <v>115</v>
      </c>
    </row>
    <row r="2" spans="1:104" ht="21" x14ac:dyDescent="0.4">
      <c r="A2" s="12"/>
      <c r="B2" s="12">
        <v>1</v>
      </c>
      <c r="C2" s="13" t="s">
        <v>53</v>
      </c>
      <c r="D2" s="39">
        <v>0</v>
      </c>
      <c r="E2" s="14">
        <v>0</v>
      </c>
      <c r="F2" s="15">
        <v>0</v>
      </c>
      <c r="G2" s="15">
        <v>0</v>
      </c>
      <c r="H2" s="15">
        <v>0</v>
      </c>
      <c r="I2" s="15">
        <v>0</v>
      </c>
      <c r="J2" s="15">
        <v>0</v>
      </c>
      <c r="K2" s="15">
        <v>0</v>
      </c>
      <c r="L2" s="15">
        <v>0</v>
      </c>
      <c r="M2" s="13" t="s">
        <v>64</v>
      </c>
      <c r="N2" s="39">
        <v>0</v>
      </c>
      <c r="O2" s="15">
        <v>0</v>
      </c>
      <c r="P2" s="15">
        <v>0</v>
      </c>
      <c r="Q2" s="15">
        <v>0</v>
      </c>
      <c r="R2" s="15">
        <v>0</v>
      </c>
      <c r="S2" s="15">
        <v>0</v>
      </c>
      <c r="T2" s="15">
        <v>0</v>
      </c>
      <c r="U2" s="15">
        <v>0</v>
      </c>
      <c r="V2" s="15">
        <v>0</v>
      </c>
      <c r="W2" s="13"/>
      <c r="X2" s="39">
        <v>0</v>
      </c>
      <c r="Y2" s="15">
        <v>0</v>
      </c>
      <c r="Z2" s="15">
        <v>0</v>
      </c>
      <c r="AA2" s="15">
        <v>0</v>
      </c>
      <c r="AB2" s="15">
        <v>0</v>
      </c>
      <c r="AC2" s="15">
        <v>0</v>
      </c>
      <c r="AD2" s="15">
        <v>0</v>
      </c>
      <c r="AE2" s="15">
        <v>0</v>
      </c>
      <c r="AF2" s="15">
        <v>0</v>
      </c>
      <c r="AG2" s="13"/>
      <c r="AH2" s="39">
        <v>0</v>
      </c>
      <c r="AI2" s="15">
        <v>0</v>
      </c>
      <c r="AJ2" s="15">
        <v>0</v>
      </c>
      <c r="AK2" s="15">
        <v>0</v>
      </c>
      <c r="AL2" s="15">
        <v>0</v>
      </c>
      <c r="AM2" s="15">
        <v>0</v>
      </c>
      <c r="AN2" s="15">
        <v>0</v>
      </c>
      <c r="AO2" s="15">
        <v>0</v>
      </c>
      <c r="AP2" s="15">
        <v>0</v>
      </c>
      <c r="AQ2" s="13"/>
      <c r="AR2" s="39">
        <v>0</v>
      </c>
      <c r="AS2" s="15">
        <v>0</v>
      </c>
      <c r="AT2" s="15">
        <v>0</v>
      </c>
      <c r="AU2" s="15">
        <v>0</v>
      </c>
      <c r="AV2" s="15">
        <v>0</v>
      </c>
      <c r="AW2" s="15">
        <v>0</v>
      </c>
      <c r="AX2" s="15">
        <v>0</v>
      </c>
      <c r="AY2" s="15">
        <v>0</v>
      </c>
      <c r="AZ2" s="15">
        <v>0</v>
      </c>
      <c r="BA2" s="13"/>
      <c r="BB2" s="39">
        <v>0</v>
      </c>
      <c r="BC2" s="15">
        <v>0</v>
      </c>
      <c r="BD2" s="15">
        <v>0</v>
      </c>
      <c r="BE2" s="15">
        <v>0</v>
      </c>
      <c r="BF2" s="15">
        <v>0</v>
      </c>
      <c r="BG2" s="15">
        <v>0</v>
      </c>
      <c r="BH2" s="15">
        <v>0</v>
      </c>
      <c r="BI2" s="15">
        <v>0</v>
      </c>
      <c r="BJ2" s="15">
        <v>0</v>
      </c>
      <c r="BK2" s="13"/>
      <c r="BL2" s="39">
        <v>0</v>
      </c>
      <c r="BM2" s="15">
        <v>0</v>
      </c>
      <c r="BN2" s="15">
        <v>0</v>
      </c>
      <c r="BO2" s="15">
        <v>0</v>
      </c>
      <c r="BP2" s="15">
        <v>0</v>
      </c>
      <c r="BQ2" s="15">
        <v>0</v>
      </c>
      <c r="BR2" s="15">
        <v>0</v>
      </c>
      <c r="BS2" s="15">
        <v>0</v>
      </c>
      <c r="BT2" s="15">
        <v>0</v>
      </c>
      <c r="BU2" s="13"/>
      <c r="BV2" s="39">
        <v>0</v>
      </c>
      <c r="BW2" s="15">
        <v>0</v>
      </c>
      <c r="BX2" s="15">
        <v>0</v>
      </c>
      <c r="BY2" s="15">
        <v>0</v>
      </c>
      <c r="BZ2" s="15">
        <v>0</v>
      </c>
      <c r="CA2" s="15">
        <v>0</v>
      </c>
      <c r="CB2" s="15">
        <v>0</v>
      </c>
      <c r="CC2" s="15">
        <v>0</v>
      </c>
      <c r="CD2" s="15">
        <v>0</v>
      </c>
      <c r="CE2" s="13"/>
      <c r="CF2" s="39">
        <v>0</v>
      </c>
      <c r="CG2" s="15">
        <v>0</v>
      </c>
      <c r="CH2" s="15">
        <v>0</v>
      </c>
      <c r="CI2" s="15">
        <v>0</v>
      </c>
      <c r="CJ2" s="15">
        <v>0</v>
      </c>
      <c r="CK2" s="15">
        <v>0</v>
      </c>
      <c r="CL2" s="15">
        <v>0</v>
      </c>
      <c r="CM2" s="15">
        <v>0</v>
      </c>
      <c r="CN2" s="15">
        <v>0</v>
      </c>
      <c r="CO2" s="13"/>
      <c r="CP2" s="39">
        <v>0</v>
      </c>
      <c r="CQ2" s="15">
        <v>0</v>
      </c>
      <c r="CR2" s="15">
        <v>0</v>
      </c>
      <c r="CS2" s="15">
        <v>0</v>
      </c>
      <c r="CT2" s="15">
        <v>0</v>
      </c>
      <c r="CU2" s="15">
        <v>0</v>
      </c>
      <c r="CV2" s="15">
        <v>0</v>
      </c>
      <c r="CW2" s="15">
        <v>0</v>
      </c>
      <c r="CX2" s="15">
        <v>0</v>
      </c>
      <c r="CY2" s="16"/>
      <c r="CZ2" s="16"/>
    </row>
  </sheetData>
  <phoneticPr fontId="5" type="noConversion"/>
  <printOptions horizontalCentered="1" verticalCentered="1"/>
  <pageMargins left="0.7" right="0.7" top="0.75" bottom="0.75" header="0.3" footer="0.3"/>
  <pageSetup paperSize="9" scale="56" orientation="landscape" horizontalDpi="0" verticalDpi="0"/>
  <extLst>
    <ext xmlns:x14="http://schemas.microsoft.com/office/spreadsheetml/2009/9/main" uri="{CCE6A557-97BC-4b89-ADB6-D9C93CAAB3DF}">
      <x14:dataValidations xmlns:xm="http://schemas.microsoft.com/office/excel/2006/main" count="3">
        <x14:dataValidation type="list" allowBlank="1" showInputMessage="1" showErrorMessage="1" xr:uid="{C6E56166-2BF2-4C45-BA59-730CE515E14C}">
          <x14:formula1>
            <xm:f>Liste!$D$2:$D$5</xm:f>
          </x14:formula1>
          <xm:sqref>B2</xm:sqref>
        </x14:dataValidation>
        <x14:dataValidation type="list" allowBlank="1" showInputMessage="1" showErrorMessage="1" xr:uid="{9041AB12-7ADD-4E18-8AE0-93BF2EE43ED2}">
          <x14:formula1>
            <xm:f>Liste!$A:$A</xm:f>
          </x14:formula1>
          <xm:sqref>C2 M2 W2 AG2 AQ2 BA2 BK2 BU2 CE2 CO2</xm:sqref>
        </x14:dataValidation>
        <x14:dataValidation type="list" allowBlank="1" showInputMessage="1" showErrorMessage="1" xr:uid="{CB1F9254-1018-4289-8171-65D607D6398A}">
          <x14:formula1>
            <xm:f>Liste!$F$2:$F$21</xm:f>
          </x14:formula1>
          <xm:sqref>CY2:CZ2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97318-3D37-4344-A760-2BFFDEEFBE12}">
  <sheetPr codeName="Feuil2"/>
  <dimension ref="A3:Z122"/>
  <sheetViews>
    <sheetView workbookViewId="0">
      <selection activeCell="A5" sqref="A5"/>
    </sheetView>
  </sheetViews>
  <sheetFormatPr baseColWidth="10" defaultRowHeight="16" x14ac:dyDescent="0.4"/>
  <cols>
    <col min="1" max="1" width="22.5" bestFit="1" customWidth="1"/>
    <col min="2" max="10" width="13.83203125" bestFit="1" customWidth="1"/>
    <col min="11" max="11" width="14.83203125" bestFit="1" customWidth="1"/>
    <col min="12" max="12" width="23.1640625" bestFit="1" customWidth="1"/>
    <col min="13" max="13" width="12.5" bestFit="1" customWidth="1"/>
    <col min="14" max="14" width="12.83203125" bestFit="1" customWidth="1"/>
    <col min="15" max="15" width="12.6640625" bestFit="1" customWidth="1"/>
    <col min="16" max="16" width="13.5" bestFit="1" customWidth="1"/>
    <col min="17" max="17" width="15.6640625" bestFit="1" customWidth="1"/>
    <col min="18" max="18" width="17.83203125" bestFit="1" customWidth="1"/>
    <col min="19" max="19" width="17.33203125" bestFit="1" customWidth="1"/>
    <col min="20" max="20" width="19" bestFit="1" customWidth="1"/>
    <col min="21" max="21" width="20.5" bestFit="1" customWidth="1"/>
    <col min="22" max="22" width="23.6640625" bestFit="1" customWidth="1"/>
    <col min="23" max="23" width="26.33203125" bestFit="1" customWidth="1"/>
    <col min="24" max="24" width="21.83203125" bestFit="1" customWidth="1"/>
    <col min="26" max="26" width="119.1640625" customWidth="1"/>
  </cols>
  <sheetData>
    <row r="3" spans="1:26" ht="17.5" x14ac:dyDescent="0.45">
      <c r="A3" s="193" t="s">
        <v>394</v>
      </c>
      <c r="B3" s="195" t="e">
        <f ca="1">LOOKUP("zz",OFFSET('Données brutes'!#REF!,1,0,Formulaire!$U$4,1))</f>
        <v>#REF!</v>
      </c>
      <c r="C3" s="195" t="e">
        <f ca="1">LOOKUP("zz",OFFSET('Données brutes'!#REF!,1,0,Formulaire!$U$4,1))</f>
        <v>#REF!</v>
      </c>
      <c r="D3" s="195" t="e">
        <f ca="1">LOOKUP("zz",OFFSET('Données brutes'!#REF!,1,0,Formulaire!$U$4,1))</f>
        <v>#REF!</v>
      </c>
      <c r="E3" s="195" t="e">
        <f ca="1">LOOKUP("zz",OFFSET('Données brutes'!#REF!,1,0,Formulaire!$U$4,1))</f>
        <v>#REF!</v>
      </c>
      <c r="F3" s="195" t="e">
        <f ca="1">LOOKUP("zz",OFFSET('Données brutes'!#REF!,1,0,Formulaire!$U$4,1))</f>
        <v>#REF!</v>
      </c>
      <c r="G3" s="195" t="e">
        <f ca="1">LOOKUP("zz",OFFSET('Données brutes'!#REF!,1,0,Formulaire!$U$4,1))</f>
        <v>#REF!</v>
      </c>
      <c r="H3" s="195" t="e">
        <f ca="1">LOOKUP("zz",OFFSET('Données brutes'!#REF!,1,0,Formulaire!$U$4,1))</f>
        <v>#REF!</v>
      </c>
      <c r="I3" s="195" t="e">
        <f ca="1">LOOKUP("zz",OFFSET('Données brutes'!#REF!,1,0,Formulaire!$U$4,1))</f>
        <v>#REF!</v>
      </c>
      <c r="J3" s="195" t="e">
        <f ca="1">LOOKUP("zz",OFFSET('Données brutes'!#REF!,1,0,Formulaire!$U$4,1))</f>
        <v>#REF!</v>
      </c>
      <c r="K3" s="195" t="e">
        <f ca="1">LOOKUP("zz",OFFSET('Données brutes'!#REF!,1,0,Formulaire!$U$4,1))</f>
        <v>#REF!</v>
      </c>
      <c r="L3" s="194" t="s">
        <v>395</v>
      </c>
      <c r="M3" s="196" t="s">
        <v>1</v>
      </c>
      <c r="N3" s="196" t="s">
        <v>2</v>
      </c>
      <c r="O3" s="196" t="s">
        <v>3</v>
      </c>
      <c r="P3" s="196" t="s">
        <v>4</v>
      </c>
      <c r="Q3" s="197" t="s">
        <v>9</v>
      </c>
      <c r="R3" s="198" t="s">
        <v>397</v>
      </c>
      <c r="S3" s="197" t="s">
        <v>10</v>
      </c>
      <c r="T3" s="198" t="s">
        <v>398</v>
      </c>
      <c r="U3" s="199" t="s">
        <v>399</v>
      </c>
      <c r="V3" s="199" t="s">
        <v>400</v>
      </c>
      <c r="W3" s="200" t="s">
        <v>355</v>
      </c>
      <c r="X3" s="200" t="s">
        <v>356</v>
      </c>
    </row>
    <row r="4" spans="1:26" hidden="1" x14ac:dyDescent="0.4">
      <c r="A4" s="139" t="s">
        <v>371</v>
      </c>
      <c r="B4" s="1" t="s">
        <v>372</v>
      </c>
      <c r="C4" s="1" t="s">
        <v>373</v>
      </c>
      <c r="D4" s="1" t="s">
        <v>374</v>
      </c>
      <c r="E4" s="1" t="s">
        <v>375</v>
      </c>
      <c r="F4" s="1" t="s">
        <v>376</v>
      </c>
      <c r="G4" s="1" t="s">
        <v>377</v>
      </c>
      <c r="H4" s="1" t="s">
        <v>378</v>
      </c>
      <c r="I4" s="1" t="s">
        <v>379</v>
      </c>
      <c r="J4" s="1" t="s">
        <v>380</v>
      </c>
      <c r="K4" s="1" t="s">
        <v>381</v>
      </c>
      <c r="L4" s="202" t="s">
        <v>396</v>
      </c>
      <c r="M4" s="1" t="s">
        <v>382</v>
      </c>
      <c r="N4" s="1" t="s">
        <v>383</v>
      </c>
      <c r="O4" s="1" t="s">
        <v>384</v>
      </c>
      <c r="P4" s="1" t="s">
        <v>385</v>
      </c>
      <c r="Q4" s="1" t="s">
        <v>386</v>
      </c>
      <c r="R4" s="202" t="s">
        <v>387</v>
      </c>
      <c r="S4" s="1" t="s">
        <v>388</v>
      </c>
      <c r="T4" s="202" t="s">
        <v>391</v>
      </c>
      <c r="U4" s="1" t="s">
        <v>390</v>
      </c>
      <c r="V4" s="1" t="s">
        <v>389</v>
      </c>
      <c r="W4" s="1" t="s">
        <v>392</v>
      </c>
      <c r="X4" s="1" t="s">
        <v>393</v>
      </c>
    </row>
    <row r="5" spans="1:26" x14ac:dyDescent="0.4">
      <c r="A5" s="1">
        <v>1</v>
      </c>
      <c r="B5" s="1">
        <v>4</v>
      </c>
      <c r="C5" s="1">
        <v>18</v>
      </c>
      <c r="D5" s="1">
        <v>0</v>
      </c>
      <c r="E5" s="1">
        <v>0</v>
      </c>
      <c r="F5" s="1">
        <v>0</v>
      </c>
      <c r="G5" s="1">
        <v>0</v>
      </c>
      <c r="H5" s="1">
        <v>0</v>
      </c>
      <c r="I5" s="1">
        <v>0</v>
      </c>
      <c r="J5" s="1">
        <v>0</v>
      </c>
      <c r="K5" s="1">
        <v>0</v>
      </c>
      <c r="L5" s="202">
        <v>22</v>
      </c>
      <c r="M5" s="1">
        <v>2</v>
      </c>
      <c r="N5" s="1">
        <v>16</v>
      </c>
      <c r="O5" s="1">
        <v>4</v>
      </c>
      <c r="P5" s="1">
        <v>0</v>
      </c>
      <c r="Q5" s="1">
        <v>2</v>
      </c>
      <c r="R5" s="202">
        <v>24</v>
      </c>
      <c r="S5" s="1">
        <v>0</v>
      </c>
      <c r="T5" s="202">
        <v>24</v>
      </c>
      <c r="U5" s="49">
        <v>0.7</v>
      </c>
      <c r="V5" s="49"/>
      <c r="W5" s="1">
        <v>3</v>
      </c>
      <c r="X5" s="1">
        <v>1</v>
      </c>
    </row>
    <row r="6" spans="1:26" ht="16.5" thickBot="1" x14ac:dyDescent="0.45">
      <c r="A6" s="1">
        <v>2</v>
      </c>
      <c r="B6" s="1">
        <v>16</v>
      </c>
      <c r="C6" s="1">
        <v>16</v>
      </c>
      <c r="D6" s="1">
        <v>0</v>
      </c>
      <c r="E6" s="1">
        <v>0</v>
      </c>
      <c r="F6" s="1">
        <v>0</v>
      </c>
      <c r="G6" s="1">
        <v>0</v>
      </c>
      <c r="H6" s="1">
        <v>0</v>
      </c>
      <c r="I6" s="1">
        <v>0</v>
      </c>
      <c r="J6" s="1">
        <v>0</v>
      </c>
      <c r="K6" s="1">
        <v>0</v>
      </c>
      <c r="L6" s="202">
        <v>32</v>
      </c>
      <c r="M6" s="1">
        <v>4</v>
      </c>
      <c r="N6" s="1">
        <v>16</v>
      </c>
      <c r="O6" s="1">
        <v>8</v>
      </c>
      <c r="P6" s="1">
        <v>4</v>
      </c>
      <c r="Q6" s="1">
        <v>2</v>
      </c>
      <c r="R6" s="202">
        <v>34</v>
      </c>
      <c r="S6" s="1">
        <v>0</v>
      </c>
      <c r="T6" s="202">
        <v>34</v>
      </c>
      <c r="U6" s="49">
        <v>0.5</v>
      </c>
      <c r="V6" s="49"/>
      <c r="W6" s="1">
        <v>1</v>
      </c>
      <c r="X6" s="1">
        <v>1</v>
      </c>
      <c r="Z6" t="s">
        <v>249</v>
      </c>
    </row>
    <row r="7" spans="1:26" x14ac:dyDescent="0.4">
      <c r="A7" s="1">
        <v>3</v>
      </c>
      <c r="B7" s="1">
        <v>4</v>
      </c>
      <c r="C7" s="1">
        <v>24</v>
      </c>
      <c r="D7" s="1">
        <v>2</v>
      </c>
      <c r="E7" s="1">
        <v>0</v>
      </c>
      <c r="F7" s="1">
        <v>0</v>
      </c>
      <c r="G7" s="1">
        <v>0</v>
      </c>
      <c r="H7" s="1">
        <v>0</v>
      </c>
      <c r="I7" s="1">
        <v>0</v>
      </c>
      <c r="J7" s="1">
        <v>0</v>
      </c>
      <c r="K7" s="1">
        <v>0</v>
      </c>
      <c r="L7" s="202">
        <v>30</v>
      </c>
      <c r="M7" s="1">
        <v>0</v>
      </c>
      <c r="N7" s="1">
        <v>18</v>
      </c>
      <c r="O7" s="1">
        <v>6</v>
      </c>
      <c r="P7" s="1">
        <v>6</v>
      </c>
      <c r="Q7" s="1">
        <v>0</v>
      </c>
      <c r="R7" s="202">
        <v>30</v>
      </c>
      <c r="S7" s="1">
        <v>0</v>
      </c>
      <c r="T7" s="202">
        <v>30</v>
      </c>
      <c r="U7" s="49">
        <v>0.7</v>
      </c>
      <c r="V7" s="49">
        <v>0.35</v>
      </c>
      <c r="W7" s="1">
        <v>0</v>
      </c>
      <c r="X7" s="1">
        <v>2</v>
      </c>
      <c r="Z7" s="51" t="s">
        <v>247</v>
      </c>
    </row>
    <row r="8" spans="1:26" x14ac:dyDescent="0.4">
      <c r="A8" s="1">
        <v>4</v>
      </c>
      <c r="B8" s="1">
        <v>4</v>
      </c>
      <c r="C8" s="1">
        <v>20</v>
      </c>
      <c r="D8" s="1">
        <v>0</v>
      </c>
      <c r="E8" s="1">
        <v>0</v>
      </c>
      <c r="F8" s="1">
        <v>2</v>
      </c>
      <c r="G8" s="1">
        <v>0</v>
      </c>
      <c r="H8" s="1">
        <v>0</v>
      </c>
      <c r="I8" s="1">
        <v>0</v>
      </c>
      <c r="J8" s="1">
        <v>0</v>
      </c>
      <c r="K8" s="1">
        <v>0</v>
      </c>
      <c r="L8" s="202">
        <v>26</v>
      </c>
      <c r="M8" s="1">
        <v>6</v>
      </c>
      <c r="N8" s="1">
        <v>8</v>
      </c>
      <c r="O8" s="1">
        <v>12</v>
      </c>
      <c r="P8" s="1">
        <v>0</v>
      </c>
      <c r="Q8" s="1">
        <v>0</v>
      </c>
      <c r="R8" s="202">
        <v>26</v>
      </c>
      <c r="S8" s="1">
        <v>0</v>
      </c>
      <c r="T8" s="202">
        <v>26</v>
      </c>
      <c r="U8" s="49">
        <v>0.4</v>
      </c>
      <c r="V8" s="49">
        <v>0.1</v>
      </c>
      <c r="W8" s="1">
        <v>2</v>
      </c>
      <c r="X8" s="1">
        <v>1</v>
      </c>
      <c r="Z8" s="52" t="s">
        <v>245</v>
      </c>
    </row>
    <row r="9" spans="1:26" x14ac:dyDescent="0.4">
      <c r="A9" s="1">
        <v>5</v>
      </c>
      <c r="B9" s="1">
        <v>10</v>
      </c>
      <c r="C9" s="1">
        <v>12</v>
      </c>
      <c r="D9" s="1">
        <v>0</v>
      </c>
      <c r="E9" s="1">
        <v>0</v>
      </c>
      <c r="F9" s="1">
        <v>0</v>
      </c>
      <c r="G9" s="1">
        <v>0</v>
      </c>
      <c r="H9" s="1">
        <v>0</v>
      </c>
      <c r="I9" s="1">
        <v>0</v>
      </c>
      <c r="J9" s="1">
        <v>0</v>
      </c>
      <c r="K9" s="1">
        <v>0</v>
      </c>
      <c r="L9" s="202">
        <v>22</v>
      </c>
      <c r="M9" s="1">
        <v>2</v>
      </c>
      <c r="N9" s="1">
        <v>12</v>
      </c>
      <c r="O9" s="1">
        <v>8</v>
      </c>
      <c r="P9" s="1">
        <v>0</v>
      </c>
      <c r="Q9" s="1">
        <v>0</v>
      </c>
      <c r="R9" s="202">
        <v>22</v>
      </c>
      <c r="S9" s="1">
        <v>0</v>
      </c>
      <c r="T9" s="202">
        <v>22</v>
      </c>
      <c r="U9" s="49">
        <v>0.3</v>
      </c>
      <c r="V9" s="49">
        <v>0.05</v>
      </c>
      <c r="W9" s="1">
        <v>4</v>
      </c>
      <c r="X9" s="1">
        <v>0</v>
      </c>
      <c r="Z9" s="52" t="s">
        <v>242</v>
      </c>
    </row>
    <row r="10" spans="1:26" x14ac:dyDescent="0.4">
      <c r="A10" s="1">
        <v>6</v>
      </c>
      <c r="B10" s="1">
        <v>10</v>
      </c>
      <c r="C10" s="1">
        <v>8</v>
      </c>
      <c r="D10" s="1">
        <v>2</v>
      </c>
      <c r="E10" s="1">
        <v>0</v>
      </c>
      <c r="F10" s="1">
        <v>0</v>
      </c>
      <c r="G10" s="1">
        <v>0</v>
      </c>
      <c r="H10" s="1">
        <v>0</v>
      </c>
      <c r="I10" s="1">
        <v>0</v>
      </c>
      <c r="J10" s="1">
        <v>0</v>
      </c>
      <c r="K10" s="1">
        <v>0</v>
      </c>
      <c r="L10" s="202">
        <v>20</v>
      </c>
      <c r="M10" s="1">
        <v>0</v>
      </c>
      <c r="N10" s="1">
        <v>16</v>
      </c>
      <c r="O10" s="1">
        <v>4</v>
      </c>
      <c r="P10" s="1">
        <v>0</v>
      </c>
      <c r="Q10" s="1">
        <v>2</v>
      </c>
      <c r="R10" s="202">
        <v>22</v>
      </c>
      <c r="S10" s="1">
        <v>0</v>
      </c>
      <c r="T10" s="202">
        <v>22</v>
      </c>
      <c r="U10" s="49">
        <v>0.05</v>
      </c>
      <c r="V10" s="49"/>
      <c r="W10" s="1">
        <v>3</v>
      </c>
      <c r="X10" s="1">
        <v>3</v>
      </c>
      <c r="Z10" s="52" t="s">
        <v>243</v>
      </c>
    </row>
    <row r="11" spans="1:26" ht="16" customHeight="1" x14ac:dyDescent="0.4">
      <c r="A11" s="1">
        <v>7</v>
      </c>
      <c r="B11" s="1">
        <v>6</v>
      </c>
      <c r="C11" s="1">
        <v>16</v>
      </c>
      <c r="D11" s="1">
        <v>2</v>
      </c>
      <c r="E11" s="1">
        <v>0</v>
      </c>
      <c r="F11" s="1">
        <v>0</v>
      </c>
      <c r="G11" s="1">
        <v>0</v>
      </c>
      <c r="H11" s="1">
        <v>0</v>
      </c>
      <c r="I11" s="1">
        <v>0</v>
      </c>
      <c r="J11" s="1">
        <v>0</v>
      </c>
      <c r="K11" s="1">
        <v>0</v>
      </c>
      <c r="L11" s="202">
        <v>24</v>
      </c>
      <c r="M11" s="1">
        <v>0</v>
      </c>
      <c r="N11" s="1">
        <v>8</v>
      </c>
      <c r="O11" s="1">
        <v>14</v>
      </c>
      <c r="P11" s="1">
        <v>2</v>
      </c>
      <c r="Q11" s="1">
        <v>2</v>
      </c>
      <c r="R11" s="202">
        <v>26</v>
      </c>
      <c r="S11" s="1">
        <v>0</v>
      </c>
      <c r="T11" s="202">
        <v>26</v>
      </c>
      <c r="U11" s="49">
        <v>0.4</v>
      </c>
      <c r="V11" s="49"/>
      <c r="W11" s="1">
        <v>4</v>
      </c>
      <c r="X11" s="1">
        <v>0</v>
      </c>
      <c r="Z11" s="246" t="s">
        <v>246</v>
      </c>
    </row>
    <row r="12" spans="1:26" x14ac:dyDescent="0.4">
      <c r="A12" s="1">
        <v>8</v>
      </c>
      <c r="B12" s="1">
        <v>6</v>
      </c>
      <c r="C12" s="1">
        <v>14</v>
      </c>
      <c r="D12" s="1">
        <v>0</v>
      </c>
      <c r="E12" s="1">
        <v>0</v>
      </c>
      <c r="F12" s="1">
        <v>0</v>
      </c>
      <c r="G12" s="1">
        <v>0</v>
      </c>
      <c r="H12" s="1">
        <v>0</v>
      </c>
      <c r="I12" s="1">
        <v>0</v>
      </c>
      <c r="J12" s="1">
        <v>0</v>
      </c>
      <c r="K12" s="1">
        <v>0</v>
      </c>
      <c r="L12" s="202">
        <v>20</v>
      </c>
      <c r="M12" s="1">
        <v>4</v>
      </c>
      <c r="N12" s="1">
        <v>12</v>
      </c>
      <c r="O12" s="1">
        <v>4</v>
      </c>
      <c r="P12" s="1">
        <v>0</v>
      </c>
      <c r="Q12" s="1">
        <v>0</v>
      </c>
      <c r="R12" s="202">
        <v>20</v>
      </c>
      <c r="S12" s="1">
        <v>2</v>
      </c>
      <c r="T12" s="202">
        <v>22</v>
      </c>
      <c r="U12" s="49">
        <v>0.6</v>
      </c>
      <c r="V12" s="49"/>
      <c r="W12" s="1">
        <v>1</v>
      </c>
      <c r="X12" s="1">
        <v>1</v>
      </c>
      <c r="Z12" s="246"/>
    </row>
    <row r="13" spans="1:26" x14ac:dyDescent="0.4">
      <c r="A13" s="1">
        <v>9</v>
      </c>
      <c r="B13" s="1">
        <v>0</v>
      </c>
      <c r="C13" s="1">
        <v>22</v>
      </c>
      <c r="D13" s="1">
        <v>2</v>
      </c>
      <c r="E13" s="1">
        <v>0</v>
      </c>
      <c r="F13" s="1">
        <v>0</v>
      </c>
      <c r="G13" s="1">
        <v>0</v>
      </c>
      <c r="H13" s="1">
        <v>0</v>
      </c>
      <c r="I13" s="1">
        <v>0</v>
      </c>
      <c r="J13" s="1">
        <v>0</v>
      </c>
      <c r="K13" s="1">
        <v>0</v>
      </c>
      <c r="L13" s="202">
        <v>24</v>
      </c>
      <c r="M13" s="1">
        <v>2</v>
      </c>
      <c r="N13" s="1">
        <v>16</v>
      </c>
      <c r="O13" s="1">
        <v>6</v>
      </c>
      <c r="P13" s="1">
        <v>0</v>
      </c>
      <c r="Q13" s="1">
        <v>0</v>
      </c>
      <c r="R13" s="202">
        <v>24</v>
      </c>
      <c r="S13" s="1">
        <v>0</v>
      </c>
      <c r="T13" s="202">
        <v>24</v>
      </c>
      <c r="U13" s="49">
        <v>0.25</v>
      </c>
      <c r="V13" s="49">
        <v>0.05</v>
      </c>
      <c r="W13" s="1">
        <v>4</v>
      </c>
      <c r="X13" s="1">
        <v>1</v>
      </c>
      <c r="Z13" s="246"/>
    </row>
    <row r="14" spans="1:26" x14ac:dyDescent="0.4">
      <c r="A14" s="1">
        <v>10</v>
      </c>
      <c r="B14" s="1">
        <v>4</v>
      </c>
      <c r="C14" s="1">
        <v>14</v>
      </c>
      <c r="D14" s="1">
        <v>4</v>
      </c>
      <c r="E14" s="1">
        <v>0</v>
      </c>
      <c r="F14" s="1">
        <v>0</v>
      </c>
      <c r="G14" s="1">
        <v>4</v>
      </c>
      <c r="H14" s="1">
        <v>0</v>
      </c>
      <c r="I14" s="1">
        <v>0</v>
      </c>
      <c r="J14" s="1">
        <v>0</v>
      </c>
      <c r="K14" s="1">
        <v>0</v>
      </c>
      <c r="L14" s="202">
        <v>26</v>
      </c>
      <c r="M14" s="1">
        <v>2</v>
      </c>
      <c r="N14" s="1">
        <v>14</v>
      </c>
      <c r="O14" s="1">
        <v>10</v>
      </c>
      <c r="P14" s="1">
        <v>0</v>
      </c>
      <c r="Q14" s="1">
        <v>0</v>
      </c>
      <c r="R14" s="202">
        <v>26</v>
      </c>
      <c r="S14" s="1">
        <v>2</v>
      </c>
      <c r="T14" s="202">
        <v>28</v>
      </c>
      <c r="U14" s="49">
        <v>0.1</v>
      </c>
      <c r="V14" s="49"/>
      <c r="W14" s="1">
        <v>1</v>
      </c>
      <c r="X14" s="1">
        <v>1</v>
      </c>
      <c r="Z14" s="52" t="s">
        <v>244</v>
      </c>
    </row>
    <row r="15" spans="1:26" x14ac:dyDescent="0.4">
      <c r="A15" s="1">
        <v>11</v>
      </c>
      <c r="B15" s="1">
        <v>10</v>
      </c>
      <c r="C15" s="1">
        <v>12</v>
      </c>
      <c r="D15" s="1">
        <v>0</v>
      </c>
      <c r="E15" s="1">
        <v>0</v>
      </c>
      <c r="F15" s="1">
        <v>0</v>
      </c>
      <c r="G15" s="1">
        <v>0</v>
      </c>
      <c r="H15" s="1">
        <v>0</v>
      </c>
      <c r="I15" s="1">
        <v>0</v>
      </c>
      <c r="J15" s="1">
        <v>0</v>
      </c>
      <c r="K15" s="1">
        <v>0</v>
      </c>
      <c r="L15" s="202">
        <v>22</v>
      </c>
      <c r="M15" s="1">
        <v>2</v>
      </c>
      <c r="N15" s="1">
        <v>10</v>
      </c>
      <c r="O15" s="1">
        <v>10</v>
      </c>
      <c r="P15" s="1">
        <v>0</v>
      </c>
      <c r="Q15" s="1">
        <v>2</v>
      </c>
      <c r="R15" s="202">
        <v>24</v>
      </c>
      <c r="S15" s="1">
        <v>6</v>
      </c>
      <c r="T15" s="202">
        <v>30</v>
      </c>
      <c r="U15" s="49">
        <v>0.3</v>
      </c>
      <c r="V15" s="49"/>
      <c r="W15" s="1">
        <v>0</v>
      </c>
      <c r="X15" s="1">
        <v>0</v>
      </c>
      <c r="Z15" s="52" t="s">
        <v>248</v>
      </c>
    </row>
    <row r="16" spans="1:26" ht="16" customHeight="1" x14ac:dyDescent="0.4">
      <c r="A16" s="1">
        <v>12</v>
      </c>
      <c r="B16" s="1">
        <v>8</v>
      </c>
      <c r="C16" s="1">
        <v>14</v>
      </c>
      <c r="D16" s="1">
        <v>0</v>
      </c>
      <c r="E16" s="1">
        <v>0</v>
      </c>
      <c r="F16" s="1">
        <v>0</v>
      </c>
      <c r="G16" s="1">
        <v>2</v>
      </c>
      <c r="H16" s="1">
        <v>4</v>
      </c>
      <c r="I16" s="1">
        <v>0</v>
      </c>
      <c r="J16" s="1">
        <v>0</v>
      </c>
      <c r="K16" s="1">
        <v>0</v>
      </c>
      <c r="L16" s="202">
        <v>28</v>
      </c>
      <c r="M16" s="1">
        <v>0</v>
      </c>
      <c r="N16" s="1">
        <v>14</v>
      </c>
      <c r="O16" s="1">
        <v>4</v>
      </c>
      <c r="P16" s="1">
        <v>10</v>
      </c>
      <c r="Q16" s="1">
        <v>0</v>
      </c>
      <c r="R16" s="202">
        <v>28</v>
      </c>
      <c r="S16" s="1">
        <v>0</v>
      </c>
      <c r="T16" s="202">
        <v>28</v>
      </c>
      <c r="U16" s="49">
        <v>0.65</v>
      </c>
      <c r="V16" s="49">
        <v>0.05</v>
      </c>
      <c r="W16" s="1">
        <v>1</v>
      </c>
      <c r="X16" s="1">
        <v>0</v>
      </c>
      <c r="Z16" s="247" t="s">
        <v>256</v>
      </c>
    </row>
    <row r="17" spans="1:26" x14ac:dyDescent="0.4">
      <c r="A17" s="1">
        <v>13</v>
      </c>
      <c r="B17" s="1">
        <v>2</v>
      </c>
      <c r="C17" s="1">
        <v>24</v>
      </c>
      <c r="D17" s="1">
        <v>0</v>
      </c>
      <c r="E17" s="1">
        <v>0</v>
      </c>
      <c r="F17" s="1">
        <v>0</v>
      </c>
      <c r="G17" s="1">
        <v>0</v>
      </c>
      <c r="H17" s="1">
        <v>2</v>
      </c>
      <c r="I17" s="1">
        <v>0</v>
      </c>
      <c r="J17" s="1">
        <v>0</v>
      </c>
      <c r="K17" s="1">
        <v>0</v>
      </c>
      <c r="L17" s="202">
        <v>28</v>
      </c>
      <c r="M17" s="1">
        <v>4</v>
      </c>
      <c r="N17" s="1">
        <v>22</v>
      </c>
      <c r="O17" s="1">
        <v>2</v>
      </c>
      <c r="P17" s="1">
        <v>0</v>
      </c>
      <c r="Q17" s="1">
        <v>0</v>
      </c>
      <c r="R17" s="202">
        <v>28</v>
      </c>
      <c r="S17" s="1">
        <v>2</v>
      </c>
      <c r="T17" s="202">
        <v>30</v>
      </c>
      <c r="U17" s="49">
        <v>0.1</v>
      </c>
      <c r="V17" s="49"/>
      <c r="W17" s="1">
        <v>1</v>
      </c>
      <c r="X17" s="1">
        <v>0</v>
      </c>
      <c r="Z17" s="247"/>
    </row>
    <row r="18" spans="1:26" ht="16" customHeight="1" x14ac:dyDescent="0.4">
      <c r="A18" s="1">
        <v>14</v>
      </c>
      <c r="B18" s="1">
        <v>2</v>
      </c>
      <c r="C18" s="1">
        <v>18</v>
      </c>
      <c r="D18" s="1">
        <v>0</v>
      </c>
      <c r="E18" s="1">
        <v>0</v>
      </c>
      <c r="F18" s="1">
        <v>0</v>
      </c>
      <c r="G18" s="1">
        <v>0</v>
      </c>
      <c r="H18" s="1">
        <v>0</v>
      </c>
      <c r="I18" s="1">
        <v>0</v>
      </c>
      <c r="J18" s="1">
        <v>0</v>
      </c>
      <c r="K18" s="1">
        <v>0</v>
      </c>
      <c r="L18" s="202">
        <v>20</v>
      </c>
      <c r="M18" s="1">
        <v>2</v>
      </c>
      <c r="N18" s="1">
        <v>4</v>
      </c>
      <c r="O18" s="1">
        <v>10</v>
      </c>
      <c r="P18" s="1">
        <v>4</v>
      </c>
      <c r="Q18" s="1">
        <v>0</v>
      </c>
      <c r="R18" s="202">
        <v>20</v>
      </c>
      <c r="S18" s="1">
        <v>2</v>
      </c>
      <c r="T18" s="202">
        <v>22</v>
      </c>
      <c r="U18" s="49">
        <v>0.3</v>
      </c>
      <c r="V18" s="49"/>
      <c r="W18" s="1">
        <v>2</v>
      </c>
      <c r="X18" s="1">
        <v>3</v>
      </c>
      <c r="Z18" s="247" t="s">
        <v>255</v>
      </c>
    </row>
    <row r="19" spans="1:26" x14ac:dyDescent="0.4">
      <c r="A19" s="1">
        <v>15</v>
      </c>
      <c r="B19" s="1">
        <v>0</v>
      </c>
      <c r="C19" s="1">
        <v>22</v>
      </c>
      <c r="D19" s="1">
        <v>2</v>
      </c>
      <c r="E19" s="1">
        <v>0</v>
      </c>
      <c r="F19" s="1">
        <v>0</v>
      </c>
      <c r="G19" s="1">
        <v>0</v>
      </c>
      <c r="H19" s="1">
        <v>0</v>
      </c>
      <c r="I19" s="1">
        <v>0</v>
      </c>
      <c r="J19" s="1">
        <v>0</v>
      </c>
      <c r="K19" s="1">
        <v>0</v>
      </c>
      <c r="L19" s="202">
        <v>24</v>
      </c>
      <c r="M19" s="1">
        <v>0</v>
      </c>
      <c r="N19" s="1">
        <v>4</v>
      </c>
      <c r="O19" s="1">
        <v>18</v>
      </c>
      <c r="P19" s="1">
        <v>2</v>
      </c>
      <c r="Q19" s="1">
        <v>0</v>
      </c>
      <c r="R19" s="202">
        <v>24</v>
      </c>
      <c r="S19" s="1">
        <v>4</v>
      </c>
      <c r="T19" s="202">
        <v>28</v>
      </c>
      <c r="U19" s="49">
        <v>0.1</v>
      </c>
      <c r="V19" s="49"/>
      <c r="W19" s="1">
        <v>1</v>
      </c>
      <c r="X19" s="1">
        <v>4</v>
      </c>
      <c r="Z19" s="247"/>
    </row>
    <row r="20" spans="1:26" ht="16" customHeight="1" x14ac:dyDescent="0.4">
      <c r="A20" s="1">
        <v>16</v>
      </c>
      <c r="B20" s="1">
        <v>2</v>
      </c>
      <c r="C20" s="1">
        <v>24</v>
      </c>
      <c r="D20" s="1">
        <v>0</v>
      </c>
      <c r="E20" s="1">
        <v>0</v>
      </c>
      <c r="F20" s="1">
        <v>0</v>
      </c>
      <c r="G20" s="1">
        <v>0</v>
      </c>
      <c r="H20" s="1">
        <v>0</v>
      </c>
      <c r="I20" s="1">
        <v>0</v>
      </c>
      <c r="J20" s="1">
        <v>0</v>
      </c>
      <c r="K20" s="1">
        <v>0</v>
      </c>
      <c r="L20" s="202">
        <v>26</v>
      </c>
      <c r="M20" s="1">
        <v>2</v>
      </c>
      <c r="N20" s="1">
        <v>12</v>
      </c>
      <c r="O20" s="1">
        <v>10</v>
      </c>
      <c r="P20" s="1">
        <v>2</v>
      </c>
      <c r="Q20" s="1">
        <v>0</v>
      </c>
      <c r="R20" s="202">
        <v>26</v>
      </c>
      <c r="S20" s="1">
        <v>2</v>
      </c>
      <c r="T20" s="202">
        <v>28</v>
      </c>
      <c r="U20" s="49">
        <v>0.25</v>
      </c>
      <c r="V20" s="49"/>
      <c r="W20" s="1">
        <v>2</v>
      </c>
      <c r="X20" s="1">
        <v>3</v>
      </c>
      <c r="Z20" s="248" t="s">
        <v>254</v>
      </c>
    </row>
    <row r="21" spans="1:26" ht="16.5" thickBot="1" x14ac:dyDescent="0.45">
      <c r="A21" s="1">
        <v>17</v>
      </c>
      <c r="B21" s="1">
        <v>8</v>
      </c>
      <c r="C21" s="1">
        <v>10</v>
      </c>
      <c r="D21" s="1">
        <v>2</v>
      </c>
      <c r="E21" s="1">
        <v>0</v>
      </c>
      <c r="F21" s="1">
        <v>0</v>
      </c>
      <c r="G21" s="1">
        <v>0</v>
      </c>
      <c r="H21" s="1">
        <v>0</v>
      </c>
      <c r="I21" s="1">
        <v>0</v>
      </c>
      <c r="J21" s="1">
        <v>0</v>
      </c>
      <c r="K21" s="1">
        <v>0</v>
      </c>
      <c r="L21" s="202">
        <v>20</v>
      </c>
      <c r="M21" s="1">
        <v>0</v>
      </c>
      <c r="N21" s="1">
        <v>10</v>
      </c>
      <c r="O21" s="1">
        <v>10</v>
      </c>
      <c r="P21" s="1">
        <v>0</v>
      </c>
      <c r="Q21" s="1">
        <v>0</v>
      </c>
      <c r="R21" s="202">
        <v>20</v>
      </c>
      <c r="S21" s="1">
        <v>4</v>
      </c>
      <c r="T21" s="202">
        <v>24</v>
      </c>
      <c r="U21" s="49">
        <v>0.4</v>
      </c>
      <c r="V21" s="49"/>
      <c r="W21" s="1">
        <v>5</v>
      </c>
      <c r="X21" s="1">
        <v>4</v>
      </c>
      <c r="Z21" s="249"/>
    </row>
    <row r="22" spans="1:26" x14ac:dyDescent="0.4">
      <c r="A22" s="1" t="s">
        <v>236</v>
      </c>
      <c r="B22" s="192">
        <v>5.6470588235294121</v>
      </c>
      <c r="C22" s="192">
        <v>16.941176470588236</v>
      </c>
      <c r="D22" s="192">
        <v>0.94117647058823528</v>
      </c>
      <c r="E22" s="192">
        <v>0</v>
      </c>
      <c r="F22" s="192">
        <v>0.11764705882352941</v>
      </c>
      <c r="G22" s="192">
        <v>0.35294117647058826</v>
      </c>
      <c r="H22" s="192">
        <v>0.35294117647058826</v>
      </c>
      <c r="I22" s="192">
        <v>0</v>
      </c>
      <c r="J22" s="192">
        <v>0</v>
      </c>
      <c r="K22" s="192">
        <v>0</v>
      </c>
      <c r="L22" s="202">
        <v>414</v>
      </c>
      <c r="M22" s="1">
        <v>544</v>
      </c>
      <c r="N22" s="1">
        <v>3604</v>
      </c>
      <c r="O22" s="1">
        <v>2380</v>
      </c>
      <c r="P22" s="1">
        <v>510</v>
      </c>
      <c r="Q22" s="1">
        <v>170</v>
      </c>
      <c r="R22" s="202">
        <v>584</v>
      </c>
      <c r="S22" s="1">
        <v>408</v>
      </c>
      <c r="T22" s="202">
        <v>992</v>
      </c>
      <c r="U22" s="49">
        <v>0.35882352941176471</v>
      </c>
      <c r="V22" s="49">
        <v>0.12</v>
      </c>
      <c r="W22" s="1">
        <v>35</v>
      </c>
      <c r="X22" s="1">
        <v>25</v>
      </c>
    </row>
    <row r="29" spans="1:26" hidden="1" x14ac:dyDescent="0.4"/>
    <row r="30" spans="1:26" hidden="1" x14ac:dyDescent="0.4"/>
    <row r="31" spans="1:26" hidden="1" x14ac:dyDescent="0.4"/>
    <row r="32" spans="1:26" hidden="1" x14ac:dyDescent="0.4"/>
    <row r="33" hidden="1" x14ac:dyDescent="0.4"/>
    <row r="34" hidden="1" x14ac:dyDescent="0.4"/>
    <row r="35" hidden="1" x14ac:dyDescent="0.4"/>
    <row r="36" hidden="1" x14ac:dyDescent="0.4"/>
    <row r="37" hidden="1" x14ac:dyDescent="0.4"/>
    <row r="38" hidden="1" x14ac:dyDescent="0.4"/>
    <row r="39" hidden="1" x14ac:dyDescent="0.4"/>
    <row r="40" hidden="1" x14ac:dyDescent="0.4"/>
    <row r="41" hidden="1" x14ac:dyDescent="0.4"/>
    <row r="42" hidden="1" x14ac:dyDescent="0.4"/>
    <row r="43" hidden="1" x14ac:dyDescent="0.4"/>
    <row r="44" hidden="1" x14ac:dyDescent="0.4"/>
    <row r="45" hidden="1" x14ac:dyDescent="0.4"/>
    <row r="46" hidden="1" x14ac:dyDescent="0.4"/>
    <row r="47" hidden="1" x14ac:dyDescent="0.4"/>
    <row r="48" hidden="1" x14ac:dyDescent="0.4"/>
    <row r="49" hidden="1" x14ac:dyDescent="0.4"/>
    <row r="50" hidden="1" x14ac:dyDescent="0.4"/>
    <row r="51" hidden="1" x14ac:dyDescent="0.4"/>
    <row r="52" hidden="1" x14ac:dyDescent="0.4"/>
    <row r="53" hidden="1" x14ac:dyDescent="0.4"/>
    <row r="54" hidden="1" x14ac:dyDescent="0.4"/>
    <row r="55" hidden="1" x14ac:dyDescent="0.4"/>
    <row r="56" hidden="1" x14ac:dyDescent="0.4"/>
    <row r="57" hidden="1" x14ac:dyDescent="0.4"/>
    <row r="58" hidden="1" x14ac:dyDescent="0.4"/>
    <row r="59" hidden="1" x14ac:dyDescent="0.4"/>
    <row r="60" hidden="1" x14ac:dyDescent="0.4"/>
    <row r="61" hidden="1" x14ac:dyDescent="0.4"/>
    <row r="62" hidden="1" x14ac:dyDescent="0.4"/>
    <row r="63" hidden="1" x14ac:dyDescent="0.4"/>
    <row r="64" hidden="1" x14ac:dyDescent="0.4"/>
    <row r="65" hidden="1" x14ac:dyDescent="0.4"/>
    <row r="66" hidden="1" x14ac:dyDescent="0.4"/>
    <row r="67" hidden="1" x14ac:dyDescent="0.4"/>
    <row r="68" hidden="1" x14ac:dyDescent="0.4"/>
    <row r="69" hidden="1" x14ac:dyDescent="0.4"/>
    <row r="70" hidden="1" x14ac:dyDescent="0.4"/>
    <row r="71" hidden="1" x14ac:dyDescent="0.4"/>
    <row r="72" hidden="1" x14ac:dyDescent="0.4"/>
    <row r="73" hidden="1" x14ac:dyDescent="0.4"/>
    <row r="74" hidden="1" x14ac:dyDescent="0.4"/>
    <row r="75" hidden="1" x14ac:dyDescent="0.4"/>
    <row r="76" hidden="1" x14ac:dyDescent="0.4"/>
    <row r="77" hidden="1" x14ac:dyDescent="0.4"/>
    <row r="78" hidden="1" x14ac:dyDescent="0.4"/>
    <row r="79" hidden="1" x14ac:dyDescent="0.4"/>
    <row r="80" hidden="1" x14ac:dyDescent="0.4"/>
    <row r="81" hidden="1" x14ac:dyDescent="0.4"/>
    <row r="82" hidden="1" x14ac:dyDescent="0.4"/>
    <row r="83" hidden="1" x14ac:dyDescent="0.4"/>
    <row r="84" hidden="1" x14ac:dyDescent="0.4"/>
    <row r="85" hidden="1" x14ac:dyDescent="0.4"/>
    <row r="86" hidden="1" x14ac:dyDescent="0.4"/>
    <row r="87" hidden="1" x14ac:dyDescent="0.4"/>
    <row r="88" hidden="1" x14ac:dyDescent="0.4"/>
    <row r="89" hidden="1" x14ac:dyDescent="0.4"/>
    <row r="90" hidden="1" x14ac:dyDescent="0.4"/>
    <row r="91" hidden="1" x14ac:dyDescent="0.4"/>
    <row r="92" hidden="1" x14ac:dyDescent="0.4"/>
    <row r="93" hidden="1" x14ac:dyDescent="0.4"/>
    <row r="94" hidden="1" x14ac:dyDescent="0.4"/>
    <row r="95" hidden="1" x14ac:dyDescent="0.4"/>
    <row r="96" hidden="1" x14ac:dyDescent="0.4"/>
    <row r="97" spans="1:24" hidden="1" x14ac:dyDescent="0.4"/>
    <row r="98" spans="1:24" hidden="1" x14ac:dyDescent="0.4"/>
    <row r="99" spans="1:24" hidden="1" x14ac:dyDescent="0.4"/>
    <row r="100" spans="1:24" hidden="1" x14ac:dyDescent="0.4"/>
    <row r="101" spans="1:24" hidden="1" x14ac:dyDescent="0.4"/>
    <row r="102" spans="1:24" hidden="1" x14ac:dyDescent="0.4"/>
    <row r="103" spans="1:24" hidden="1" x14ac:dyDescent="0.4"/>
    <row r="104" spans="1:24" hidden="1" x14ac:dyDescent="0.4"/>
    <row r="105" spans="1:24" hidden="1" x14ac:dyDescent="0.4"/>
    <row r="106" spans="1:24" hidden="1" x14ac:dyDescent="0.4"/>
    <row r="107" spans="1:24" hidden="1" x14ac:dyDescent="0.4"/>
    <row r="110" spans="1:24" x14ac:dyDescent="0.4">
      <c r="A110" s="48" t="s">
        <v>15</v>
      </c>
      <c r="B110" s="2">
        <f ca="1">AVERAGE(OFFSET(B1,4,0,Formulaire!$U$4,1))</f>
        <v>10</v>
      </c>
      <c r="C110" s="2">
        <f ca="1">AVERAGE(OFFSET(C1,4,0,Formulaire!$U$4,1))</f>
        <v>17</v>
      </c>
      <c r="D110" s="2">
        <f ca="1">AVERAGE(OFFSET(D1,4,0,Formulaire!$U$4,1))</f>
        <v>0</v>
      </c>
      <c r="E110" s="2">
        <f ca="1">AVERAGE(OFFSET(E1,4,0,Formulaire!$U$4,1))</f>
        <v>0</v>
      </c>
      <c r="F110" s="2">
        <f ca="1">AVERAGE(OFFSET(F1,4,0,Formulaire!$U$4,1))</f>
        <v>0</v>
      </c>
      <c r="G110" s="2">
        <f ca="1">AVERAGE(OFFSET(G1,4,0,Formulaire!$U$4,1))</f>
        <v>0</v>
      </c>
      <c r="H110" s="2">
        <f ca="1">AVERAGE(OFFSET(H1,4,0,Formulaire!$U$4,1))</f>
        <v>0</v>
      </c>
      <c r="I110" s="2">
        <f ca="1">AVERAGE(OFFSET(I1,4,0,Formulaire!$U$4,1))</f>
        <v>0</v>
      </c>
      <c r="J110" s="2">
        <f ca="1">AVERAGE(OFFSET(J1,4,0,Formulaire!$U$4,1))</f>
        <v>0</v>
      </c>
      <c r="K110" s="2">
        <f ca="1">AVERAGE(OFFSET(K1,4,0,Formulaire!$U$4,1))</f>
        <v>0</v>
      </c>
      <c r="L110" s="2">
        <f ca="1">AVERAGE(OFFSET(L1,4,0,Formulaire!$U$4,1))</f>
        <v>27</v>
      </c>
      <c r="M110" s="2">
        <f ca="1">AVERAGE(OFFSET(M1,4,0,Formulaire!$U$4,1))</f>
        <v>3</v>
      </c>
      <c r="N110" s="2">
        <f ca="1">AVERAGE(OFFSET(N1,4,0,Formulaire!$U$4,1))</f>
        <v>16</v>
      </c>
      <c r="O110" s="2">
        <f ca="1">AVERAGE(OFFSET(O1,4,0,Formulaire!$U$4,1))</f>
        <v>6</v>
      </c>
      <c r="P110" s="2">
        <f ca="1">AVERAGE(OFFSET(P1,4,0,Formulaire!$U$4,1))</f>
        <v>2</v>
      </c>
      <c r="Q110" s="2">
        <f ca="1">AVERAGE(OFFSET(Q1,4,0,Formulaire!$U$4,1))</f>
        <v>2</v>
      </c>
      <c r="R110" s="2">
        <f ca="1">AVERAGE(OFFSET(R1,4,0,Formulaire!$U$4,1))</f>
        <v>29</v>
      </c>
      <c r="S110" s="2">
        <f ca="1">AVERAGE(OFFSET(S1,4,0,Formulaire!$U$4,1))</f>
        <v>0</v>
      </c>
      <c r="T110" s="2">
        <f ca="1">AVERAGE(OFFSET(T1,4,0,Formulaire!$U$4,1))</f>
        <v>29</v>
      </c>
      <c r="U110" s="2">
        <f ca="1">AVERAGE(OFFSET(U1,4,0,Formulaire!$U$4,1))</f>
        <v>0.6</v>
      </c>
      <c r="V110" s="2" t="e">
        <f ca="1">AVERAGE(OFFSET(V1,4,0,Formulaire!$U$4,1))</f>
        <v>#DIV/0!</v>
      </c>
      <c r="W110" s="2">
        <f ca="1">AVERAGE(OFFSET(W1,4,0,Formulaire!$U$4,1))</f>
        <v>2</v>
      </c>
      <c r="X110" s="2">
        <f ca="1">AVERAGE(OFFSET(X1,4,0,Formulaire!$U$4,1))</f>
        <v>1</v>
      </c>
    </row>
    <row r="111" spans="1:24" x14ac:dyDescent="0.4">
      <c r="A111" s="48" t="s">
        <v>16</v>
      </c>
      <c r="B111" s="3">
        <f ca="1">MEDIAN(OFFSET(B1,4,0,Formulaire!$U$4,1))</f>
        <v>10</v>
      </c>
      <c r="C111" s="3">
        <f ca="1">MEDIAN(OFFSET(C1,4,0,Formulaire!$U$4,1))</f>
        <v>17</v>
      </c>
      <c r="D111" s="3">
        <f ca="1">MEDIAN(OFFSET(D1,4,0,Formulaire!$U$4,1))</f>
        <v>0</v>
      </c>
      <c r="E111" s="3">
        <f ca="1">MEDIAN(OFFSET(E1,4,0,Formulaire!$U$4,1))</f>
        <v>0</v>
      </c>
      <c r="F111" s="3">
        <f ca="1">MEDIAN(OFFSET(F1,4,0,Formulaire!$U$4,1))</f>
        <v>0</v>
      </c>
      <c r="G111" s="3">
        <f ca="1">MEDIAN(OFFSET(G1,4,0,Formulaire!$U$4,1))</f>
        <v>0</v>
      </c>
      <c r="H111" s="3">
        <f ca="1">MEDIAN(OFFSET(H1,4,0,Formulaire!$U$4,1))</f>
        <v>0</v>
      </c>
      <c r="I111" s="3">
        <f ca="1">MEDIAN(OFFSET(I1,4,0,Formulaire!$U$4,1))</f>
        <v>0</v>
      </c>
      <c r="J111" s="3">
        <f ca="1">MEDIAN(OFFSET(J1,4,0,Formulaire!$U$4,1))</f>
        <v>0</v>
      </c>
      <c r="K111" s="3">
        <f ca="1">MEDIAN(OFFSET(K1,4,0,Formulaire!$U$4,1))</f>
        <v>0</v>
      </c>
      <c r="L111" s="3">
        <f ca="1">MEDIAN(OFFSET(L1,4,0,Formulaire!$U$4,1))</f>
        <v>27</v>
      </c>
      <c r="M111" s="3">
        <f ca="1">MEDIAN(OFFSET(M1,4,0,Formulaire!$U$4,1))</f>
        <v>3</v>
      </c>
      <c r="N111" s="3">
        <f ca="1">MEDIAN(OFFSET(N1,4,0,Formulaire!$U$4,1))</f>
        <v>16</v>
      </c>
      <c r="O111" s="3">
        <f ca="1">MEDIAN(OFFSET(O1,4,0,Formulaire!$U$4,1))</f>
        <v>6</v>
      </c>
      <c r="P111" s="3">
        <f ca="1">MEDIAN(OFFSET(P1,4,0,Formulaire!$U$4,1))</f>
        <v>2</v>
      </c>
      <c r="Q111" s="3">
        <f ca="1">MEDIAN(OFFSET(Q1,4,0,Formulaire!$U$4,1))</f>
        <v>2</v>
      </c>
      <c r="R111" s="3">
        <f ca="1">MEDIAN(OFFSET(R1,4,0,Formulaire!$U$4,1))</f>
        <v>29</v>
      </c>
      <c r="S111" s="3">
        <f ca="1">MEDIAN(OFFSET(S1,4,0,Formulaire!$U$4,1))</f>
        <v>0</v>
      </c>
      <c r="T111" s="3">
        <f ca="1">MEDIAN(OFFSET(T1,4,0,Formulaire!$U$4,1))</f>
        <v>29</v>
      </c>
      <c r="U111" s="3">
        <f ca="1">MEDIAN(OFFSET(U1,4,0,Formulaire!$U$4,1))</f>
        <v>0.6</v>
      </c>
      <c r="V111" s="3" t="e">
        <f ca="1">MEDIAN(OFFSET(V1,4,0,Formulaire!$U$4,1))</f>
        <v>#NUM!</v>
      </c>
      <c r="W111" s="3">
        <f ca="1">MEDIAN(OFFSET(W1,4,0,Formulaire!$U$4,1))</f>
        <v>2</v>
      </c>
      <c r="X111" s="3">
        <f ca="1">MEDIAN(OFFSET(X1,4,0,Formulaire!$U$4,1))</f>
        <v>1</v>
      </c>
    </row>
    <row r="112" spans="1:24" x14ac:dyDescent="0.4">
      <c r="A112" s="48" t="s">
        <v>17</v>
      </c>
      <c r="B112" s="4">
        <f ca="1">_xlfn.STDEV.S(OFFSET(B1,4,0,Formulaire!$U$4,1))</f>
        <v>8.4852813742385695</v>
      </c>
      <c r="C112" s="4">
        <f ca="1">_xlfn.STDEV.S(OFFSET(C1,4,0,Formulaire!$U$4,1))</f>
        <v>1.4142135623730951</v>
      </c>
      <c r="D112" s="4">
        <f ca="1">_xlfn.STDEV.S(OFFSET(D1,4,0,Formulaire!$U$4,1))</f>
        <v>0</v>
      </c>
      <c r="E112" s="4">
        <f ca="1">_xlfn.STDEV.S(OFFSET(E1,4,0,Formulaire!$U$4,1))</f>
        <v>0</v>
      </c>
      <c r="F112" s="4">
        <f ca="1">_xlfn.STDEV.S(OFFSET(F1,4,0,Formulaire!$U$4,1))</f>
        <v>0</v>
      </c>
      <c r="G112" s="4">
        <f ca="1">_xlfn.STDEV.S(OFFSET(G1,4,0,Formulaire!$U$4,1))</f>
        <v>0</v>
      </c>
      <c r="H112" s="4">
        <f ca="1">_xlfn.STDEV.S(OFFSET(H1,4,0,Formulaire!$U$4,1))</f>
        <v>0</v>
      </c>
      <c r="I112" s="4">
        <f ca="1">_xlfn.STDEV.S(OFFSET(I1,4,0,Formulaire!$U$4,1))</f>
        <v>0</v>
      </c>
      <c r="J112" s="4">
        <f ca="1">_xlfn.STDEV.S(OFFSET(J1,4,0,Formulaire!$U$4,1))</f>
        <v>0</v>
      </c>
      <c r="K112" s="4">
        <f ca="1">_xlfn.STDEV.S(OFFSET(K1,4,0,Formulaire!$U$4,1))</f>
        <v>0</v>
      </c>
      <c r="L112" s="4">
        <f ca="1">_xlfn.STDEV.S(OFFSET(L1,4,0,Formulaire!$U$4,1))</f>
        <v>7.0710678118654755</v>
      </c>
      <c r="M112" s="4">
        <f ca="1">_xlfn.STDEV.S(OFFSET(M1,4,0,Formulaire!$U$4,1))</f>
        <v>1.4142135623730951</v>
      </c>
      <c r="N112" s="4">
        <f ca="1">_xlfn.STDEV.S(OFFSET(N1,4,0,Formulaire!$U$4,1))</f>
        <v>0</v>
      </c>
      <c r="O112" s="4">
        <f ca="1">_xlfn.STDEV.S(OFFSET(O1,4,0,Formulaire!$U$4,1))</f>
        <v>2.8284271247461903</v>
      </c>
      <c r="P112" s="4">
        <f ca="1">_xlfn.STDEV.S(OFFSET(P1,4,0,Formulaire!$U$4,1))</f>
        <v>2.8284271247461903</v>
      </c>
      <c r="Q112" s="4">
        <f ca="1">_xlfn.STDEV.S(OFFSET(Q1,4,0,Formulaire!$U$4,1))</f>
        <v>0</v>
      </c>
      <c r="R112" s="4">
        <f ca="1">_xlfn.STDEV.S(OFFSET(R1,4,0,Formulaire!$U$4,1))</f>
        <v>7.0710678118654755</v>
      </c>
      <c r="S112" s="4">
        <f ca="1">_xlfn.STDEV.S(OFFSET(S1,4,0,Formulaire!$U$4,1))</f>
        <v>0</v>
      </c>
      <c r="T112" s="4">
        <f ca="1">_xlfn.STDEV.S(OFFSET(T1,4,0,Formulaire!$U$4,1))</f>
        <v>7.0710678118654755</v>
      </c>
      <c r="U112" s="4">
        <f ca="1">_xlfn.STDEV.S(OFFSET(U1,4,0,Formulaire!$U$4,1))</f>
        <v>0.14142135623730956</v>
      </c>
      <c r="V112" s="4" t="e">
        <f ca="1">_xlfn.STDEV.S(OFFSET(V1,4,0,Formulaire!$U$4,1))</f>
        <v>#DIV/0!</v>
      </c>
      <c r="W112" s="4">
        <f ca="1">_xlfn.STDEV.S(OFFSET(W1,4,0,Formulaire!$U$4,1))</f>
        <v>1.4142135623730951</v>
      </c>
      <c r="X112" s="4">
        <f ca="1">_xlfn.STDEV.S(OFFSET(X1,4,0,Formulaire!$U$4,1))</f>
        <v>0</v>
      </c>
    </row>
    <row r="113" spans="1:24" x14ac:dyDescent="0.4">
      <c r="A113" s="48" t="s">
        <v>250</v>
      </c>
      <c r="B113" s="4">
        <f ca="1">B110+B112</f>
        <v>18.485281374238568</v>
      </c>
      <c r="C113" s="4">
        <f t="shared" ref="C113:X113" ca="1" si="0">C110+C112</f>
        <v>18.414213562373096</v>
      </c>
      <c r="D113" s="4">
        <f t="shared" ca="1" si="0"/>
        <v>0</v>
      </c>
      <c r="E113" s="4">
        <f t="shared" ca="1" si="0"/>
        <v>0</v>
      </c>
      <c r="F113" s="4">
        <f t="shared" ca="1" si="0"/>
        <v>0</v>
      </c>
      <c r="G113" s="4">
        <f t="shared" ca="1" si="0"/>
        <v>0</v>
      </c>
      <c r="H113" s="4">
        <f t="shared" ca="1" si="0"/>
        <v>0</v>
      </c>
      <c r="I113" s="4">
        <f t="shared" ca="1" si="0"/>
        <v>0</v>
      </c>
      <c r="J113" s="4">
        <f t="shared" ca="1" si="0"/>
        <v>0</v>
      </c>
      <c r="K113" s="4">
        <f t="shared" ca="1" si="0"/>
        <v>0</v>
      </c>
      <c r="L113" s="4">
        <f t="shared" ca="1" si="0"/>
        <v>34.071067811865476</v>
      </c>
      <c r="M113" s="4">
        <f t="shared" ca="1" si="0"/>
        <v>4.4142135623730949</v>
      </c>
      <c r="N113" s="4">
        <f t="shared" ca="1" si="0"/>
        <v>16</v>
      </c>
      <c r="O113" s="4">
        <f t="shared" ca="1" si="0"/>
        <v>8.8284271247461898</v>
      </c>
      <c r="P113" s="4">
        <f t="shared" ca="1" si="0"/>
        <v>4.8284271247461898</v>
      </c>
      <c r="Q113" s="4">
        <f t="shared" ca="1" si="0"/>
        <v>2</v>
      </c>
      <c r="R113" s="4">
        <f t="shared" ca="1" si="0"/>
        <v>36.071067811865476</v>
      </c>
      <c r="S113" s="4">
        <f t="shared" ca="1" si="0"/>
        <v>0</v>
      </c>
      <c r="T113" s="4">
        <f t="shared" ca="1" si="0"/>
        <v>36.071067811865476</v>
      </c>
      <c r="U113" s="4">
        <f t="shared" ca="1" si="0"/>
        <v>0.74142135623730954</v>
      </c>
      <c r="V113" s="4" t="e">
        <f t="shared" ca="1" si="0"/>
        <v>#DIV/0!</v>
      </c>
      <c r="W113" s="4">
        <f t="shared" ca="1" si="0"/>
        <v>3.4142135623730949</v>
      </c>
      <c r="X113" s="4">
        <f t="shared" ca="1" si="0"/>
        <v>1</v>
      </c>
    </row>
    <row r="114" spans="1:24" x14ac:dyDescent="0.4">
      <c r="A114" s="48" t="s">
        <v>251</v>
      </c>
      <c r="B114" s="4">
        <f ca="1">B110-B112</f>
        <v>1.5147186257614305</v>
      </c>
      <c r="C114" s="4">
        <f t="shared" ref="C114:X114" ca="1" si="1">C110-C112</f>
        <v>15.585786437626904</v>
      </c>
      <c r="D114" s="4">
        <f t="shared" ca="1" si="1"/>
        <v>0</v>
      </c>
      <c r="E114" s="4">
        <f t="shared" ca="1" si="1"/>
        <v>0</v>
      </c>
      <c r="F114" s="4">
        <f t="shared" ca="1" si="1"/>
        <v>0</v>
      </c>
      <c r="G114" s="4">
        <f t="shared" ca="1" si="1"/>
        <v>0</v>
      </c>
      <c r="H114" s="4">
        <f t="shared" ca="1" si="1"/>
        <v>0</v>
      </c>
      <c r="I114" s="4">
        <f t="shared" ca="1" si="1"/>
        <v>0</v>
      </c>
      <c r="J114" s="4">
        <f t="shared" ca="1" si="1"/>
        <v>0</v>
      </c>
      <c r="K114" s="4">
        <f t="shared" ca="1" si="1"/>
        <v>0</v>
      </c>
      <c r="L114" s="4">
        <f t="shared" ca="1" si="1"/>
        <v>19.928932188134524</v>
      </c>
      <c r="M114" s="4">
        <f t="shared" ca="1" si="1"/>
        <v>1.5857864376269049</v>
      </c>
      <c r="N114" s="4">
        <f t="shared" ca="1" si="1"/>
        <v>16</v>
      </c>
      <c r="O114" s="4">
        <f t="shared" ca="1" si="1"/>
        <v>3.1715728752538097</v>
      </c>
      <c r="P114" s="4">
        <f t="shared" ca="1" si="1"/>
        <v>-0.82842712474619029</v>
      </c>
      <c r="Q114" s="4">
        <f t="shared" ca="1" si="1"/>
        <v>2</v>
      </c>
      <c r="R114" s="4">
        <f t="shared" ca="1" si="1"/>
        <v>21.928932188134524</v>
      </c>
      <c r="S114" s="4">
        <f t="shared" ca="1" si="1"/>
        <v>0</v>
      </c>
      <c r="T114" s="4">
        <f t="shared" ca="1" si="1"/>
        <v>21.928932188134524</v>
      </c>
      <c r="U114" s="4">
        <f t="shared" ca="1" si="1"/>
        <v>0.45857864376269042</v>
      </c>
      <c r="V114" s="4" t="e">
        <f t="shared" ca="1" si="1"/>
        <v>#DIV/0!</v>
      </c>
      <c r="W114" s="4">
        <f t="shared" ca="1" si="1"/>
        <v>0.58578643762690485</v>
      </c>
      <c r="X114" s="4">
        <f t="shared" ca="1" si="1"/>
        <v>1</v>
      </c>
    </row>
    <row r="115" spans="1:24" x14ac:dyDescent="0.4">
      <c r="A115" s="48" t="s">
        <v>18</v>
      </c>
      <c r="B115" s="5">
        <f ca="1">AVEDEV(OFFSET(B1,4,0,Formulaire!$U$4,1))</f>
        <v>6</v>
      </c>
      <c r="C115" s="5">
        <f ca="1">AVEDEV(OFFSET(C1,4,0,Formulaire!$U$4,1))</f>
        <v>1</v>
      </c>
      <c r="D115" s="5">
        <f ca="1">AVEDEV(OFFSET(D1,4,0,Formulaire!$U$4,1))</f>
        <v>0</v>
      </c>
      <c r="E115" s="5">
        <f ca="1">AVEDEV(OFFSET(E1,4,0,Formulaire!$U$4,1))</f>
        <v>0</v>
      </c>
      <c r="F115" s="5">
        <f ca="1">AVEDEV(OFFSET(F1,4,0,Formulaire!$U$4,1))</f>
        <v>0</v>
      </c>
      <c r="G115" s="5">
        <f ca="1">AVEDEV(OFFSET(G1,4,0,Formulaire!$U$4,1))</f>
        <v>0</v>
      </c>
      <c r="H115" s="5">
        <f ca="1">AVEDEV(OFFSET(H1,4,0,Formulaire!$U$4,1))</f>
        <v>0</v>
      </c>
      <c r="I115" s="5">
        <f ca="1">AVEDEV(OFFSET(I1,4,0,Formulaire!$U$4,1))</f>
        <v>0</v>
      </c>
      <c r="J115" s="5">
        <f ca="1">AVEDEV(OFFSET(J1,4,0,Formulaire!$U$4,1))</f>
        <v>0</v>
      </c>
      <c r="K115" s="5">
        <f ca="1">AVEDEV(OFFSET(K1,4,0,Formulaire!$U$4,1))</f>
        <v>0</v>
      </c>
      <c r="L115" s="5">
        <f ca="1">AVEDEV(OFFSET(L1,4,0,Formulaire!$U$4,1))</f>
        <v>5</v>
      </c>
      <c r="M115" s="5">
        <f ca="1">AVEDEV(OFFSET(M1,4,0,Formulaire!$U$4,1))</f>
        <v>1</v>
      </c>
      <c r="N115" s="5">
        <f ca="1">AVEDEV(OFFSET(N1,4,0,Formulaire!$U$4,1))</f>
        <v>0</v>
      </c>
      <c r="O115" s="5">
        <f ca="1">AVEDEV(OFFSET(O1,4,0,Formulaire!$U$4,1))</f>
        <v>2</v>
      </c>
      <c r="P115" s="5">
        <f ca="1">AVEDEV(OFFSET(P1,4,0,Formulaire!$U$4,1))</f>
        <v>2</v>
      </c>
      <c r="Q115" s="5">
        <f ca="1">AVEDEV(OFFSET(Q1,4,0,Formulaire!$U$4,1))</f>
        <v>0</v>
      </c>
      <c r="R115" s="5">
        <f ca="1">AVEDEV(OFFSET(R1,4,0,Formulaire!$U$4,1))</f>
        <v>5</v>
      </c>
      <c r="S115" s="5">
        <f ca="1">AVEDEV(OFFSET(S1,4,0,Formulaire!$U$4,1))</f>
        <v>0</v>
      </c>
      <c r="T115" s="5">
        <f ca="1">AVEDEV(OFFSET(T1,4,0,Formulaire!$U$4,1))</f>
        <v>5</v>
      </c>
      <c r="U115" s="5">
        <f ca="1">AVEDEV(OFFSET(U1,4,0,Formulaire!$U$4,1))</f>
        <v>9.9999999999999978E-2</v>
      </c>
      <c r="V115" s="5" t="e">
        <f ca="1">AVEDEV(OFFSET(V1,4,0,Formulaire!$U$4,1))</f>
        <v>#NUM!</v>
      </c>
      <c r="W115" s="5">
        <f ca="1">AVEDEV(OFFSET(W1,4,0,Formulaire!$U$4,1))</f>
        <v>1</v>
      </c>
      <c r="X115" s="5">
        <f ca="1">AVEDEV(OFFSET(X1,4,0,Formulaire!$U$4,1))</f>
        <v>0</v>
      </c>
    </row>
    <row r="116" spans="1:24" x14ac:dyDescent="0.4">
      <c r="A116" s="48" t="s">
        <v>19</v>
      </c>
      <c r="B116" s="6">
        <f ca="1">B112/B110</f>
        <v>0.84852813742385691</v>
      </c>
      <c r="C116" s="6">
        <f t="shared" ref="C116:X116" ca="1" si="2">C112/C110</f>
        <v>8.3189033080770303E-2</v>
      </c>
      <c r="D116" s="6" t="e">
        <f t="shared" ca="1" si="2"/>
        <v>#DIV/0!</v>
      </c>
      <c r="E116" s="6" t="e">
        <f t="shared" ca="1" si="2"/>
        <v>#DIV/0!</v>
      </c>
      <c r="F116" s="6" t="e">
        <f t="shared" ca="1" si="2"/>
        <v>#DIV/0!</v>
      </c>
      <c r="G116" s="6" t="e">
        <f t="shared" ca="1" si="2"/>
        <v>#DIV/0!</v>
      </c>
      <c r="H116" s="6" t="e">
        <f t="shared" ca="1" si="2"/>
        <v>#DIV/0!</v>
      </c>
      <c r="I116" s="6" t="e">
        <f t="shared" ca="1" si="2"/>
        <v>#DIV/0!</v>
      </c>
      <c r="J116" s="6" t="e">
        <f t="shared" ca="1" si="2"/>
        <v>#DIV/0!</v>
      </c>
      <c r="K116" s="6" t="e">
        <f t="shared" ca="1" si="2"/>
        <v>#DIV/0!</v>
      </c>
      <c r="L116" s="6">
        <f t="shared" ca="1" si="2"/>
        <v>0.26189140043946207</v>
      </c>
      <c r="M116" s="6">
        <f t="shared" ca="1" si="2"/>
        <v>0.47140452079103173</v>
      </c>
      <c r="N116" s="6">
        <f t="shared" ca="1" si="2"/>
        <v>0</v>
      </c>
      <c r="O116" s="6">
        <f t="shared" ca="1" si="2"/>
        <v>0.47140452079103173</v>
      </c>
      <c r="P116" s="6">
        <f t="shared" ca="1" si="2"/>
        <v>1.4142135623730951</v>
      </c>
      <c r="Q116" s="6">
        <f t="shared" ca="1" si="2"/>
        <v>0</v>
      </c>
      <c r="R116" s="6">
        <f t="shared" ca="1" si="2"/>
        <v>0.24382992454708535</v>
      </c>
      <c r="S116" s="6" t="e">
        <f t="shared" ca="1" si="2"/>
        <v>#DIV/0!</v>
      </c>
      <c r="T116" s="6">
        <f t="shared" ca="1" si="2"/>
        <v>0.24382992454708535</v>
      </c>
      <c r="U116" s="6">
        <f t="shared" ca="1" si="2"/>
        <v>0.23570226039551595</v>
      </c>
      <c r="V116" s="6" t="e">
        <f t="shared" ca="1" si="2"/>
        <v>#DIV/0!</v>
      </c>
      <c r="W116" s="6">
        <f t="shared" ca="1" si="2"/>
        <v>0.70710678118654757</v>
      </c>
      <c r="X116" s="6">
        <f t="shared" ca="1" si="2"/>
        <v>0</v>
      </c>
    </row>
    <row r="117" spans="1:24" x14ac:dyDescent="0.4">
      <c r="A117" s="48" t="s">
        <v>20</v>
      </c>
      <c r="B117" s="7">
        <f ca="1">_xlfn.CONFIDENCE.T(0.05,B112,Formulaire!$U$4)</f>
        <v>76.237228417048229</v>
      </c>
      <c r="C117" s="7">
        <f ca="1">_xlfn.CONFIDENCE.T(0.05,C112,Formulaire!$U$4)</f>
        <v>12.706204736174707</v>
      </c>
      <c r="D117" s="7" t="e">
        <f ca="1">_xlfn.CONFIDENCE.T(0.05,D112,Formulaire!$U$4)</f>
        <v>#NUM!</v>
      </c>
      <c r="E117" s="7" t="e">
        <f ca="1">_xlfn.CONFIDENCE.T(0.05,E112,Formulaire!$U$4)</f>
        <v>#NUM!</v>
      </c>
      <c r="F117" s="7" t="e">
        <f ca="1">_xlfn.CONFIDENCE.T(0.05,F112,Formulaire!$U$4)</f>
        <v>#NUM!</v>
      </c>
      <c r="G117" s="7" t="e">
        <f ca="1">_xlfn.CONFIDENCE.T(0.05,G112,Formulaire!$U$4)</f>
        <v>#NUM!</v>
      </c>
      <c r="H117" s="7" t="e">
        <f ca="1">_xlfn.CONFIDENCE.T(0.05,H112,Formulaire!$U$4)</f>
        <v>#NUM!</v>
      </c>
      <c r="I117" s="7" t="e">
        <f ca="1">_xlfn.CONFIDENCE.T(0.05,I112,Formulaire!$U$4)</f>
        <v>#NUM!</v>
      </c>
      <c r="J117" s="7" t="e">
        <f ca="1">_xlfn.CONFIDENCE.T(0.05,J112,Formulaire!$U$4)</f>
        <v>#NUM!</v>
      </c>
      <c r="K117" s="7" t="e">
        <f ca="1">_xlfn.CONFIDENCE.T(0.05,K112,Formulaire!$U$4)</f>
        <v>#NUM!</v>
      </c>
      <c r="L117" s="7">
        <f ca="1">_xlfn.CONFIDENCE.T(0.05,L112,Formulaire!$U$4)</f>
        <v>63.531023680873531</v>
      </c>
      <c r="M117" s="7">
        <f ca="1">_xlfn.CONFIDENCE.T(0.05,M112,Formulaire!$U$4)</f>
        <v>12.706204736174707</v>
      </c>
      <c r="N117" s="7" t="e">
        <f ca="1">_xlfn.CONFIDENCE.T(0.05,N112,Formulaire!$U$4)</f>
        <v>#NUM!</v>
      </c>
      <c r="O117" s="7">
        <f ca="1">_xlfn.CONFIDENCE.T(0.05,O112,Formulaire!$U$4)</f>
        <v>25.412409472349413</v>
      </c>
      <c r="P117" s="7">
        <f ca="1">_xlfn.CONFIDENCE.T(0.05,P112,Formulaire!$U$4)</f>
        <v>25.412409472349413</v>
      </c>
      <c r="Q117" s="7" t="e">
        <f ca="1">_xlfn.CONFIDENCE.T(0.05,Q112,Formulaire!$U$4)</f>
        <v>#NUM!</v>
      </c>
      <c r="R117" s="7">
        <f ca="1">_xlfn.CONFIDENCE.T(0.05,R112,Formulaire!$U$4)</f>
        <v>63.531023680873531</v>
      </c>
      <c r="S117" s="7" t="e">
        <f ca="1">_xlfn.CONFIDENCE.T(0.05,S112,Formulaire!$U$4)</f>
        <v>#NUM!</v>
      </c>
      <c r="T117" s="7">
        <f ca="1">_xlfn.CONFIDENCE.T(0.05,T112,Formulaire!$U$4)</f>
        <v>63.531023680873531</v>
      </c>
      <c r="U117" s="7">
        <f ca="1">_xlfn.CONFIDENCE.T(0.05,U112,Formulaire!$U$4)</f>
        <v>1.2706204736174711</v>
      </c>
      <c r="V117" s="7" t="e">
        <f ca="1">_xlfn.CONFIDENCE.T(0.05,V112,Formulaire!$U$4)</f>
        <v>#DIV/0!</v>
      </c>
      <c r="W117" s="7">
        <f ca="1">_xlfn.CONFIDENCE.T(0.05,W112,Formulaire!$U$4)</f>
        <v>12.706204736174707</v>
      </c>
      <c r="X117" s="7" t="e">
        <f ca="1">_xlfn.CONFIDENCE.T(0.05,X112,Formulaire!$U$4)</f>
        <v>#NUM!</v>
      </c>
    </row>
    <row r="118" spans="1:24" x14ac:dyDescent="0.4">
      <c r="A118" s="48" t="s">
        <v>21</v>
      </c>
      <c r="B118" s="6">
        <f ca="1">_xlfn.T.INV.2T(0.05,COUNTA(OFFSET(B1,4,0,Formulaire!$U$4,1))-1)*(B112/B110)/SQRT(COUNTA(OFFSET(B1,4,0,Formulaire!$U$4,1)))</f>
        <v>7.6237228417048231</v>
      </c>
      <c r="C118" s="6">
        <f ca="1">_xlfn.T.INV.2T(0.05,COUNTA(OFFSET(C1,4,0,Formulaire!$U$4,1))-1)*(C112/C110)/SQRT(COUNTA(OFFSET(C1,4,0,Formulaire!$U$4,1)))</f>
        <v>0.74742380801027686</v>
      </c>
      <c r="D118" s="6" t="e">
        <f ca="1">_xlfn.T.INV.2T(0.05,COUNTA(OFFSET(D1,4,0,Formulaire!$U$4,1))-1)*(D112/D110)/SQRT(COUNTA(OFFSET(D1,4,0,Formulaire!$U$4,1)))</f>
        <v>#DIV/0!</v>
      </c>
      <c r="E118" s="6" t="e">
        <f ca="1">_xlfn.T.INV.2T(0.05,COUNTA(OFFSET(E1,4,0,Formulaire!$U$4,1))-1)*(E112/E110)/SQRT(COUNTA(OFFSET(E1,4,0,Formulaire!$U$4,1)))</f>
        <v>#DIV/0!</v>
      </c>
      <c r="F118" s="6" t="e">
        <f ca="1">_xlfn.T.INV.2T(0.05,COUNTA(OFFSET(F1,4,0,Formulaire!$U$4,1))-1)*(F112/F110)/SQRT(COUNTA(OFFSET(F1,4,0,Formulaire!$U$4,1)))</f>
        <v>#DIV/0!</v>
      </c>
      <c r="G118" s="6" t="e">
        <f ca="1">_xlfn.T.INV.2T(0.05,COUNTA(OFFSET(G1,4,0,Formulaire!$U$4,1))-1)*(G112/G110)/SQRT(COUNTA(OFFSET(G1,4,0,Formulaire!$U$4,1)))</f>
        <v>#DIV/0!</v>
      </c>
      <c r="H118" s="6" t="e">
        <f ca="1">_xlfn.T.INV.2T(0.05,COUNTA(OFFSET(H1,4,0,Formulaire!$U$4,1))-1)*(H112/H110)/SQRT(COUNTA(OFFSET(H1,4,0,Formulaire!$U$4,1)))</f>
        <v>#DIV/0!</v>
      </c>
      <c r="I118" s="6" t="e">
        <f ca="1">_xlfn.T.INV.2T(0.05,COUNTA(OFFSET(I1,4,0,Formulaire!$U$4,1))-1)*(I112/I110)/SQRT(COUNTA(OFFSET(I1,4,0,Formulaire!$U$4,1)))</f>
        <v>#DIV/0!</v>
      </c>
      <c r="J118" s="6" t="e">
        <f ca="1">_xlfn.T.INV.2T(0.05,COUNTA(OFFSET(J1,4,0,Formulaire!$U$4,1))-1)*(J112/J110)/SQRT(COUNTA(OFFSET(J1,4,0,Formulaire!$U$4,1)))</f>
        <v>#DIV/0!</v>
      </c>
      <c r="K118" s="6" t="e">
        <f ca="1">_xlfn.T.INV.2T(0.05,COUNTA(OFFSET(K1,4,0,Formulaire!$U$4,1))-1)*(K112/K110)/SQRT(COUNTA(OFFSET(K1,4,0,Formulaire!$U$4,1)))</f>
        <v>#DIV/0!</v>
      </c>
      <c r="L118" s="6">
        <f ca="1">_xlfn.T.INV.2T(0.05,COUNTA(OFFSET(L1,4,0,Formulaire!$U$4,1))-1)*(L112/L110)/SQRT(COUNTA(OFFSET(L1,4,0,Formulaire!$U$4,1)))</f>
        <v>2.3530008770693902</v>
      </c>
      <c r="M118" s="6">
        <f ca="1">_xlfn.T.INV.2T(0.05,COUNTA(OFFSET(M1,4,0,Formulaire!$U$4,1))-1)*(M112/M110)/SQRT(COUNTA(OFFSET(M1,4,0,Formulaire!$U$4,1)))</f>
        <v>4.2354015787249022</v>
      </c>
      <c r="N118" s="6">
        <f ca="1">_xlfn.T.INV.2T(0.05,COUNTA(OFFSET(N1,4,0,Formulaire!$U$4,1))-1)*(N112/N110)/SQRT(COUNTA(OFFSET(N1,4,0,Formulaire!$U$4,1)))</f>
        <v>0</v>
      </c>
      <c r="O118" s="6">
        <f ca="1">_xlfn.T.INV.2T(0.05,COUNTA(OFFSET(O1,4,0,Formulaire!$U$4,1))-1)*(O112/O110)/SQRT(COUNTA(OFFSET(O1,4,0,Formulaire!$U$4,1)))</f>
        <v>4.2354015787249022</v>
      </c>
      <c r="P118" s="6">
        <f ca="1">_xlfn.T.INV.2T(0.05,COUNTA(OFFSET(P1,4,0,Formulaire!$U$4,1))-1)*(P112/P110)/SQRT(COUNTA(OFFSET(P1,4,0,Formulaire!$U$4,1)))</f>
        <v>12.706204736174707</v>
      </c>
      <c r="Q118" s="6">
        <f ca="1">_xlfn.T.INV.2T(0.05,COUNTA(OFFSET(Q1,4,0,Formulaire!$U$4,1))-1)*(Q112/Q110)/SQRT(COUNTA(OFFSET(Q1,4,0,Formulaire!$U$4,1)))</f>
        <v>0</v>
      </c>
      <c r="R118" s="6">
        <f ca="1">_xlfn.T.INV.2T(0.05,COUNTA(OFFSET(R1,4,0,Formulaire!$U$4,1))-1)*(R112/R110)/SQRT(COUNTA(OFFSET(R1,4,0,Formulaire!$U$4,1)))</f>
        <v>2.1907249545128802</v>
      </c>
      <c r="S118" s="6" t="e">
        <f ca="1">_xlfn.T.INV.2T(0.05,COUNTA(OFFSET(S1,4,0,Formulaire!$U$4,1))-1)*(S112/S110)/SQRT(COUNTA(OFFSET(S1,4,0,Formulaire!$U$4,1)))</f>
        <v>#DIV/0!</v>
      </c>
      <c r="T118" s="6">
        <f ca="1">_xlfn.T.INV.2T(0.05,COUNTA(OFFSET(T1,4,0,Formulaire!$U$4,1))-1)*(T112/T110)/SQRT(COUNTA(OFFSET(T1,4,0,Formulaire!$U$4,1)))</f>
        <v>2.1907249545128802</v>
      </c>
      <c r="U118" s="6">
        <f ca="1">_xlfn.T.INV.2T(0.05,COUNTA(OFFSET(U1,4,0,Formulaire!$U$4,1))-1)*(U112/U110)/SQRT(COUNTA(OFFSET(U1,4,0,Formulaire!$U$4,1)))</f>
        <v>2.117700789362452</v>
      </c>
      <c r="V118" s="6" t="e">
        <f ca="1">_xlfn.T.INV.2T(0.05,COUNTA(OFFSET(V1,4,0,Formulaire!$U$4,1))-1)*(V112/V110)/SQRT(COUNTA(OFFSET(V1,4,0,Formulaire!$U$4,1)))</f>
        <v>#NUM!</v>
      </c>
      <c r="W118" s="6">
        <f ca="1">_xlfn.T.INV.2T(0.05,COUNTA(OFFSET(W1,4,0,Formulaire!$U$4,1))-1)*(W112/W110)/SQRT(COUNTA(OFFSET(W1,4,0,Formulaire!$U$4,1)))</f>
        <v>6.3531023680873533</v>
      </c>
      <c r="X118" s="6">
        <f ca="1">_xlfn.T.INV.2T(0.05,COUNTA(OFFSET(X1,4,0,Formulaire!$U$4,1))-1)*(X112/X110)/SQRT(COUNTA(OFFSET(X1,4,0,Formulaire!$U$4,1)))</f>
        <v>0</v>
      </c>
    </row>
    <row r="119" spans="1:24" x14ac:dyDescent="0.4">
      <c r="A119" s="48" t="s">
        <v>22</v>
      </c>
      <c r="B119" s="4">
        <f ca="1">MAX(OFFSET(B1,4,0,Formulaire!$U$4,1))</f>
        <v>16</v>
      </c>
      <c r="C119" s="4">
        <f ca="1">MAX(OFFSET(C1,4,0,Formulaire!$U$4,1))</f>
        <v>18</v>
      </c>
      <c r="D119" s="4">
        <f ca="1">MAX(OFFSET(D1,4,0,Formulaire!$U$4,1))</f>
        <v>0</v>
      </c>
      <c r="E119" s="4">
        <f ca="1">MAX(OFFSET(E1,4,0,Formulaire!$U$4,1))</f>
        <v>0</v>
      </c>
      <c r="F119" s="4">
        <f ca="1">MAX(OFFSET(F1,4,0,Formulaire!$U$4,1))</f>
        <v>0</v>
      </c>
      <c r="G119" s="4">
        <f ca="1">MAX(OFFSET(G1,4,0,Formulaire!$U$4,1))</f>
        <v>0</v>
      </c>
      <c r="H119" s="4">
        <f ca="1">MAX(OFFSET(H1,4,0,Formulaire!$U$4,1))</f>
        <v>0</v>
      </c>
      <c r="I119" s="4">
        <f ca="1">MAX(OFFSET(I1,4,0,Formulaire!$U$4,1))</f>
        <v>0</v>
      </c>
      <c r="J119" s="4">
        <f ca="1">MAX(OFFSET(J1,4,0,Formulaire!$U$4,1))</f>
        <v>0</v>
      </c>
      <c r="K119" s="4">
        <f ca="1">MAX(OFFSET(K1,4,0,Formulaire!$U$4,1))</f>
        <v>0</v>
      </c>
      <c r="L119" s="4">
        <f ca="1">MAX(OFFSET(L1,4,0,Formulaire!$U$4,1))</f>
        <v>32</v>
      </c>
      <c r="M119" s="4">
        <f ca="1">MAX(OFFSET(M1,4,0,Formulaire!$U$4,1))</f>
        <v>4</v>
      </c>
      <c r="N119" s="4">
        <f ca="1">MAX(OFFSET(N1,4,0,Formulaire!$U$4,1))</f>
        <v>16</v>
      </c>
      <c r="O119" s="4">
        <f ca="1">MAX(OFFSET(O1,4,0,Formulaire!$U$4,1))</f>
        <v>8</v>
      </c>
      <c r="P119" s="4">
        <f ca="1">MAX(OFFSET(P1,4,0,Formulaire!$U$4,1))</f>
        <v>4</v>
      </c>
      <c r="Q119" s="4">
        <f ca="1">MAX(OFFSET(Q1,4,0,Formulaire!$U$4,1))</f>
        <v>2</v>
      </c>
      <c r="R119" s="4">
        <f ca="1">MAX(OFFSET(R1,4,0,Formulaire!$U$4,1))</f>
        <v>34</v>
      </c>
      <c r="S119" s="4">
        <f ca="1">MAX(OFFSET(S1,4,0,Formulaire!$U$4,1))</f>
        <v>0</v>
      </c>
      <c r="T119" s="4">
        <f ca="1">MAX(OFFSET(T1,4,0,Formulaire!$U$4,1))</f>
        <v>34</v>
      </c>
      <c r="U119" s="4">
        <f ca="1">MAX(OFFSET(U1,4,0,Formulaire!$U$4,1))</f>
        <v>0.7</v>
      </c>
      <c r="V119" s="4">
        <f ca="1">MAX(OFFSET(V1,4,0,Formulaire!$U$4,1))</f>
        <v>0</v>
      </c>
      <c r="W119" s="4">
        <f ca="1">MAX(OFFSET(W1,4,0,Formulaire!$U$4,1))</f>
        <v>3</v>
      </c>
      <c r="X119" s="4">
        <f ca="1">MAX(OFFSET(X1,4,0,Formulaire!$U$4,1))</f>
        <v>1</v>
      </c>
    </row>
    <row r="120" spans="1:24" x14ac:dyDescent="0.4">
      <c r="A120" s="48" t="s">
        <v>23</v>
      </c>
      <c r="B120" s="4">
        <f ca="1">MIN(OFFSET(B1,4,0,Formulaire!$U$4,1))</f>
        <v>4</v>
      </c>
      <c r="C120" s="4">
        <f ca="1">MIN(OFFSET(C1,4,0,Formulaire!$U$4,1))</f>
        <v>16</v>
      </c>
      <c r="D120" s="4">
        <f ca="1">MIN(OFFSET(D1,4,0,Formulaire!$U$4,1))</f>
        <v>0</v>
      </c>
      <c r="E120" s="4">
        <f ca="1">MIN(OFFSET(E1,4,0,Formulaire!$U$4,1))</f>
        <v>0</v>
      </c>
      <c r="F120" s="4">
        <f ca="1">MIN(OFFSET(F1,4,0,Formulaire!$U$4,1))</f>
        <v>0</v>
      </c>
      <c r="G120" s="4">
        <f ca="1">MIN(OFFSET(G1,4,0,Formulaire!$U$4,1))</f>
        <v>0</v>
      </c>
      <c r="H120" s="4">
        <f ca="1">MIN(OFFSET(H1,4,0,Formulaire!$U$4,1))</f>
        <v>0</v>
      </c>
      <c r="I120" s="4">
        <f ca="1">MIN(OFFSET(I1,4,0,Formulaire!$U$4,1))</f>
        <v>0</v>
      </c>
      <c r="J120" s="4">
        <f ca="1">MIN(OFFSET(J1,4,0,Formulaire!$U$4,1))</f>
        <v>0</v>
      </c>
      <c r="K120" s="4">
        <f ca="1">MIN(OFFSET(K1,4,0,Formulaire!$U$4,1))</f>
        <v>0</v>
      </c>
      <c r="L120" s="4">
        <f ca="1">MIN(OFFSET(L1,4,0,Formulaire!$U$4,1))</f>
        <v>22</v>
      </c>
      <c r="M120" s="4">
        <f ca="1">MIN(OFFSET(M1,4,0,Formulaire!$U$4,1))</f>
        <v>2</v>
      </c>
      <c r="N120" s="4">
        <f ca="1">MIN(OFFSET(N1,4,0,Formulaire!$U$4,1))</f>
        <v>16</v>
      </c>
      <c r="O120" s="4">
        <f ca="1">MIN(OFFSET(O1,4,0,Formulaire!$U$4,1))</f>
        <v>4</v>
      </c>
      <c r="P120" s="4">
        <f ca="1">MIN(OFFSET(P1,4,0,Formulaire!$U$4,1))</f>
        <v>0</v>
      </c>
      <c r="Q120" s="4">
        <f ca="1">MIN(OFFSET(Q1,4,0,Formulaire!$U$4,1))</f>
        <v>2</v>
      </c>
      <c r="R120" s="4">
        <f ca="1">MIN(OFFSET(R1,4,0,Formulaire!$U$4,1))</f>
        <v>24</v>
      </c>
      <c r="S120" s="4">
        <f ca="1">MIN(OFFSET(S1,4,0,Formulaire!$U$4,1))</f>
        <v>0</v>
      </c>
      <c r="T120" s="4">
        <f ca="1">MIN(OFFSET(T1,4,0,Formulaire!$U$4,1))</f>
        <v>24</v>
      </c>
      <c r="U120" s="4">
        <f ca="1">MIN(OFFSET(U1,4,0,Formulaire!$U$4,1))</f>
        <v>0.5</v>
      </c>
      <c r="V120" s="4">
        <f ca="1">MIN(OFFSET(V1,4,0,Formulaire!$U$4,1))</f>
        <v>0</v>
      </c>
      <c r="W120" s="4">
        <f ca="1">MIN(OFFSET(W1,4,0,Formulaire!$U$4,1))</f>
        <v>1</v>
      </c>
      <c r="X120" s="4">
        <f ca="1">MIN(OFFSET(X1,4,0,Formulaire!$U$4,1))</f>
        <v>1</v>
      </c>
    </row>
    <row r="121" spans="1:24" x14ac:dyDescent="0.4">
      <c r="A121" s="48" t="s">
        <v>24</v>
      </c>
      <c r="B121" s="8">
        <f ca="1">_xlfn.PERCENTILE.INC(OFFSET(B1,4,0,Formulaire!$U$4,1),0.75)</f>
        <v>13</v>
      </c>
      <c r="C121" s="8">
        <f ca="1">_xlfn.PERCENTILE.INC(OFFSET(C1,4,0,Formulaire!$U$4,1),0.75)</f>
        <v>17.5</v>
      </c>
      <c r="D121" s="8">
        <f ca="1">_xlfn.PERCENTILE.INC(OFFSET(D1,4,0,Formulaire!$U$4,1),0.75)</f>
        <v>0</v>
      </c>
      <c r="E121" s="8">
        <f ca="1">_xlfn.PERCENTILE.INC(OFFSET(E1,4,0,Formulaire!$U$4,1),0.75)</f>
        <v>0</v>
      </c>
      <c r="F121" s="8">
        <f ca="1">_xlfn.PERCENTILE.INC(OFFSET(F1,4,0,Formulaire!$U$4,1),0.75)</f>
        <v>0</v>
      </c>
      <c r="G121" s="8">
        <f ca="1">_xlfn.PERCENTILE.INC(OFFSET(G1,4,0,Formulaire!$U$4,1),0.75)</f>
        <v>0</v>
      </c>
      <c r="H121" s="8">
        <f ca="1">_xlfn.PERCENTILE.INC(OFFSET(H1,4,0,Formulaire!$U$4,1),0.75)</f>
        <v>0</v>
      </c>
      <c r="I121" s="8">
        <f ca="1">_xlfn.PERCENTILE.INC(OFFSET(I1,4,0,Formulaire!$U$4,1),0.75)</f>
        <v>0</v>
      </c>
      <c r="J121" s="8">
        <f ca="1">_xlfn.PERCENTILE.INC(OFFSET(J1,4,0,Formulaire!$U$4,1),0.75)</f>
        <v>0</v>
      </c>
      <c r="K121" s="8">
        <f ca="1">_xlfn.PERCENTILE.INC(OFFSET(K1,4,0,Formulaire!$U$4,1),0.75)</f>
        <v>0</v>
      </c>
      <c r="L121" s="8">
        <f ca="1">_xlfn.PERCENTILE.INC(OFFSET(L1,4,0,Formulaire!$U$4,1),0.75)</f>
        <v>29.5</v>
      </c>
      <c r="M121" s="8">
        <f ca="1">_xlfn.PERCENTILE.INC(OFFSET(M1,4,0,Formulaire!$U$4,1),0.75)</f>
        <v>3.5</v>
      </c>
      <c r="N121" s="8">
        <f ca="1">_xlfn.PERCENTILE.INC(OFFSET(N1,4,0,Formulaire!$U$4,1),0.75)</f>
        <v>16</v>
      </c>
      <c r="O121" s="8">
        <f ca="1">_xlfn.PERCENTILE.INC(OFFSET(O1,4,0,Formulaire!$U$4,1),0.75)</f>
        <v>7</v>
      </c>
      <c r="P121" s="8">
        <f ca="1">_xlfn.PERCENTILE.INC(OFFSET(P1,4,0,Formulaire!$U$4,1),0.75)</f>
        <v>3</v>
      </c>
      <c r="Q121" s="8">
        <f ca="1">_xlfn.PERCENTILE.INC(OFFSET(Q1,4,0,Formulaire!$U$4,1),0.75)</f>
        <v>2</v>
      </c>
      <c r="R121" s="8">
        <f ca="1">_xlfn.PERCENTILE.INC(OFFSET(R1,4,0,Formulaire!$U$4,1),0.75)</f>
        <v>31.5</v>
      </c>
      <c r="S121" s="8">
        <f ca="1">_xlfn.PERCENTILE.INC(OFFSET(S1,4,0,Formulaire!$U$4,1),0.75)</f>
        <v>0</v>
      </c>
      <c r="T121" s="8">
        <f ca="1">_xlfn.PERCENTILE.INC(OFFSET(T1,4,0,Formulaire!$U$4,1),0.75)</f>
        <v>31.5</v>
      </c>
      <c r="U121" s="8">
        <f ca="1">_xlfn.PERCENTILE.INC(OFFSET(U1,4,0,Formulaire!$U$4,1),0.75)</f>
        <v>0.64999999999999991</v>
      </c>
      <c r="V121" s="8" t="e">
        <f ca="1">_xlfn.PERCENTILE.INC(OFFSET(V1,4,0,Formulaire!$U$4,1),0.75)</f>
        <v>#NUM!</v>
      </c>
      <c r="W121" s="8">
        <f ca="1">_xlfn.PERCENTILE.INC(OFFSET(W1,4,0,Formulaire!$U$4,1),0.75)</f>
        <v>2.5</v>
      </c>
      <c r="X121" s="8">
        <f ca="1">_xlfn.PERCENTILE.INC(OFFSET(X1,4,0,Formulaire!$U$4,1),0.75)</f>
        <v>1</v>
      </c>
    </row>
    <row r="122" spans="1:24" x14ac:dyDescent="0.4">
      <c r="A122" s="48" t="s">
        <v>25</v>
      </c>
      <c r="B122" s="8">
        <f ca="1">_xlfn.PERCENTILE.INC(OFFSET(B1,4,0,Formulaire!$U$4,1),0.25)</f>
        <v>7</v>
      </c>
      <c r="C122" s="8">
        <f ca="1">_xlfn.PERCENTILE.INC(OFFSET(C1,4,0,Formulaire!$U$4,1),0.25)</f>
        <v>16.5</v>
      </c>
      <c r="D122" s="8">
        <f ca="1">_xlfn.PERCENTILE.INC(OFFSET(D1,4,0,Formulaire!$U$4,1),0.25)</f>
        <v>0</v>
      </c>
      <c r="E122" s="8">
        <f ca="1">_xlfn.PERCENTILE.INC(OFFSET(E1,4,0,Formulaire!$U$4,1),0.25)</f>
        <v>0</v>
      </c>
      <c r="F122" s="8">
        <f ca="1">_xlfn.PERCENTILE.INC(OFFSET(F1,4,0,Formulaire!$U$4,1),0.25)</f>
        <v>0</v>
      </c>
      <c r="G122" s="8">
        <f ca="1">_xlfn.PERCENTILE.INC(OFFSET(G1,4,0,Formulaire!$U$4,1),0.25)</f>
        <v>0</v>
      </c>
      <c r="H122" s="8">
        <f ca="1">_xlfn.PERCENTILE.INC(OFFSET(H1,4,0,Formulaire!$U$4,1),0.25)</f>
        <v>0</v>
      </c>
      <c r="I122" s="8">
        <f ca="1">_xlfn.PERCENTILE.INC(OFFSET(I1,4,0,Formulaire!$U$4,1),0.25)</f>
        <v>0</v>
      </c>
      <c r="J122" s="8">
        <f ca="1">_xlfn.PERCENTILE.INC(OFFSET(J1,4,0,Formulaire!$U$4,1),0.25)</f>
        <v>0</v>
      </c>
      <c r="K122" s="8">
        <f ca="1">_xlfn.PERCENTILE.INC(OFFSET(K1,4,0,Formulaire!$U$4,1),0.25)</f>
        <v>0</v>
      </c>
      <c r="L122" s="8">
        <f ca="1">_xlfn.PERCENTILE.INC(OFFSET(L1,4,0,Formulaire!$U$4,1),0.25)</f>
        <v>24.5</v>
      </c>
      <c r="M122" s="8">
        <f ca="1">_xlfn.PERCENTILE.INC(OFFSET(M1,4,0,Formulaire!$U$4,1),0.25)</f>
        <v>2.5</v>
      </c>
      <c r="N122" s="8">
        <f ca="1">_xlfn.PERCENTILE.INC(OFFSET(N1,4,0,Formulaire!$U$4,1),0.25)</f>
        <v>16</v>
      </c>
      <c r="O122" s="8">
        <f ca="1">_xlfn.PERCENTILE.INC(OFFSET(O1,4,0,Formulaire!$U$4,1),0.25)</f>
        <v>5</v>
      </c>
      <c r="P122" s="8">
        <f ca="1">_xlfn.PERCENTILE.INC(OFFSET(P1,4,0,Formulaire!$U$4,1),0.25)</f>
        <v>1</v>
      </c>
      <c r="Q122" s="8">
        <f ca="1">_xlfn.PERCENTILE.INC(OFFSET(Q1,4,0,Formulaire!$U$4,1),0.25)</f>
        <v>2</v>
      </c>
      <c r="R122" s="8">
        <f ca="1">_xlfn.PERCENTILE.INC(OFFSET(R1,4,0,Formulaire!$U$4,1),0.25)</f>
        <v>26.5</v>
      </c>
      <c r="S122" s="8">
        <f ca="1">_xlfn.PERCENTILE.INC(OFFSET(S1,4,0,Formulaire!$U$4,1),0.25)</f>
        <v>0</v>
      </c>
      <c r="T122" s="8">
        <f ca="1">_xlfn.PERCENTILE.INC(OFFSET(T1,4,0,Formulaire!$U$4,1),0.25)</f>
        <v>26.5</v>
      </c>
      <c r="U122" s="8">
        <f ca="1">_xlfn.PERCENTILE.INC(OFFSET(U1,4,0,Formulaire!$U$4,1),0.25)</f>
        <v>0.55000000000000004</v>
      </c>
      <c r="V122" s="8" t="e">
        <f ca="1">_xlfn.PERCENTILE.INC(OFFSET(V1,4,0,Formulaire!$U$4,1),0.25)</f>
        <v>#NUM!</v>
      </c>
      <c r="W122" s="8">
        <f ca="1">_xlfn.PERCENTILE.INC(OFFSET(W1,4,0,Formulaire!$U$4,1),0.25)</f>
        <v>1.5</v>
      </c>
      <c r="X122" s="8">
        <f ca="1">_xlfn.PERCENTILE.INC(OFFSET(X1,4,0,Formulaire!$U$4,1),0.25)</f>
        <v>1</v>
      </c>
    </row>
  </sheetData>
  <mergeCells count="4">
    <mergeCell ref="Z11:Z13"/>
    <mergeCell ref="Z16:Z17"/>
    <mergeCell ref="Z18:Z19"/>
    <mergeCell ref="Z20:Z21"/>
  </mergeCells>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2B709-D900-BB43-9184-4912C35CF745}">
  <sheetPr codeName="Feuil4"/>
  <dimension ref="A1:K27"/>
  <sheetViews>
    <sheetView workbookViewId="0">
      <selection activeCell="A2" sqref="A2"/>
    </sheetView>
  </sheetViews>
  <sheetFormatPr baseColWidth="10" defaultRowHeight="16" x14ac:dyDescent="0.4"/>
  <cols>
    <col min="1" max="1" width="15.83203125" bestFit="1" customWidth="1"/>
    <col min="2" max="2" width="12.33203125" customWidth="1"/>
    <col min="3" max="3" width="8.5" bestFit="1" customWidth="1"/>
    <col min="4" max="4" width="10.33203125" bestFit="1" customWidth="1"/>
    <col min="5" max="5" width="8.83203125" bestFit="1" customWidth="1"/>
    <col min="6" max="6" width="10.6640625" bestFit="1" customWidth="1"/>
    <col min="7" max="7" width="8.6640625" bestFit="1" customWidth="1"/>
    <col min="8" max="8" width="10.5" bestFit="1" customWidth="1"/>
    <col min="9" max="9" width="9.5" bestFit="1" customWidth="1"/>
    <col min="10" max="11" width="11.33203125" bestFit="1" customWidth="1"/>
  </cols>
  <sheetData>
    <row r="1" spans="1:11" x14ac:dyDescent="0.4">
      <c r="A1" s="142" t="s">
        <v>11</v>
      </c>
      <c r="B1" s="143" t="s">
        <v>0</v>
      </c>
      <c r="C1" s="143" t="s">
        <v>1</v>
      </c>
      <c r="D1" s="143" t="s">
        <v>257</v>
      </c>
      <c r="E1" s="143" t="s">
        <v>2</v>
      </c>
      <c r="F1" s="143" t="s">
        <v>258</v>
      </c>
      <c r="G1" s="143" t="s">
        <v>3</v>
      </c>
      <c r="H1" s="143" t="s">
        <v>259</v>
      </c>
      <c r="I1" s="143" t="s">
        <v>4</v>
      </c>
      <c r="J1" s="143" t="s">
        <v>260</v>
      </c>
      <c r="K1" s="191" t="s">
        <v>370</v>
      </c>
    </row>
    <row r="2" spans="1:11" x14ac:dyDescent="0.4">
      <c r="A2" s="140" t="str">
        <f ca="1">LOOKUP("zz",OFFSET('Données brutes'!C1,1,0,Formulaire!$U$4,1))</f>
        <v>SAULE BLANC</v>
      </c>
      <c r="B2" s="148">
        <f ca="1">AVERAGE(OFFSET('Données brutes'!D1,1,0,Formulaire!$U$4,1))</f>
        <v>0</v>
      </c>
      <c r="C2" s="5">
        <f ca="1">AVERAGE(OFFSET('Données brutes'!E1,1,0,Formulaire!$U$4,1))*Formulaire!$I$4</f>
        <v>0</v>
      </c>
      <c r="D2" s="146" t="e">
        <f ca="1">C2/$B2</f>
        <v>#DIV/0!</v>
      </c>
      <c r="E2" s="5">
        <f ca="1">AVERAGE(OFFSET('Données brutes'!F1,1,0,Formulaire!$U$4,1))*Formulaire!$I$4</f>
        <v>0</v>
      </c>
      <c r="F2" s="146" t="e">
        <f ca="1">E2/$B2</f>
        <v>#DIV/0!</v>
      </c>
      <c r="G2" s="5">
        <f ca="1">AVERAGE(OFFSET('Données brutes'!G1,1,0,Formulaire!$U$4,1))*Formulaire!$I$4</f>
        <v>0</v>
      </c>
      <c r="H2" s="146" t="e">
        <f ca="1">G2/$B2</f>
        <v>#DIV/0!</v>
      </c>
      <c r="I2" s="5">
        <f ca="1">AVERAGE(OFFSET('Données brutes'!H1,1,0,Formulaire!$U$4,1))*Formulaire!$I$4</f>
        <v>0</v>
      </c>
      <c r="J2" s="148" t="e">
        <f ca="1">I2/$B2</f>
        <v>#DIV/0!</v>
      </c>
      <c r="K2" s="212" t="e">
        <f ca="1">Tableau8[[#This Row],[G]]/B$12</f>
        <v>#DIV/0!</v>
      </c>
    </row>
    <row r="3" spans="1:11" x14ac:dyDescent="0.4">
      <c r="A3" s="141" t="str">
        <f ca="1">LOOKUP("zz",OFFSET('Données brutes'!M1,1,0,Formulaire!$U$4,1))</f>
        <v>SORBIER DES OIS.</v>
      </c>
      <c r="B3" s="148">
        <f ca="1">AVERAGE(OFFSET('Données brutes'!N1,1,0,Formulaire!$U$4,1))</f>
        <v>0</v>
      </c>
      <c r="C3" s="5">
        <f ca="1">AVERAGE(OFFSET('Données brutes'!O1,1,0,Formulaire!$U$4,1))*Formulaire!$I$4</f>
        <v>0</v>
      </c>
      <c r="D3" s="146" t="e">
        <f t="shared" ref="D3:D11" ca="1" si="0">C3/$B3</f>
        <v>#DIV/0!</v>
      </c>
      <c r="E3" s="5">
        <f ca="1">AVERAGE(OFFSET('Données brutes'!P1,1,0,Formulaire!$U$4,1))*Formulaire!$I$4</f>
        <v>0</v>
      </c>
      <c r="F3" s="146" t="e">
        <f t="shared" ref="F3:F11" ca="1" si="1">E3/$B3</f>
        <v>#DIV/0!</v>
      </c>
      <c r="G3" s="5">
        <f ca="1">AVERAGE(OFFSET('Données brutes'!Q1,1,0,Formulaire!$U$4,1))*Formulaire!$I$4</f>
        <v>0</v>
      </c>
      <c r="H3" s="146" t="e">
        <f t="shared" ref="H3:H11" ca="1" si="2">G3/$B3</f>
        <v>#DIV/0!</v>
      </c>
      <c r="I3" s="5">
        <f ca="1">AVERAGE(OFFSET('Données brutes'!R1,1,0,Formulaire!$U$4,1))*Formulaire!$I$4</f>
        <v>0</v>
      </c>
      <c r="J3" s="148" t="e">
        <f t="shared" ref="J3:J11" ca="1" si="3">I3/$B3</f>
        <v>#DIV/0!</v>
      </c>
      <c r="K3" s="212" t="e">
        <f ca="1">Tableau8[[#This Row],[G]]/B$12</f>
        <v>#DIV/0!</v>
      </c>
    </row>
    <row r="4" spans="1:11" x14ac:dyDescent="0.4">
      <c r="A4" s="141" t="e">
        <f ca="1">LOOKUP("zz",OFFSET('Données brutes'!W1,1,0,Formulaire!$U$4,1))</f>
        <v>#N/A</v>
      </c>
      <c r="B4" s="148">
        <f ca="1">AVERAGE(OFFSET('Données brutes'!X1,1,0,Formulaire!$U$4,1))</f>
        <v>0</v>
      </c>
      <c r="C4" s="5">
        <f ca="1">AVERAGE(OFFSET('Données brutes'!Y1,1,0,Formulaire!$U$4,1))*Formulaire!$I$4</f>
        <v>0</v>
      </c>
      <c r="D4" s="146" t="e">
        <f t="shared" ca="1" si="0"/>
        <v>#DIV/0!</v>
      </c>
      <c r="E4" s="5">
        <f ca="1">AVERAGE(OFFSET('Données brutes'!Z1,1,0,Formulaire!$U$4,1))*Formulaire!$I$4</f>
        <v>0</v>
      </c>
      <c r="F4" s="146" t="e">
        <f t="shared" ca="1" si="1"/>
        <v>#DIV/0!</v>
      </c>
      <c r="G4" s="5">
        <f ca="1">AVERAGE(OFFSET('Données brutes'!AA1,1,0,Formulaire!$U$4,1))*Formulaire!$I$4</f>
        <v>0</v>
      </c>
      <c r="H4" s="146" t="e">
        <f t="shared" ca="1" si="2"/>
        <v>#DIV/0!</v>
      </c>
      <c r="I4" s="5">
        <f ca="1">AVERAGE(OFFSET('Données brutes'!AB1,1,0,Formulaire!$U$4,1))*Formulaire!$I$4</f>
        <v>0</v>
      </c>
      <c r="J4" s="148" t="e">
        <f t="shared" ca="1" si="3"/>
        <v>#DIV/0!</v>
      </c>
      <c r="K4" s="212" t="e">
        <f ca="1">Tableau8[[#This Row],[G]]/B$12</f>
        <v>#DIV/0!</v>
      </c>
    </row>
    <row r="5" spans="1:11" x14ac:dyDescent="0.4">
      <c r="A5" s="141" t="e">
        <f ca="1">LOOKUP("zz",OFFSET('Données brutes'!AG1,1,0,Formulaire!$U$4,1))</f>
        <v>#N/A</v>
      </c>
      <c r="B5" s="148">
        <f ca="1">AVERAGE(OFFSET('Données brutes'!AH1,1,0,Formulaire!$U$4,1))</f>
        <v>0</v>
      </c>
      <c r="C5" s="5">
        <f ca="1">AVERAGE(OFFSET('Données brutes'!AI1,1,0,Formulaire!$U$4,1))*Formulaire!$I$4</f>
        <v>0</v>
      </c>
      <c r="D5" s="146" t="e">
        <f t="shared" ca="1" si="0"/>
        <v>#DIV/0!</v>
      </c>
      <c r="E5" s="5">
        <f ca="1">AVERAGE(OFFSET('Données brutes'!AJ1,1,0,Formulaire!$U$4,1))*Formulaire!$I$4</f>
        <v>0</v>
      </c>
      <c r="F5" s="146" t="e">
        <f t="shared" ca="1" si="1"/>
        <v>#DIV/0!</v>
      </c>
      <c r="G5" s="5">
        <f ca="1">AVERAGE(OFFSET('Données brutes'!AK1,1,0,Formulaire!$U$4,1))*Formulaire!$I$4</f>
        <v>0</v>
      </c>
      <c r="H5" s="146" t="e">
        <f t="shared" ca="1" si="2"/>
        <v>#DIV/0!</v>
      </c>
      <c r="I5" s="5">
        <f ca="1">AVERAGE(OFFSET('Données brutes'!AL1,1,0,Formulaire!$U$4,1))*Formulaire!$I$4</f>
        <v>0</v>
      </c>
      <c r="J5" s="148" t="e">
        <f t="shared" ca="1" si="3"/>
        <v>#DIV/0!</v>
      </c>
      <c r="K5" s="212" t="e">
        <f ca="1">Tableau8[[#This Row],[G]]/B$12</f>
        <v>#DIV/0!</v>
      </c>
    </row>
    <row r="6" spans="1:11" x14ac:dyDescent="0.4">
      <c r="A6" s="141" t="e">
        <f ca="1">LOOKUP("zz",OFFSET('Données brutes'!AQ1,1,0,Formulaire!$U$4,1))</f>
        <v>#N/A</v>
      </c>
      <c r="B6" s="148">
        <f ca="1">AVERAGE(OFFSET('Données brutes'!AR1,1,0,Formulaire!$U$4,1))</f>
        <v>0</v>
      </c>
      <c r="C6" s="5">
        <f ca="1">AVERAGE(OFFSET('Données brutes'!AS1,1,0,Formulaire!$U$4,1))*Formulaire!$I$4</f>
        <v>0</v>
      </c>
      <c r="D6" s="146" t="e">
        <f t="shared" ca="1" si="0"/>
        <v>#DIV/0!</v>
      </c>
      <c r="E6" s="5">
        <f ca="1">AVERAGE(OFFSET('Données brutes'!AT1,1,0,Formulaire!$U$4,1))*Formulaire!$I$4</f>
        <v>0</v>
      </c>
      <c r="F6" s="146" t="e">
        <f t="shared" ca="1" si="1"/>
        <v>#DIV/0!</v>
      </c>
      <c r="G6" s="5">
        <f ca="1">AVERAGE(OFFSET('Données brutes'!AU1,1,0,Formulaire!$U$4,1))*Formulaire!$I$4</f>
        <v>0</v>
      </c>
      <c r="H6" s="146" t="e">
        <f t="shared" ca="1" si="2"/>
        <v>#DIV/0!</v>
      </c>
      <c r="I6" s="5">
        <f ca="1">AVERAGE(OFFSET('Données brutes'!AV1,1,0,Formulaire!$U$4,1))*Formulaire!$I$4</f>
        <v>0</v>
      </c>
      <c r="J6" s="148" t="e">
        <f t="shared" ca="1" si="3"/>
        <v>#DIV/0!</v>
      </c>
      <c r="K6" s="212" t="e">
        <f ca="1">Tableau8[[#This Row],[G]]/B$12</f>
        <v>#DIV/0!</v>
      </c>
    </row>
    <row r="7" spans="1:11" x14ac:dyDescent="0.4">
      <c r="A7" s="141" t="e">
        <f ca="1">LOOKUP("zz",OFFSET('Données brutes'!BA1,1,0,Formulaire!$U$4,1))</f>
        <v>#N/A</v>
      </c>
      <c r="B7" s="148">
        <f ca="1">AVERAGE(OFFSET('Données brutes'!BB1,1,0,Formulaire!$U$4,1))</f>
        <v>0</v>
      </c>
      <c r="C7" s="5">
        <f ca="1">AVERAGE(OFFSET('Données brutes'!BC1,1,0,Formulaire!$U$4,1))*Formulaire!$I$4</f>
        <v>0</v>
      </c>
      <c r="D7" s="146" t="e">
        <f t="shared" ca="1" si="0"/>
        <v>#DIV/0!</v>
      </c>
      <c r="E7" s="5">
        <f ca="1">AVERAGE(OFFSET('Données brutes'!BD1,1,0,Formulaire!$U$4,1))*Formulaire!$I$4</f>
        <v>0</v>
      </c>
      <c r="F7" s="146" t="e">
        <f t="shared" ca="1" si="1"/>
        <v>#DIV/0!</v>
      </c>
      <c r="G7" s="5">
        <f ca="1">AVERAGE(OFFSET('Données brutes'!BE1,1,0,Formulaire!$U$4,1))*Formulaire!$I$4</f>
        <v>0</v>
      </c>
      <c r="H7" s="146" t="e">
        <f t="shared" ca="1" si="2"/>
        <v>#DIV/0!</v>
      </c>
      <c r="I7" s="5">
        <f ca="1">AVERAGE(OFFSET('Données brutes'!BF1,1,0,Formulaire!$U$4,1))*Formulaire!$I$4</f>
        <v>0</v>
      </c>
      <c r="J7" s="148" t="e">
        <f t="shared" ca="1" si="3"/>
        <v>#DIV/0!</v>
      </c>
      <c r="K7" s="212" t="e">
        <f ca="1">Tableau8[[#This Row],[G]]/B$12</f>
        <v>#DIV/0!</v>
      </c>
    </row>
    <row r="8" spans="1:11" x14ac:dyDescent="0.4">
      <c r="A8" s="141" t="e">
        <f ca="1">LOOKUP("zz",OFFSET('Données brutes'!BK1,1,0,Formulaire!$U$4,1))</f>
        <v>#N/A</v>
      </c>
      <c r="B8" s="148">
        <f ca="1">AVERAGE(OFFSET('Données brutes'!BL1,1,0,Formulaire!$U$4,1))</f>
        <v>0</v>
      </c>
      <c r="C8" s="5">
        <f ca="1">AVERAGE(OFFSET('Données brutes'!BM1,1,0,Formulaire!$U$4,1))*Formulaire!$I$4</f>
        <v>0</v>
      </c>
      <c r="D8" s="146" t="e">
        <f t="shared" ca="1" si="0"/>
        <v>#DIV/0!</v>
      </c>
      <c r="E8" s="5">
        <f ca="1">AVERAGE(OFFSET('Données brutes'!BN1,1,0,Formulaire!$U$4,1))*Formulaire!$I$4</f>
        <v>0</v>
      </c>
      <c r="F8" s="146" t="e">
        <f t="shared" ca="1" si="1"/>
        <v>#DIV/0!</v>
      </c>
      <c r="G8" s="5">
        <f ca="1">AVERAGE(OFFSET('Données brutes'!BO1,1,0,Formulaire!$U$4,1))*Formulaire!$I$4</f>
        <v>0</v>
      </c>
      <c r="H8" s="146" t="e">
        <f t="shared" ca="1" si="2"/>
        <v>#DIV/0!</v>
      </c>
      <c r="I8" s="5">
        <f ca="1">AVERAGE(OFFSET('Données brutes'!BP1,1,0,Formulaire!$U$4,1))*Formulaire!$I$4</f>
        <v>0</v>
      </c>
      <c r="J8" s="148" t="e">
        <f t="shared" ca="1" si="3"/>
        <v>#DIV/0!</v>
      </c>
      <c r="K8" s="212" t="e">
        <f ca="1">Tableau8[[#This Row],[G]]/B$12</f>
        <v>#DIV/0!</v>
      </c>
    </row>
    <row r="9" spans="1:11" x14ac:dyDescent="0.4">
      <c r="A9" s="141" t="e">
        <f ca="1">LOOKUP("zz",OFFSET('Données brutes'!BU1,1,0,Formulaire!$U$4,1))</f>
        <v>#N/A</v>
      </c>
      <c r="B9" s="148">
        <f ca="1">AVERAGE(OFFSET('Données brutes'!BV1,1,0,Formulaire!$U$4,1))</f>
        <v>0</v>
      </c>
      <c r="C9" s="5">
        <f ca="1">AVERAGE(OFFSET('Données brutes'!BW1,1,0,Formulaire!$U$4,1))*Formulaire!$I$4</f>
        <v>0</v>
      </c>
      <c r="D9" s="146" t="e">
        <f t="shared" ca="1" si="0"/>
        <v>#DIV/0!</v>
      </c>
      <c r="E9" s="5">
        <f ca="1">AVERAGE(OFFSET('Données brutes'!BX1,1,0,Formulaire!$U$4,1))*Formulaire!$I$4</f>
        <v>0</v>
      </c>
      <c r="F9" s="146" t="e">
        <f t="shared" ca="1" si="1"/>
        <v>#DIV/0!</v>
      </c>
      <c r="G9" s="5">
        <f ca="1">AVERAGE(OFFSET('Données brutes'!BY1,1,0,Formulaire!$U$4,1))*Formulaire!$I$4</f>
        <v>0</v>
      </c>
      <c r="H9" s="146" t="e">
        <f t="shared" ca="1" si="2"/>
        <v>#DIV/0!</v>
      </c>
      <c r="I9" s="5">
        <f ca="1">AVERAGE(OFFSET('Données brutes'!BZ1,1,0,Formulaire!$U$4,1))*Formulaire!$I$4</f>
        <v>0</v>
      </c>
      <c r="J9" s="148" t="e">
        <f t="shared" ca="1" si="3"/>
        <v>#DIV/0!</v>
      </c>
      <c r="K9" s="212" t="e">
        <f ca="1">Tableau8[[#This Row],[G]]/B$12</f>
        <v>#DIV/0!</v>
      </c>
    </row>
    <row r="10" spans="1:11" x14ac:dyDescent="0.4">
      <c r="A10" s="141" t="e">
        <f ca="1">LOOKUP("zz",OFFSET('Données brutes'!CE1,1,0,Formulaire!$U$4,1))</f>
        <v>#N/A</v>
      </c>
      <c r="B10" s="148">
        <f ca="1">AVERAGE(OFFSET('Données brutes'!CF1,1,0,Formulaire!$U$4,1))</f>
        <v>0</v>
      </c>
      <c r="C10" s="5">
        <f ca="1">AVERAGE(OFFSET('Données brutes'!CG1,1,0,Formulaire!$U$4,1))*Formulaire!$I$4</f>
        <v>0</v>
      </c>
      <c r="D10" s="146" t="e">
        <f t="shared" ca="1" si="0"/>
        <v>#DIV/0!</v>
      </c>
      <c r="E10" s="5">
        <f ca="1">AVERAGE(OFFSET('Données brutes'!CH1,1,0,Formulaire!$U$4,1))*Formulaire!$I$4</f>
        <v>0</v>
      </c>
      <c r="F10" s="146" t="e">
        <f t="shared" ca="1" si="1"/>
        <v>#DIV/0!</v>
      </c>
      <c r="G10" s="5">
        <f ca="1">AVERAGE(OFFSET('Données brutes'!CI1,1,0,Formulaire!$U$4,1))*Formulaire!$I$4</f>
        <v>0</v>
      </c>
      <c r="H10" s="146" t="e">
        <f t="shared" ca="1" si="2"/>
        <v>#DIV/0!</v>
      </c>
      <c r="I10" s="5">
        <f ca="1">AVERAGE(OFFSET('Données brutes'!CJ1,1,0,Formulaire!$U$4,1))*Formulaire!$I$4</f>
        <v>0</v>
      </c>
      <c r="J10" s="148" t="e">
        <f t="shared" ca="1" si="3"/>
        <v>#DIV/0!</v>
      </c>
      <c r="K10" s="212" t="e">
        <f ca="1">Tableau8[[#This Row],[G]]/B$12</f>
        <v>#DIV/0!</v>
      </c>
    </row>
    <row r="11" spans="1:11" x14ac:dyDescent="0.4">
      <c r="A11" s="141" t="e">
        <f ca="1">LOOKUP("zz",OFFSET('Données brutes'!CO1,1,0,Formulaire!$U$4,1))</f>
        <v>#N/A</v>
      </c>
      <c r="B11" s="148">
        <f ca="1">AVERAGE(OFFSET('Données brutes'!CP1,1,0,Formulaire!$U$4,1))</f>
        <v>0</v>
      </c>
      <c r="C11" s="5">
        <f ca="1">AVERAGE(OFFSET('Données brutes'!CQ1,1,0,Formulaire!$U$4,1))*Formulaire!$I$4</f>
        <v>0</v>
      </c>
      <c r="D11" s="146" t="e">
        <f t="shared" ca="1" si="0"/>
        <v>#DIV/0!</v>
      </c>
      <c r="E11" s="5">
        <f ca="1">AVERAGE(OFFSET('Données brutes'!CR1,1,0,Formulaire!$U$4,1))*Formulaire!$I$4</f>
        <v>0</v>
      </c>
      <c r="F11" s="146" t="e">
        <f t="shared" ca="1" si="1"/>
        <v>#DIV/0!</v>
      </c>
      <c r="G11" s="5">
        <f ca="1">AVERAGE(OFFSET('Données brutes'!CS1,1,0,Formulaire!$U$4,1))*Formulaire!$I$4</f>
        <v>0</v>
      </c>
      <c r="H11" s="146" t="e">
        <f t="shared" ca="1" si="2"/>
        <v>#DIV/0!</v>
      </c>
      <c r="I11" s="5">
        <f ca="1">AVERAGE(OFFSET('Données brutes'!CT1,1,0,Formulaire!$U$4,1))*Formulaire!$I$4</f>
        <v>0</v>
      </c>
      <c r="J11" s="148" t="e">
        <f t="shared" ca="1" si="3"/>
        <v>#DIV/0!</v>
      </c>
      <c r="K11" s="212" t="e">
        <f ca="1">Tableau8[[#This Row],[G]]/B$12</f>
        <v>#DIV/0!</v>
      </c>
    </row>
    <row r="12" spans="1:11" x14ac:dyDescent="0.4">
      <c r="A12" s="144" t="s">
        <v>233</v>
      </c>
      <c r="B12" s="211">
        <f ca="1">SUM(B2:B11)</f>
        <v>0</v>
      </c>
      <c r="C12" s="145">
        <f ca="1">SUM(C2:C11)</f>
        <v>0</v>
      </c>
      <c r="D12" s="147" t="e">
        <f ca="1">Tableau8[[#This Row],[PB]]/Tableau8[[#This Row],[G]]</f>
        <v>#DIV/0!</v>
      </c>
      <c r="E12" s="145">
        <f ca="1">SUM(E2:E11)</f>
        <v>0</v>
      </c>
      <c r="F12" s="147" t="e">
        <f ca="1">Tableau8[[#This Row],[BM]]/Tableau8[[#This Row],[G]]</f>
        <v>#DIV/0!</v>
      </c>
      <c r="G12" s="145">
        <f ca="1">SUM(G2:G11)</f>
        <v>0</v>
      </c>
      <c r="H12" s="147" t="e">
        <f ca="1">Tableau8[[#This Row],[GB]]/Tableau8[[#This Row],[G]]</f>
        <v>#DIV/0!</v>
      </c>
      <c r="I12" s="145">
        <f ca="1">SUM(I2:I11)</f>
        <v>0</v>
      </c>
      <c r="J12" s="147" t="e">
        <f ca="1">Tableau8[[#This Row],[TGB]]/Tableau8[[#This Row],[G]]</f>
        <v>#DIV/0!</v>
      </c>
      <c r="K12" s="213" t="e">
        <f ca="1">SUM(K2:K11)</f>
        <v>#DIV/0!</v>
      </c>
    </row>
    <row r="16" spans="1:11" x14ac:dyDescent="0.4">
      <c r="A16" t="s">
        <v>11</v>
      </c>
      <c r="B16" t="s">
        <v>355</v>
      </c>
      <c r="C16" t="s">
        <v>356</v>
      </c>
    </row>
    <row r="17" spans="1:3" x14ac:dyDescent="0.4">
      <c r="A17" s="140" t="str">
        <f ca="1">LOOKUP("zz",OFFSET('Données brutes'!C1,1,0,Formulaire!$U$4,1))</f>
        <v>SAULE BLANC</v>
      </c>
      <c r="B17" s="5">
        <f ca="1">AVERAGE(OFFSET('Données brutes'!K1,1,0,Formulaire!$U$4,1))</f>
        <v>0</v>
      </c>
      <c r="C17" s="5">
        <f ca="1">AVERAGE(OFFSET('Données brutes'!L1,1,0,Formulaire!$U$4,1))</f>
        <v>0</v>
      </c>
    </row>
    <row r="18" spans="1:3" x14ac:dyDescent="0.4">
      <c r="A18" s="141" t="str">
        <f ca="1">LOOKUP("zz",OFFSET('Données brutes'!M1,1,0,Formulaire!$U$4,1))</f>
        <v>SORBIER DES OIS.</v>
      </c>
      <c r="B18" s="5">
        <f ca="1">AVERAGE(OFFSET('Données brutes'!U1,1,0,Formulaire!$U$4,1))</f>
        <v>0</v>
      </c>
      <c r="C18" s="5">
        <f ca="1">AVERAGE(OFFSET('Données brutes'!V1,1,0,Formulaire!$U$4,1))</f>
        <v>0</v>
      </c>
    </row>
    <row r="19" spans="1:3" x14ac:dyDescent="0.4">
      <c r="A19" s="141" t="e">
        <f ca="1">LOOKUP("zz",OFFSET('Données brutes'!W1,1,0,Formulaire!$U$4,1))</f>
        <v>#N/A</v>
      </c>
      <c r="B19" s="5">
        <f ca="1">AVERAGE(OFFSET('Données brutes'!AE1,1,0,Formulaire!$U$4,1))</f>
        <v>0</v>
      </c>
      <c r="C19" s="5">
        <f ca="1">AVERAGE(OFFSET('Données brutes'!AF1,1,0,Formulaire!$U$4,1))</f>
        <v>0</v>
      </c>
    </row>
    <row r="20" spans="1:3" x14ac:dyDescent="0.4">
      <c r="A20" s="141" t="e">
        <f ca="1">LOOKUP("zz",OFFSET('Données brutes'!AG1,1,0,Formulaire!$U$4,1))</f>
        <v>#N/A</v>
      </c>
      <c r="B20" s="5">
        <f ca="1">AVERAGE(OFFSET('Données brutes'!AO1,1,0,Formulaire!$U$4,1))</f>
        <v>0</v>
      </c>
      <c r="C20" s="5">
        <f ca="1">AVERAGE(OFFSET('Données brutes'!AP1,1,0,Formulaire!$U$4,1))</f>
        <v>0</v>
      </c>
    </row>
    <row r="21" spans="1:3" x14ac:dyDescent="0.4">
      <c r="A21" s="141" t="e">
        <f ca="1">LOOKUP("zz",OFFSET('Données brutes'!AQ1,1,0,Formulaire!$U$4,1))</f>
        <v>#N/A</v>
      </c>
      <c r="B21" s="5">
        <f ca="1">AVERAGE(OFFSET('Données brutes'!AY1,1,0,Formulaire!$U$4,1))</f>
        <v>0</v>
      </c>
      <c r="C21" s="5">
        <f ca="1">AVERAGE(OFFSET('Données brutes'!AZ1,1,0,Formulaire!$U$4,1))</f>
        <v>0</v>
      </c>
    </row>
    <row r="22" spans="1:3" x14ac:dyDescent="0.4">
      <c r="A22" s="141" t="e">
        <f ca="1">LOOKUP("zz",OFFSET('Données brutes'!BA1,1,0,Formulaire!$U$4,1))</f>
        <v>#N/A</v>
      </c>
      <c r="B22" s="5">
        <f ca="1">AVERAGE(OFFSET('Données brutes'!BI1,1,0,Formulaire!$U$4,1))</f>
        <v>0</v>
      </c>
      <c r="C22" s="5">
        <f ca="1">AVERAGE(OFFSET('Données brutes'!BJ1,1,0,Formulaire!$U$4,1))</f>
        <v>0</v>
      </c>
    </row>
    <row r="23" spans="1:3" x14ac:dyDescent="0.4">
      <c r="A23" s="141" t="e">
        <f ca="1">LOOKUP("zz",OFFSET('Données brutes'!BK1,1,0,Formulaire!$U$4,1))</f>
        <v>#N/A</v>
      </c>
      <c r="B23" s="5">
        <f ca="1">AVERAGE(OFFSET('Données brutes'!BS1,1,0,Formulaire!$U$4,1))</f>
        <v>0</v>
      </c>
      <c r="C23" s="5">
        <f ca="1">AVERAGE(OFFSET('Données brutes'!BT1,1,0,Formulaire!$U$4,1))</f>
        <v>0</v>
      </c>
    </row>
    <row r="24" spans="1:3" x14ac:dyDescent="0.4">
      <c r="A24" s="141" t="e">
        <f ca="1">LOOKUP("zz",OFFSET('Données brutes'!BU1,1,0,Formulaire!$U$4,1))</f>
        <v>#N/A</v>
      </c>
      <c r="B24" s="5">
        <f ca="1">AVERAGE(OFFSET('Données brutes'!CC1,1,0,Formulaire!$U$4,1))</f>
        <v>0</v>
      </c>
      <c r="C24" s="5">
        <f ca="1">AVERAGE(OFFSET('Données brutes'!CD1,1,0,Formulaire!$U$4,1))</f>
        <v>0</v>
      </c>
    </row>
    <row r="25" spans="1:3" x14ac:dyDescent="0.4">
      <c r="A25" s="141" t="e">
        <f ca="1">LOOKUP("zz",OFFSET('Données brutes'!CE1,1,0,Formulaire!$U$4,1))</f>
        <v>#N/A</v>
      </c>
      <c r="B25" s="5">
        <f ca="1">AVERAGE(OFFSET('Données brutes'!CM1,1,0,Formulaire!$U$4,1))</f>
        <v>0</v>
      </c>
      <c r="C25" s="5">
        <f ca="1">AVERAGE(OFFSET('Données brutes'!CN1,1,0,Formulaire!$U$4,1))</f>
        <v>0</v>
      </c>
    </row>
    <row r="26" spans="1:3" x14ac:dyDescent="0.4">
      <c r="A26" s="141" t="e">
        <f ca="1">LOOKUP("zz",OFFSET('Données brutes'!CO1,1,0,Formulaire!$U$4,1))</f>
        <v>#N/A</v>
      </c>
      <c r="B26" s="5">
        <f ca="1">AVERAGE(OFFSET('Données brutes'!CW1,1,0,Formulaire!$U$4,1))</f>
        <v>0</v>
      </c>
      <c r="C26" s="5">
        <f ca="1">AVERAGE(OFFSET('Données brutes'!CX1,1,0,Formulaire!$U$4,1))</f>
        <v>0</v>
      </c>
    </row>
    <row r="27" spans="1:3" x14ac:dyDescent="0.4">
      <c r="A27" s="210" t="s">
        <v>233</v>
      </c>
      <c r="B27" s="192">
        <f ca="1">SUM(B17:B26)</f>
        <v>0</v>
      </c>
      <c r="C27" s="192">
        <f ca="1">SUM(C17:C26)</f>
        <v>0</v>
      </c>
    </row>
  </sheetData>
  <pageMargins left="0.7" right="0.7" top="0.75" bottom="0.75" header="0.3" footer="0.3"/>
  <drawing r:id="rId1"/>
  <tableParts count="2">
    <tablePart r:id="rId2"/>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478F97-7141-E041-A596-334ABC196D43}">
  <sheetPr codeName="Feuil8"/>
  <dimension ref="A2:K21"/>
  <sheetViews>
    <sheetView workbookViewId="0">
      <selection activeCell="D9" sqref="D9"/>
    </sheetView>
  </sheetViews>
  <sheetFormatPr baseColWidth="10" defaultRowHeight="16" x14ac:dyDescent="0.4"/>
  <cols>
    <col min="1" max="1" width="20" bestFit="1" customWidth="1"/>
    <col min="2" max="2" width="23.1640625" bestFit="1" customWidth="1"/>
    <col min="3" max="3" width="17.83203125" bestFit="1" customWidth="1"/>
    <col min="4" max="4" width="18" bestFit="1" customWidth="1"/>
    <col min="9" max="9" width="18.6640625" bestFit="1" customWidth="1"/>
    <col min="10" max="11" width="13.1640625" bestFit="1" customWidth="1"/>
  </cols>
  <sheetData>
    <row r="2" spans="1:11" ht="17" x14ac:dyDescent="0.4">
      <c r="A2" s="193" t="s">
        <v>402</v>
      </c>
      <c r="B2" s="193" t="s">
        <v>395</v>
      </c>
      <c r="C2" s="193" t="s">
        <v>397</v>
      </c>
      <c r="D2" s="193" t="s">
        <v>398</v>
      </c>
      <c r="I2" s="203" t="s">
        <v>395</v>
      </c>
      <c r="J2" s="203" t="s">
        <v>397</v>
      </c>
      <c r="K2" s="203" t="s">
        <v>398</v>
      </c>
    </row>
    <row r="3" spans="1:11" hidden="1" x14ac:dyDescent="0.4">
      <c r="A3" s="201" t="s">
        <v>371</v>
      </c>
      <c r="B3" t="s">
        <v>396</v>
      </c>
      <c r="C3" t="s">
        <v>387</v>
      </c>
      <c r="D3" t="s">
        <v>401</v>
      </c>
      <c r="I3" s="41"/>
      <c r="J3" s="41"/>
      <c r="K3" s="41"/>
    </row>
    <row r="4" spans="1:11" x14ac:dyDescent="0.4">
      <c r="A4" s="1">
        <v>1</v>
      </c>
      <c r="B4" s="1">
        <v>22</v>
      </c>
      <c r="C4" s="1">
        <v>24</v>
      </c>
      <c r="D4" s="1">
        <v>24</v>
      </c>
      <c r="H4" s="206" t="s">
        <v>403</v>
      </c>
      <c r="I4" s="204">
        <f ca="1">AVERAGE(OFFSET(B1,3,0,Formulaire!$U$4,1))</f>
        <v>27</v>
      </c>
      <c r="J4" s="204">
        <f ca="1">AVERAGE(OFFSET(C1,3,0,Formulaire!$U$4,1))</f>
        <v>29</v>
      </c>
      <c r="K4" s="204">
        <f ca="1">AVERAGE(OFFSET(D1,3,0,Formulaire!$U$4,1))</f>
        <v>29</v>
      </c>
    </row>
    <row r="5" spans="1:11" x14ac:dyDescent="0.4">
      <c r="A5" s="1">
        <v>2</v>
      </c>
      <c r="B5" s="1">
        <v>32</v>
      </c>
      <c r="C5" s="1">
        <v>34</v>
      </c>
      <c r="D5" s="1">
        <v>34</v>
      </c>
      <c r="H5" s="8" t="s">
        <v>405</v>
      </c>
      <c r="I5" s="207">
        <f ca="1">I4</f>
        <v>27</v>
      </c>
      <c r="J5" s="207">
        <f ca="1">J4-I4</f>
        <v>2</v>
      </c>
      <c r="K5" s="5">
        <f ca="1">K4-J4</f>
        <v>0</v>
      </c>
    </row>
    <row r="6" spans="1:11" x14ac:dyDescent="0.4">
      <c r="A6" s="1">
        <v>3</v>
      </c>
      <c r="B6" s="1">
        <v>30</v>
      </c>
      <c r="C6" s="1">
        <v>30</v>
      </c>
      <c r="D6" s="1">
        <v>30</v>
      </c>
      <c r="H6" s="8" t="s">
        <v>404</v>
      </c>
      <c r="I6" s="205">
        <f ca="1">I5/$K$4</f>
        <v>0.93103448275862066</v>
      </c>
      <c r="J6" s="205">
        <f ca="1">J5/$K$4</f>
        <v>6.8965517241379309E-2</v>
      </c>
      <c r="K6" s="205">
        <f ca="1">K5/$K$4</f>
        <v>0</v>
      </c>
    </row>
    <row r="7" spans="1:11" x14ac:dyDescent="0.4">
      <c r="A7" s="1">
        <v>4</v>
      </c>
      <c r="B7" s="1">
        <v>26</v>
      </c>
      <c r="C7" s="1">
        <v>26</v>
      </c>
      <c r="D7" s="1">
        <v>26</v>
      </c>
    </row>
    <row r="8" spans="1:11" x14ac:dyDescent="0.4">
      <c r="A8" s="1">
        <v>5</v>
      </c>
      <c r="B8" s="1">
        <v>22</v>
      </c>
      <c r="C8" s="1">
        <v>22</v>
      </c>
      <c r="D8" s="1">
        <v>22</v>
      </c>
    </row>
    <row r="9" spans="1:11" x14ac:dyDescent="0.4">
      <c r="A9" s="1">
        <v>6</v>
      </c>
      <c r="B9" s="1">
        <v>20</v>
      </c>
      <c r="C9" s="1">
        <v>22</v>
      </c>
      <c r="D9" s="1">
        <v>22</v>
      </c>
    </row>
    <row r="10" spans="1:11" x14ac:dyDescent="0.4">
      <c r="A10" s="1">
        <v>7</v>
      </c>
      <c r="B10" s="1">
        <v>24</v>
      </c>
      <c r="C10" s="1">
        <v>26</v>
      </c>
      <c r="D10" s="1">
        <v>26</v>
      </c>
    </row>
    <row r="11" spans="1:11" x14ac:dyDescent="0.4">
      <c r="A11" s="1">
        <v>8</v>
      </c>
      <c r="B11" s="1">
        <v>20</v>
      </c>
      <c r="C11" s="1">
        <v>20</v>
      </c>
      <c r="D11" s="1">
        <v>22</v>
      </c>
    </row>
    <row r="12" spans="1:11" x14ac:dyDescent="0.4">
      <c r="A12" s="1">
        <v>9</v>
      </c>
      <c r="B12" s="1">
        <v>24</v>
      </c>
      <c r="C12" s="1">
        <v>24</v>
      </c>
      <c r="D12" s="1">
        <v>24</v>
      </c>
    </row>
    <row r="13" spans="1:11" x14ac:dyDescent="0.4">
      <c r="A13" s="1">
        <v>10</v>
      </c>
      <c r="B13" s="1">
        <v>26</v>
      </c>
      <c r="C13" s="1">
        <v>26</v>
      </c>
      <c r="D13" s="1">
        <v>28</v>
      </c>
    </row>
    <row r="14" spans="1:11" x14ac:dyDescent="0.4">
      <c r="A14" s="1">
        <v>11</v>
      </c>
      <c r="B14" s="1">
        <v>22</v>
      </c>
      <c r="C14" s="1">
        <v>24</v>
      </c>
      <c r="D14" s="1">
        <v>30</v>
      </c>
    </row>
    <row r="15" spans="1:11" x14ac:dyDescent="0.4">
      <c r="A15" s="1">
        <v>12</v>
      </c>
      <c r="B15" s="1">
        <v>28</v>
      </c>
      <c r="C15" s="1">
        <v>28</v>
      </c>
      <c r="D15" s="1">
        <v>28</v>
      </c>
    </row>
    <row r="16" spans="1:11" x14ac:dyDescent="0.4">
      <c r="A16" s="1">
        <v>13</v>
      </c>
      <c r="B16" s="1">
        <v>28</v>
      </c>
      <c r="C16" s="1">
        <v>28</v>
      </c>
      <c r="D16" s="1">
        <v>30</v>
      </c>
    </row>
    <row r="17" spans="1:4" x14ac:dyDescent="0.4">
      <c r="A17" s="1">
        <v>14</v>
      </c>
      <c r="B17" s="1">
        <v>20</v>
      </c>
      <c r="C17" s="1">
        <v>20</v>
      </c>
      <c r="D17" s="1">
        <v>22</v>
      </c>
    </row>
    <row r="18" spans="1:4" x14ac:dyDescent="0.4">
      <c r="A18" s="1">
        <v>15</v>
      </c>
      <c r="B18" s="1">
        <v>24</v>
      </c>
      <c r="C18" s="1">
        <v>24</v>
      </c>
      <c r="D18" s="1">
        <v>28</v>
      </c>
    </row>
    <row r="19" spans="1:4" x14ac:dyDescent="0.4">
      <c r="A19" s="1">
        <v>16</v>
      </c>
      <c r="B19" s="1">
        <v>26</v>
      </c>
      <c r="C19" s="1">
        <v>26</v>
      </c>
      <c r="D19" s="1">
        <v>28</v>
      </c>
    </row>
    <row r="20" spans="1:4" x14ac:dyDescent="0.4">
      <c r="A20" s="1">
        <v>17</v>
      </c>
      <c r="B20" s="1">
        <v>20</v>
      </c>
      <c r="C20" s="1">
        <v>20</v>
      </c>
      <c r="D20" s="1">
        <v>24</v>
      </c>
    </row>
    <row r="21" spans="1:4" x14ac:dyDescent="0.4">
      <c r="A21" s="1" t="s">
        <v>236</v>
      </c>
      <c r="B21" s="1">
        <v>414</v>
      </c>
      <c r="C21" s="1">
        <v>584</v>
      </c>
      <c r="D21" s="1">
        <v>992</v>
      </c>
    </row>
  </sheetData>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69D9F-3F07-0742-85EF-BE15B41B8F83}">
  <sheetPr codeName="Feuil3"/>
  <dimension ref="B2:N30"/>
  <sheetViews>
    <sheetView showGridLines="0" topLeftCell="B1" zoomScale="196" zoomScaleNormal="196" workbookViewId="0">
      <selection activeCell="I7" sqref="I7:I9"/>
    </sheetView>
  </sheetViews>
  <sheetFormatPr baseColWidth="10" defaultRowHeight="16" x14ac:dyDescent="0.4"/>
  <cols>
    <col min="4" max="4" width="14.6640625" bestFit="1" customWidth="1"/>
  </cols>
  <sheetData>
    <row r="2" spans="2:14" ht="69" customHeight="1" x14ac:dyDescent="0.4">
      <c r="B2" s="242" t="s">
        <v>228</v>
      </c>
      <c r="C2" s="242"/>
      <c r="D2" s="242"/>
      <c r="E2" s="242"/>
      <c r="F2" s="242"/>
      <c r="G2" s="242"/>
      <c r="H2" s="242"/>
      <c r="I2" s="242"/>
      <c r="J2" s="242"/>
      <c r="K2" s="242"/>
      <c r="L2" s="242"/>
      <c r="M2" s="242"/>
      <c r="N2" s="242"/>
    </row>
    <row r="3" spans="2:14" x14ac:dyDescent="0.4">
      <c r="B3" s="11"/>
      <c r="C3" s="11"/>
      <c r="D3" s="11"/>
      <c r="E3" s="11"/>
      <c r="F3" s="11"/>
      <c r="G3" s="11"/>
      <c r="H3" s="11"/>
      <c r="I3" s="11"/>
      <c r="J3" s="11"/>
      <c r="K3" s="11"/>
      <c r="L3" s="11"/>
      <c r="M3" s="11"/>
      <c r="N3" s="11"/>
    </row>
    <row r="4" spans="2:14" x14ac:dyDescent="0.4">
      <c r="B4" s="11"/>
      <c r="C4" s="20" t="s">
        <v>224</v>
      </c>
      <c r="D4" s="50">
        <f ca="1">'Données typo'!B12</f>
        <v>0</v>
      </c>
      <c r="E4" s="11"/>
      <c r="F4" s="20" t="s">
        <v>225</v>
      </c>
      <c r="G4" s="64"/>
      <c r="H4" s="11"/>
      <c r="I4" s="11"/>
      <c r="J4" s="11"/>
      <c r="K4" s="11"/>
      <c r="L4" s="11"/>
      <c r="M4" s="11"/>
      <c r="N4" s="11"/>
    </row>
    <row r="5" spans="2:14" x14ac:dyDescent="0.4">
      <c r="B5" s="11"/>
      <c r="C5" s="11"/>
      <c r="D5" s="11"/>
      <c r="E5" s="11"/>
      <c r="F5" s="11"/>
      <c r="G5" s="11"/>
      <c r="H5" s="11"/>
      <c r="I5" s="11"/>
      <c r="J5" s="11"/>
      <c r="K5" s="11"/>
      <c r="L5" s="11"/>
      <c r="M5" s="11"/>
      <c r="N5" s="11"/>
    </row>
    <row r="6" spans="2:14" x14ac:dyDescent="0.4">
      <c r="B6" s="11"/>
      <c r="C6" s="27" t="s">
        <v>113</v>
      </c>
      <c r="D6" s="27" t="s">
        <v>237</v>
      </c>
      <c r="E6" s="27" t="s">
        <v>220</v>
      </c>
      <c r="F6" s="27" t="s">
        <v>221</v>
      </c>
      <c r="G6" s="27" t="s">
        <v>238</v>
      </c>
      <c r="H6" s="27" t="s">
        <v>222</v>
      </c>
      <c r="I6" s="27" t="s">
        <v>223</v>
      </c>
      <c r="J6" s="27" t="s">
        <v>234</v>
      </c>
      <c r="K6" s="27" t="s">
        <v>226</v>
      </c>
      <c r="L6" s="27" t="s">
        <v>227</v>
      </c>
      <c r="M6" s="27" t="s">
        <v>235</v>
      </c>
      <c r="N6" s="11"/>
    </row>
    <row r="7" spans="2:14" x14ac:dyDescent="0.4">
      <c r="B7" s="11"/>
      <c r="C7" s="24" t="str">
        <f ca="1">'Données typo'!A2</f>
        <v>SAULE BLANC</v>
      </c>
      <c r="D7" s="22" t="e">
        <f ca="1">'Données typo'!K2</f>
        <v>#DIV/0!</v>
      </c>
      <c r="E7" s="62"/>
      <c r="F7" s="23" t="e">
        <f ca="1">D7*$D$4</f>
        <v>#DIV/0!</v>
      </c>
      <c r="G7" s="63"/>
      <c r="H7" s="21">
        <f>G7*$G$4</f>
        <v>0</v>
      </c>
      <c r="I7" s="138"/>
      <c r="J7" s="24" t="e">
        <f ca="1">IF(D7*E7+((F7-H7)/I7)&gt;0,D7*E7+((F7-H7)/I7),0)</f>
        <v>#DIV/0!</v>
      </c>
      <c r="K7" s="21" t="str">
        <f ca="1">IF(AND('Données typo'!C2&gt;'Données typo'!E2,'Données typo'!C2&gt;'Données typo'!G2,'Données typo'!C2&gt;'Données typo'!I2),'Données typo'!$C$1,IF(AND('Données typo'!E2&gt;'Données typo'!C2,'Données typo'!E2&gt;'Données typo'!G2,'Données typo'!E2&gt;'Données typo'!I2),'Données typo'!$E$1,IF(AND('Données typo'!G2&gt;'Données typo'!C2,'Données typo'!G2&gt;'Données typo'!E2,'Données typo'!G2&gt;'Données typo'!I2),'Données typo'!$G$1,'Données typo'!$I$1)))</f>
        <v>TGB</v>
      </c>
      <c r="L7" s="21" t="e">
        <f ca="1">INDEX(Tableau5[#All],MATCH($C7,Tableau5[[#All],[Catégorie]],0),MATCH($K7,Tableau5[#Headers],0))</f>
        <v>#N/A</v>
      </c>
      <c r="M7" s="25" t="e">
        <f ca="1">J7*L7</f>
        <v>#DIV/0!</v>
      </c>
      <c r="N7" s="11"/>
    </row>
    <row r="8" spans="2:14" x14ac:dyDescent="0.4">
      <c r="B8" s="11"/>
      <c r="C8" s="21" t="str">
        <f ca="1">'Données typo'!A3</f>
        <v>SORBIER DES OIS.</v>
      </c>
      <c r="D8" s="22" t="e">
        <f ca="1">'Données typo'!K3</f>
        <v>#DIV/0!</v>
      </c>
      <c r="E8" s="62"/>
      <c r="F8" s="23" t="e">
        <f ca="1">D8*$D$4</f>
        <v>#DIV/0!</v>
      </c>
      <c r="G8" s="63"/>
      <c r="H8" s="21">
        <f>G8*$G$4</f>
        <v>0</v>
      </c>
      <c r="I8" s="138"/>
      <c r="J8" s="24" t="e">
        <f ca="1">IF(D8*E8+((F8-H8)/I8)&gt;0,D8*E8+((F8-H8)/I8),0)</f>
        <v>#DIV/0!</v>
      </c>
      <c r="K8" s="21" t="str">
        <f ca="1">IF(AND('Données typo'!C3&gt;'Données typo'!E3,'Données typo'!C3&gt;'Données typo'!G3,'Données typo'!C3&gt;'Données typo'!I3),'Données typo'!$C$1,IF(AND('Données typo'!E3&gt;'Données typo'!C3,'Données typo'!E3&gt;'Données typo'!G3,'Données typo'!E3&gt;'Données typo'!I3),'Données typo'!$E$1,IF(AND('Données typo'!G3&gt;'Données typo'!C3,'Données typo'!G3&gt;'Données typo'!E3,'Données typo'!G3&gt;'Données typo'!I3),'Données typo'!$G$1,'Données typo'!$I$1)))</f>
        <v>TGB</v>
      </c>
      <c r="L8" s="21" t="e">
        <f ca="1">INDEX(Tableau5[#All],MATCH($C8,Tableau5[[#All],[Catégorie]],0),MATCH($K8,Tableau5[#Headers],0))</f>
        <v>#N/A</v>
      </c>
      <c r="M8" s="25" t="e">
        <f ca="1">J8*L8</f>
        <v>#DIV/0!</v>
      </c>
      <c r="N8" s="11"/>
    </row>
    <row r="9" spans="2:14" x14ac:dyDescent="0.4">
      <c r="B9" s="17"/>
      <c r="C9" s="62"/>
      <c r="D9" s="22" t="e">
        <f ca="1">SUM('Données typo'!K4:K11)</f>
        <v>#DIV/0!</v>
      </c>
      <c r="E9" s="62"/>
      <c r="F9" s="23" t="e">
        <f ca="1">D9*$D$4</f>
        <v>#DIV/0!</v>
      </c>
      <c r="G9" s="63"/>
      <c r="H9" s="21">
        <f>G9*$G$4</f>
        <v>0</v>
      </c>
      <c r="I9" s="138"/>
      <c r="J9" s="24" t="e">
        <f ca="1">IF(D9*E9+((F9-H9)/I9)&gt;0,D9*E9+((F9-H9)/I9),0)</f>
        <v>#DIV/0!</v>
      </c>
      <c r="K9" s="65"/>
      <c r="L9" s="65"/>
      <c r="M9" s="25" t="e">
        <f ca="1">J9*L9</f>
        <v>#DIV/0!</v>
      </c>
      <c r="N9" s="17"/>
    </row>
    <row r="10" spans="2:14" x14ac:dyDescent="0.4">
      <c r="B10" s="26"/>
      <c r="C10" s="30" t="s">
        <v>233</v>
      </c>
      <c r="D10" s="208" t="e">
        <f ca="1">SUM(D7:D9)</f>
        <v>#DIV/0!</v>
      </c>
      <c r="E10" s="25"/>
      <c r="F10" s="24" t="e">
        <f ca="1">SUM(F7:F9)</f>
        <v>#DIV/0!</v>
      </c>
      <c r="G10" s="31">
        <f>SUM(G7:G9)</f>
        <v>0</v>
      </c>
      <c r="H10" s="31">
        <f>SUM(H7:H9)</f>
        <v>0</v>
      </c>
      <c r="I10" s="25"/>
      <c r="J10" s="25" t="e">
        <f ca="1">SUM(J7:J9)</f>
        <v>#DIV/0!</v>
      </c>
      <c r="K10" s="25"/>
      <c r="L10" s="25"/>
      <c r="M10" s="25" t="e">
        <f ca="1">SUM(M7:M9)</f>
        <v>#DIV/0!</v>
      </c>
      <c r="N10" s="26"/>
    </row>
    <row r="11" spans="2:14" x14ac:dyDescent="0.4">
      <c r="B11" s="26"/>
      <c r="C11" s="26"/>
      <c r="D11" s="26"/>
      <c r="E11" s="26"/>
      <c r="F11" s="26"/>
      <c r="G11" s="26"/>
      <c r="H11" s="26"/>
      <c r="I11" s="26"/>
      <c r="J11" s="26"/>
      <c r="K11" s="26"/>
      <c r="L11" s="26"/>
      <c r="M11" s="26"/>
      <c r="N11" s="26"/>
    </row>
    <row r="12" spans="2:14" x14ac:dyDescent="0.4">
      <c r="B12" s="26"/>
      <c r="C12" s="26"/>
      <c r="D12" s="26"/>
      <c r="E12" s="26"/>
      <c r="F12" s="26"/>
      <c r="G12" s="26"/>
      <c r="H12" s="26"/>
      <c r="I12" s="26"/>
      <c r="J12" s="26"/>
      <c r="K12" s="26"/>
      <c r="L12" s="26"/>
      <c r="M12" s="26"/>
      <c r="N12" s="26"/>
    </row>
    <row r="13" spans="2:14" ht="69" customHeight="1" x14ac:dyDescent="0.4">
      <c r="B13" s="242" t="s">
        <v>229</v>
      </c>
      <c r="C13" s="242"/>
      <c r="D13" s="242"/>
      <c r="E13" s="242"/>
      <c r="F13" s="242"/>
      <c r="G13" s="242"/>
      <c r="H13" s="242"/>
      <c r="I13" s="242"/>
      <c r="J13" s="242"/>
      <c r="K13" s="242"/>
      <c r="L13" s="242"/>
      <c r="M13" s="242"/>
      <c r="N13" s="242"/>
    </row>
    <row r="14" spans="2:14" x14ac:dyDescent="0.4">
      <c r="B14" s="11"/>
      <c r="C14" s="11"/>
      <c r="D14" s="11"/>
      <c r="E14" s="11"/>
      <c r="F14" s="11"/>
      <c r="G14" s="11"/>
      <c r="H14" s="11"/>
      <c r="I14" s="11"/>
      <c r="J14" s="11"/>
      <c r="K14" s="11"/>
      <c r="L14" s="11"/>
      <c r="M14" s="11"/>
      <c r="N14" s="11"/>
    </row>
    <row r="15" spans="2:14" x14ac:dyDescent="0.4">
      <c r="B15" s="11"/>
      <c r="C15" s="11"/>
      <c r="D15" s="11"/>
      <c r="E15" s="11"/>
      <c r="F15" s="11"/>
      <c r="G15" s="11"/>
      <c r="H15" s="11"/>
      <c r="I15" s="11"/>
      <c r="J15" s="11"/>
      <c r="K15" s="11"/>
      <c r="L15" s="11"/>
      <c r="M15" s="11"/>
      <c r="N15" s="11"/>
    </row>
    <row r="16" spans="2:14" x14ac:dyDescent="0.4">
      <c r="B16" s="11"/>
      <c r="C16" s="11"/>
      <c r="D16" s="253" t="s">
        <v>230</v>
      </c>
      <c r="E16" s="254"/>
      <c r="F16" s="29">
        <v>0.1</v>
      </c>
      <c r="G16" s="29">
        <v>0.15</v>
      </c>
      <c r="H16" s="29">
        <v>0.2</v>
      </c>
      <c r="I16" s="29">
        <v>0.25</v>
      </c>
      <c r="J16" s="29">
        <v>0.3</v>
      </c>
      <c r="K16" s="29">
        <v>0.35</v>
      </c>
      <c r="L16" s="11"/>
      <c r="M16" s="11"/>
      <c r="N16" s="11"/>
    </row>
    <row r="17" spans="2:14" x14ac:dyDescent="0.4">
      <c r="B17" s="11"/>
      <c r="C17" s="11"/>
      <c r="D17" s="255" t="s">
        <v>232</v>
      </c>
      <c r="E17" s="256"/>
      <c r="F17" s="28">
        <f t="shared" ref="F17:K17" ca="1" si="0">F16*$D$4</f>
        <v>0</v>
      </c>
      <c r="G17" s="28">
        <f t="shared" ca="1" si="0"/>
        <v>0</v>
      </c>
      <c r="H17" s="28">
        <f t="shared" ca="1" si="0"/>
        <v>0</v>
      </c>
      <c r="I17" s="28">
        <f t="shared" ca="1" si="0"/>
        <v>0</v>
      </c>
      <c r="J17" s="28">
        <f t="shared" ca="1" si="0"/>
        <v>0</v>
      </c>
      <c r="K17" s="28">
        <f t="shared" ca="1" si="0"/>
        <v>0</v>
      </c>
      <c r="L17" s="11"/>
      <c r="M17" s="11"/>
      <c r="N17" s="11"/>
    </row>
    <row r="18" spans="2:14" x14ac:dyDescent="0.4">
      <c r="B18" s="11"/>
      <c r="C18" s="11"/>
      <c r="D18" s="252" t="s">
        <v>231</v>
      </c>
      <c r="E18" s="252"/>
      <c r="F18" s="31" t="e">
        <f t="shared" ref="F18:K18" ca="1" si="1">F17/$J$10</f>
        <v>#DIV/0!</v>
      </c>
      <c r="G18" s="31" t="e">
        <f t="shared" ca="1" si="1"/>
        <v>#DIV/0!</v>
      </c>
      <c r="H18" s="31" t="e">
        <f t="shared" ca="1" si="1"/>
        <v>#DIV/0!</v>
      </c>
      <c r="I18" s="31" t="e">
        <f t="shared" ca="1" si="1"/>
        <v>#DIV/0!</v>
      </c>
      <c r="J18" s="31" t="e">
        <f t="shared" ca="1" si="1"/>
        <v>#DIV/0!</v>
      </c>
      <c r="K18" s="31" t="e">
        <f t="shared" ca="1" si="1"/>
        <v>#DIV/0!</v>
      </c>
      <c r="L18" s="11"/>
      <c r="M18" s="11"/>
      <c r="N18" s="11"/>
    </row>
    <row r="19" spans="2:14" x14ac:dyDescent="0.4">
      <c r="B19" s="11"/>
      <c r="C19" s="11"/>
      <c r="D19" s="11"/>
      <c r="E19" s="17"/>
      <c r="F19" s="17"/>
      <c r="G19" s="17"/>
      <c r="H19" s="17"/>
      <c r="I19" s="17"/>
      <c r="J19" s="17"/>
      <c r="K19" s="17"/>
      <c r="L19" s="17"/>
      <c r="M19" s="11"/>
      <c r="N19" s="11"/>
    </row>
    <row r="20" spans="2:14" x14ac:dyDescent="0.4">
      <c r="B20" s="11"/>
      <c r="C20" s="11"/>
      <c r="D20" s="11" t="s">
        <v>406</v>
      </c>
      <c r="E20" s="26"/>
      <c r="F20" s="26"/>
      <c r="G20" s="26"/>
      <c r="H20" s="26"/>
      <c r="I20" s="26"/>
      <c r="J20" s="26"/>
      <c r="K20" s="26"/>
      <c r="L20" s="26"/>
      <c r="M20" s="17"/>
      <c r="N20" s="17"/>
    </row>
    <row r="21" spans="2:14" x14ac:dyDescent="0.4">
      <c r="B21" s="11"/>
      <c r="C21" s="11"/>
      <c r="D21" s="251" t="str">
        <f ca="1">C7</f>
        <v>SAULE BLANC</v>
      </c>
      <c r="E21" s="251"/>
      <c r="F21" s="28" t="e">
        <f t="shared" ref="F21:K23" ca="1" si="2">($J7/$J$10)*F$17</f>
        <v>#DIV/0!</v>
      </c>
      <c r="G21" s="28" t="e">
        <f t="shared" ca="1" si="2"/>
        <v>#DIV/0!</v>
      </c>
      <c r="H21" s="28" t="e">
        <f t="shared" ca="1" si="2"/>
        <v>#DIV/0!</v>
      </c>
      <c r="I21" s="28" t="e">
        <f t="shared" ca="1" si="2"/>
        <v>#DIV/0!</v>
      </c>
      <c r="J21" s="28" t="e">
        <f t="shared" ca="1" si="2"/>
        <v>#DIV/0!</v>
      </c>
      <c r="K21" s="28" t="e">
        <f t="shared" ca="1" si="2"/>
        <v>#DIV/0!</v>
      </c>
      <c r="L21" s="11"/>
      <c r="M21" s="11"/>
      <c r="N21" s="11"/>
    </row>
    <row r="22" spans="2:14" x14ac:dyDescent="0.4">
      <c r="B22" s="11"/>
      <c r="C22" s="11"/>
      <c r="D22" s="252" t="str">
        <f ca="1">C8</f>
        <v>SORBIER DES OIS.</v>
      </c>
      <c r="E22" s="252"/>
      <c r="F22" s="28" t="e">
        <f t="shared" ca="1" si="2"/>
        <v>#DIV/0!</v>
      </c>
      <c r="G22" s="28" t="e">
        <f t="shared" ca="1" si="2"/>
        <v>#DIV/0!</v>
      </c>
      <c r="H22" s="28" t="e">
        <f t="shared" ca="1" si="2"/>
        <v>#DIV/0!</v>
      </c>
      <c r="I22" s="28" t="e">
        <f t="shared" ca="1" si="2"/>
        <v>#DIV/0!</v>
      </c>
      <c r="J22" s="28" t="e">
        <f t="shared" ca="1" si="2"/>
        <v>#DIV/0!</v>
      </c>
      <c r="K22" s="28" t="e">
        <f t="shared" ca="1" si="2"/>
        <v>#DIV/0!</v>
      </c>
      <c r="L22" s="11"/>
      <c r="M22" s="11"/>
      <c r="N22" s="11"/>
    </row>
    <row r="23" spans="2:14" x14ac:dyDescent="0.4">
      <c r="B23" s="11"/>
      <c r="C23" s="11"/>
      <c r="D23" s="250">
        <f>C9</f>
        <v>0</v>
      </c>
      <c r="E23" s="250"/>
      <c r="F23" s="28" t="e">
        <f t="shared" ca="1" si="2"/>
        <v>#DIV/0!</v>
      </c>
      <c r="G23" s="28" t="e">
        <f t="shared" ca="1" si="2"/>
        <v>#DIV/0!</v>
      </c>
      <c r="H23" s="28" t="e">
        <f t="shared" ca="1" si="2"/>
        <v>#DIV/0!</v>
      </c>
      <c r="I23" s="28" t="e">
        <f t="shared" ca="1" si="2"/>
        <v>#DIV/0!</v>
      </c>
      <c r="J23" s="28" t="e">
        <f t="shared" ca="1" si="2"/>
        <v>#DIV/0!</v>
      </c>
      <c r="K23" s="28" t="e">
        <f t="shared" ca="1" si="2"/>
        <v>#DIV/0!</v>
      </c>
      <c r="L23" s="11"/>
      <c r="M23" s="11"/>
      <c r="N23" s="11"/>
    </row>
    <row r="24" spans="2:14" x14ac:dyDescent="0.4">
      <c r="B24" s="11"/>
      <c r="C24" s="11"/>
      <c r="D24" s="11"/>
      <c r="E24" s="17"/>
      <c r="F24" s="17"/>
      <c r="G24" s="17"/>
      <c r="H24" s="17"/>
      <c r="I24" s="17"/>
      <c r="J24" s="17"/>
      <c r="K24" s="17"/>
      <c r="L24" s="17"/>
      <c r="M24" s="11"/>
      <c r="N24" s="11"/>
    </row>
    <row r="25" spans="2:14" x14ac:dyDescent="0.4">
      <c r="B25" s="11"/>
      <c r="C25" s="11"/>
      <c r="D25" s="11"/>
      <c r="E25" s="11"/>
      <c r="F25" s="11"/>
      <c r="G25" s="11" t="s">
        <v>407</v>
      </c>
      <c r="H25" s="26"/>
      <c r="I25" s="26"/>
      <c r="J25" s="26"/>
      <c r="K25" s="26"/>
      <c r="L25" s="26"/>
      <c r="M25" s="17"/>
      <c r="N25" s="17"/>
    </row>
    <row r="26" spans="2:14" x14ac:dyDescent="0.4">
      <c r="B26" s="11"/>
      <c r="C26" s="11"/>
      <c r="D26" s="11"/>
      <c r="E26" s="11"/>
      <c r="F26" s="11"/>
      <c r="G26" s="251" t="str">
        <f ca="1">D21</f>
        <v>SAULE BLANC</v>
      </c>
      <c r="H26" s="251"/>
      <c r="I26" s="208" t="e">
        <f ca="1">F21/F$17</f>
        <v>#DIV/0!</v>
      </c>
      <c r="J26" s="11"/>
      <c r="K26" s="11"/>
      <c r="L26" s="11"/>
      <c r="M26" s="11"/>
      <c r="N26" s="11"/>
    </row>
    <row r="27" spans="2:14" x14ac:dyDescent="0.4">
      <c r="B27" s="11"/>
      <c r="C27" s="11"/>
      <c r="D27" s="11"/>
      <c r="E27" s="11"/>
      <c r="F27" s="11"/>
      <c r="G27" s="252" t="str">
        <f ca="1">D22</f>
        <v>SORBIER DES OIS.</v>
      </c>
      <c r="H27" s="252"/>
      <c r="I27" s="208" t="e">
        <f ca="1">F22/F$17</f>
        <v>#DIV/0!</v>
      </c>
      <c r="J27" s="11"/>
      <c r="K27" s="11"/>
      <c r="L27" s="11"/>
      <c r="M27" s="11"/>
      <c r="N27" s="11"/>
    </row>
    <row r="28" spans="2:14" x14ac:dyDescent="0.4">
      <c r="B28" s="11"/>
      <c r="C28" s="11"/>
      <c r="D28" s="11"/>
      <c r="E28" s="11"/>
      <c r="F28" s="11"/>
      <c r="G28" s="250">
        <f>D23</f>
        <v>0</v>
      </c>
      <c r="H28" s="250"/>
      <c r="I28" s="208" t="e">
        <f ca="1">F23/F$17</f>
        <v>#DIV/0!</v>
      </c>
      <c r="J28" s="11"/>
      <c r="K28" s="11"/>
      <c r="L28" s="11"/>
      <c r="M28" s="11"/>
      <c r="N28" s="11"/>
    </row>
    <row r="29" spans="2:14" x14ac:dyDescent="0.4">
      <c r="B29" s="11"/>
      <c r="C29" s="11"/>
      <c r="D29" s="11"/>
      <c r="E29" s="11"/>
      <c r="F29" s="11"/>
      <c r="G29" s="11"/>
      <c r="H29" s="11"/>
      <c r="I29" s="11"/>
      <c r="J29" s="11"/>
      <c r="K29" s="11"/>
      <c r="L29" s="11"/>
      <c r="M29" s="11"/>
      <c r="N29" s="11"/>
    </row>
    <row r="30" spans="2:14" x14ac:dyDescent="0.4">
      <c r="B30" s="11"/>
      <c r="C30" s="11"/>
      <c r="D30" s="11"/>
      <c r="E30" s="11"/>
      <c r="F30" s="11"/>
      <c r="G30" s="11"/>
      <c r="H30" s="11"/>
      <c r="I30" s="11"/>
      <c r="J30" s="11"/>
      <c r="K30" s="11"/>
      <c r="L30" s="11"/>
      <c r="M30" s="11"/>
      <c r="N30" s="11"/>
    </row>
  </sheetData>
  <sheetProtection sheet="1" objects="1" scenarios="1" selectLockedCells="1"/>
  <mergeCells count="11">
    <mergeCell ref="B2:N2"/>
    <mergeCell ref="D18:E18"/>
    <mergeCell ref="D16:E16"/>
    <mergeCell ref="D17:E17"/>
    <mergeCell ref="B13:N13"/>
    <mergeCell ref="G28:H28"/>
    <mergeCell ref="D21:E21"/>
    <mergeCell ref="D22:E22"/>
    <mergeCell ref="D23:E23"/>
    <mergeCell ref="G26:H26"/>
    <mergeCell ref="G27:H27"/>
  </mergeCells>
  <pageMargins left="0.7" right="0.7" top="0.75" bottom="0.75" header="0.3" footer="0.3"/>
  <pageSetup paperSize="9" orientation="portrait" horizontalDpi="0" verticalDpi="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10EFD-8406-1B4F-B0EF-1529B7D10F8F}">
  <sheetPr codeName="Feuil5"/>
  <dimension ref="A1:Y127"/>
  <sheetViews>
    <sheetView topLeftCell="A76" zoomScale="63" zoomScaleNormal="130" workbookViewId="0">
      <selection activeCell="V14" sqref="V14"/>
    </sheetView>
  </sheetViews>
  <sheetFormatPr baseColWidth="10" defaultRowHeight="16" x14ac:dyDescent="0.4"/>
  <cols>
    <col min="1" max="1" width="20.5" bestFit="1" customWidth="1"/>
    <col min="2" max="2" width="10" bestFit="1" customWidth="1"/>
    <col min="3" max="3" width="24.6640625" bestFit="1" customWidth="1"/>
    <col min="4" max="4" width="7" bestFit="1" customWidth="1"/>
    <col min="5" max="5" width="12.6640625" bestFit="1" customWidth="1"/>
    <col min="6" max="6" width="11.5" bestFit="1" customWidth="1"/>
    <col min="7" max="7" width="17.5" bestFit="1" customWidth="1"/>
    <col min="8" max="8" width="11.5" bestFit="1" customWidth="1"/>
    <col min="9" max="9" width="9" bestFit="1" customWidth="1"/>
    <col min="10" max="10" width="12.83203125" bestFit="1" customWidth="1"/>
    <col min="11" max="11" width="11.5" customWidth="1"/>
    <col min="12" max="12" width="17.5" bestFit="1" customWidth="1"/>
    <col min="18" max="18" width="12.83203125" bestFit="1" customWidth="1"/>
    <col min="19" max="19" width="7.33203125" bestFit="1" customWidth="1"/>
    <col min="21" max="21" width="7" customWidth="1"/>
    <col min="22" max="22" width="6.33203125" customWidth="1"/>
    <col min="23" max="23" width="6.5" customWidth="1"/>
  </cols>
  <sheetData>
    <row r="1" spans="1:25" ht="97" customHeight="1" thickBot="1" x14ac:dyDescent="0.45">
      <c r="A1" s="318" t="s">
        <v>369</v>
      </c>
      <c r="B1" s="318"/>
      <c r="C1" s="318"/>
      <c r="D1" s="318"/>
      <c r="E1" s="318"/>
      <c r="F1" s="318"/>
      <c r="G1" s="318"/>
      <c r="H1" s="318"/>
      <c r="I1" s="318"/>
      <c r="J1" s="318"/>
      <c r="K1" s="318"/>
      <c r="L1" s="318"/>
      <c r="M1" s="318"/>
      <c r="N1" s="318"/>
      <c r="O1" s="318"/>
      <c r="P1" s="318"/>
      <c r="Q1" s="318"/>
      <c r="R1" s="183"/>
      <c r="S1" s="183"/>
      <c r="W1" s="306" t="s">
        <v>261</v>
      </c>
      <c r="X1" s="306"/>
      <c r="Y1" s="306"/>
    </row>
    <row r="2" spans="1:25" ht="31" x14ac:dyDescent="0.7">
      <c r="A2" s="325" t="s">
        <v>113</v>
      </c>
      <c r="B2" s="325" t="s">
        <v>267</v>
      </c>
      <c r="C2" s="327" t="s">
        <v>264</v>
      </c>
      <c r="D2" s="316" t="s">
        <v>408</v>
      </c>
      <c r="E2" s="317"/>
      <c r="F2" s="317"/>
      <c r="G2" s="317"/>
      <c r="H2" s="317"/>
      <c r="I2" s="317"/>
      <c r="J2" s="317"/>
      <c r="K2" s="317"/>
      <c r="L2" s="337" t="s">
        <v>409</v>
      </c>
      <c r="M2" s="338"/>
      <c r="N2" s="338"/>
      <c r="O2" s="338"/>
      <c r="P2" s="338"/>
      <c r="Q2" s="338"/>
      <c r="R2" s="338"/>
      <c r="S2" s="339"/>
      <c r="W2" t="s">
        <v>263</v>
      </c>
      <c r="X2" t="s">
        <v>262</v>
      </c>
      <c r="Y2" t="s">
        <v>220</v>
      </c>
    </row>
    <row r="3" spans="1:25" s="158" customFormat="1" ht="21" customHeight="1" x14ac:dyDescent="0.5">
      <c r="A3" s="326"/>
      <c r="B3" s="326"/>
      <c r="C3" s="328"/>
      <c r="D3" s="154" t="s">
        <v>1</v>
      </c>
      <c r="E3" s="155" t="s">
        <v>2</v>
      </c>
      <c r="F3" s="155" t="s">
        <v>3</v>
      </c>
      <c r="G3" s="155" t="s">
        <v>4</v>
      </c>
      <c r="H3" s="155" t="s">
        <v>0</v>
      </c>
      <c r="I3" s="155" t="s">
        <v>239</v>
      </c>
      <c r="J3" s="155" t="s">
        <v>355</v>
      </c>
      <c r="K3" s="216" t="s">
        <v>356</v>
      </c>
      <c r="L3" s="156" t="s">
        <v>239</v>
      </c>
      <c r="M3" s="157" t="s">
        <v>225</v>
      </c>
      <c r="N3" s="157" t="s">
        <v>1</v>
      </c>
      <c r="O3" s="157" t="s">
        <v>2</v>
      </c>
      <c r="P3" s="157" t="s">
        <v>3</v>
      </c>
      <c r="Q3" s="157" t="s">
        <v>4</v>
      </c>
      <c r="R3" s="157" t="s">
        <v>355</v>
      </c>
      <c r="S3" s="218" t="s">
        <v>356</v>
      </c>
      <c r="W3" s="158" t="s">
        <v>1</v>
      </c>
      <c r="X3" s="159">
        <v>0.15</v>
      </c>
      <c r="Y3" s="159">
        <v>0.6</v>
      </c>
    </row>
    <row r="4" spans="1:25" s="158" customFormat="1" ht="21" customHeight="1" x14ac:dyDescent="0.5">
      <c r="A4" s="160" t="str">
        <f ca="1">LOOKUP("zz",OFFSET('Données brutes'!C1,1,0,Formulaire!$U$4,1))</f>
        <v>SAULE BLANC</v>
      </c>
      <c r="B4" s="161" t="str">
        <f ca="1">VLOOKUP(A4,Liste!$A$1:$B$84,2,FALSE)</f>
        <v>SA</v>
      </c>
      <c r="C4" s="162"/>
      <c r="D4" s="163">
        <f ca="1">AVERAGE(OFFSET('Données brutes'!E1,1,0,Formulaire!$U$4,1))*Formulaire!$I$4</f>
        <v>0</v>
      </c>
      <c r="E4" s="164">
        <f ca="1">AVERAGE(OFFSET('Données brutes'!F1,1,0,Formulaire!$U$4,1))*Formulaire!$I$4</f>
        <v>0</v>
      </c>
      <c r="F4" s="164">
        <f ca="1">AVERAGE(OFFSET('Données brutes'!G1,1,0,Formulaire!$U$4,1))*Formulaire!$I$4</f>
        <v>0</v>
      </c>
      <c r="G4" s="164">
        <f ca="1">AVERAGE(OFFSET('Données brutes'!H1,1,0,Formulaire!$U$4,1))*Formulaire!$I$4</f>
        <v>0</v>
      </c>
      <c r="H4" s="164">
        <f ca="1">AVERAGE(OFFSET('Données brutes'!D1,1,0,Formulaire!$U$4,1))</f>
        <v>0</v>
      </c>
      <c r="I4" s="165" t="e">
        <f ca="1">'Données typo'!K2</f>
        <v>#DIV/0!</v>
      </c>
      <c r="J4" s="164">
        <f ca="1">'Données typo'!B17*14.15</f>
        <v>0</v>
      </c>
      <c r="K4" s="217">
        <f ca="1">'Données typo'!C17*14.15</f>
        <v>0</v>
      </c>
      <c r="L4" s="166">
        <f>'Calculs de prélèvement'!G7</f>
        <v>0</v>
      </c>
      <c r="M4" s="157">
        <f>L4*$M$28</f>
        <v>0</v>
      </c>
      <c r="N4" s="157">
        <f t="shared" ref="N4:N23" si="0">IF(C4="Objectif",$X$3*$M4,$Y$3*$M4)</f>
        <v>0</v>
      </c>
      <c r="O4" s="157">
        <f t="shared" ref="O4:O23" si="1">IF(C4="Objectif",$X$4*$M4,$Y$4*$M4)</f>
        <v>0</v>
      </c>
      <c r="P4" s="157">
        <f t="shared" ref="P4:P23" si="2">IF(C4="Objectif",$X$5*$M4,$Y$5*$M4)</f>
        <v>0</v>
      </c>
      <c r="Q4" s="220">
        <f t="shared" ref="Q4:Q23" si="3">IF(C4="Objectif",$X$6*$M4,$Y$6*$M4)</f>
        <v>0</v>
      </c>
      <c r="R4" s="225"/>
      <c r="S4" s="226"/>
      <c r="W4" s="158" t="s">
        <v>2</v>
      </c>
      <c r="X4" s="159">
        <v>0.25</v>
      </c>
      <c r="Y4" s="159">
        <v>0.3</v>
      </c>
    </row>
    <row r="5" spans="1:25" s="158" customFormat="1" ht="21" customHeight="1" x14ac:dyDescent="0.5">
      <c r="A5" s="167" t="str">
        <f ca="1">LOOKUP("zz",OFFSET('Données brutes'!M1,1,0,Formulaire!$U$4,1))</f>
        <v>SORBIER DES OIS.</v>
      </c>
      <c r="B5" s="161" t="str">
        <f ca="1">VLOOKUP(A5,Liste!$A$1:$B$84,2,FALSE)</f>
        <v>SO</v>
      </c>
      <c r="C5" s="162"/>
      <c r="D5" s="163">
        <f ca="1">AVERAGE(OFFSET('Données brutes'!O1,1,0,Formulaire!$U$4,1))*Formulaire!$I$4</f>
        <v>0</v>
      </c>
      <c r="E5" s="164">
        <f ca="1">AVERAGE(OFFSET('Données brutes'!P1,1,0,Formulaire!$U$4,1))*Formulaire!$I$4</f>
        <v>0</v>
      </c>
      <c r="F5" s="164">
        <f ca="1">AVERAGE(OFFSET('Données brutes'!Q1,1,0,Formulaire!$U$4,1))*Formulaire!$I$4</f>
        <v>0</v>
      </c>
      <c r="G5" s="164">
        <f ca="1">AVERAGE(OFFSET('Données brutes'!R1,1,0,Formulaire!$U$4,1))*Formulaire!$I$4</f>
        <v>0</v>
      </c>
      <c r="H5" s="164">
        <f ca="1">AVERAGE(OFFSET('Données brutes'!N1,1,0,Formulaire!$U$4,1))</f>
        <v>0</v>
      </c>
      <c r="I5" s="165" t="e">
        <f ca="1">'Données typo'!K3</f>
        <v>#DIV/0!</v>
      </c>
      <c r="J5" s="164">
        <f ca="1">'Données typo'!B18*14.15</f>
        <v>0</v>
      </c>
      <c r="K5" s="217">
        <f ca="1">'Données typo'!C18*14.15</f>
        <v>0</v>
      </c>
      <c r="L5" s="166">
        <f>'Calculs de prélèvement'!G8</f>
        <v>0</v>
      </c>
      <c r="M5" s="157">
        <f t="shared" ref="M5:M13" si="4">L5*$M$28</f>
        <v>0</v>
      </c>
      <c r="N5" s="157">
        <f t="shared" si="0"/>
        <v>0</v>
      </c>
      <c r="O5" s="157">
        <f t="shared" si="1"/>
        <v>0</v>
      </c>
      <c r="P5" s="157">
        <f t="shared" si="2"/>
        <v>0</v>
      </c>
      <c r="Q5" s="157">
        <f t="shared" si="3"/>
        <v>0</v>
      </c>
      <c r="R5" s="225"/>
      <c r="S5" s="226"/>
      <c r="W5" s="158" t="s">
        <v>3</v>
      </c>
      <c r="X5" s="159">
        <v>0.25</v>
      </c>
      <c r="Y5" s="159">
        <v>0.1</v>
      </c>
    </row>
    <row r="6" spans="1:25" s="158" customFormat="1" ht="21" customHeight="1" x14ac:dyDescent="0.5">
      <c r="A6" s="167" t="e">
        <f ca="1">LOOKUP("zz",OFFSET('Données brutes'!W1,1,0,Formulaire!$U$4,1))</f>
        <v>#N/A</v>
      </c>
      <c r="B6" s="161" t="e">
        <f ca="1">VLOOKUP(A6,Liste!$A$1:$B$84,2,FALSE)</f>
        <v>#N/A</v>
      </c>
      <c r="C6" s="162"/>
      <c r="D6" s="163">
        <f ca="1">AVERAGE(OFFSET('Données brutes'!Y1,1,0,Formulaire!$U$4,1))*Formulaire!$I$4</f>
        <v>0</v>
      </c>
      <c r="E6" s="164">
        <f ca="1">AVERAGE(OFFSET('Données brutes'!Z1,1,0,Formulaire!$U$4,1))*Formulaire!$I$4</f>
        <v>0</v>
      </c>
      <c r="F6" s="164">
        <f ca="1">AVERAGE(OFFSET('Données brutes'!AA1,1,0,Formulaire!$U$4,1))*Formulaire!$I$4</f>
        <v>0</v>
      </c>
      <c r="G6" s="164">
        <f ca="1">AVERAGE(OFFSET('Données brutes'!AB1,1,0,Formulaire!$U$4,1))*Formulaire!$I$4</f>
        <v>0</v>
      </c>
      <c r="H6" s="164">
        <f ca="1">AVERAGE(OFFSET('Données brutes'!X1,1,0,Formulaire!$U$4,1))</f>
        <v>0</v>
      </c>
      <c r="I6" s="165" t="e">
        <f ca="1">'Données typo'!K4</f>
        <v>#DIV/0!</v>
      </c>
      <c r="J6" s="164">
        <f ca="1">'Données typo'!B19*14.15</f>
        <v>0</v>
      </c>
      <c r="K6" s="217">
        <f ca="1">'Données typo'!C19*14.15</f>
        <v>0</v>
      </c>
      <c r="L6" s="168"/>
      <c r="M6" s="157">
        <f>L6*$M$28</f>
        <v>0</v>
      </c>
      <c r="N6" s="157">
        <f t="shared" si="0"/>
        <v>0</v>
      </c>
      <c r="O6" s="157">
        <f t="shared" si="1"/>
        <v>0</v>
      </c>
      <c r="P6" s="157">
        <f t="shared" si="2"/>
        <v>0</v>
      </c>
      <c r="Q6" s="157">
        <f t="shared" si="3"/>
        <v>0</v>
      </c>
      <c r="R6" s="225"/>
      <c r="S6" s="226"/>
      <c r="W6" s="158" t="s">
        <v>4</v>
      </c>
      <c r="X6" s="159">
        <v>0.35</v>
      </c>
    </row>
    <row r="7" spans="1:25" s="158" customFormat="1" ht="21" customHeight="1" x14ac:dyDescent="0.5">
      <c r="A7" s="167" t="e">
        <f ca="1">LOOKUP("zz",OFFSET('Données brutes'!AG1,1,0,Formulaire!$U$4,1))</f>
        <v>#N/A</v>
      </c>
      <c r="B7" s="161" t="e">
        <f ca="1">VLOOKUP(A7,Liste!$A$1:$B$84,2,FALSE)</f>
        <v>#N/A</v>
      </c>
      <c r="C7" s="162"/>
      <c r="D7" s="163">
        <f ca="1">AVERAGE(OFFSET('Données brutes'!AI1,1,0,Formulaire!$U$4,1))*Formulaire!$I$4</f>
        <v>0</v>
      </c>
      <c r="E7" s="164">
        <f ca="1">AVERAGE(OFFSET('Données brutes'!AJ1,1,0,Formulaire!$U$4,1))*Formulaire!$I$4</f>
        <v>0</v>
      </c>
      <c r="F7" s="164">
        <f ca="1">AVERAGE(OFFSET('Données brutes'!AK1,1,0,Formulaire!$U$4,1))*Formulaire!$I$4</f>
        <v>0</v>
      </c>
      <c r="G7" s="164">
        <f ca="1">AVERAGE(OFFSET('Données brutes'!AL1,1,0,Formulaire!$U$4,1))*Formulaire!$I$4</f>
        <v>0</v>
      </c>
      <c r="H7" s="164">
        <f ca="1">AVERAGE(OFFSET('Données brutes'!AH1,1,0,Formulaire!$U$4,1))</f>
        <v>0</v>
      </c>
      <c r="I7" s="165" t="e">
        <f ca="1">'Données typo'!K5</f>
        <v>#DIV/0!</v>
      </c>
      <c r="J7" s="164">
        <f ca="1">'Données typo'!B20*14.15</f>
        <v>0</v>
      </c>
      <c r="K7" s="217">
        <f ca="1">'Données typo'!C20*14.15</f>
        <v>0</v>
      </c>
      <c r="L7" s="168"/>
      <c r="M7" s="157">
        <f t="shared" si="4"/>
        <v>0</v>
      </c>
      <c r="N7" s="157">
        <f t="shared" si="0"/>
        <v>0</v>
      </c>
      <c r="O7" s="157">
        <f t="shared" si="1"/>
        <v>0</v>
      </c>
      <c r="P7" s="157">
        <f t="shared" si="2"/>
        <v>0</v>
      </c>
      <c r="Q7" s="157">
        <f t="shared" si="3"/>
        <v>0</v>
      </c>
      <c r="R7" s="225"/>
      <c r="S7" s="226"/>
    </row>
    <row r="8" spans="1:25" s="158" customFormat="1" ht="21" customHeight="1" x14ac:dyDescent="0.5">
      <c r="A8" s="167" t="e">
        <f ca="1">LOOKUP("zz",OFFSET('Données brutes'!AQ1,1,0,Formulaire!$U$4,1))</f>
        <v>#N/A</v>
      </c>
      <c r="B8" s="161" t="e">
        <f ca="1">VLOOKUP(A8,Liste!$A$1:$B$84,2,FALSE)</f>
        <v>#N/A</v>
      </c>
      <c r="C8" s="162"/>
      <c r="D8" s="163">
        <f ca="1">AVERAGE(OFFSET('Données brutes'!AS1,1,0,Formulaire!$U$4,1))*Formulaire!$I$4</f>
        <v>0</v>
      </c>
      <c r="E8" s="164">
        <f ca="1">AVERAGE(OFFSET('Données brutes'!AT1,1,0,Formulaire!$U$4,1))*Formulaire!$I$4</f>
        <v>0</v>
      </c>
      <c r="F8" s="164">
        <f ca="1">AVERAGE(OFFSET('Données brutes'!AU1,1,0,Formulaire!$U$4,1))*Formulaire!$I$4</f>
        <v>0</v>
      </c>
      <c r="G8" s="164">
        <f ca="1">AVERAGE(OFFSET('Données brutes'!AV1,1,0,Formulaire!$U$4,1))*Formulaire!$I$4</f>
        <v>0</v>
      </c>
      <c r="H8" s="164">
        <f ca="1">AVERAGE(OFFSET('Données brutes'!AR1,1,0,Formulaire!$U$4,1))</f>
        <v>0</v>
      </c>
      <c r="I8" s="165" t="e">
        <f ca="1">'Données typo'!K6</f>
        <v>#DIV/0!</v>
      </c>
      <c r="J8" s="164">
        <f ca="1">'Données typo'!B21*14.15</f>
        <v>0</v>
      </c>
      <c r="K8" s="217">
        <f ca="1">'Données typo'!C21*14.15</f>
        <v>0</v>
      </c>
      <c r="L8" s="172"/>
      <c r="M8" s="157">
        <f>L8*$M$28</f>
        <v>0</v>
      </c>
      <c r="N8" s="157">
        <f t="shared" si="0"/>
        <v>0</v>
      </c>
      <c r="O8" s="157">
        <f t="shared" si="1"/>
        <v>0</v>
      </c>
      <c r="P8" s="157">
        <f t="shared" si="2"/>
        <v>0</v>
      </c>
      <c r="Q8" s="157">
        <f t="shared" si="3"/>
        <v>0</v>
      </c>
      <c r="R8" s="225"/>
      <c r="S8" s="226"/>
    </row>
    <row r="9" spans="1:25" s="158" customFormat="1" ht="21" customHeight="1" x14ac:dyDescent="0.5">
      <c r="A9" s="167" t="e">
        <f ca="1">LOOKUP("zz",OFFSET('Données brutes'!BA1,1,0,Formulaire!$U$4,1))</f>
        <v>#N/A</v>
      </c>
      <c r="B9" s="161" t="e">
        <f ca="1">VLOOKUP(A9,Liste!$A$1:$B$84,2,FALSE)</f>
        <v>#N/A</v>
      </c>
      <c r="C9" s="162"/>
      <c r="D9" s="163">
        <f ca="1">AVERAGE(OFFSET('Données brutes'!BC1,1,0,Formulaire!$U$4,1))*Formulaire!$I$4</f>
        <v>0</v>
      </c>
      <c r="E9" s="164">
        <f ca="1">AVERAGE(OFFSET('Données brutes'!BD1,1,0,Formulaire!$U$4,1))*Formulaire!$I$4</f>
        <v>0</v>
      </c>
      <c r="F9" s="164">
        <f ca="1">AVERAGE(OFFSET('Données brutes'!BE1,1,0,Formulaire!$U$4,1))*Formulaire!$I$4</f>
        <v>0</v>
      </c>
      <c r="G9" s="164">
        <f ca="1">AVERAGE(OFFSET('Données brutes'!BF1,1,0,Formulaire!$U$4,1))*Formulaire!$I$4</f>
        <v>0</v>
      </c>
      <c r="H9" s="164">
        <f ca="1">AVERAGE(OFFSET('Données brutes'!BB1,1,0,Formulaire!$U$4,1))</f>
        <v>0</v>
      </c>
      <c r="I9" s="165" t="e">
        <f ca="1">'Données typo'!K7</f>
        <v>#DIV/0!</v>
      </c>
      <c r="J9" s="164">
        <f ca="1">'Données typo'!B22*14.15</f>
        <v>0</v>
      </c>
      <c r="K9" s="217">
        <f ca="1">'Données typo'!C22*14.15</f>
        <v>0</v>
      </c>
      <c r="L9" s="172"/>
      <c r="M9" s="157">
        <f>L9*$M$28</f>
        <v>0</v>
      </c>
      <c r="N9" s="157">
        <f t="shared" si="0"/>
        <v>0</v>
      </c>
      <c r="O9" s="157">
        <f t="shared" si="1"/>
        <v>0</v>
      </c>
      <c r="P9" s="157">
        <f t="shared" si="2"/>
        <v>0</v>
      </c>
      <c r="Q9" s="157">
        <f t="shared" si="3"/>
        <v>0</v>
      </c>
      <c r="R9" s="225"/>
      <c r="S9" s="226"/>
    </row>
    <row r="10" spans="1:25" s="158" customFormat="1" ht="21" customHeight="1" x14ac:dyDescent="0.5">
      <c r="A10" s="167" t="e">
        <f ca="1">LOOKUP("zz",OFFSET('Données brutes'!BK1,1,0,Formulaire!$U$4,1))</f>
        <v>#N/A</v>
      </c>
      <c r="B10" s="161" t="e">
        <f ca="1">VLOOKUP(A10,Liste!$A$1:$B$84,2,FALSE)</f>
        <v>#N/A</v>
      </c>
      <c r="C10" s="162"/>
      <c r="D10" s="163">
        <f ca="1">AVERAGE(OFFSET('Données brutes'!BM1,1,0,Formulaire!$U$4,1))*Formulaire!$I$4</f>
        <v>0</v>
      </c>
      <c r="E10" s="164">
        <f ca="1">AVERAGE(OFFSET('Données brutes'!BN1,1,0,Formulaire!$U$4,1))*Formulaire!$I$4</f>
        <v>0</v>
      </c>
      <c r="F10" s="164">
        <f ca="1">AVERAGE(OFFSET('Données brutes'!BO1,1,0,Formulaire!$U$4,1))*Formulaire!$I$4</f>
        <v>0</v>
      </c>
      <c r="G10" s="164">
        <f ca="1">AVERAGE(OFFSET('Données brutes'!BP1,1,0,Formulaire!$U$4,1))*Formulaire!$I$4</f>
        <v>0</v>
      </c>
      <c r="H10" s="164">
        <f ca="1">AVERAGE(OFFSET('Données brutes'!BL1,1,0,Formulaire!$U$4,1))</f>
        <v>0</v>
      </c>
      <c r="I10" s="165" t="e">
        <f ca="1">'Données typo'!K8</f>
        <v>#DIV/0!</v>
      </c>
      <c r="J10" s="164">
        <f ca="1">'Données typo'!B23*14.15</f>
        <v>0</v>
      </c>
      <c r="K10" s="217">
        <f ca="1">'Données typo'!C23*14.15</f>
        <v>0</v>
      </c>
      <c r="L10" s="172"/>
      <c r="M10" s="157">
        <f>L10*$M$28</f>
        <v>0</v>
      </c>
      <c r="N10" s="157">
        <f t="shared" si="0"/>
        <v>0</v>
      </c>
      <c r="O10" s="157">
        <f t="shared" si="1"/>
        <v>0</v>
      </c>
      <c r="P10" s="157">
        <f t="shared" si="2"/>
        <v>0</v>
      </c>
      <c r="Q10" s="157">
        <f t="shared" si="3"/>
        <v>0</v>
      </c>
      <c r="R10" s="225"/>
      <c r="S10" s="226"/>
      <c r="T10" s="169"/>
    </row>
    <row r="11" spans="1:25" s="158" customFormat="1" ht="21" customHeight="1" x14ac:dyDescent="0.5">
      <c r="A11" s="167" t="e">
        <f ca="1">LOOKUP("zz",OFFSET('Données brutes'!BU1,1,0,Formulaire!$U$4,1))</f>
        <v>#N/A</v>
      </c>
      <c r="B11" s="161" t="e">
        <f ca="1">VLOOKUP(A11,Liste!$A$1:$B$84,2,FALSE)</f>
        <v>#N/A</v>
      </c>
      <c r="C11" s="162"/>
      <c r="D11" s="163">
        <f ca="1">AVERAGE(OFFSET('Données brutes'!BW1,1,0,Formulaire!$U$4,1))*Formulaire!$I$4</f>
        <v>0</v>
      </c>
      <c r="E11" s="164">
        <f ca="1">AVERAGE(OFFSET('Données brutes'!BX1,1,0,Formulaire!$U$4,1))*Formulaire!$I$4</f>
        <v>0</v>
      </c>
      <c r="F11" s="164">
        <f ca="1">AVERAGE(OFFSET('Données brutes'!BY1,1,0,Formulaire!$U$4,1))*Formulaire!$I$4</f>
        <v>0</v>
      </c>
      <c r="G11" s="164">
        <f ca="1">AVERAGE(OFFSET('Données brutes'!BZ1,1,0,Formulaire!$U$4,1))*Formulaire!$I$4</f>
        <v>0</v>
      </c>
      <c r="H11" s="164">
        <f ca="1">AVERAGE(OFFSET('Données brutes'!BV1,1,0,Formulaire!$U$4,1))</f>
        <v>0</v>
      </c>
      <c r="I11" s="165" t="e">
        <f ca="1">'Données typo'!K9</f>
        <v>#DIV/0!</v>
      </c>
      <c r="J11" s="164">
        <f ca="1">'Données typo'!B24*14.15</f>
        <v>0</v>
      </c>
      <c r="K11" s="217">
        <f ca="1">'Données typo'!C24*14.15</f>
        <v>0</v>
      </c>
      <c r="L11" s="172"/>
      <c r="M11" s="157">
        <f>L11*$M$28</f>
        <v>0</v>
      </c>
      <c r="N11" s="157">
        <f t="shared" si="0"/>
        <v>0</v>
      </c>
      <c r="O11" s="157">
        <f t="shared" si="1"/>
        <v>0</v>
      </c>
      <c r="P11" s="157">
        <f t="shared" si="2"/>
        <v>0</v>
      </c>
      <c r="Q11" s="157">
        <f t="shared" si="3"/>
        <v>0</v>
      </c>
      <c r="R11" s="225"/>
      <c r="S11" s="226"/>
    </row>
    <row r="12" spans="1:25" s="158" customFormat="1" ht="21" customHeight="1" x14ac:dyDescent="0.5">
      <c r="A12" s="167" t="e">
        <f ca="1">LOOKUP("zz",OFFSET('Données brutes'!CE1,1,0,Formulaire!$U$4,1))</f>
        <v>#N/A</v>
      </c>
      <c r="B12" s="161" t="e">
        <f ca="1">VLOOKUP(A12,Liste!$A$1:$B$84,2,FALSE)</f>
        <v>#N/A</v>
      </c>
      <c r="C12" s="162"/>
      <c r="D12" s="163">
        <f ca="1">AVERAGE(OFFSET('Données brutes'!CG1,1,0,Formulaire!$U$4,1))*Formulaire!$I$4</f>
        <v>0</v>
      </c>
      <c r="E12" s="164">
        <f ca="1">AVERAGE(OFFSET('Données brutes'!CH1,1,0,Formulaire!$U$4,1))*Formulaire!$I$4</f>
        <v>0</v>
      </c>
      <c r="F12" s="164">
        <f ca="1">AVERAGE(OFFSET('Données brutes'!CI1,1,0,Formulaire!$U$4,1))*Formulaire!$I$4</f>
        <v>0</v>
      </c>
      <c r="G12" s="164">
        <f ca="1">AVERAGE(OFFSET('Données brutes'!CJ1,1,0,Formulaire!$U$4,1))*Formulaire!$I$4</f>
        <v>0</v>
      </c>
      <c r="H12" s="164">
        <f ca="1">AVERAGE(OFFSET('Données brutes'!CF1,1,0,Formulaire!$U$4,1))</f>
        <v>0</v>
      </c>
      <c r="I12" s="165" t="e">
        <f ca="1">'Données typo'!K10</f>
        <v>#DIV/0!</v>
      </c>
      <c r="J12" s="164">
        <f ca="1">'Données typo'!B25*14.15</f>
        <v>0</v>
      </c>
      <c r="K12" s="217">
        <f ca="1">'Données typo'!C25*14.15</f>
        <v>0</v>
      </c>
      <c r="L12" s="168"/>
      <c r="M12" s="157">
        <f t="shared" si="4"/>
        <v>0</v>
      </c>
      <c r="N12" s="157">
        <f t="shared" si="0"/>
        <v>0</v>
      </c>
      <c r="O12" s="157">
        <f t="shared" si="1"/>
        <v>0</v>
      </c>
      <c r="P12" s="157">
        <f t="shared" si="2"/>
        <v>0</v>
      </c>
      <c r="Q12" s="157">
        <f t="shared" si="3"/>
        <v>0</v>
      </c>
      <c r="R12" s="225"/>
      <c r="S12" s="226"/>
    </row>
    <row r="13" spans="1:25" s="158" customFormat="1" ht="21" customHeight="1" x14ac:dyDescent="0.5">
      <c r="A13" s="167" t="e">
        <f ca="1">LOOKUP("zz",OFFSET('Données brutes'!CO1,1,0,Formulaire!$U$4,1))</f>
        <v>#N/A</v>
      </c>
      <c r="B13" s="161" t="e">
        <f ca="1">VLOOKUP(A13,Liste!$A$1:$B$84,2,FALSE)</f>
        <v>#N/A</v>
      </c>
      <c r="C13" s="162"/>
      <c r="D13" s="163">
        <f ca="1">AVERAGE(OFFSET('Données brutes'!CQ1,1,0,Formulaire!$U$4,1))*Formulaire!$I$4</f>
        <v>0</v>
      </c>
      <c r="E13" s="164">
        <f ca="1">AVERAGE(OFFSET('Données brutes'!CR1,1,0,Formulaire!$U$4,1))*Formulaire!$I$4</f>
        <v>0</v>
      </c>
      <c r="F13" s="164">
        <f ca="1">AVERAGE(OFFSET('Données brutes'!CS1,1,0,Formulaire!$U$4,1))*Formulaire!$I$4</f>
        <v>0</v>
      </c>
      <c r="G13" s="164">
        <f ca="1">AVERAGE(OFFSET('Données brutes'!CT1,1,0,Formulaire!$U$4,1))*Formulaire!$I$4</f>
        <v>0</v>
      </c>
      <c r="H13" s="164">
        <f ca="1">AVERAGE(OFFSET('Données brutes'!CP1,1,0,Formulaire!$U$4,1))</f>
        <v>0</v>
      </c>
      <c r="I13" s="165" t="e">
        <f ca="1">'Données typo'!K11</f>
        <v>#DIV/0!</v>
      </c>
      <c r="J13" s="164">
        <f ca="1">'Données typo'!B26*14.15</f>
        <v>0</v>
      </c>
      <c r="K13" s="217">
        <f ca="1">'Données typo'!C26*14.15</f>
        <v>0</v>
      </c>
      <c r="L13" s="168"/>
      <c r="M13" s="157">
        <f t="shared" si="4"/>
        <v>0</v>
      </c>
      <c r="N13" s="157">
        <f t="shared" si="0"/>
        <v>0</v>
      </c>
      <c r="O13" s="157">
        <f t="shared" si="1"/>
        <v>0</v>
      </c>
      <c r="P13" s="157">
        <f t="shared" si="2"/>
        <v>0</v>
      </c>
      <c r="Q13" s="157">
        <f t="shared" si="3"/>
        <v>0</v>
      </c>
      <c r="R13" s="225"/>
      <c r="S13" s="226"/>
    </row>
    <row r="14" spans="1:25" s="158" customFormat="1" ht="21" customHeight="1" x14ac:dyDescent="0.5">
      <c r="A14" s="170"/>
      <c r="B14" s="161" t="e">
        <f>VLOOKUP(A14,Liste!$A$1:$B$84,2,FALSE)</f>
        <v>#N/A</v>
      </c>
      <c r="C14" s="171"/>
      <c r="D14" s="263"/>
      <c r="E14" s="264"/>
      <c r="F14" s="264"/>
      <c r="G14" s="264"/>
      <c r="H14" s="264"/>
      <c r="I14" s="264"/>
      <c r="J14" s="264"/>
      <c r="K14" s="265"/>
      <c r="L14" s="168"/>
      <c r="M14" s="157">
        <f>L14*$M$28</f>
        <v>0</v>
      </c>
      <c r="N14" s="157">
        <f t="shared" si="0"/>
        <v>0</v>
      </c>
      <c r="O14" s="157">
        <f t="shared" si="1"/>
        <v>0</v>
      </c>
      <c r="P14" s="157">
        <f t="shared" si="2"/>
        <v>0</v>
      </c>
      <c r="Q14" s="157">
        <f t="shared" si="3"/>
        <v>0</v>
      </c>
      <c r="R14" s="225"/>
      <c r="S14" s="226"/>
    </row>
    <row r="15" spans="1:25" s="158" customFormat="1" ht="21" customHeight="1" x14ac:dyDescent="0.5">
      <c r="A15" s="170"/>
      <c r="B15" s="161" t="e">
        <f>VLOOKUP(A15,Liste!$A$1:$B$84,2,FALSE)</f>
        <v>#N/A</v>
      </c>
      <c r="C15" s="171"/>
      <c r="D15" s="266"/>
      <c r="E15" s="267"/>
      <c r="F15" s="267"/>
      <c r="G15" s="267"/>
      <c r="H15" s="267"/>
      <c r="I15" s="267"/>
      <c r="J15" s="267"/>
      <c r="K15" s="268"/>
      <c r="L15" s="168"/>
      <c r="M15" s="157">
        <f t="shared" ref="M15:M23" si="5">L15*$M$28</f>
        <v>0</v>
      </c>
      <c r="N15" s="157">
        <f t="shared" si="0"/>
        <v>0</v>
      </c>
      <c r="O15" s="157">
        <f t="shared" si="1"/>
        <v>0</v>
      </c>
      <c r="P15" s="157">
        <f t="shared" si="2"/>
        <v>0</v>
      </c>
      <c r="Q15" s="157">
        <f t="shared" si="3"/>
        <v>0</v>
      </c>
      <c r="R15" s="225"/>
      <c r="S15" s="226"/>
    </row>
    <row r="16" spans="1:25" s="158" customFormat="1" ht="21" customHeight="1" x14ac:dyDescent="0.5">
      <c r="A16" s="170"/>
      <c r="B16" s="161" t="e">
        <f>VLOOKUP(A16,Liste!$A$1:$B$84,2,FALSE)</f>
        <v>#N/A</v>
      </c>
      <c r="C16" s="171"/>
      <c r="D16" s="266"/>
      <c r="E16" s="267"/>
      <c r="F16" s="267"/>
      <c r="G16" s="267"/>
      <c r="H16" s="267"/>
      <c r="I16" s="267"/>
      <c r="J16" s="267"/>
      <c r="K16" s="268"/>
      <c r="L16" s="168"/>
      <c r="M16" s="157">
        <f t="shared" si="5"/>
        <v>0</v>
      </c>
      <c r="N16" s="157">
        <f t="shared" si="0"/>
        <v>0</v>
      </c>
      <c r="O16" s="157">
        <f t="shared" si="1"/>
        <v>0</v>
      </c>
      <c r="P16" s="157">
        <f t="shared" si="2"/>
        <v>0</v>
      </c>
      <c r="Q16" s="157">
        <f t="shared" si="3"/>
        <v>0</v>
      </c>
      <c r="R16" s="225"/>
      <c r="S16" s="226"/>
    </row>
    <row r="17" spans="1:19" s="158" customFormat="1" ht="21" customHeight="1" x14ac:dyDescent="0.5">
      <c r="A17" s="170"/>
      <c r="B17" s="161" t="e">
        <f>VLOOKUP(A17,Liste!$A$1:$B$84,2,FALSE)</f>
        <v>#N/A</v>
      </c>
      <c r="C17" s="171"/>
      <c r="D17" s="266"/>
      <c r="E17" s="267"/>
      <c r="F17" s="267"/>
      <c r="G17" s="267"/>
      <c r="H17" s="267"/>
      <c r="I17" s="267"/>
      <c r="J17" s="267"/>
      <c r="K17" s="268"/>
      <c r="L17" s="168"/>
      <c r="M17" s="157">
        <f t="shared" si="5"/>
        <v>0</v>
      </c>
      <c r="N17" s="157">
        <f t="shared" si="0"/>
        <v>0</v>
      </c>
      <c r="O17" s="157">
        <f t="shared" si="1"/>
        <v>0</v>
      </c>
      <c r="P17" s="157">
        <f t="shared" si="2"/>
        <v>0</v>
      </c>
      <c r="Q17" s="157">
        <f t="shared" si="3"/>
        <v>0</v>
      </c>
      <c r="R17" s="225"/>
      <c r="S17" s="226"/>
    </row>
    <row r="18" spans="1:19" s="158" customFormat="1" ht="21" customHeight="1" x14ac:dyDescent="0.5">
      <c r="A18" s="170"/>
      <c r="B18" s="161" t="e">
        <f>VLOOKUP(A18,Liste!$A$1:$B$84,2,FALSE)</f>
        <v>#N/A</v>
      </c>
      <c r="C18" s="173"/>
      <c r="D18" s="266"/>
      <c r="E18" s="267"/>
      <c r="F18" s="267"/>
      <c r="G18" s="267"/>
      <c r="H18" s="267"/>
      <c r="I18" s="267"/>
      <c r="J18" s="267"/>
      <c r="K18" s="268"/>
      <c r="L18" s="168"/>
      <c r="M18" s="157">
        <f t="shared" si="5"/>
        <v>0</v>
      </c>
      <c r="N18" s="157">
        <f t="shared" si="0"/>
        <v>0</v>
      </c>
      <c r="O18" s="157">
        <f t="shared" si="1"/>
        <v>0</v>
      </c>
      <c r="P18" s="157">
        <f t="shared" si="2"/>
        <v>0</v>
      </c>
      <c r="Q18" s="157">
        <f t="shared" si="3"/>
        <v>0</v>
      </c>
      <c r="R18" s="225"/>
      <c r="S18" s="226"/>
    </row>
    <row r="19" spans="1:19" s="158" customFormat="1" ht="21" customHeight="1" x14ac:dyDescent="0.5">
      <c r="A19" s="170"/>
      <c r="B19" s="161" t="e">
        <f>VLOOKUP(A19,Liste!$A$1:$B$84,2,FALSE)</f>
        <v>#N/A</v>
      </c>
      <c r="C19" s="173"/>
      <c r="D19" s="266"/>
      <c r="E19" s="267"/>
      <c r="F19" s="267"/>
      <c r="G19" s="267"/>
      <c r="H19" s="267"/>
      <c r="I19" s="267"/>
      <c r="J19" s="267"/>
      <c r="K19" s="268"/>
      <c r="L19" s="168"/>
      <c r="M19" s="157">
        <f t="shared" si="5"/>
        <v>0</v>
      </c>
      <c r="N19" s="157">
        <f t="shared" si="0"/>
        <v>0</v>
      </c>
      <c r="O19" s="157">
        <f t="shared" si="1"/>
        <v>0</v>
      </c>
      <c r="P19" s="157">
        <f t="shared" si="2"/>
        <v>0</v>
      </c>
      <c r="Q19" s="157">
        <f t="shared" si="3"/>
        <v>0</v>
      </c>
      <c r="R19" s="225"/>
      <c r="S19" s="226"/>
    </row>
    <row r="20" spans="1:19" s="158" customFormat="1" ht="21" customHeight="1" x14ac:dyDescent="0.5">
      <c r="A20" s="170"/>
      <c r="B20" s="161" t="e">
        <f>VLOOKUP(A20,Liste!$A$1:$B$84,2,FALSE)</f>
        <v>#N/A</v>
      </c>
      <c r="C20" s="173"/>
      <c r="D20" s="266"/>
      <c r="E20" s="267"/>
      <c r="F20" s="267"/>
      <c r="G20" s="267"/>
      <c r="H20" s="267"/>
      <c r="I20" s="267"/>
      <c r="J20" s="267"/>
      <c r="K20" s="268"/>
      <c r="L20" s="168"/>
      <c r="M20" s="157">
        <f t="shared" si="5"/>
        <v>0</v>
      </c>
      <c r="N20" s="157">
        <f t="shared" si="0"/>
        <v>0</v>
      </c>
      <c r="O20" s="157">
        <f t="shared" si="1"/>
        <v>0</v>
      </c>
      <c r="P20" s="157">
        <f t="shared" si="2"/>
        <v>0</v>
      </c>
      <c r="Q20" s="157">
        <f t="shared" si="3"/>
        <v>0</v>
      </c>
      <c r="R20" s="225"/>
      <c r="S20" s="226"/>
    </row>
    <row r="21" spans="1:19" s="158" customFormat="1" ht="21" customHeight="1" x14ac:dyDescent="0.5">
      <c r="A21" s="170"/>
      <c r="B21" s="161" t="e">
        <f>VLOOKUP(A21,Liste!$A$1:$B$84,2,FALSE)</f>
        <v>#N/A</v>
      </c>
      <c r="C21" s="173"/>
      <c r="D21" s="266"/>
      <c r="E21" s="267"/>
      <c r="F21" s="267"/>
      <c r="G21" s="267"/>
      <c r="H21" s="267"/>
      <c r="I21" s="267"/>
      <c r="J21" s="267"/>
      <c r="K21" s="268"/>
      <c r="L21" s="168"/>
      <c r="M21" s="157">
        <f t="shared" si="5"/>
        <v>0</v>
      </c>
      <c r="N21" s="157">
        <f t="shared" si="0"/>
        <v>0</v>
      </c>
      <c r="O21" s="157">
        <f t="shared" si="1"/>
        <v>0</v>
      </c>
      <c r="P21" s="157">
        <f t="shared" si="2"/>
        <v>0</v>
      </c>
      <c r="Q21" s="157">
        <f t="shared" si="3"/>
        <v>0</v>
      </c>
      <c r="R21" s="225"/>
      <c r="S21" s="226"/>
    </row>
    <row r="22" spans="1:19" s="158" customFormat="1" ht="21" customHeight="1" x14ac:dyDescent="0.5">
      <c r="A22" s="170"/>
      <c r="B22" s="161" t="e">
        <f>VLOOKUP(A22,Liste!$A$1:$B$84,2,FALSE)</f>
        <v>#N/A</v>
      </c>
      <c r="C22" s="173"/>
      <c r="D22" s="266"/>
      <c r="E22" s="267"/>
      <c r="F22" s="267"/>
      <c r="G22" s="267"/>
      <c r="H22" s="267"/>
      <c r="I22" s="267"/>
      <c r="J22" s="267"/>
      <c r="K22" s="268"/>
      <c r="L22" s="168"/>
      <c r="M22" s="157">
        <f t="shared" si="5"/>
        <v>0</v>
      </c>
      <c r="N22" s="157">
        <f t="shared" si="0"/>
        <v>0</v>
      </c>
      <c r="O22" s="157">
        <f t="shared" si="1"/>
        <v>0</v>
      </c>
      <c r="P22" s="157">
        <f t="shared" si="2"/>
        <v>0</v>
      </c>
      <c r="Q22" s="157">
        <f t="shared" si="3"/>
        <v>0</v>
      </c>
      <c r="R22" s="225"/>
      <c r="S22" s="226"/>
    </row>
    <row r="23" spans="1:19" s="158" customFormat="1" ht="21" customHeight="1" thickBot="1" x14ac:dyDescent="0.55000000000000004">
      <c r="A23" s="174"/>
      <c r="B23" s="161" t="e">
        <f>VLOOKUP(A23,Liste!$A$1:$B$84,2,FALSE)</f>
        <v>#N/A</v>
      </c>
      <c r="C23" s="175"/>
      <c r="D23" s="269"/>
      <c r="E23" s="270"/>
      <c r="F23" s="270"/>
      <c r="G23" s="270"/>
      <c r="H23" s="270"/>
      <c r="I23" s="270"/>
      <c r="J23" s="270"/>
      <c r="K23" s="271"/>
      <c r="L23" s="176"/>
      <c r="M23" s="177">
        <f t="shared" si="5"/>
        <v>0</v>
      </c>
      <c r="N23" s="177">
        <f t="shared" si="0"/>
        <v>0</v>
      </c>
      <c r="O23" s="177">
        <f t="shared" si="1"/>
        <v>0</v>
      </c>
      <c r="P23" s="177">
        <f t="shared" si="2"/>
        <v>0</v>
      </c>
      <c r="Q23" s="219">
        <f t="shared" si="3"/>
        <v>0</v>
      </c>
      <c r="R23" s="227"/>
      <c r="S23" s="228"/>
    </row>
    <row r="24" spans="1:19" s="158" customFormat="1" ht="21" customHeight="1" x14ac:dyDescent="0.5">
      <c r="A24" s="329" t="s">
        <v>357</v>
      </c>
      <c r="B24" s="330"/>
      <c r="C24" s="330"/>
      <c r="D24" s="333">
        <f ca="1">'Variabilité statistique'!U110</f>
        <v>0.6</v>
      </c>
      <c r="E24" s="333"/>
      <c r="F24" s="333"/>
      <c r="G24" s="333"/>
      <c r="H24" s="333"/>
      <c r="I24" s="333"/>
      <c r="J24" s="333"/>
      <c r="K24" s="334"/>
      <c r="L24" s="340"/>
      <c r="M24" s="341"/>
      <c r="N24" s="341"/>
      <c r="O24" s="341"/>
      <c r="P24" s="341"/>
      <c r="Q24" s="341"/>
      <c r="R24" s="341"/>
      <c r="S24" s="342"/>
    </row>
    <row r="25" spans="1:19" s="158" customFormat="1" ht="21" customHeight="1" thickBot="1" x14ac:dyDescent="0.55000000000000004">
      <c r="A25" s="321" t="s">
        <v>367</v>
      </c>
      <c r="B25" s="322"/>
      <c r="C25" s="322"/>
      <c r="D25" s="323" t="e">
        <f ca="1">'Variabilité statistique'!V110</f>
        <v>#DIV/0!</v>
      </c>
      <c r="E25" s="323"/>
      <c r="F25" s="323"/>
      <c r="G25" s="323"/>
      <c r="H25" s="323"/>
      <c r="I25" s="323"/>
      <c r="J25" s="323"/>
      <c r="K25" s="324"/>
      <c r="L25" s="343"/>
      <c r="M25" s="344"/>
      <c r="N25" s="344"/>
      <c r="O25" s="344"/>
      <c r="P25" s="344"/>
      <c r="Q25" s="344"/>
      <c r="R25" s="344"/>
      <c r="S25" s="345"/>
    </row>
    <row r="26" spans="1:19" s="158" customFormat="1" ht="21" customHeight="1" x14ac:dyDescent="0.5">
      <c r="A26" s="331" t="s">
        <v>366</v>
      </c>
      <c r="B26" s="332"/>
      <c r="C26" s="332"/>
      <c r="D26" s="335">
        <f ca="1">'Variabilité statistique'!Q110</f>
        <v>2</v>
      </c>
      <c r="E26" s="335"/>
      <c r="F26" s="335"/>
      <c r="G26" s="335"/>
      <c r="H26" s="335"/>
      <c r="I26" s="335"/>
      <c r="J26" s="335"/>
      <c r="K26" s="336"/>
      <c r="L26" s="346"/>
      <c r="M26" s="347"/>
      <c r="N26" s="347"/>
      <c r="O26" s="347"/>
      <c r="P26" s="347"/>
      <c r="Q26" s="347"/>
      <c r="R26" s="347"/>
      <c r="S26" s="348"/>
    </row>
    <row r="27" spans="1:19" s="158" customFormat="1" ht="21" customHeight="1" thickBot="1" x14ac:dyDescent="0.55000000000000004">
      <c r="A27" s="321" t="s">
        <v>365</v>
      </c>
      <c r="B27" s="322"/>
      <c r="C27" s="322"/>
      <c r="D27" s="319">
        <f ca="1">'Variabilité statistique'!S110</f>
        <v>0</v>
      </c>
      <c r="E27" s="319"/>
      <c r="F27" s="319"/>
      <c r="G27" s="319"/>
      <c r="H27" s="319"/>
      <c r="I27" s="319"/>
      <c r="J27" s="319"/>
      <c r="K27" s="320"/>
      <c r="L27" s="349"/>
      <c r="M27" s="350"/>
      <c r="N27" s="350"/>
      <c r="O27" s="350"/>
      <c r="P27" s="350"/>
      <c r="Q27" s="350"/>
      <c r="R27" s="351"/>
      <c r="S27" s="352"/>
    </row>
    <row r="28" spans="1:19" s="158" customFormat="1" ht="21" customHeight="1" x14ac:dyDescent="0.5">
      <c r="A28" s="310" t="s">
        <v>368</v>
      </c>
      <c r="B28" s="311"/>
      <c r="C28" s="311"/>
      <c r="D28" s="181">
        <f t="shared" ref="D28:I28" ca="1" si="6">SUM(D4:D23)</f>
        <v>0</v>
      </c>
      <c r="E28" s="181">
        <f t="shared" ca="1" si="6"/>
        <v>0</v>
      </c>
      <c r="F28" s="181">
        <f t="shared" ca="1" si="6"/>
        <v>0</v>
      </c>
      <c r="G28" s="181">
        <f t="shared" ca="1" si="6"/>
        <v>0</v>
      </c>
      <c r="H28" s="259">
        <f t="shared" ca="1" si="6"/>
        <v>0</v>
      </c>
      <c r="I28" s="257" t="e">
        <f t="shared" ca="1" si="6"/>
        <v>#DIV/0!</v>
      </c>
      <c r="J28" s="223">
        <f ca="1">SUM(J4:J13)</f>
        <v>0</v>
      </c>
      <c r="K28" s="224">
        <f ca="1">SUM(K4:K13)</f>
        <v>0</v>
      </c>
      <c r="L28" s="221">
        <f>SUM(L4:L23)</f>
        <v>0</v>
      </c>
      <c r="M28" s="180">
        <f>'Calculs de prélèvement'!G4</f>
        <v>0</v>
      </c>
      <c r="N28" s="180">
        <f t="shared" ref="N28:S28" si="7">SUM(N4:N23)</f>
        <v>0</v>
      </c>
      <c r="O28" s="180">
        <f t="shared" si="7"/>
        <v>0</v>
      </c>
      <c r="P28" s="180">
        <f t="shared" si="7"/>
        <v>0</v>
      </c>
      <c r="Q28" s="214">
        <f t="shared" si="7"/>
        <v>0</v>
      </c>
      <c r="R28" s="229">
        <f t="shared" si="7"/>
        <v>0</v>
      </c>
      <c r="S28" s="230">
        <f t="shared" si="7"/>
        <v>0</v>
      </c>
    </row>
    <row r="29" spans="1:19" s="158" customFormat="1" ht="21" customHeight="1" thickBot="1" x14ac:dyDescent="0.55000000000000004">
      <c r="A29" s="312"/>
      <c r="B29" s="313"/>
      <c r="C29" s="313"/>
      <c r="D29" s="182" t="e">
        <f ca="1">D28/$H$28</f>
        <v>#DIV/0!</v>
      </c>
      <c r="E29" s="182" t="e">
        <f ca="1">E28/$H$28</f>
        <v>#DIV/0!</v>
      </c>
      <c r="F29" s="182" t="e">
        <f ca="1">F28/$H$28</f>
        <v>#DIV/0!</v>
      </c>
      <c r="G29" s="182" t="e">
        <f ca="1">G28/$H$28</f>
        <v>#DIV/0!</v>
      </c>
      <c r="H29" s="260"/>
      <c r="I29" s="258"/>
      <c r="J29" s="314">
        <f ca="1">SUM(J28:K28)</f>
        <v>0</v>
      </c>
      <c r="K29" s="315"/>
      <c r="L29" s="222"/>
      <c r="M29" s="178"/>
      <c r="N29" s="179" t="e">
        <f>N28/$M$28</f>
        <v>#DIV/0!</v>
      </c>
      <c r="O29" s="179" t="e">
        <f>O28/$M$28</f>
        <v>#DIV/0!</v>
      </c>
      <c r="P29" s="179" t="e">
        <f>P28/$M$28</f>
        <v>#DIV/0!</v>
      </c>
      <c r="Q29" s="215" t="e">
        <f>Q28/$M$28</f>
        <v>#DIV/0!</v>
      </c>
      <c r="R29" s="261">
        <f>SUM(R28:S28)</f>
        <v>0</v>
      </c>
      <c r="S29" s="262"/>
    </row>
    <row r="31" spans="1:19" ht="23.5" x14ac:dyDescent="0.55000000000000004">
      <c r="A31" s="150" t="s">
        <v>360</v>
      </c>
    </row>
    <row r="32" spans="1:19" x14ac:dyDescent="0.4">
      <c r="A32" s="8" t="s">
        <v>11</v>
      </c>
      <c r="B32" s="8" t="s">
        <v>267</v>
      </c>
      <c r="C32" s="8" t="s">
        <v>240</v>
      </c>
      <c r="D32" s="8">
        <v>2024</v>
      </c>
      <c r="E32" s="8"/>
      <c r="F32" s="8"/>
      <c r="G32" s="8"/>
      <c r="H32" s="8" t="s">
        <v>241</v>
      </c>
      <c r="I32" s="8" t="s">
        <v>353</v>
      </c>
      <c r="J32" s="41" t="s">
        <v>350</v>
      </c>
      <c r="K32" s="8" t="s">
        <v>354</v>
      </c>
      <c r="L32" s="8" t="s">
        <v>351</v>
      </c>
    </row>
    <row r="33" spans="1:12" x14ac:dyDescent="0.4">
      <c r="A33" s="309" t="str">
        <f ca="1">A4</f>
        <v>SAULE BLANC</v>
      </c>
      <c r="B33" s="308" t="str">
        <f ca="1">VLOOKUP(A33,Liste!$A$1:$B$84,2,FALSE)</f>
        <v>SA</v>
      </c>
      <c r="C33" s="66" t="s">
        <v>1</v>
      </c>
      <c r="D33" s="67">
        <f ca="1">D4</f>
        <v>0</v>
      </c>
      <c r="E33" s="67"/>
      <c r="F33" s="67"/>
      <c r="G33" s="67"/>
      <c r="H33" s="67">
        <f>N4</f>
        <v>0</v>
      </c>
      <c r="I33" s="287">
        <f ca="1">SUM(D33:D36)</f>
        <v>0</v>
      </c>
      <c r="J33" s="302" t="str">
        <f ca="1">_xlfn.CONCAT(B33," ",ROUND(I33,1))</f>
        <v>SA 0</v>
      </c>
      <c r="K33" s="287">
        <f>SUM(H33:H36)</f>
        <v>0</v>
      </c>
      <c r="L33" s="302" t="str">
        <f ca="1">_xlfn.CONCAT(B33," ",ROUND(K33,1))</f>
        <v>SA 0</v>
      </c>
    </row>
    <row r="34" spans="1:12" x14ac:dyDescent="0.4">
      <c r="A34" s="305"/>
      <c r="B34" s="308"/>
      <c r="C34" s="134" t="s">
        <v>2</v>
      </c>
      <c r="D34" s="135">
        <f ca="1">E4</f>
        <v>0</v>
      </c>
      <c r="E34" s="135"/>
      <c r="F34" s="135"/>
      <c r="G34" s="135"/>
      <c r="H34" s="135">
        <f>O4</f>
        <v>0</v>
      </c>
      <c r="I34" s="288"/>
      <c r="J34" s="303"/>
      <c r="K34" s="288"/>
      <c r="L34" s="303"/>
    </row>
    <row r="35" spans="1:12" x14ac:dyDescent="0.4">
      <c r="A35" s="305"/>
      <c r="B35" s="308"/>
      <c r="C35" s="136" t="s">
        <v>3</v>
      </c>
      <c r="D35" s="137">
        <f ca="1">F4</f>
        <v>0</v>
      </c>
      <c r="E35" s="137"/>
      <c r="F35" s="137"/>
      <c r="G35" s="137"/>
      <c r="H35" s="137">
        <f>P4</f>
        <v>0</v>
      </c>
      <c r="I35" s="288"/>
      <c r="J35" s="303"/>
      <c r="K35" s="288"/>
      <c r="L35" s="303"/>
    </row>
    <row r="36" spans="1:12" x14ac:dyDescent="0.4">
      <c r="A36" s="305"/>
      <c r="B36" s="308"/>
      <c r="C36" s="68" t="s">
        <v>4</v>
      </c>
      <c r="D36" s="69">
        <f ca="1">G4</f>
        <v>0</v>
      </c>
      <c r="E36" s="69"/>
      <c r="F36" s="69"/>
      <c r="G36" s="69"/>
      <c r="H36" s="69">
        <f>Q4</f>
        <v>0</v>
      </c>
      <c r="I36" s="289"/>
      <c r="J36" s="304"/>
      <c r="K36" s="289"/>
      <c r="L36" s="304"/>
    </row>
    <row r="37" spans="1:12" x14ac:dyDescent="0.4">
      <c r="A37" s="305" t="str">
        <f ca="1">A5</f>
        <v>SORBIER DES OIS.</v>
      </c>
      <c r="B37" s="308" t="str">
        <f ca="1">VLOOKUP(A37,Liste!$A$1:$B$84,2,FALSE)</f>
        <v>SO</v>
      </c>
      <c r="C37" s="88" t="s">
        <v>1</v>
      </c>
      <c r="D37" s="89">
        <f ca="1">D5</f>
        <v>0</v>
      </c>
      <c r="E37" s="89"/>
      <c r="F37" s="89"/>
      <c r="G37" s="89"/>
      <c r="H37" s="89">
        <f>N5</f>
        <v>0</v>
      </c>
      <c r="I37" s="290">
        <f ca="1">SUM(D37:D40)</f>
        <v>0</v>
      </c>
      <c r="J37" s="290" t="str">
        <f ca="1">_xlfn.CONCAT(B37," ",ROUND(I37,1))</f>
        <v>SO 0</v>
      </c>
      <c r="K37" s="290">
        <f>SUM(H37:H40)</f>
        <v>0</v>
      </c>
      <c r="L37" s="290" t="str">
        <f ca="1">_xlfn.CONCAT(B37," ",ROUND(K37,1))</f>
        <v>SO 0</v>
      </c>
    </row>
    <row r="38" spans="1:12" x14ac:dyDescent="0.4">
      <c r="A38" s="305"/>
      <c r="B38" s="308"/>
      <c r="C38" s="90" t="s">
        <v>2</v>
      </c>
      <c r="D38" s="91">
        <f ca="1">E5</f>
        <v>0</v>
      </c>
      <c r="E38" s="91"/>
      <c r="F38" s="91"/>
      <c r="G38" s="91"/>
      <c r="H38" s="91">
        <f>O5</f>
        <v>0</v>
      </c>
      <c r="I38" s="291"/>
      <c r="J38" s="291"/>
      <c r="K38" s="291"/>
      <c r="L38" s="291"/>
    </row>
    <row r="39" spans="1:12" x14ac:dyDescent="0.4">
      <c r="A39" s="305"/>
      <c r="B39" s="308"/>
      <c r="C39" s="92" t="s">
        <v>3</v>
      </c>
      <c r="D39" s="93">
        <f ca="1">F5</f>
        <v>0</v>
      </c>
      <c r="E39" s="93"/>
      <c r="F39" s="93"/>
      <c r="G39" s="93"/>
      <c r="H39" s="93">
        <f>P5</f>
        <v>0</v>
      </c>
      <c r="I39" s="291"/>
      <c r="J39" s="291"/>
      <c r="K39" s="291"/>
      <c r="L39" s="291"/>
    </row>
    <row r="40" spans="1:12" x14ac:dyDescent="0.4">
      <c r="A40" s="305"/>
      <c r="B40" s="308"/>
      <c r="C40" s="94" t="s">
        <v>4</v>
      </c>
      <c r="D40" s="95">
        <f ca="1">G5</f>
        <v>0</v>
      </c>
      <c r="E40" s="95"/>
      <c r="F40" s="95"/>
      <c r="G40" s="95"/>
      <c r="H40" s="95">
        <f>Q5</f>
        <v>0</v>
      </c>
      <c r="I40" s="292"/>
      <c r="J40" s="292"/>
      <c r="K40" s="292"/>
      <c r="L40" s="292"/>
    </row>
    <row r="41" spans="1:12" x14ac:dyDescent="0.4">
      <c r="A41" s="305" t="e">
        <f ca="1">A6</f>
        <v>#N/A</v>
      </c>
      <c r="B41" s="308" t="e">
        <f ca="1">VLOOKUP(A41,Liste!$A$1:$B$84,2,FALSE)</f>
        <v>#N/A</v>
      </c>
      <c r="C41" s="80" t="s">
        <v>1</v>
      </c>
      <c r="D41" s="81">
        <f ca="1">D6</f>
        <v>0</v>
      </c>
      <c r="E41" s="81"/>
      <c r="F41" s="81"/>
      <c r="G41" s="81"/>
      <c r="H41" s="81">
        <f>N6</f>
        <v>0</v>
      </c>
      <c r="I41" s="293">
        <f ca="1">SUM(D41:D44)</f>
        <v>0</v>
      </c>
      <c r="J41" s="293" t="e">
        <f ca="1">_xlfn.CONCAT(B41," ",ROUND(I41,1))</f>
        <v>#N/A</v>
      </c>
      <c r="K41" s="293">
        <f>SUM(H41:H44)</f>
        <v>0</v>
      </c>
      <c r="L41" s="293" t="e">
        <f ca="1">_xlfn.CONCAT(B41," ",ROUND(K41,1))</f>
        <v>#N/A</v>
      </c>
    </row>
    <row r="42" spans="1:12" x14ac:dyDescent="0.4">
      <c r="A42" s="305"/>
      <c r="B42" s="308"/>
      <c r="C42" s="82" t="s">
        <v>2</v>
      </c>
      <c r="D42" s="83">
        <f ca="1">E6</f>
        <v>0</v>
      </c>
      <c r="E42" s="83"/>
      <c r="F42" s="83"/>
      <c r="G42" s="83"/>
      <c r="H42" s="83">
        <f>O6</f>
        <v>0</v>
      </c>
      <c r="I42" s="294"/>
      <c r="J42" s="294"/>
      <c r="K42" s="294"/>
      <c r="L42" s="294"/>
    </row>
    <row r="43" spans="1:12" x14ac:dyDescent="0.4">
      <c r="A43" s="305"/>
      <c r="B43" s="308"/>
      <c r="C43" s="84" t="s">
        <v>3</v>
      </c>
      <c r="D43" s="85">
        <f ca="1">F6</f>
        <v>0</v>
      </c>
      <c r="E43" s="85"/>
      <c r="F43" s="85"/>
      <c r="G43" s="85"/>
      <c r="H43" s="85">
        <f>P6</f>
        <v>0</v>
      </c>
      <c r="I43" s="294"/>
      <c r="J43" s="294"/>
      <c r="K43" s="294"/>
      <c r="L43" s="294"/>
    </row>
    <row r="44" spans="1:12" x14ac:dyDescent="0.4">
      <c r="A44" s="305"/>
      <c r="B44" s="308"/>
      <c r="C44" s="86" t="s">
        <v>4</v>
      </c>
      <c r="D44" s="87">
        <f ca="1">G6</f>
        <v>0</v>
      </c>
      <c r="E44" s="87"/>
      <c r="F44" s="87"/>
      <c r="G44" s="87"/>
      <c r="H44" s="87">
        <f>Q6</f>
        <v>0</v>
      </c>
      <c r="I44" s="295"/>
      <c r="J44" s="295"/>
      <c r="K44" s="295"/>
      <c r="L44" s="295"/>
    </row>
    <row r="45" spans="1:12" x14ac:dyDescent="0.4">
      <c r="A45" s="305" t="e">
        <f ca="1">A7</f>
        <v>#N/A</v>
      </c>
      <c r="B45" s="308" t="e">
        <f ca="1">VLOOKUP(A45,Liste!$A$1:$B$84,2,FALSE)</f>
        <v>#N/A</v>
      </c>
      <c r="C45" s="96" t="s">
        <v>1</v>
      </c>
      <c r="D45" s="97">
        <f ca="1">D7</f>
        <v>0</v>
      </c>
      <c r="E45" s="97"/>
      <c r="F45" s="97"/>
      <c r="G45" s="97"/>
      <c r="H45" s="97">
        <f>N7</f>
        <v>0</v>
      </c>
      <c r="I45" s="296">
        <f ca="1">SUM(D45:D48)</f>
        <v>0</v>
      </c>
      <c r="J45" s="296" t="e">
        <f ca="1">_xlfn.CONCAT(B45," ",ROUND(I45,1))</f>
        <v>#N/A</v>
      </c>
      <c r="K45" s="296">
        <f>SUM(H45:H48)</f>
        <v>0</v>
      </c>
      <c r="L45" s="296" t="e">
        <f ca="1">_xlfn.CONCAT(B45," ",ROUND(K45,1))</f>
        <v>#N/A</v>
      </c>
    </row>
    <row r="46" spans="1:12" x14ac:dyDescent="0.4">
      <c r="A46" s="305"/>
      <c r="B46" s="308"/>
      <c r="C46" s="98" t="s">
        <v>2</v>
      </c>
      <c r="D46" s="99">
        <f ca="1">E7</f>
        <v>0</v>
      </c>
      <c r="E46" s="99"/>
      <c r="F46" s="99"/>
      <c r="G46" s="99"/>
      <c r="H46" s="99">
        <f>O7</f>
        <v>0</v>
      </c>
      <c r="I46" s="297"/>
      <c r="J46" s="297"/>
      <c r="K46" s="297"/>
      <c r="L46" s="297"/>
    </row>
    <row r="47" spans="1:12" x14ac:dyDescent="0.4">
      <c r="A47" s="305"/>
      <c r="B47" s="308"/>
      <c r="C47" s="100" t="s">
        <v>3</v>
      </c>
      <c r="D47" s="101">
        <f ca="1">F7</f>
        <v>0</v>
      </c>
      <c r="E47" s="101"/>
      <c r="F47" s="101"/>
      <c r="G47" s="101"/>
      <c r="H47" s="101">
        <f>P7</f>
        <v>0</v>
      </c>
      <c r="I47" s="297"/>
      <c r="J47" s="297"/>
      <c r="K47" s="297"/>
      <c r="L47" s="297"/>
    </row>
    <row r="48" spans="1:12" x14ac:dyDescent="0.4">
      <c r="A48" s="305"/>
      <c r="B48" s="308"/>
      <c r="C48" s="102" t="s">
        <v>4</v>
      </c>
      <c r="D48" s="103">
        <f ca="1">G7</f>
        <v>0</v>
      </c>
      <c r="E48" s="103"/>
      <c r="F48" s="103"/>
      <c r="G48" s="103"/>
      <c r="H48" s="103">
        <f>Q7</f>
        <v>0</v>
      </c>
      <c r="I48" s="298"/>
      <c r="J48" s="298"/>
      <c r="K48" s="298"/>
      <c r="L48" s="298"/>
    </row>
    <row r="49" spans="1:12" x14ac:dyDescent="0.4">
      <c r="A49" s="305" t="e">
        <f ca="1">A8</f>
        <v>#N/A</v>
      </c>
      <c r="B49" s="308" t="e">
        <f ca="1">VLOOKUP(A49,Liste!$A$1:$B$84,2,FALSE)</f>
        <v>#N/A</v>
      </c>
      <c r="C49" s="106" t="s">
        <v>1</v>
      </c>
      <c r="D49" s="107">
        <f ca="1">D8</f>
        <v>0</v>
      </c>
      <c r="E49" s="107"/>
      <c r="F49" s="107"/>
      <c r="G49" s="107"/>
      <c r="H49" s="107">
        <f>N8</f>
        <v>0</v>
      </c>
      <c r="I49" s="299">
        <f ca="1">SUM(D49:D52)</f>
        <v>0</v>
      </c>
      <c r="J49" s="299" t="e">
        <f ca="1">_xlfn.CONCAT(B49," ",ROUND(I49,1))</f>
        <v>#N/A</v>
      </c>
      <c r="K49" s="299">
        <f>SUM(H49:H52)</f>
        <v>0</v>
      </c>
      <c r="L49" s="299" t="e">
        <f ca="1">_xlfn.CONCAT(B49," ",ROUND(K49,1))</f>
        <v>#N/A</v>
      </c>
    </row>
    <row r="50" spans="1:12" x14ac:dyDescent="0.4">
      <c r="A50" s="305"/>
      <c r="B50" s="308"/>
      <c r="C50" s="108" t="s">
        <v>2</v>
      </c>
      <c r="D50" s="109">
        <f ca="1">E8</f>
        <v>0</v>
      </c>
      <c r="E50" s="109"/>
      <c r="F50" s="109"/>
      <c r="G50" s="109"/>
      <c r="H50" s="109">
        <f>O8</f>
        <v>0</v>
      </c>
      <c r="I50" s="300"/>
      <c r="J50" s="300"/>
      <c r="K50" s="300"/>
      <c r="L50" s="300"/>
    </row>
    <row r="51" spans="1:12" x14ac:dyDescent="0.4">
      <c r="A51" s="305"/>
      <c r="B51" s="308"/>
      <c r="C51" s="110" t="s">
        <v>3</v>
      </c>
      <c r="D51" s="111">
        <f ca="1">F8</f>
        <v>0</v>
      </c>
      <c r="E51" s="111"/>
      <c r="F51" s="111"/>
      <c r="G51" s="111"/>
      <c r="H51" s="111">
        <f>P8</f>
        <v>0</v>
      </c>
      <c r="I51" s="300"/>
      <c r="J51" s="300"/>
      <c r="K51" s="300"/>
      <c r="L51" s="300"/>
    </row>
    <row r="52" spans="1:12" x14ac:dyDescent="0.4">
      <c r="A52" s="305"/>
      <c r="B52" s="308"/>
      <c r="C52" s="112" t="s">
        <v>4</v>
      </c>
      <c r="D52" s="113">
        <f ca="1">G8</f>
        <v>0</v>
      </c>
      <c r="E52" s="113"/>
      <c r="F52" s="113"/>
      <c r="G52" s="113"/>
      <c r="H52" s="113">
        <f>Q8</f>
        <v>0</v>
      </c>
      <c r="I52" s="301"/>
      <c r="J52" s="301"/>
      <c r="K52" s="301"/>
      <c r="L52" s="301"/>
    </row>
    <row r="53" spans="1:12" x14ac:dyDescent="0.4">
      <c r="A53" s="305" t="e">
        <f ca="1">A9</f>
        <v>#N/A</v>
      </c>
      <c r="B53" s="308" t="e">
        <f ca="1">VLOOKUP(A53,Liste!$A$1:$B$84,2,FALSE)</f>
        <v>#N/A</v>
      </c>
      <c r="C53" s="70" t="s">
        <v>1</v>
      </c>
      <c r="D53" s="71">
        <f ca="1">D9</f>
        <v>0</v>
      </c>
      <c r="E53" s="71"/>
      <c r="F53" s="71"/>
      <c r="G53" s="71"/>
      <c r="H53" s="71">
        <f>N9</f>
        <v>0</v>
      </c>
      <c r="I53" s="272">
        <f ca="1">SUM(D53:D56)</f>
        <v>0</v>
      </c>
      <c r="J53" s="272" t="e">
        <f ca="1">_xlfn.CONCAT(B53," ",ROUND(I53,1))</f>
        <v>#N/A</v>
      </c>
      <c r="K53" s="272">
        <f>SUM(H53:H56)</f>
        <v>0</v>
      </c>
      <c r="L53" s="272" t="e">
        <f ca="1">_xlfn.CONCAT(B53," ",ROUND(K53,1))</f>
        <v>#N/A</v>
      </c>
    </row>
    <row r="54" spans="1:12" x14ac:dyDescent="0.4">
      <c r="A54" s="305"/>
      <c r="B54" s="308"/>
      <c r="C54" s="122" t="s">
        <v>2</v>
      </c>
      <c r="D54" s="123">
        <f ca="1">E9</f>
        <v>0</v>
      </c>
      <c r="E54" s="123"/>
      <c r="F54" s="123"/>
      <c r="G54" s="123"/>
      <c r="H54" s="123">
        <f>O9</f>
        <v>0</v>
      </c>
      <c r="I54" s="273"/>
      <c r="J54" s="273"/>
      <c r="K54" s="273"/>
      <c r="L54" s="273"/>
    </row>
    <row r="55" spans="1:12" x14ac:dyDescent="0.4">
      <c r="A55" s="305"/>
      <c r="B55" s="308"/>
      <c r="C55" s="124" t="s">
        <v>3</v>
      </c>
      <c r="D55" s="125">
        <f ca="1">F9</f>
        <v>0</v>
      </c>
      <c r="E55" s="125"/>
      <c r="F55" s="125"/>
      <c r="G55" s="125"/>
      <c r="H55" s="125">
        <f>P9</f>
        <v>0</v>
      </c>
      <c r="I55" s="273"/>
      <c r="J55" s="273"/>
      <c r="K55" s="273"/>
      <c r="L55" s="273"/>
    </row>
    <row r="56" spans="1:12" x14ac:dyDescent="0.4">
      <c r="A56" s="305"/>
      <c r="B56" s="308"/>
      <c r="C56" s="126" t="s">
        <v>4</v>
      </c>
      <c r="D56" s="127">
        <f ca="1">G9</f>
        <v>0</v>
      </c>
      <c r="E56" s="127"/>
      <c r="F56" s="127"/>
      <c r="G56" s="127"/>
      <c r="H56" s="127">
        <f>Q9</f>
        <v>0</v>
      </c>
      <c r="I56" s="274"/>
      <c r="J56" s="274"/>
      <c r="K56" s="274"/>
      <c r="L56" s="274"/>
    </row>
    <row r="57" spans="1:12" x14ac:dyDescent="0.4">
      <c r="A57" s="305" t="e">
        <f ca="1">A10</f>
        <v>#N/A</v>
      </c>
      <c r="B57" s="308" t="e">
        <f ca="1">VLOOKUP(A57,Liste!$A$1:$B$84,2,FALSE)</f>
        <v>#N/A</v>
      </c>
      <c r="C57" s="114" t="s">
        <v>1</v>
      </c>
      <c r="D57" s="115">
        <f ca="1">D10</f>
        <v>0</v>
      </c>
      <c r="E57" s="115"/>
      <c r="F57" s="115"/>
      <c r="G57" s="115"/>
      <c r="H57" s="115">
        <f>N10</f>
        <v>0</v>
      </c>
      <c r="I57" s="275">
        <f ca="1">SUM(D57:D60)</f>
        <v>0</v>
      </c>
      <c r="J57" s="275" t="e">
        <f ca="1">_xlfn.CONCAT(B57," ",ROUND(I57,1))</f>
        <v>#N/A</v>
      </c>
      <c r="K57" s="275">
        <f>SUM(H57:H60)</f>
        <v>0</v>
      </c>
      <c r="L57" s="275" t="e">
        <f ca="1">_xlfn.CONCAT(B57," ",ROUND(K57,1))</f>
        <v>#N/A</v>
      </c>
    </row>
    <row r="58" spans="1:12" x14ac:dyDescent="0.4">
      <c r="A58" s="305"/>
      <c r="B58" s="308"/>
      <c r="C58" s="116" t="s">
        <v>2</v>
      </c>
      <c r="D58" s="117">
        <f ca="1">E10</f>
        <v>0</v>
      </c>
      <c r="E58" s="117"/>
      <c r="F58" s="117"/>
      <c r="G58" s="117"/>
      <c r="H58" s="117">
        <f>O10</f>
        <v>0</v>
      </c>
      <c r="I58" s="276"/>
      <c r="J58" s="276"/>
      <c r="K58" s="276"/>
      <c r="L58" s="276"/>
    </row>
    <row r="59" spans="1:12" x14ac:dyDescent="0.4">
      <c r="A59" s="305"/>
      <c r="B59" s="308"/>
      <c r="C59" s="118" t="s">
        <v>3</v>
      </c>
      <c r="D59" s="119">
        <f ca="1">F10</f>
        <v>0</v>
      </c>
      <c r="E59" s="119"/>
      <c r="F59" s="119"/>
      <c r="G59" s="119"/>
      <c r="H59" s="119">
        <f>P10</f>
        <v>0</v>
      </c>
      <c r="I59" s="276"/>
      <c r="J59" s="276"/>
      <c r="K59" s="276"/>
      <c r="L59" s="276"/>
    </row>
    <row r="60" spans="1:12" x14ac:dyDescent="0.4">
      <c r="A60" s="305"/>
      <c r="B60" s="308"/>
      <c r="C60" s="120" t="s">
        <v>4</v>
      </c>
      <c r="D60" s="121">
        <f ca="1">G10</f>
        <v>0</v>
      </c>
      <c r="E60" s="121"/>
      <c r="F60" s="121"/>
      <c r="G60" s="121"/>
      <c r="H60" s="121">
        <f>Q10</f>
        <v>0</v>
      </c>
      <c r="I60" s="277"/>
      <c r="J60" s="277"/>
      <c r="K60" s="277"/>
      <c r="L60" s="277"/>
    </row>
    <row r="61" spans="1:12" x14ac:dyDescent="0.4">
      <c r="A61" s="305" t="e">
        <f ca="1">A11</f>
        <v>#N/A</v>
      </c>
      <c r="B61" s="308" t="e">
        <f ca="1">VLOOKUP(A61,Liste!$A$1:$B$84,2,FALSE)</f>
        <v>#N/A</v>
      </c>
      <c r="C61" s="152" t="s">
        <v>1</v>
      </c>
      <c r="D61" s="75">
        <f ca="1">D11</f>
        <v>0</v>
      </c>
      <c r="E61" s="75"/>
      <c r="F61" s="75"/>
      <c r="G61" s="75"/>
      <c r="H61" s="75">
        <f>N11</f>
        <v>0</v>
      </c>
      <c r="I61" s="278">
        <f ca="1">SUM(D61:D64)</f>
        <v>0</v>
      </c>
      <c r="J61" s="278" t="e">
        <f ca="1">_xlfn.CONCAT(B61," ",ROUND(I61,1))</f>
        <v>#N/A</v>
      </c>
      <c r="K61" s="278">
        <f>SUM(H61:H64)</f>
        <v>0</v>
      </c>
      <c r="L61" s="278" t="e">
        <f ca="1">_xlfn.CONCAT(B61," ",ROUND(K61,1))</f>
        <v>#N/A</v>
      </c>
    </row>
    <row r="62" spans="1:12" x14ac:dyDescent="0.4">
      <c r="A62" s="305"/>
      <c r="B62" s="308"/>
      <c r="C62" s="153" t="s">
        <v>2</v>
      </c>
      <c r="D62" s="77">
        <f ca="1">E11</f>
        <v>0</v>
      </c>
      <c r="E62" s="77"/>
      <c r="F62" s="77"/>
      <c r="G62" s="77"/>
      <c r="H62" s="77">
        <f>O11</f>
        <v>0</v>
      </c>
      <c r="I62" s="279"/>
      <c r="J62" s="279"/>
      <c r="K62" s="279"/>
      <c r="L62" s="279"/>
    </row>
    <row r="63" spans="1:12" x14ac:dyDescent="0.4">
      <c r="A63" s="305"/>
      <c r="B63" s="308"/>
      <c r="C63" s="78" t="s">
        <v>3</v>
      </c>
      <c r="D63" s="79">
        <f ca="1">F11</f>
        <v>0</v>
      </c>
      <c r="E63" s="79"/>
      <c r="F63" s="79"/>
      <c r="G63" s="79"/>
      <c r="H63" s="79">
        <f>P11</f>
        <v>0</v>
      </c>
      <c r="I63" s="279"/>
      <c r="J63" s="279"/>
      <c r="K63" s="279"/>
      <c r="L63" s="279"/>
    </row>
    <row r="64" spans="1:12" x14ac:dyDescent="0.4">
      <c r="A64" s="305"/>
      <c r="B64" s="308"/>
      <c r="C64" s="104" t="s">
        <v>4</v>
      </c>
      <c r="D64" s="105">
        <f ca="1">G11</f>
        <v>0</v>
      </c>
      <c r="E64" s="105"/>
      <c r="F64" s="105"/>
      <c r="G64" s="105"/>
      <c r="H64" s="105">
        <f>Q11</f>
        <v>0</v>
      </c>
      <c r="I64" s="280"/>
      <c r="J64" s="280"/>
      <c r="K64" s="280"/>
      <c r="L64" s="280"/>
    </row>
    <row r="65" spans="1:12" x14ac:dyDescent="0.4">
      <c r="A65" s="305" t="e">
        <f ca="1">A12</f>
        <v>#N/A</v>
      </c>
      <c r="B65" s="308" t="e">
        <f ca="1">VLOOKUP(A65,Liste!$A$1:$B$84,2,FALSE)</f>
        <v>#N/A</v>
      </c>
      <c r="C65" s="128" t="s">
        <v>1</v>
      </c>
      <c r="D65" s="129">
        <f ca="1">D12</f>
        <v>0</v>
      </c>
      <c r="E65" s="129"/>
      <c r="F65" s="129"/>
      <c r="G65" s="129"/>
      <c r="H65" s="129">
        <f>N12</f>
        <v>0</v>
      </c>
      <c r="I65" s="281">
        <f ca="1">SUM(D65:D68)</f>
        <v>0</v>
      </c>
      <c r="J65" s="281" t="e">
        <f ca="1">_xlfn.CONCAT(B65," ",ROUND(I65,1))</f>
        <v>#N/A</v>
      </c>
      <c r="K65" s="281">
        <f>SUM(H65:H68)</f>
        <v>0</v>
      </c>
      <c r="L65" s="281" t="e">
        <f ca="1">_xlfn.CONCAT(B65," ",ROUND(K65,1))</f>
        <v>#N/A</v>
      </c>
    </row>
    <row r="66" spans="1:12" x14ac:dyDescent="0.4">
      <c r="A66" s="305"/>
      <c r="B66" s="308"/>
      <c r="C66" s="130" t="s">
        <v>2</v>
      </c>
      <c r="D66" s="131">
        <f ca="1">E12</f>
        <v>0</v>
      </c>
      <c r="E66" s="131"/>
      <c r="F66" s="131"/>
      <c r="G66" s="131"/>
      <c r="H66" s="131">
        <f>O12</f>
        <v>0</v>
      </c>
      <c r="I66" s="282"/>
      <c r="J66" s="282"/>
      <c r="K66" s="282"/>
      <c r="L66" s="282"/>
    </row>
    <row r="67" spans="1:12" x14ac:dyDescent="0.4">
      <c r="A67" s="305"/>
      <c r="B67" s="308"/>
      <c r="C67" s="132" t="s">
        <v>3</v>
      </c>
      <c r="D67" s="133">
        <f ca="1">F12</f>
        <v>0</v>
      </c>
      <c r="E67" s="133"/>
      <c r="F67" s="133"/>
      <c r="G67" s="133"/>
      <c r="H67" s="133">
        <f>P12</f>
        <v>0</v>
      </c>
      <c r="I67" s="282"/>
      <c r="J67" s="282"/>
      <c r="K67" s="282"/>
      <c r="L67" s="282"/>
    </row>
    <row r="68" spans="1:12" x14ac:dyDescent="0.4">
      <c r="A68" s="305"/>
      <c r="B68" s="308"/>
      <c r="C68" s="72" t="s">
        <v>4</v>
      </c>
      <c r="D68" s="73">
        <f ca="1">G12</f>
        <v>0</v>
      </c>
      <c r="E68" s="73"/>
      <c r="F68" s="73"/>
      <c r="G68" s="73"/>
      <c r="H68" s="73">
        <f>Q12</f>
        <v>0</v>
      </c>
      <c r="I68" s="283"/>
      <c r="J68" s="283"/>
      <c r="K68" s="283"/>
      <c r="L68" s="283"/>
    </row>
    <row r="69" spans="1:12" x14ac:dyDescent="0.4">
      <c r="A69" s="305" t="e">
        <f ca="1">A13</f>
        <v>#N/A</v>
      </c>
      <c r="B69" s="308" t="e">
        <f ca="1">VLOOKUP(A69,Liste!$A$1:$B$84,2,FALSE)</f>
        <v>#N/A</v>
      </c>
      <c r="C69" s="184" t="s">
        <v>1</v>
      </c>
      <c r="D69" s="185">
        <f ca="1">D13</f>
        <v>0</v>
      </c>
      <c r="E69" s="185"/>
      <c r="F69" s="185"/>
      <c r="G69" s="185"/>
      <c r="H69" s="185">
        <f>N13</f>
        <v>0</v>
      </c>
      <c r="I69" s="284">
        <f ca="1">SUM(D69:D72)</f>
        <v>0</v>
      </c>
      <c r="J69" s="284" t="e">
        <f ca="1">_xlfn.CONCAT(B69," ",ROUND(I69,1))</f>
        <v>#N/A</v>
      </c>
      <c r="K69" s="284">
        <f>SUM(H69:H72)</f>
        <v>0</v>
      </c>
      <c r="L69" s="284" t="e">
        <f ca="1">_xlfn.CONCAT(B69," ",ROUND(K69,1))</f>
        <v>#N/A</v>
      </c>
    </row>
    <row r="70" spans="1:12" x14ac:dyDescent="0.4">
      <c r="A70" s="305"/>
      <c r="B70" s="308"/>
      <c r="C70" s="149" t="s">
        <v>2</v>
      </c>
      <c r="D70" s="186">
        <f ca="1">E13</f>
        <v>0</v>
      </c>
      <c r="E70" s="186"/>
      <c r="F70" s="186"/>
      <c r="G70" s="186"/>
      <c r="H70" s="186">
        <f>O13</f>
        <v>0</v>
      </c>
      <c r="I70" s="285"/>
      <c r="J70" s="285"/>
      <c r="K70" s="285"/>
      <c r="L70" s="285"/>
    </row>
    <row r="71" spans="1:12" x14ac:dyDescent="0.4">
      <c r="A71" s="305"/>
      <c r="B71" s="308"/>
      <c r="C71" s="187" t="s">
        <v>3</v>
      </c>
      <c r="D71" s="188">
        <f ca="1">F13</f>
        <v>0</v>
      </c>
      <c r="E71" s="188"/>
      <c r="F71" s="188"/>
      <c r="G71" s="188"/>
      <c r="H71" s="188">
        <f>P13</f>
        <v>0</v>
      </c>
      <c r="I71" s="285"/>
      <c r="J71" s="285"/>
      <c r="K71" s="285"/>
      <c r="L71" s="285"/>
    </row>
    <row r="72" spans="1:12" x14ac:dyDescent="0.4">
      <c r="A72" s="305"/>
      <c r="B72" s="308"/>
      <c r="C72" s="189" t="s">
        <v>4</v>
      </c>
      <c r="D72" s="190">
        <f ca="1">G13</f>
        <v>0</v>
      </c>
      <c r="E72" s="190"/>
      <c r="F72" s="190"/>
      <c r="G72" s="190"/>
      <c r="H72" s="190">
        <f>Q13</f>
        <v>0</v>
      </c>
      <c r="I72" s="286"/>
      <c r="J72" s="286"/>
      <c r="K72" s="286"/>
      <c r="L72" s="286"/>
    </row>
    <row r="73" spans="1:12" x14ac:dyDescent="0.4">
      <c r="A73" s="305">
        <f>A14</f>
        <v>0</v>
      </c>
      <c r="B73" s="308" t="e">
        <f>VLOOKUP(A73,Liste!$A$1:$B$84,2,FALSE)</f>
        <v>#N/A</v>
      </c>
      <c r="C73" s="66" t="s">
        <v>1</v>
      </c>
      <c r="D73" s="67">
        <v>0</v>
      </c>
      <c r="E73" s="67"/>
      <c r="F73" s="67"/>
      <c r="G73" s="67"/>
      <c r="H73" s="67">
        <f>N14</f>
        <v>0</v>
      </c>
      <c r="I73" s="287">
        <f>SUM(D73:D76)</f>
        <v>0</v>
      </c>
      <c r="J73" s="302" t="e">
        <f>_xlfn.CONCAT(B73," ",ROUND(I73,1))</f>
        <v>#N/A</v>
      </c>
      <c r="K73" s="287">
        <f>SUM(H73:H76)</f>
        <v>0</v>
      </c>
      <c r="L73" s="287" t="e">
        <f>_xlfn.CONCAT(B73," ",ROUND(K73,1))</f>
        <v>#N/A</v>
      </c>
    </row>
    <row r="74" spans="1:12" x14ac:dyDescent="0.4">
      <c r="A74" s="305"/>
      <c r="B74" s="308"/>
      <c r="C74" s="134" t="s">
        <v>2</v>
      </c>
      <c r="D74" s="135">
        <v>0</v>
      </c>
      <c r="E74" s="135"/>
      <c r="F74" s="135"/>
      <c r="G74" s="135"/>
      <c r="H74" s="135">
        <f>O14</f>
        <v>0</v>
      </c>
      <c r="I74" s="288"/>
      <c r="J74" s="303"/>
      <c r="K74" s="288"/>
      <c r="L74" s="288"/>
    </row>
    <row r="75" spans="1:12" x14ac:dyDescent="0.4">
      <c r="A75" s="305"/>
      <c r="B75" s="308"/>
      <c r="C75" s="136" t="s">
        <v>3</v>
      </c>
      <c r="D75" s="137">
        <v>0</v>
      </c>
      <c r="E75" s="137"/>
      <c r="F75" s="137"/>
      <c r="G75" s="137"/>
      <c r="H75" s="137">
        <f>P14</f>
        <v>0</v>
      </c>
      <c r="I75" s="288"/>
      <c r="J75" s="303"/>
      <c r="K75" s="288"/>
      <c r="L75" s="288"/>
    </row>
    <row r="76" spans="1:12" x14ac:dyDescent="0.4">
      <c r="A76" s="305"/>
      <c r="B76" s="308"/>
      <c r="C76" s="68" t="s">
        <v>4</v>
      </c>
      <c r="D76" s="69">
        <v>0</v>
      </c>
      <c r="E76" s="69"/>
      <c r="F76" s="69"/>
      <c r="G76" s="69"/>
      <c r="H76" s="69">
        <f>Q14</f>
        <v>0</v>
      </c>
      <c r="I76" s="289"/>
      <c r="J76" s="304"/>
      <c r="K76" s="289"/>
      <c r="L76" s="289"/>
    </row>
    <row r="77" spans="1:12" x14ac:dyDescent="0.4">
      <c r="A77" s="305">
        <f>A15</f>
        <v>0</v>
      </c>
      <c r="B77" s="308" t="e">
        <f>VLOOKUP(A77,Liste!$A$1:$B$84,2,FALSE)</f>
        <v>#N/A</v>
      </c>
      <c r="C77" s="88" t="s">
        <v>1</v>
      </c>
      <c r="D77" s="89">
        <v>0</v>
      </c>
      <c r="E77" s="89"/>
      <c r="F77" s="89"/>
      <c r="G77" s="89"/>
      <c r="H77" s="89">
        <f>N15</f>
        <v>0</v>
      </c>
      <c r="I77" s="290">
        <f>SUM(D77:D80)</f>
        <v>0</v>
      </c>
      <c r="J77" s="290" t="e">
        <f>_xlfn.CONCAT(B77," ",ROUND(I77,1))</f>
        <v>#N/A</v>
      </c>
      <c r="K77" s="290">
        <f>SUM(H77:H80)</f>
        <v>0</v>
      </c>
      <c r="L77" s="290" t="e">
        <f>_xlfn.CONCAT(B77," ",ROUND(K77,1))</f>
        <v>#N/A</v>
      </c>
    </row>
    <row r="78" spans="1:12" x14ac:dyDescent="0.4">
      <c r="A78" s="305"/>
      <c r="B78" s="308"/>
      <c r="C78" s="90" t="s">
        <v>2</v>
      </c>
      <c r="D78" s="91">
        <v>0</v>
      </c>
      <c r="E78" s="91"/>
      <c r="F78" s="91"/>
      <c r="G78" s="91"/>
      <c r="H78" s="91">
        <f>O15</f>
        <v>0</v>
      </c>
      <c r="I78" s="291"/>
      <c r="J78" s="291"/>
      <c r="K78" s="291"/>
      <c r="L78" s="291"/>
    </row>
    <row r="79" spans="1:12" x14ac:dyDescent="0.4">
      <c r="A79" s="305"/>
      <c r="B79" s="308"/>
      <c r="C79" s="92" t="s">
        <v>3</v>
      </c>
      <c r="D79" s="93">
        <v>0</v>
      </c>
      <c r="E79" s="93"/>
      <c r="F79" s="93"/>
      <c r="G79" s="93"/>
      <c r="H79" s="93">
        <f>P15</f>
        <v>0</v>
      </c>
      <c r="I79" s="291"/>
      <c r="J79" s="291"/>
      <c r="K79" s="291"/>
      <c r="L79" s="291"/>
    </row>
    <row r="80" spans="1:12" x14ac:dyDescent="0.4">
      <c r="A80" s="305"/>
      <c r="B80" s="308"/>
      <c r="C80" s="94" t="s">
        <v>4</v>
      </c>
      <c r="D80" s="95">
        <v>0</v>
      </c>
      <c r="E80" s="95"/>
      <c r="F80" s="95"/>
      <c r="G80" s="95"/>
      <c r="H80" s="95">
        <f>Q15</f>
        <v>0</v>
      </c>
      <c r="I80" s="292"/>
      <c r="J80" s="292"/>
      <c r="K80" s="292"/>
      <c r="L80" s="292"/>
    </row>
    <row r="81" spans="1:12" x14ac:dyDescent="0.4">
      <c r="A81" s="305">
        <f>A16</f>
        <v>0</v>
      </c>
      <c r="B81" s="308" t="e">
        <f>VLOOKUP(A81,Liste!$A$1:$B$84,2,FALSE)</f>
        <v>#N/A</v>
      </c>
      <c r="C81" s="80" t="s">
        <v>1</v>
      </c>
      <c r="D81" s="81">
        <v>0</v>
      </c>
      <c r="E81" s="81"/>
      <c r="F81" s="81"/>
      <c r="G81" s="81"/>
      <c r="H81" s="81">
        <f>N16</f>
        <v>0</v>
      </c>
      <c r="I81" s="293">
        <f>SUM(D81:D84)</f>
        <v>0</v>
      </c>
      <c r="J81" s="293" t="e">
        <f>_xlfn.CONCAT(B81," ",ROUND(I81,1))</f>
        <v>#N/A</v>
      </c>
      <c r="K81" s="293">
        <f>SUM(H81:H84)</f>
        <v>0</v>
      </c>
      <c r="L81" s="293" t="e">
        <f>_xlfn.CONCAT(B81," ",ROUND(K81,1))</f>
        <v>#N/A</v>
      </c>
    </row>
    <row r="82" spans="1:12" x14ac:dyDescent="0.4">
      <c r="A82" s="305"/>
      <c r="B82" s="308"/>
      <c r="C82" s="82" t="s">
        <v>2</v>
      </c>
      <c r="D82" s="83">
        <v>0</v>
      </c>
      <c r="E82" s="83"/>
      <c r="F82" s="83"/>
      <c r="G82" s="83"/>
      <c r="H82" s="83">
        <f>O16</f>
        <v>0</v>
      </c>
      <c r="I82" s="294"/>
      <c r="J82" s="294"/>
      <c r="K82" s="294"/>
      <c r="L82" s="294"/>
    </row>
    <row r="83" spans="1:12" x14ac:dyDescent="0.4">
      <c r="A83" s="305"/>
      <c r="B83" s="308"/>
      <c r="C83" s="84" t="s">
        <v>3</v>
      </c>
      <c r="D83" s="85">
        <v>0</v>
      </c>
      <c r="E83" s="85"/>
      <c r="F83" s="85"/>
      <c r="G83" s="85"/>
      <c r="H83" s="85">
        <f>P16</f>
        <v>0</v>
      </c>
      <c r="I83" s="294"/>
      <c r="J83" s="294"/>
      <c r="K83" s="294"/>
      <c r="L83" s="294"/>
    </row>
    <row r="84" spans="1:12" x14ac:dyDescent="0.4">
      <c r="A84" s="305"/>
      <c r="B84" s="308"/>
      <c r="C84" s="86" t="s">
        <v>4</v>
      </c>
      <c r="D84" s="87">
        <v>0</v>
      </c>
      <c r="E84" s="87"/>
      <c r="F84" s="87"/>
      <c r="G84" s="87"/>
      <c r="H84" s="87">
        <f>Q16</f>
        <v>0</v>
      </c>
      <c r="I84" s="295"/>
      <c r="J84" s="295"/>
      <c r="K84" s="295"/>
      <c r="L84" s="295"/>
    </row>
    <row r="85" spans="1:12" x14ac:dyDescent="0.4">
      <c r="A85" s="305">
        <f>A17</f>
        <v>0</v>
      </c>
      <c r="B85" s="308" t="e">
        <f>VLOOKUP(A85,Liste!$A$1:$B$84,2,FALSE)</f>
        <v>#N/A</v>
      </c>
      <c r="C85" s="96" t="s">
        <v>1</v>
      </c>
      <c r="D85" s="97">
        <v>0</v>
      </c>
      <c r="E85" s="97"/>
      <c r="F85" s="97"/>
      <c r="G85" s="97"/>
      <c r="H85" s="97">
        <f>N17</f>
        <v>0</v>
      </c>
      <c r="I85" s="296">
        <f>SUM(D85:D88)</f>
        <v>0</v>
      </c>
      <c r="J85" s="296" t="e">
        <f>_xlfn.CONCAT(B85," ",ROUND(I85,1))</f>
        <v>#N/A</v>
      </c>
      <c r="K85" s="296">
        <f>SUM(H85:H88)</f>
        <v>0</v>
      </c>
      <c r="L85" s="296" t="e">
        <f>_xlfn.CONCAT(B85," ",ROUND(K85,1))</f>
        <v>#N/A</v>
      </c>
    </row>
    <row r="86" spans="1:12" x14ac:dyDescent="0.4">
      <c r="A86" s="305"/>
      <c r="B86" s="308"/>
      <c r="C86" s="98" t="s">
        <v>2</v>
      </c>
      <c r="D86" s="99">
        <v>0</v>
      </c>
      <c r="E86" s="99"/>
      <c r="F86" s="99"/>
      <c r="G86" s="99"/>
      <c r="H86" s="99">
        <f>O17</f>
        <v>0</v>
      </c>
      <c r="I86" s="297"/>
      <c r="J86" s="297"/>
      <c r="K86" s="297"/>
      <c r="L86" s="297"/>
    </row>
    <row r="87" spans="1:12" x14ac:dyDescent="0.4">
      <c r="A87" s="305"/>
      <c r="B87" s="308"/>
      <c r="C87" s="100" t="s">
        <v>3</v>
      </c>
      <c r="D87" s="101">
        <v>0</v>
      </c>
      <c r="E87" s="101"/>
      <c r="F87" s="101"/>
      <c r="G87" s="101"/>
      <c r="H87" s="101">
        <f>P17</f>
        <v>0</v>
      </c>
      <c r="I87" s="297"/>
      <c r="J87" s="297"/>
      <c r="K87" s="297"/>
      <c r="L87" s="297"/>
    </row>
    <row r="88" spans="1:12" x14ac:dyDescent="0.4">
      <c r="A88" s="305"/>
      <c r="B88" s="308"/>
      <c r="C88" s="102" t="s">
        <v>4</v>
      </c>
      <c r="D88" s="103">
        <v>0</v>
      </c>
      <c r="E88" s="103"/>
      <c r="F88" s="103"/>
      <c r="G88" s="103"/>
      <c r="H88" s="103">
        <f>Q17</f>
        <v>0</v>
      </c>
      <c r="I88" s="298"/>
      <c r="J88" s="298"/>
      <c r="K88" s="298"/>
      <c r="L88" s="298"/>
    </row>
    <row r="89" spans="1:12" x14ac:dyDescent="0.4">
      <c r="A89" s="305">
        <f>A18</f>
        <v>0</v>
      </c>
      <c r="B89" s="308" t="e">
        <f>VLOOKUP(A89,Liste!$A$1:$B$84,2,FALSE)</f>
        <v>#N/A</v>
      </c>
      <c r="C89" s="106" t="s">
        <v>1</v>
      </c>
      <c r="D89" s="107">
        <v>0</v>
      </c>
      <c r="E89" s="107"/>
      <c r="F89" s="107"/>
      <c r="G89" s="107"/>
      <c r="H89" s="107">
        <f>N18</f>
        <v>0</v>
      </c>
      <c r="I89" s="299">
        <f>SUM(D89:D92)</f>
        <v>0</v>
      </c>
      <c r="J89" s="299" t="e">
        <f>_xlfn.CONCAT(B89," ",ROUND(I89,1))</f>
        <v>#N/A</v>
      </c>
      <c r="K89" s="299">
        <f>SUM(H89:H92)</f>
        <v>0</v>
      </c>
      <c r="L89" s="299" t="e">
        <f>_xlfn.CONCAT(B89," ",ROUND(K89,1))</f>
        <v>#N/A</v>
      </c>
    </row>
    <row r="90" spans="1:12" x14ac:dyDescent="0.4">
      <c r="A90" s="305"/>
      <c r="B90" s="308"/>
      <c r="C90" s="108" t="s">
        <v>2</v>
      </c>
      <c r="D90" s="109">
        <v>0</v>
      </c>
      <c r="E90" s="109"/>
      <c r="F90" s="109"/>
      <c r="G90" s="109"/>
      <c r="H90" s="109">
        <f>O18</f>
        <v>0</v>
      </c>
      <c r="I90" s="300"/>
      <c r="J90" s="300"/>
      <c r="K90" s="300"/>
      <c r="L90" s="300"/>
    </row>
    <row r="91" spans="1:12" x14ac:dyDescent="0.4">
      <c r="A91" s="305"/>
      <c r="B91" s="308"/>
      <c r="C91" s="110" t="s">
        <v>3</v>
      </c>
      <c r="D91" s="111">
        <v>0</v>
      </c>
      <c r="E91" s="111"/>
      <c r="F91" s="111"/>
      <c r="G91" s="111"/>
      <c r="H91" s="111">
        <f>P18</f>
        <v>0</v>
      </c>
      <c r="I91" s="300"/>
      <c r="J91" s="300"/>
      <c r="K91" s="300"/>
      <c r="L91" s="300"/>
    </row>
    <row r="92" spans="1:12" x14ac:dyDescent="0.4">
      <c r="A92" s="305"/>
      <c r="B92" s="308"/>
      <c r="C92" s="112" t="s">
        <v>4</v>
      </c>
      <c r="D92" s="113">
        <v>0</v>
      </c>
      <c r="E92" s="113"/>
      <c r="F92" s="113"/>
      <c r="G92" s="113"/>
      <c r="H92" s="113">
        <f>Q18</f>
        <v>0</v>
      </c>
      <c r="I92" s="301"/>
      <c r="J92" s="301"/>
      <c r="K92" s="301"/>
      <c r="L92" s="301"/>
    </row>
    <row r="93" spans="1:12" x14ac:dyDescent="0.4">
      <c r="A93" s="307">
        <f>A19</f>
        <v>0</v>
      </c>
      <c r="B93" s="308" t="e">
        <f>VLOOKUP(A93,Liste!$A$1:$B$84,2,FALSE)</f>
        <v>#N/A</v>
      </c>
      <c r="C93" s="70" t="s">
        <v>1</v>
      </c>
      <c r="D93" s="71">
        <v>0</v>
      </c>
      <c r="E93" s="71"/>
      <c r="F93" s="71"/>
      <c r="G93" s="71"/>
      <c r="H93" s="71">
        <f>N19</f>
        <v>0</v>
      </c>
      <c r="I93" s="272">
        <f>SUM(D93:D96)</f>
        <v>0</v>
      </c>
      <c r="J93" s="272" t="e">
        <f>_xlfn.CONCAT(B93," ",ROUND(I93,1))</f>
        <v>#N/A</v>
      </c>
      <c r="K93" s="272">
        <f>SUM(H93:H96)</f>
        <v>0</v>
      </c>
      <c r="L93" s="272" t="e">
        <f>_xlfn.CONCAT(B93," ",ROUND(K93,1))</f>
        <v>#N/A</v>
      </c>
    </row>
    <row r="94" spans="1:12" x14ac:dyDescent="0.4">
      <c r="A94" s="307"/>
      <c r="B94" s="308"/>
      <c r="C94" s="122" t="s">
        <v>2</v>
      </c>
      <c r="D94" s="123">
        <v>0</v>
      </c>
      <c r="E94" s="123"/>
      <c r="F94" s="123"/>
      <c r="G94" s="123"/>
      <c r="H94" s="123">
        <f>O19</f>
        <v>0</v>
      </c>
      <c r="I94" s="273"/>
      <c r="J94" s="273"/>
      <c r="K94" s="273"/>
      <c r="L94" s="273"/>
    </row>
    <row r="95" spans="1:12" x14ac:dyDescent="0.4">
      <c r="A95" s="307"/>
      <c r="B95" s="308"/>
      <c r="C95" s="124" t="s">
        <v>3</v>
      </c>
      <c r="D95" s="125">
        <v>0</v>
      </c>
      <c r="E95" s="125"/>
      <c r="F95" s="125"/>
      <c r="G95" s="125"/>
      <c r="H95" s="125">
        <f>P19</f>
        <v>0</v>
      </c>
      <c r="I95" s="273"/>
      <c r="J95" s="273"/>
      <c r="K95" s="273"/>
      <c r="L95" s="273"/>
    </row>
    <row r="96" spans="1:12" x14ac:dyDescent="0.4">
      <c r="A96" s="307"/>
      <c r="B96" s="308"/>
      <c r="C96" s="126" t="s">
        <v>4</v>
      </c>
      <c r="D96" s="127">
        <v>0</v>
      </c>
      <c r="E96" s="127"/>
      <c r="F96" s="127"/>
      <c r="G96" s="127"/>
      <c r="H96" s="127">
        <f>Q19</f>
        <v>0</v>
      </c>
      <c r="I96" s="274"/>
      <c r="J96" s="274"/>
      <c r="K96" s="274"/>
      <c r="L96" s="274"/>
    </row>
    <row r="97" spans="1:12" x14ac:dyDescent="0.4">
      <c r="A97" s="307">
        <f>A20</f>
        <v>0</v>
      </c>
      <c r="B97" s="308" t="e">
        <f>VLOOKUP(A97,Liste!$A$1:$B$84,2,FALSE)</f>
        <v>#N/A</v>
      </c>
      <c r="C97" s="114" t="s">
        <v>1</v>
      </c>
      <c r="D97" s="115">
        <v>0</v>
      </c>
      <c r="E97" s="115"/>
      <c r="F97" s="115"/>
      <c r="G97" s="115"/>
      <c r="H97" s="115">
        <f>N20</f>
        <v>0</v>
      </c>
      <c r="I97" s="275">
        <f>SUM(D97:D100)</f>
        <v>0</v>
      </c>
      <c r="J97" s="275" t="e">
        <f>_xlfn.CONCAT(B97," ",ROUND(I97,1))</f>
        <v>#N/A</v>
      </c>
      <c r="K97" s="275">
        <f>SUM(H97:H100)</f>
        <v>0</v>
      </c>
      <c r="L97" s="275" t="e">
        <f>_xlfn.CONCAT(B97," ",ROUND(K97,1))</f>
        <v>#N/A</v>
      </c>
    </row>
    <row r="98" spans="1:12" x14ac:dyDescent="0.4">
      <c r="A98" s="307"/>
      <c r="B98" s="308"/>
      <c r="C98" s="116" t="s">
        <v>2</v>
      </c>
      <c r="D98" s="117">
        <v>0</v>
      </c>
      <c r="E98" s="117"/>
      <c r="F98" s="117"/>
      <c r="G98" s="117"/>
      <c r="H98" s="117">
        <f>O20</f>
        <v>0</v>
      </c>
      <c r="I98" s="276"/>
      <c r="J98" s="276"/>
      <c r="K98" s="276"/>
      <c r="L98" s="276"/>
    </row>
    <row r="99" spans="1:12" x14ac:dyDescent="0.4">
      <c r="A99" s="307"/>
      <c r="B99" s="308"/>
      <c r="C99" s="118" t="s">
        <v>3</v>
      </c>
      <c r="D99" s="119">
        <v>0</v>
      </c>
      <c r="E99" s="119"/>
      <c r="F99" s="119"/>
      <c r="G99" s="119"/>
      <c r="H99" s="119">
        <f>P20</f>
        <v>0</v>
      </c>
      <c r="I99" s="276"/>
      <c r="J99" s="276"/>
      <c r="K99" s="276"/>
      <c r="L99" s="276"/>
    </row>
    <row r="100" spans="1:12" x14ac:dyDescent="0.4">
      <c r="A100" s="307"/>
      <c r="B100" s="308"/>
      <c r="C100" s="120" t="s">
        <v>4</v>
      </c>
      <c r="D100" s="121">
        <v>0</v>
      </c>
      <c r="E100" s="121"/>
      <c r="F100" s="121"/>
      <c r="G100" s="121"/>
      <c r="H100" s="121">
        <f>Q20</f>
        <v>0</v>
      </c>
      <c r="I100" s="277"/>
      <c r="J100" s="277"/>
      <c r="K100" s="277"/>
      <c r="L100" s="277"/>
    </row>
    <row r="101" spans="1:12" x14ac:dyDescent="0.4">
      <c r="A101" s="307">
        <f>A21</f>
        <v>0</v>
      </c>
      <c r="B101" s="308" t="e">
        <f>VLOOKUP(A101,Liste!$A$1:$B$84,2,FALSE)</f>
        <v>#N/A</v>
      </c>
      <c r="C101" s="74" t="s">
        <v>1</v>
      </c>
      <c r="D101" s="75">
        <v>0</v>
      </c>
      <c r="E101" s="75"/>
      <c r="F101" s="75"/>
      <c r="G101" s="75"/>
      <c r="H101" s="75">
        <f>N21</f>
        <v>0</v>
      </c>
      <c r="I101" s="278">
        <f>SUM(D101:D104)</f>
        <v>0</v>
      </c>
      <c r="J101" s="278" t="e">
        <f>_xlfn.CONCAT(B101," ",ROUND(I101,1))</f>
        <v>#N/A</v>
      </c>
      <c r="K101" s="278">
        <f>SUM(H101:H104)</f>
        <v>0</v>
      </c>
      <c r="L101" s="278" t="e">
        <f>_xlfn.CONCAT(B101," ",ROUND(K101,1))</f>
        <v>#N/A</v>
      </c>
    </row>
    <row r="102" spans="1:12" x14ac:dyDescent="0.4">
      <c r="A102" s="307"/>
      <c r="B102" s="308"/>
      <c r="C102" s="76" t="s">
        <v>2</v>
      </c>
      <c r="D102" s="77">
        <v>0</v>
      </c>
      <c r="E102" s="77"/>
      <c r="F102" s="77"/>
      <c r="G102" s="77"/>
      <c r="H102" s="77">
        <f>O21</f>
        <v>0</v>
      </c>
      <c r="I102" s="279"/>
      <c r="J102" s="279"/>
      <c r="K102" s="279"/>
      <c r="L102" s="279"/>
    </row>
    <row r="103" spans="1:12" x14ac:dyDescent="0.4">
      <c r="A103" s="307"/>
      <c r="B103" s="308"/>
      <c r="C103" s="78" t="s">
        <v>3</v>
      </c>
      <c r="D103" s="79">
        <v>0</v>
      </c>
      <c r="E103" s="79"/>
      <c r="F103" s="79"/>
      <c r="G103" s="79"/>
      <c r="H103" s="79">
        <f>P21</f>
        <v>0</v>
      </c>
      <c r="I103" s="279"/>
      <c r="J103" s="279"/>
      <c r="K103" s="279"/>
      <c r="L103" s="279"/>
    </row>
    <row r="104" spans="1:12" x14ac:dyDescent="0.4">
      <c r="A104" s="307"/>
      <c r="B104" s="308"/>
      <c r="C104" s="104" t="s">
        <v>4</v>
      </c>
      <c r="D104" s="105">
        <v>0</v>
      </c>
      <c r="E104" s="105"/>
      <c r="F104" s="105"/>
      <c r="G104" s="105"/>
      <c r="H104" s="105">
        <f>Q21</f>
        <v>0</v>
      </c>
      <c r="I104" s="280"/>
      <c r="J104" s="280"/>
      <c r="K104" s="280"/>
      <c r="L104" s="280"/>
    </row>
    <row r="105" spans="1:12" x14ac:dyDescent="0.4">
      <c r="A105" s="307">
        <f>A22</f>
        <v>0</v>
      </c>
      <c r="B105" s="308" t="e">
        <f>VLOOKUP(A105,Liste!$A$1:$B$84,2,FALSE)</f>
        <v>#N/A</v>
      </c>
      <c r="C105" s="128" t="s">
        <v>1</v>
      </c>
      <c r="D105" s="129">
        <v>0</v>
      </c>
      <c r="E105" s="129"/>
      <c r="F105" s="129"/>
      <c r="G105" s="129"/>
      <c r="H105" s="129">
        <f>N22</f>
        <v>0</v>
      </c>
      <c r="I105" s="281">
        <f>SUM(D105:D108)</f>
        <v>0</v>
      </c>
      <c r="J105" s="281" t="e">
        <f>_xlfn.CONCAT(B105," ",ROUND(I105,1))</f>
        <v>#N/A</v>
      </c>
      <c r="K105" s="281">
        <f>SUM(H105:H108)</f>
        <v>0</v>
      </c>
      <c r="L105" s="281" t="e">
        <f>_xlfn.CONCAT(B105," ",ROUND(K105,1))</f>
        <v>#N/A</v>
      </c>
    </row>
    <row r="106" spans="1:12" x14ac:dyDescent="0.4">
      <c r="A106" s="307"/>
      <c r="B106" s="308"/>
      <c r="C106" s="130" t="s">
        <v>2</v>
      </c>
      <c r="D106" s="131">
        <v>0</v>
      </c>
      <c r="E106" s="131"/>
      <c r="F106" s="131"/>
      <c r="G106" s="131"/>
      <c r="H106" s="131">
        <f>O22</f>
        <v>0</v>
      </c>
      <c r="I106" s="282"/>
      <c r="J106" s="282"/>
      <c r="K106" s="282"/>
      <c r="L106" s="282"/>
    </row>
    <row r="107" spans="1:12" x14ac:dyDescent="0.4">
      <c r="A107" s="307"/>
      <c r="B107" s="308"/>
      <c r="C107" s="132" t="s">
        <v>3</v>
      </c>
      <c r="D107" s="133">
        <v>0</v>
      </c>
      <c r="E107" s="133"/>
      <c r="F107" s="133"/>
      <c r="G107" s="133"/>
      <c r="H107" s="133">
        <f>P22</f>
        <v>0</v>
      </c>
      <c r="I107" s="282"/>
      <c r="J107" s="282"/>
      <c r="K107" s="282"/>
      <c r="L107" s="282"/>
    </row>
    <row r="108" spans="1:12" x14ac:dyDescent="0.4">
      <c r="A108" s="307"/>
      <c r="B108" s="308"/>
      <c r="C108" s="72" t="s">
        <v>4</v>
      </c>
      <c r="D108" s="73">
        <v>0</v>
      </c>
      <c r="E108" s="73"/>
      <c r="F108" s="73"/>
      <c r="G108" s="73"/>
      <c r="H108" s="73">
        <f>Q22</f>
        <v>0</v>
      </c>
      <c r="I108" s="283"/>
      <c r="J108" s="283"/>
      <c r="K108" s="283"/>
      <c r="L108" s="283"/>
    </row>
    <row r="109" spans="1:12" x14ac:dyDescent="0.4">
      <c r="A109" s="307">
        <f>A23</f>
        <v>0</v>
      </c>
      <c r="B109" s="308" t="e">
        <f>VLOOKUP(A109,Liste!$A$1:$B$84,2,FALSE)</f>
        <v>#N/A</v>
      </c>
      <c r="C109" s="184" t="s">
        <v>1</v>
      </c>
      <c r="D109" s="185">
        <v>0</v>
      </c>
      <c r="E109" s="185"/>
      <c r="F109" s="185"/>
      <c r="G109" s="185"/>
      <c r="H109" s="185">
        <f>N23</f>
        <v>0</v>
      </c>
      <c r="I109" s="284">
        <f>SUM(D109:D112)</f>
        <v>0</v>
      </c>
      <c r="J109" s="284" t="e">
        <f>_xlfn.CONCAT(B109," ",ROUND(I109,1))</f>
        <v>#N/A</v>
      </c>
      <c r="K109" s="284">
        <f>SUM(H109:H112)</f>
        <v>0</v>
      </c>
      <c r="L109" s="284" t="e">
        <f>_xlfn.CONCAT(B109," ",ROUND(K109,1))</f>
        <v>#N/A</v>
      </c>
    </row>
    <row r="110" spans="1:12" x14ac:dyDescent="0.4">
      <c r="A110" s="307"/>
      <c r="B110" s="308"/>
      <c r="C110" s="149" t="s">
        <v>2</v>
      </c>
      <c r="D110" s="186">
        <v>0</v>
      </c>
      <c r="E110" s="186"/>
      <c r="F110" s="186"/>
      <c r="G110" s="186"/>
      <c r="H110" s="186">
        <f>O23</f>
        <v>0</v>
      </c>
      <c r="I110" s="285"/>
      <c r="J110" s="285"/>
      <c r="K110" s="285"/>
      <c r="L110" s="285"/>
    </row>
    <row r="111" spans="1:12" x14ac:dyDescent="0.4">
      <c r="A111" s="307"/>
      <c r="B111" s="308"/>
      <c r="C111" s="187" t="s">
        <v>3</v>
      </c>
      <c r="D111" s="188">
        <v>0</v>
      </c>
      <c r="E111" s="188"/>
      <c r="F111" s="188"/>
      <c r="G111" s="188"/>
      <c r="H111" s="188">
        <f>P23</f>
        <v>0</v>
      </c>
      <c r="I111" s="285"/>
      <c r="J111" s="285"/>
      <c r="K111" s="285"/>
      <c r="L111" s="285"/>
    </row>
    <row r="112" spans="1:12" x14ac:dyDescent="0.4">
      <c r="A112" s="307"/>
      <c r="B112" s="308"/>
      <c r="C112" s="189" t="s">
        <v>4</v>
      </c>
      <c r="D112" s="190">
        <v>0</v>
      </c>
      <c r="E112" s="190"/>
      <c r="F112" s="190"/>
      <c r="G112" s="190"/>
      <c r="H112" s="190">
        <f>Q23</f>
        <v>0</v>
      </c>
      <c r="I112" s="286"/>
      <c r="J112" s="286"/>
      <c r="K112" s="286"/>
      <c r="L112" s="286"/>
    </row>
    <row r="114" spans="1:8" ht="23.5" x14ac:dyDescent="0.55000000000000004">
      <c r="A114" s="150" t="s">
        <v>359</v>
      </c>
    </row>
    <row r="115" spans="1:8" x14ac:dyDescent="0.4">
      <c r="C115" s="231" t="s">
        <v>240</v>
      </c>
      <c r="D115" s="231">
        <v>2024</v>
      </c>
      <c r="E115" s="232"/>
      <c r="F115" s="232"/>
      <c r="G115" s="232"/>
      <c r="H115" s="231" t="s">
        <v>241</v>
      </c>
    </row>
    <row r="116" spans="1:8" x14ac:dyDescent="0.4">
      <c r="C116" s="232" t="s">
        <v>358</v>
      </c>
      <c r="D116" s="233">
        <f ca="1">J29</f>
        <v>0</v>
      </c>
      <c r="E116" s="232"/>
      <c r="F116" s="232"/>
      <c r="G116" s="232"/>
      <c r="H116" s="234">
        <f>R29</f>
        <v>0</v>
      </c>
    </row>
    <row r="117" spans="1:8" x14ac:dyDescent="0.4">
      <c r="B117" s="151"/>
      <c r="C117" s="151"/>
      <c r="D117" s="151"/>
      <c r="E117" s="151"/>
      <c r="F117" s="151"/>
      <c r="G117" s="151"/>
    </row>
    <row r="118" spans="1:8" ht="23.5" x14ac:dyDescent="0.55000000000000004">
      <c r="A118" s="150" t="s">
        <v>361</v>
      </c>
      <c r="B118" s="151"/>
      <c r="C118" s="151"/>
      <c r="D118" s="151"/>
      <c r="E118" s="151"/>
      <c r="F118" s="151"/>
      <c r="G118" s="151"/>
    </row>
    <row r="119" spans="1:8" x14ac:dyDescent="0.4">
      <c r="C119" s="21" t="s">
        <v>240</v>
      </c>
      <c r="D119" s="235">
        <v>2024</v>
      </c>
      <c r="E119" s="235"/>
      <c r="F119" s="235"/>
      <c r="G119" s="235"/>
      <c r="H119" s="235" t="s">
        <v>241</v>
      </c>
    </row>
    <row r="120" spans="1:8" x14ac:dyDescent="0.4">
      <c r="C120" s="209" t="s">
        <v>410</v>
      </c>
      <c r="D120" s="236">
        <f ca="1">D24</f>
        <v>0.6</v>
      </c>
      <c r="E120" s="235"/>
      <c r="F120" s="235"/>
      <c r="G120" s="235"/>
      <c r="H120" s="236">
        <f>L24</f>
        <v>0</v>
      </c>
    </row>
    <row r="121" spans="1:8" x14ac:dyDescent="0.4">
      <c r="C121" s="209" t="s">
        <v>411</v>
      </c>
      <c r="D121" s="236" t="e">
        <f ca="1">D120-D122</f>
        <v>#DIV/0!</v>
      </c>
      <c r="E121" s="235"/>
      <c r="F121" s="235"/>
      <c r="G121" s="235"/>
      <c r="H121" s="236">
        <f>H120-H122</f>
        <v>0</v>
      </c>
    </row>
    <row r="122" spans="1:8" x14ac:dyDescent="0.4">
      <c r="C122" s="209" t="s">
        <v>363</v>
      </c>
      <c r="D122" s="236" t="e">
        <f ca="1">D25</f>
        <v>#DIV/0!</v>
      </c>
      <c r="E122" s="235"/>
      <c r="F122" s="235"/>
      <c r="G122" s="235"/>
      <c r="H122" s="236">
        <f>L25</f>
        <v>0</v>
      </c>
    </row>
    <row r="123" spans="1:8" x14ac:dyDescent="0.4">
      <c r="B123" s="151"/>
      <c r="C123" s="151"/>
      <c r="D123" s="151"/>
      <c r="E123" s="151"/>
      <c r="F123" s="151"/>
      <c r="G123" s="151"/>
    </row>
    <row r="124" spans="1:8" ht="23.5" x14ac:dyDescent="0.55000000000000004">
      <c r="A124" s="150" t="s">
        <v>362</v>
      </c>
      <c r="B124" s="151"/>
      <c r="C124" s="151"/>
      <c r="D124" s="151"/>
      <c r="E124" s="151"/>
      <c r="F124" s="151"/>
      <c r="G124" s="151"/>
    </row>
    <row r="125" spans="1:8" x14ac:dyDescent="0.4">
      <c r="C125" s="82" t="s">
        <v>240</v>
      </c>
      <c r="D125" s="237" t="s">
        <v>353</v>
      </c>
      <c r="E125" s="238"/>
      <c r="F125" s="238"/>
      <c r="G125" s="238"/>
      <c r="H125" s="237" t="s">
        <v>354</v>
      </c>
    </row>
    <row r="126" spans="1:8" x14ac:dyDescent="0.4">
      <c r="C126" s="238" t="s">
        <v>364</v>
      </c>
      <c r="D126" s="240">
        <f ca="1">D26</f>
        <v>2</v>
      </c>
      <c r="E126" s="238"/>
      <c r="F126" s="238"/>
      <c r="G126" s="238"/>
      <c r="H126" s="239">
        <f>L26</f>
        <v>0</v>
      </c>
    </row>
    <row r="127" spans="1:8" x14ac:dyDescent="0.4">
      <c r="C127" s="238" t="s">
        <v>365</v>
      </c>
      <c r="D127" s="240">
        <f ca="1">D27</f>
        <v>0</v>
      </c>
      <c r="E127" s="238"/>
      <c r="F127" s="238"/>
      <c r="G127" s="238"/>
      <c r="H127" s="239">
        <f>L27</f>
        <v>0</v>
      </c>
    </row>
  </sheetData>
  <mergeCells count="145">
    <mergeCell ref="A1:Q1"/>
    <mergeCell ref="D27:K27"/>
    <mergeCell ref="A25:C25"/>
    <mergeCell ref="D25:K25"/>
    <mergeCell ref="A2:A3"/>
    <mergeCell ref="B2:B3"/>
    <mergeCell ref="C2:C3"/>
    <mergeCell ref="A24:C24"/>
    <mergeCell ref="A26:C26"/>
    <mergeCell ref="A27:C27"/>
    <mergeCell ref="D24:K24"/>
    <mergeCell ref="D26:K26"/>
    <mergeCell ref="L2:S2"/>
    <mergeCell ref="L24:S24"/>
    <mergeCell ref="L25:S25"/>
    <mergeCell ref="L26:S26"/>
    <mergeCell ref="L27:S27"/>
    <mergeCell ref="A101:A104"/>
    <mergeCell ref="A105:A108"/>
    <mergeCell ref="A109:A112"/>
    <mergeCell ref="A77:A80"/>
    <mergeCell ref="A81:A84"/>
    <mergeCell ref="A85:A88"/>
    <mergeCell ref="A89:A92"/>
    <mergeCell ref="A93:A96"/>
    <mergeCell ref="B53:B56"/>
    <mergeCell ref="B57:B60"/>
    <mergeCell ref="B61:B64"/>
    <mergeCell ref="B65:B68"/>
    <mergeCell ref="B69:B72"/>
    <mergeCell ref="B73:B76"/>
    <mergeCell ref="B77:B80"/>
    <mergeCell ref="B81:B84"/>
    <mergeCell ref="B85:B88"/>
    <mergeCell ref="B89:B92"/>
    <mergeCell ref="B93:B96"/>
    <mergeCell ref="B97:B100"/>
    <mergeCell ref="B101:B104"/>
    <mergeCell ref="B105:B108"/>
    <mergeCell ref="B109:B112"/>
    <mergeCell ref="W1:Y1"/>
    <mergeCell ref="A97:A100"/>
    <mergeCell ref="A57:A60"/>
    <mergeCell ref="A61:A64"/>
    <mergeCell ref="A65:A68"/>
    <mergeCell ref="A69:A72"/>
    <mergeCell ref="A73:A76"/>
    <mergeCell ref="A37:A40"/>
    <mergeCell ref="B33:B36"/>
    <mergeCell ref="B37:B40"/>
    <mergeCell ref="B41:B44"/>
    <mergeCell ref="B45:B48"/>
    <mergeCell ref="B49:B52"/>
    <mergeCell ref="A33:A36"/>
    <mergeCell ref="A41:A44"/>
    <mergeCell ref="A45:A48"/>
    <mergeCell ref="I33:I36"/>
    <mergeCell ref="K33:K36"/>
    <mergeCell ref="J33:J36"/>
    <mergeCell ref="I37:I40"/>
    <mergeCell ref="I41:I44"/>
    <mergeCell ref="A28:C29"/>
    <mergeCell ref="J29:K29"/>
    <mergeCell ref="D2:K2"/>
    <mergeCell ref="K37:K40"/>
    <mergeCell ref="J37:J40"/>
    <mergeCell ref="J41:J44"/>
    <mergeCell ref="K41:K44"/>
    <mergeCell ref="J45:J48"/>
    <mergeCell ref="J49:J52"/>
    <mergeCell ref="J53:J56"/>
    <mergeCell ref="J57:J60"/>
    <mergeCell ref="A49:A52"/>
    <mergeCell ref="A53:A56"/>
    <mergeCell ref="J61:J64"/>
    <mergeCell ref="J65:J68"/>
    <mergeCell ref="J69:J72"/>
    <mergeCell ref="K45:K48"/>
    <mergeCell ref="I49:I52"/>
    <mergeCell ref="I53:I56"/>
    <mergeCell ref="I57:I60"/>
    <mergeCell ref="I61:I64"/>
    <mergeCell ref="K49:K52"/>
    <mergeCell ref="K53:K56"/>
    <mergeCell ref="K57:K60"/>
    <mergeCell ref="K61:K64"/>
    <mergeCell ref="I45:I48"/>
    <mergeCell ref="I89:I92"/>
    <mergeCell ref="J89:J92"/>
    <mergeCell ref="K65:K68"/>
    <mergeCell ref="K69:K72"/>
    <mergeCell ref="I73:I76"/>
    <mergeCell ref="J73:J76"/>
    <mergeCell ref="I77:I80"/>
    <mergeCell ref="J77:J80"/>
    <mergeCell ref="I65:I68"/>
    <mergeCell ref="I69:I72"/>
    <mergeCell ref="I105:I108"/>
    <mergeCell ref="J105:J108"/>
    <mergeCell ref="I109:I112"/>
    <mergeCell ref="J109:J112"/>
    <mergeCell ref="K73:K76"/>
    <mergeCell ref="K77:K80"/>
    <mergeCell ref="K81:K84"/>
    <mergeCell ref="K85:K88"/>
    <mergeCell ref="K89:K92"/>
    <mergeCell ref="K93:K96"/>
    <mergeCell ref="K97:K100"/>
    <mergeCell ref="K101:K104"/>
    <mergeCell ref="K105:K108"/>
    <mergeCell ref="K109:K112"/>
    <mergeCell ref="I93:I96"/>
    <mergeCell ref="J93:J96"/>
    <mergeCell ref="I97:I100"/>
    <mergeCell ref="J97:J100"/>
    <mergeCell ref="I101:I104"/>
    <mergeCell ref="J101:J104"/>
    <mergeCell ref="I81:I84"/>
    <mergeCell ref="J81:J84"/>
    <mergeCell ref="I85:I88"/>
    <mergeCell ref="J85:J88"/>
    <mergeCell ref="I28:I29"/>
    <mergeCell ref="H28:H29"/>
    <mergeCell ref="R29:S29"/>
    <mergeCell ref="D14:K23"/>
    <mergeCell ref="L93:L96"/>
    <mergeCell ref="L97:L100"/>
    <mergeCell ref="L101:L104"/>
    <mergeCell ref="L105:L108"/>
    <mergeCell ref="L109:L112"/>
    <mergeCell ref="L73:L76"/>
    <mergeCell ref="L77:L80"/>
    <mergeCell ref="L81:L84"/>
    <mergeCell ref="L85:L88"/>
    <mergeCell ref="L89:L92"/>
    <mergeCell ref="L53:L56"/>
    <mergeCell ref="L57:L60"/>
    <mergeCell ref="L61:L64"/>
    <mergeCell ref="L65:L68"/>
    <mergeCell ref="L69:L72"/>
    <mergeCell ref="L33:L36"/>
    <mergeCell ref="L37:L40"/>
    <mergeCell ref="L41:L44"/>
    <mergeCell ref="L45:L48"/>
    <mergeCell ref="L49:L52"/>
  </mergeCells>
  <phoneticPr fontId="5" type="noConversion"/>
  <pageMargins left="0.7" right="0.7" top="0.75" bottom="0.75" header="0.3" footer="0.3"/>
  <drawing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BE8CCFAB-0274-9C46-8B38-E0A6D9C32DB4}">
          <x14:formula1>
            <xm:f>Liste!$A$2:$A$84</xm:f>
          </x14:formula1>
          <xm:sqref>A14:A23</xm:sqref>
        </x14:dataValidation>
        <x14:dataValidation type="list" allowBlank="1" showInputMessage="1" showErrorMessage="1" xr:uid="{1A5DEB73-52C4-824A-9F2E-DD9B3C2FE347}">
          <x14:formula1>
            <xm:f>Liste!$O$2:$O$3</xm:f>
          </x14:formula1>
          <xm:sqref>C4:C23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5744C-32C4-FF41-8C1E-85295736F505}">
  <sheetPr codeName="Feuil6"/>
  <dimension ref="A1:O84"/>
  <sheetViews>
    <sheetView showGridLines="0" workbookViewId="0">
      <selection activeCell="K2" sqref="K2"/>
    </sheetView>
  </sheetViews>
  <sheetFormatPr baseColWidth="10" defaultRowHeight="16" x14ac:dyDescent="0.4"/>
  <cols>
    <col min="1" max="1" width="21.5" bestFit="1" customWidth="1"/>
    <col min="2" max="2" width="21.5" customWidth="1"/>
    <col min="5" max="5" width="15.6640625" bestFit="1" customWidth="1"/>
    <col min="9" max="9" width="14.1640625" bestFit="1" customWidth="1"/>
    <col min="10" max="10" width="12.1640625" bestFit="1" customWidth="1"/>
    <col min="11" max="11" width="11.5" bestFit="1" customWidth="1"/>
    <col min="12" max="12" width="11.6640625" bestFit="1" customWidth="1"/>
    <col min="13" max="13" width="12.6640625" bestFit="1" customWidth="1"/>
    <col min="14" max="14" width="12.33203125" bestFit="1" customWidth="1"/>
    <col min="15" max="15" width="14.5" bestFit="1" customWidth="1"/>
    <col min="16" max="16" width="18.6640625" bestFit="1" customWidth="1"/>
    <col min="17" max="17" width="14.1640625" bestFit="1" customWidth="1"/>
  </cols>
  <sheetData>
    <row r="1" spans="1:15" x14ac:dyDescent="0.4">
      <c r="A1" t="s">
        <v>113</v>
      </c>
      <c r="B1" t="s">
        <v>268</v>
      </c>
      <c r="D1" t="s">
        <v>26</v>
      </c>
      <c r="F1" t="s">
        <v>111</v>
      </c>
      <c r="H1" s="53" t="s">
        <v>253</v>
      </c>
      <c r="I1" s="60" t="s">
        <v>252</v>
      </c>
      <c r="J1" s="60" t="s">
        <v>1</v>
      </c>
      <c r="K1" s="60" t="s">
        <v>2</v>
      </c>
      <c r="L1" s="60" t="s">
        <v>3</v>
      </c>
      <c r="M1" s="61" t="s">
        <v>4</v>
      </c>
      <c r="O1" t="s">
        <v>264</v>
      </c>
    </row>
    <row r="2" spans="1:15" x14ac:dyDescent="0.4">
      <c r="A2" t="s">
        <v>88</v>
      </c>
      <c r="B2" t="s">
        <v>329</v>
      </c>
      <c r="D2">
        <v>0.5</v>
      </c>
      <c r="F2" s="9">
        <v>0.05</v>
      </c>
      <c r="H2" s="54" t="s">
        <v>27</v>
      </c>
      <c r="I2" s="55">
        <v>5.2</v>
      </c>
      <c r="J2" s="55">
        <v>8.5</v>
      </c>
      <c r="K2" s="55">
        <v>10.6</v>
      </c>
      <c r="L2" s="55">
        <v>11.3</v>
      </c>
      <c r="M2" s="56">
        <v>11.5</v>
      </c>
      <c r="O2" t="s">
        <v>265</v>
      </c>
    </row>
    <row r="3" spans="1:15" x14ac:dyDescent="0.4">
      <c r="A3" t="s">
        <v>65</v>
      </c>
      <c r="B3" t="s">
        <v>307</v>
      </c>
      <c r="D3">
        <v>1</v>
      </c>
      <c r="F3" s="9">
        <v>0.1</v>
      </c>
      <c r="H3" s="54" t="s">
        <v>33</v>
      </c>
      <c r="I3" s="55">
        <v>5.6</v>
      </c>
      <c r="J3" s="55">
        <v>9.3000000000000007</v>
      </c>
      <c r="K3" s="55">
        <v>11.8</v>
      </c>
      <c r="L3" s="55">
        <v>12.7</v>
      </c>
      <c r="M3" s="56">
        <v>13.4</v>
      </c>
      <c r="O3" t="s">
        <v>266</v>
      </c>
    </row>
    <row r="4" spans="1:15" x14ac:dyDescent="0.4">
      <c r="A4" t="s">
        <v>66</v>
      </c>
      <c r="B4" t="s">
        <v>308</v>
      </c>
      <c r="D4">
        <v>2</v>
      </c>
      <c r="F4" s="9">
        <v>0.15</v>
      </c>
      <c r="H4" s="54" t="s">
        <v>32</v>
      </c>
      <c r="I4" s="55">
        <v>6.7</v>
      </c>
      <c r="J4" s="55">
        <v>9.4</v>
      </c>
      <c r="K4" s="55">
        <v>10.8</v>
      </c>
      <c r="L4" s="55">
        <v>11.5</v>
      </c>
      <c r="M4" s="56">
        <v>12.1</v>
      </c>
    </row>
    <row r="5" spans="1:15" x14ac:dyDescent="0.4">
      <c r="A5" t="s">
        <v>43</v>
      </c>
      <c r="B5" t="s">
        <v>285</v>
      </c>
      <c r="D5">
        <v>4</v>
      </c>
      <c r="F5" s="9">
        <v>0.2</v>
      </c>
      <c r="H5" s="54" t="s">
        <v>35</v>
      </c>
      <c r="I5" s="55">
        <v>6.4</v>
      </c>
      <c r="J5" s="55">
        <v>7.8</v>
      </c>
      <c r="K5" s="55">
        <v>8.6999999999999993</v>
      </c>
      <c r="L5" s="55">
        <v>9.3000000000000007</v>
      </c>
      <c r="M5" s="56">
        <v>9.9</v>
      </c>
    </row>
    <row r="6" spans="1:15" x14ac:dyDescent="0.4">
      <c r="A6" t="s">
        <v>46</v>
      </c>
      <c r="B6" t="s">
        <v>288</v>
      </c>
      <c r="F6" s="9">
        <v>0.25</v>
      </c>
      <c r="H6" s="54" t="s">
        <v>79</v>
      </c>
      <c r="I6" s="55">
        <v>5.2</v>
      </c>
      <c r="J6" s="55">
        <v>9.8000000000000007</v>
      </c>
      <c r="K6" s="55">
        <v>12.8</v>
      </c>
      <c r="L6" s="55">
        <v>14</v>
      </c>
      <c r="M6" s="56">
        <v>14.4</v>
      </c>
    </row>
    <row r="7" spans="1:15" x14ac:dyDescent="0.4">
      <c r="A7" t="s">
        <v>44</v>
      </c>
      <c r="B7" t="s">
        <v>286</v>
      </c>
      <c r="F7" s="9">
        <v>0.3</v>
      </c>
      <c r="H7" s="54" t="s">
        <v>82</v>
      </c>
      <c r="I7" s="55">
        <v>5.5</v>
      </c>
      <c r="J7" s="55">
        <v>9.3000000000000007</v>
      </c>
      <c r="K7" s="55">
        <v>12.8</v>
      </c>
      <c r="L7" s="55">
        <v>14.1</v>
      </c>
      <c r="M7" s="56">
        <v>14.6</v>
      </c>
    </row>
    <row r="8" spans="1:15" x14ac:dyDescent="0.4">
      <c r="A8" t="s">
        <v>45</v>
      </c>
      <c r="B8" t="s">
        <v>287</v>
      </c>
      <c r="F8" s="9">
        <v>0.35</v>
      </c>
      <c r="H8" s="54" t="s">
        <v>91</v>
      </c>
      <c r="I8" s="55">
        <v>6</v>
      </c>
      <c r="J8" s="55">
        <v>8.6</v>
      </c>
      <c r="K8" s="55">
        <v>10.199999999999999</v>
      </c>
      <c r="L8" s="55">
        <v>10.7</v>
      </c>
      <c r="M8" s="56">
        <v>11</v>
      </c>
    </row>
    <row r="9" spans="1:15" x14ac:dyDescent="0.4">
      <c r="A9" t="s">
        <v>40</v>
      </c>
      <c r="B9" t="s">
        <v>282</v>
      </c>
      <c r="F9" s="9">
        <v>0.4</v>
      </c>
      <c r="H9" s="57" t="s">
        <v>40</v>
      </c>
      <c r="I9" s="58">
        <v>5.7</v>
      </c>
      <c r="J9" s="58">
        <v>8.5</v>
      </c>
      <c r="K9" s="58">
        <v>9.6999999999999993</v>
      </c>
      <c r="L9" s="58">
        <v>9.6999999999999993</v>
      </c>
      <c r="M9" s="59"/>
    </row>
    <row r="10" spans="1:15" x14ac:dyDescent="0.4">
      <c r="A10" t="s">
        <v>42</v>
      </c>
      <c r="B10" t="s">
        <v>284</v>
      </c>
      <c r="F10" s="9">
        <v>0.45</v>
      </c>
    </row>
    <row r="11" spans="1:15" x14ac:dyDescent="0.4">
      <c r="A11" t="s">
        <v>41</v>
      </c>
      <c r="B11" t="s">
        <v>283</v>
      </c>
      <c r="F11" s="9">
        <v>0.5</v>
      </c>
    </row>
    <row r="12" spans="1:15" x14ac:dyDescent="0.4">
      <c r="A12" t="s">
        <v>51</v>
      </c>
      <c r="B12" t="s">
        <v>293</v>
      </c>
      <c r="F12" s="9">
        <v>0.55000000000000004</v>
      </c>
    </row>
    <row r="13" spans="1:15" x14ac:dyDescent="0.4">
      <c r="A13" t="s">
        <v>109</v>
      </c>
      <c r="B13" t="s">
        <v>349</v>
      </c>
      <c r="F13" s="9">
        <v>0.6</v>
      </c>
    </row>
    <row r="14" spans="1:15" x14ac:dyDescent="0.4">
      <c r="A14" t="s">
        <v>39</v>
      </c>
      <c r="B14" t="s">
        <v>281</v>
      </c>
      <c r="F14" s="9">
        <v>0.65</v>
      </c>
    </row>
    <row r="15" spans="1:15" x14ac:dyDescent="0.4">
      <c r="A15" t="s">
        <v>55</v>
      </c>
      <c r="B15" t="s">
        <v>297</v>
      </c>
      <c r="F15" s="9">
        <v>0.7</v>
      </c>
    </row>
    <row r="16" spans="1:15" x14ac:dyDescent="0.4">
      <c r="A16" t="s">
        <v>27</v>
      </c>
      <c r="B16" t="s">
        <v>269</v>
      </c>
      <c r="F16" s="9">
        <v>0.75</v>
      </c>
    </row>
    <row r="17" spans="1:6" x14ac:dyDescent="0.4">
      <c r="A17" t="s">
        <v>30</v>
      </c>
      <c r="B17" t="s">
        <v>272</v>
      </c>
      <c r="F17" s="9">
        <v>0.8</v>
      </c>
    </row>
    <row r="18" spans="1:6" x14ac:dyDescent="0.4">
      <c r="A18" t="s">
        <v>31</v>
      </c>
      <c r="B18" t="s">
        <v>273</v>
      </c>
      <c r="F18" s="9">
        <v>0.85</v>
      </c>
    </row>
    <row r="19" spans="1:6" x14ac:dyDescent="0.4">
      <c r="A19" t="s">
        <v>28</v>
      </c>
      <c r="B19" t="s">
        <v>270</v>
      </c>
      <c r="F19" s="9">
        <v>0.9</v>
      </c>
    </row>
    <row r="20" spans="1:6" x14ac:dyDescent="0.4">
      <c r="A20" t="s">
        <v>29</v>
      </c>
      <c r="B20" t="s">
        <v>271</v>
      </c>
      <c r="F20" s="9">
        <v>0.95</v>
      </c>
    </row>
    <row r="21" spans="1:6" x14ac:dyDescent="0.4">
      <c r="A21" t="s">
        <v>63</v>
      </c>
      <c r="B21" t="s">
        <v>305</v>
      </c>
      <c r="F21" s="9">
        <v>1</v>
      </c>
    </row>
    <row r="22" spans="1:6" x14ac:dyDescent="0.4">
      <c r="A22" t="s">
        <v>105</v>
      </c>
      <c r="B22" t="s">
        <v>346</v>
      </c>
    </row>
    <row r="23" spans="1:6" x14ac:dyDescent="0.4">
      <c r="A23" t="s">
        <v>82</v>
      </c>
      <c r="B23" t="s">
        <v>323</v>
      </c>
    </row>
    <row r="24" spans="1:6" x14ac:dyDescent="0.4">
      <c r="A24" t="s">
        <v>79</v>
      </c>
      <c r="B24" t="s">
        <v>320</v>
      </c>
    </row>
    <row r="25" spans="1:6" x14ac:dyDescent="0.4">
      <c r="A25" t="s">
        <v>38</v>
      </c>
      <c r="B25" t="s">
        <v>280</v>
      </c>
    </row>
    <row r="26" spans="1:6" x14ac:dyDescent="0.4">
      <c r="A26" t="s">
        <v>37</v>
      </c>
      <c r="B26" t="s">
        <v>279</v>
      </c>
    </row>
    <row r="27" spans="1:6" x14ac:dyDescent="0.4">
      <c r="A27" t="s">
        <v>36</v>
      </c>
      <c r="B27" t="s">
        <v>278</v>
      </c>
    </row>
    <row r="28" spans="1:6" x14ac:dyDescent="0.4">
      <c r="A28" t="s">
        <v>35</v>
      </c>
      <c r="B28" t="s">
        <v>277</v>
      </c>
    </row>
    <row r="29" spans="1:6" x14ac:dyDescent="0.4">
      <c r="A29" t="s">
        <v>78</v>
      </c>
      <c r="B29" t="s">
        <v>319</v>
      </c>
    </row>
    <row r="30" spans="1:6" x14ac:dyDescent="0.4">
      <c r="A30" t="s">
        <v>32</v>
      </c>
      <c r="B30" t="s">
        <v>274</v>
      </c>
    </row>
    <row r="31" spans="1:6" x14ac:dyDescent="0.4">
      <c r="A31" t="s">
        <v>107</v>
      </c>
      <c r="B31" t="s">
        <v>347</v>
      </c>
    </row>
    <row r="32" spans="1:6" x14ac:dyDescent="0.4">
      <c r="A32" t="s">
        <v>85</v>
      </c>
      <c r="B32" t="s">
        <v>326</v>
      </c>
    </row>
    <row r="33" spans="1:2" x14ac:dyDescent="0.4">
      <c r="A33" t="s">
        <v>33</v>
      </c>
      <c r="B33" t="s">
        <v>275</v>
      </c>
    </row>
    <row r="34" spans="1:2" x14ac:dyDescent="0.4">
      <c r="A34" t="s">
        <v>34</v>
      </c>
      <c r="B34" t="s">
        <v>276</v>
      </c>
    </row>
    <row r="35" spans="1:2" x14ac:dyDescent="0.4">
      <c r="A35" t="s">
        <v>89</v>
      </c>
      <c r="B35" t="s">
        <v>330</v>
      </c>
    </row>
    <row r="36" spans="1:2" x14ac:dyDescent="0.4">
      <c r="A36" t="s">
        <v>74</v>
      </c>
      <c r="B36" t="s">
        <v>315</v>
      </c>
    </row>
    <row r="37" spans="1:2" x14ac:dyDescent="0.4">
      <c r="A37" t="s">
        <v>106</v>
      </c>
      <c r="B37" t="s">
        <v>106</v>
      </c>
    </row>
    <row r="38" spans="1:2" x14ac:dyDescent="0.4">
      <c r="A38" t="s">
        <v>60</v>
      </c>
      <c r="B38" t="s">
        <v>302</v>
      </c>
    </row>
    <row r="39" spans="1:2" x14ac:dyDescent="0.4">
      <c r="A39" t="s">
        <v>56</v>
      </c>
      <c r="B39" t="s">
        <v>298</v>
      </c>
    </row>
    <row r="40" spans="1:2" x14ac:dyDescent="0.4">
      <c r="A40" t="s">
        <v>97</v>
      </c>
      <c r="B40" t="s">
        <v>338</v>
      </c>
    </row>
    <row r="41" spans="1:2" x14ac:dyDescent="0.4">
      <c r="A41" t="s">
        <v>98</v>
      </c>
      <c r="B41" t="s">
        <v>339</v>
      </c>
    </row>
    <row r="42" spans="1:2" x14ac:dyDescent="0.4">
      <c r="A42" t="s">
        <v>100</v>
      </c>
      <c r="B42" t="s">
        <v>341</v>
      </c>
    </row>
    <row r="43" spans="1:2" x14ac:dyDescent="0.4">
      <c r="A43" t="s">
        <v>99</v>
      </c>
      <c r="B43" t="s">
        <v>340</v>
      </c>
    </row>
    <row r="44" spans="1:2" x14ac:dyDescent="0.4">
      <c r="A44" t="s">
        <v>47</v>
      </c>
      <c r="B44" t="s">
        <v>289</v>
      </c>
    </row>
    <row r="45" spans="1:2" x14ac:dyDescent="0.4">
      <c r="A45" t="s">
        <v>57</v>
      </c>
      <c r="B45" t="s">
        <v>299</v>
      </c>
    </row>
    <row r="46" spans="1:2" x14ac:dyDescent="0.4">
      <c r="A46" t="s">
        <v>59</v>
      </c>
      <c r="B46" t="s">
        <v>301</v>
      </c>
    </row>
    <row r="47" spans="1:2" x14ac:dyDescent="0.4">
      <c r="A47" t="s">
        <v>58</v>
      </c>
      <c r="B47" t="s">
        <v>300</v>
      </c>
    </row>
    <row r="48" spans="1:2" x14ac:dyDescent="0.4">
      <c r="A48" t="s">
        <v>81</v>
      </c>
      <c r="B48" t="s">
        <v>322</v>
      </c>
    </row>
    <row r="49" spans="1:2" x14ac:dyDescent="0.4">
      <c r="A49" t="s">
        <v>54</v>
      </c>
      <c r="B49" t="s">
        <v>296</v>
      </c>
    </row>
    <row r="50" spans="1:2" x14ac:dyDescent="0.4">
      <c r="A50" t="s">
        <v>84</v>
      </c>
      <c r="B50" t="s">
        <v>325</v>
      </c>
    </row>
    <row r="51" spans="1:2" x14ac:dyDescent="0.4">
      <c r="A51" t="s">
        <v>67</v>
      </c>
      <c r="B51" t="s">
        <v>309</v>
      </c>
    </row>
    <row r="52" spans="1:2" x14ac:dyDescent="0.4">
      <c r="A52" t="s">
        <v>68</v>
      </c>
      <c r="B52" t="s">
        <v>1</v>
      </c>
    </row>
    <row r="53" spans="1:2" x14ac:dyDescent="0.4">
      <c r="A53" t="s">
        <v>70</v>
      </c>
      <c r="B53" t="s">
        <v>311</v>
      </c>
    </row>
    <row r="54" spans="1:2" x14ac:dyDescent="0.4">
      <c r="A54" t="s">
        <v>72</v>
      </c>
      <c r="B54" t="s">
        <v>313</v>
      </c>
    </row>
    <row r="55" spans="1:2" x14ac:dyDescent="0.4">
      <c r="A55" t="s">
        <v>69</v>
      </c>
      <c r="B55" t="s">
        <v>310</v>
      </c>
    </row>
    <row r="56" spans="1:2" x14ac:dyDescent="0.4">
      <c r="A56" t="s">
        <v>71</v>
      </c>
      <c r="B56" t="s">
        <v>312</v>
      </c>
    </row>
    <row r="57" spans="1:2" x14ac:dyDescent="0.4">
      <c r="A57" t="s">
        <v>73</v>
      </c>
      <c r="B57" t="s">
        <v>314</v>
      </c>
    </row>
    <row r="58" spans="1:2" x14ac:dyDescent="0.4">
      <c r="A58" t="s">
        <v>90</v>
      </c>
      <c r="B58" t="s">
        <v>331</v>
      </c>
    </row>
    <row r="59" spans="1:2" x14ac:dyDescent="0.4">
      <c r="A59" t="s">
        <v>94</v>
      </c>
      <c r="B59" t="s">
        <v>335</v>
      </c>
    </row>
    <row r="60" spans="1:2" x14ac:dyDescent="0.4">
      <c r="A60" t="s">
        <v>93</v>
      </c>
      <c r="B60" t="s">
        <v>334</v>
      </c>
    </row>
    <row r="61" spans="1:2" x14ac:dyDescent="0.4">
      <c r="A61" t="s">
        <v>95</v>
      </c>
      <c r="B61" t="s">
        <v>336</v>
      </c>
    </row>
    <row r="62" spans="1:2" x14ac:dyDescent="0.4">
      <c r="A62" t="s">
        <v>92</v>
      </c>
      <c r="B62" t="s">
        <v>333</v>
      </c>
    </row>
    <row r="63" spans="1:2" x14ac:dyDescent="0.4">
      <c r="A63" t="s">
        <v>91</v>
      </c>
      <c r="B63" t="s">
        <v>332</v>
      </c>
    </row>
    <row r="64" spans="1:2" x14ac:dyDescent="0.4">
      <c r="A64" t="s">
        <v>96</v>
      </c>
      <c r="B64" t="s">
        <v>337</v>
      </c>
    </row>
    <row r="65" spans="1:2" x14ac:dyDescent="0.4">
      <c r="A65" t="s">
        <v>76</v>
      </c>
      <c r="B65" t="s">
        <v>317</v>
      </c>
    </row>
    <row r="66" spans="1:2" x14ac:dyDescent="0.4">
      <c r="A66" t="s">
        <v>77</v>
      </c>
      <c r="B66" t="s">
        <v>318</v>
      </c>
    </row>
    <row r="67" spans="1:2" x14ac:dyDescent="0.4">
      <c r="A67" t="s">
        <v>86</v>
      </c>
      <c r="B67" t="s">
        <v>327</v>
      </c>
    </row>
    <row r="68" spans="1:2" x14ac:dyDescent="0.4">
      <c r="A68" t="s">
        <v>75</v>
      </c>
      <c r="B68" t="s">
        <v>316</v>
      </c>
    </row>
    <row r="69" spans="1:2" x14ac:dyDescent="0.4">
      <c r="A69" t="s">
        <v>108</v>
      </c>
      <c r="B69" t="s">
        <v>348</v>
      </c>
    </row>
    <row r="70" spans="1:2" x14ac:dyDescent="0.4">
      <c r="A70" t="s">
        <v>62</v>
      </c>
      <c r="B70" t="s">
        <v>304</v>
      </c>
    </row>
    <row r="71" spans="1:2" x14ac:dyDescent="0.4">
      <c r="A71" t="s">
        <v>83</v>
      </c>
      <c r="B71" t="s">
        <v>324</v>
      </c>
    </row>
    <row r="72" spans="1:2" x14ac:dyDescent="0.4">
      <c r="A72" t="s">
        <v>87</v>
      </c>
      <c r="B72" t="s">
        <v>328</v>
      </c>
    </row>
    <row r="73" spans="1:2" x14ac:dyDescent="0.4">
      <c r="A73" t="s">
        <v>52</v>
      </c>
      <c r="B73" t="s">
        <v>294</v>
      </c>
    </row>
    <row r="74" spans="1:2" x14ac:dyDescent="0.4">
      <c r="A74" t="s">
        <v>53</v>
      </c>
      <c r="B74" t="s">
        <v>295</v>
      </c>
    </row>
    <row r="75" spans="1:2" x14ac:dyDescent="0.4">
      <c r="A75" t="s">
        <v>80</v>
      </c>
      <c r="B75" t="s">
        <v>321</v>
      </c>
    </row>
    <row r="76" spans="1:2" x14ac:dyDescent="0.4">
      <c r="A76" t="s">
        <v>64</v>
      </c>
      <c r="B76" t="s">
        <v>306</v>
      </c>
    </row>
    <row r="77" spans="1:2" x14ac:dyDescent="0.4">
      <c r="A77" t="s">
        <v>101</v>
      </c>
      <c r="B77" t="s">
        <v>342</v>
      </c>
    </row>
    <row r="78" spans="1:2" x14ac:dyDescent="0.4">
      <c r="A78" t="s">
        <v>48</v>
      </c>
      <c r="B78" t="s">
        <v>290</v>
      </c>
    </row>
    <row r="79" spans="1:2" x14ac:dyDescent="0.4">
      <c r="A79" t="s">
        <v>50</v>
      </c>
      <c r="B79" t="s">
        <v>292</v>
      </c>
    </row>
    <row r="80" spans="1:2" x14ac:dyDescent="0.4">
      <c r="A80" t="s">
        <v>49</v>
      </c>
      <c r="B80" t="s">
        <v>291</v>
      </c>
    </row>
    <row r="81" spans="1:2" x14ac:dyDescent="0.4">
      <c r="A81" t="s">
        <v>102</v>
      </c>
      <c r="B81" t="s">
        <v>343</v>
      </c>
    </row>
    <row r="82" spans="1:2" x14ac:dyDescent="0.4">
      <c r="A82" t="s">
        <v>104</v>
      </c>
      <c r="B82" t="s">
        <v>345</v>
      </c>
    </row>
    <row r="83" spans="1:2" x14ac:dyDescent="0.4">
      <c r="A83" t="s">
        <v>103</v>
      </c>
      <c r="B83" t="s">
        <v>344</v>
      </c>
    </row>
    <row r="84" spans="1:2" x14ac:dyDescent="0.4">
      <c r="A84" t="s">
        <v>61</v>
      </c>
      <c r="B84" t="s">
        <v>303</v>
      </c>
    </row>
  </sheetData>
  <dataValidations count="1">
    <dataValidation type="list" allowBlank="1" showInputMessage="1" showErrorMessage="1" sqref="H2:H9" xr:uid="{66B942C7-6665-FD45-ACFE-A6207DA87FB1}">
      <formula1>$A$2:$A$84</formula1>
    </dataValidation>
  </dataValidations>
  <pageMargins left="0.7" right="0.7" top="0.75" bottom="0.75" header="0.3" footer="0.3"/>
  <tableParts count="5">
    <tablePart r:id="rId1"/>
    <tablePart r:id="rId2"/>
    <tablePart r:id="rId3"/>
    <tablePart r:id="rId4"/>
    <tablePart r:id="rId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4</vt:i4>
      </vt:variant>
    </vt:vector>
  </HeadingPairs>
  <TitlesOfParts>
    <vt:vector size="12" baseType="lpstr">
      <vt:lpstr>Formulaire</vt:lpstr>
      <vt:lpstr>Données brutes</vt:lpstr>
      <vt:lpstr>Variabilité statistique</vt:lpstr>
      <vt:lpstr>Données typo</vt:lpstr>
      <vt:lpstr>Données écologiques</vt:lpstr>
      <vt:lpstr>Calculs de prélèvement</vt:lpstr>
      <vt:lpstr>Trajectoires</vt:lpstr>
      <vt:lpstr>Liste</vt:lpstr>
      <vt:lpstr>Code_couleur</vt:lpstr>
      <vt:lpstr>Couleur</vt:lpstr>
      <vt:lpstr>'Données brutes'!Essence</vt:lpstr>
      <vt:lpstr>Essence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Francine Lagrange</dc:creator>
  <cp:lastModifiedBy>Francine Lagrange</cp:lastModifiedBy>
  <cp:lastPrinted>2024-11-05T08:26:19Z</cp:lastPrinted>
  <dcterms:created xsi:type="dcterms:W3CDTF">2024-11-05T08:01:40Z</dcterms:created>
  <dcterms:modified xsi:type="dcterms:W3CDTF">2025-01-29T15:20:18Z</dcterms:modified>
</cp:coreProperties>
</file>