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checkCompatibility="1" autoCompressPictures="0"/>
  <bookViews>
    <workbookView xWindow="0" yWindow="0" windowWidth="25600" windowHeight="15460" tabRatio="500"/>
  </bookViews>
  <sheets>
    <sheet name="Feuil1" sheetId="1" r:id="rId1"/>
  </sheets>
  <definedNames>
    <definedName name="_xlnm._FilterDatabase" localSheetId="0" hidden="1">Feuil1!$A$1:$J$50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4" i="1" l="1"/>
  <c r="J7" i="1"/>
  <c r="A70" i="1"/>
  <c r="A54" i="1"/>
  <c r="A78" i="1"/>
  <c r="A77" i="1"/>
  <c r="A90" i="1"/>
  <c r="A76" i="1"/>
  <c r="A75" i="1"/>
  <c r="A74" i="1"/>
  <c r="A55" i="1"/>
  <c r="A56" i="1"/>
  <c r="A57" i="1"/>
  <c r="A58" i="1"/>
  <c r="A59" i="1"/>
  <c r="A60" i="1"/>
  <c r="A61" i="1"/>
  <c r="A62" i="1"/>
  <c r="A63" i="1"/>
  <c r="A66" i="1"/>
  <c r="A67" i="1"/>
  <c r="A71" i="1"/>
  <c r="A72" i="1"/>
  <c r="A73" i="1"/>
  <c r="A81" i="1"/>
  <c r="A84" i="1"/>
  <c r="A85" i="1"/>
  <c r="A86" i="1"/>
  <c r="A87" i="1"/>
  <c r="A88" i="1"/>
  <c r="A89" i="1"/>
  <c r="A91" i="1"/>
  <c r="A92" i="1"/>
  <c r="A93" i="1"/>
  <c r="A94" i="1"/>
  <c r="A95" i="1"/>
  <c r="I5" i="1"/>
  <c r="A82" i="1"/>
  <c r="A83" i="1"/>
  <c r="A79" i="1"/>
  <c r="A80" i="1"/>
  <c r="A69" i="1"/>
  <c r="A68" i="1"/>
  <c r="A64" i="1"/>
  <c r="A65" i="1"/>
  <c r="A52" i="1"/>
  <c r="A53" i="1"/>
  <c r="J10" i="1"/>
  <c r="J11" i="1"/>
  <c r="J12" i="1"/>
  <c r="J14" i="1"/>
  <c r="J15" i="1"/>
  <c r="J13" i="1"/>
  <c r="J16" i="1"/>
  <c r="J18" i="1"/>
  <c r="J19" i="1"/>
  <c r="J20" i="1"/>
  <c r="J21" i="1"/>
  <c r="J22" i="1"/>
  <c r="J23" i="1"/>
  <c r="J24" i="1"/>
  <c r="J25" i="1"/>
  <c r="J27" i="1"/>
  <c r="J28" i="1"/>
  <c r="J29" i="1"/>
  <c r="J30" i="1"/>
  <c r="J31" i="1"/>
  <c r="J32" i="1"/>
  <c r="J34" i="1"/>
  <c r="J35" i="1"/>
  <c r="J36" i="1"/>
  <c r="J37" i="1"/>
  <c r="J38" i="1"/>
  <c r="J39" i="1"/>
  <c r="J40" i="1"/>
  <c r="J42" i="1"/>
  <c r="J43" i="1"/>
  <c r="J44" i="1"/>
  <c r="J45" i="1"/>
  <c r="J48" i="1"/>
  <c r="J50" i="1"/>
  <c r="J47" i="1"/>
</calcChain>
</file>

<file path=xl/sharedStrings.xml><?xml version="1.0" encoding="utf-8"?>
<sst xmlns="http://schemas.openxmlformats.org/spreadsheetml/2006/main" count="91" uniqueCount="57">
  <si>
    <t>x</t>
  </si>
  <si>
    <t>Tel:</t>
  </si>
  <si>
    <t>Prénom:</t>
  </si>
  <si>
    <t>Manchon en pvc à coller, femelle / femelle, D.40</t>
  </si>
  <si>
    <t>Colle en tube PVC, 60 ml</t>
  </si>
  <si>
    <t>FICHE MALE 16A LATERALE BLANCHE</t>
  </si>
  <si>
    <t>Prise avec terre Neptune, blanc, LEGRAND</t>
  </si>
  <si>
    <t>Boîte d'encastrement, cloison creuse, LEGRAND</t>
  </si>
  <si>
    <t>Prise avec terre saillie Opus, LEXMAN, blanc</t>
  </si>
  <si>
    <t>Gaine préfilée d'installation 3 x 2.5 mm², L.10 m</t>
  </si>
  <si>
    <t>Fil électrique 2.5 mm² h07vu L.10 m, rouge / vert - jaune / bleu</t>
  </si>
  <si>
    <t>Feuille abrasive DEXTER pour ponceuse manuelle, grains 40</t>
  </si>
  <si>
    <t>Adhésif DEXTER masquage une face surfaces lisses L.50 m x l.50 mm, beige</t>
  </si>
  <si>
    <t>Mastic d'étanchéité AXTON cuisine et bain 310 ml blanc</t>
  </si>
  <si>
    <t>Couleur:</t>
  </si>
  <si>
    <t>Clair</t>
  </si>
  <si>
    <t>Mastic AXTON Superflex 310 ml noir</t>
  </si>
  <si>
    <t>Equerre d'assemblage galvanisé, 40x60x60 mm</t>
  </si>
  <si>
    <t>Equerre de chaise acier zingué HETTICH, l.30 mm</t>
  </si>
  <si>
    <t>Fourniture:</t>
  </si>
  <si>
    <t>Adresse:</t>
  </si>
  <si>
    <t>Date:</t>
  </si>
  <si>
    <t>Autres</t>
  </si>
  <si>
    <t>Escabeau</t>
  </si>
  <si>
    <t>Quantité</t>
  </si>
  <si>
    <t>Référence</t>
  </si>
  <si>
    <t>Prix</t>
  </si>
  <si>
    <t>Nom de l'article</t>
  </si>
  <si>
    <t>du</t>
  </si>
  <si>
    <t>au</t>
  </si>
  <si>
    <t xml:space="preserve">                                          Rayon visserie</t>
  </si>
  <si>
    <t xml:space="preserve">                                 Rayon quincaillerie du meuble</t>
  </si>
  <si>
    <t xml:space="preserve">                                         Rayon plomberie</t>
  </si>
  <si>
    <t xml:space="preserve">                                          Rayon peinture</t>
  </si>
  <si>
    <t xml:space="preserve">                                         Rayon outillage</t>
  </si>
  <si>
    <t xml:space="preserve">                                        Rayon électricité</t>
  </si>
  <si>
    <t>Moulure à peindre,auto-adhésive H.200 P.100</t>
  </si>
  <si>
    <t>Moulure blanc pour moulure, H.2 x P.1 cm</t>
  </si>
  <si>
    <t>Plein</t>
  </si>
  <si>
    <r>
      <rPr>
        <b/>
        <sz val="12"/>
        <color theme="1"/>
        <rFont val="Arial"/>
      </rPr>
      <t>Lot de 2</t>
    </r>
    <r>
      <rPr>
        <sz val="12"/>
        <color theme="1"/>
        <rFont val="Arial"/>
      </rPr>
      <t xml:space="preserve"> Flexible de raccordement 50 cm mâle / femelle 12 x 17 polyéthylène 10 ans</t>
    </r>
  </si>
  <si>
    <r>
      <rPr>
        <b/>
        <sz val="12"/>
        <color theme="1"/>
        <rFont val="Arial"/>
      </rPr>
      <t>Lot de 15</t>
    </r>
    <r>
      <rPr>
        <sz val="12"/>
        <color theme="1"/>
        <rFont val="Arial"/>
      </rPr>
      <t xml:space="preserve"> vis acier tête fraisée pozidriv SPAX, Diam.4.5 mm x L.30 mm</t>
    </r>
  </si>
  <si>
    <r>
      <rPr>
        <b/>
        <sz val="12"/>
        <color theme="1"/>
        <rFont val="Arial"/>
      </rPr>
      <t>Lot de 8</t>
    </r>
    <r>
      <rPr>
        <sz val="12"/>
        <color theme="1"/>
        <rFont val="Arial"/>
      </rPr>
      <t xml:space="preserve"> chevilles et vis à expansion STANDERS, Diam.11 x L.36 mm </t>
    </r>
  </si>
  <si>
    <r>
      <rPr>
        <b/>
        <sz val="12"/>
        <color theme="1"/>
        <rFont val="Arial"/>
      </rPr>
      <t>Lot de 8</t>
    </r>
    <r>
      <rPr>
        <sz val="12"/>
        <color theme="1"/>
        <rFont val="Arial"/>
      </rPr>
      <t xml:space="preserve"> chevilles et vis FISCHER, Diam.8 x L.40 mm </t>
    </r>
  </si>
  <si>
    <r>
      <rPr>
        <b/>
        <sz val="12"/>
        <color theme="1"/>
        <rFont val="Arial"/>
      </rPr>
      <t>Lot de 40</t>
    </r>
    <r>
      <rPr>
        <sz val="12"/>
        <color theme="1"/>
        <rFont val="Arial"/>
      </rPr>
      <t xml:space="preserve"> chevilles et vis à expansion STANDERS, Diam.11 x L.36 mm </t>
    </r>
  </si>
  <si>
    <r>
      <rPr>
        <b/>
        <sz val="12"/>
        <color theme="1"/>
        <rFont val="Arial"/>
      </rPr>
      <t>Lot de 100</t>
    </r>
    <r>
      <rPr>
        <sz val="12"/>
        <color theme="1"/>
        <rFont val="Arial"/>
      </rPr>
      <t xml:space="preserve"> chevilles 3 en 1 duopower FISCHER, Diam.8 x L.40 mm</t>
    </r>
  </si>
  <si>
    <r>
      <rPr>
        <b/>
        <sz val="12"/>
        <color theme="1"/>
        <rFont val="Arial"/>
      </rPr>
      <t>Lot de 80</t>
    </r>
    <r>
      <rPr>
        <sz val="12"/>
        <color theme="1"/>
        <rFont val="Arial"/>
      </rPr>
      <t xml:space="preserve"> vis acier tête fraisée pozidriv STANDERS, Diam.5 mm x L.50 mm </t>
    </r>
  </si>
  <si>
    <r>
      <rPr>
        <b/>
        <sz val="12"/>
        <color theme="1"/>
        <rFont val="Arial"/>
      </rPr>
      <t>Lot de 20</t>
    </r>
    <r>
      <rPr>
        <sz val="12"/>
        <color theme="1"/>
        <rFont val="Arial"/>
      </rPr>
      <t xml:space="preserve"> vis acier tête fraisée pozidriv SPAX, Diam.4.5 mm x L.20 mm </t>
    </r>
  </si>
  <si>
    <r>
      <rPr>
        <b/>
        <sz val="12"/>
        <color theme="1"/>
        <rFont val="Arial"/>
      </rPr>
      <t>Lot de 20</t>
    </r>
    <r>
      <rPr>
        <sz val="12"/>
        <color theme="1"/>
        <rFont val="Arial"/>
      </rPr>
      <t xml:space="preserve"> vis acier tête fraisée pozidriv SPAX, Diam.4.5 mm x L.16 mm</t>
    </r>
  </si>
  <si>
    <r>
      <rPr>
        <b/>
        <sz val="12"/>
        <color theme="1"/>
        <rFont val="Arial"/>
      </rPr>
      <t>Lot de 25</t>
    </r>
    <r>
      <rPr>
        <sz val="12"/>
        <color theme="1"/>
        <rFont val="Arial"/>
      </rPr>
      <t xml:space="preserve"> vis acier tête fraisée pozidriv SPAX, Diam.4 mm x L.12 mm</t>
    </r>
  </si>
  <si>
    <r>
      <rPr>
        <b/>
        <sz val="12"/>
        <color theme="1"/>
        <rFont val="Arial"/>
      </rPr>
      <t>Lot de 12</t>
    </r>
    <r>
      <rPr>
        <sz val="12"/>
        <color theme="1"/>
        <rFont val="Arial"/>
      </rPr>
      <t xml:space="preserve"> chevilles et vis FISCHER, Diam.6 x L.30 mm</t>
    </r>
  </si>
  <si>
    <r>
      <rPr>
        <b/>
        <sz val="12"/>
        <color theme="1"/>
        <rFont val="Arial"/>
      </rPr>
      <t>Lot de 4</t>
    </r>
    <r>
      <rPr>
        <sz val="12"/>
        <color theme="1"/>
        <rFont val="Arial"/>
      </rPr>
      <t xml:space="preserve"> jonctions blanc pour moulure, H. 2.3 x P.1.1 cm</t>
    </r>
  </si>
  <si>
    <r>
      <rPr>
        <b/>
        <sz val="12"/>
        <color theme="1"/>
        <rFont val="Arial"/>
      </rPr>
      <t>Lot de 4</t>
    </r>
    <r>
      <rPr>
        <sz val="12"/>
        <color theme="1"/>
        <rFont val="Arial"/>
      </rPr>
      <t xml:space="preserve"> embouts blanc pour moulure, H. 2.3 x P.1.1 cm </t>
    </r>
  </si>
  <si>
    <r>
      <rPr>
        <b/>
        <sz val="12"/>
        <color theme="1"/>
        <rFont val="Arial"/>
      </rPr>
      <t>Lot de 4</t>
    </r>
    <r>
      <rPr>
        <sz val="12"/>
        <color theme="1"/>
        <rFont val="Arial"/>
      </rPr>
      <t xml:space="preserve"> angles intérieurs blanc pour moulure, H. 2.3 x P.1.1 cm </t>
    </r>
  </si>
  <si>
    <r>
      <rPr>
        <b/>
        <sz val="12"/>
        <color theme="1"/>
        <rFont val="Arial"/>
      </rPr>
      <t>Lot de 4</t>
    </r>
    <r>
      <rPr>
        <sz val="12"/>
        <color theme="1"/>
        <rFont val="Arial"/>
      </rPr>
      <t xml:space="preserve"> angles extérieurs blanc pour moulure, H. 2.3 x P.1.1 cm</t>
    </r>
  </si>
  <si>
    <t>Flexible souple 75 cm D40 pour évier</t>
  </si>
  <si>
    <t>Aspirateur / Balai / Balayette / Pelle / Sac poubelle</t>
  </si>
  <si>
    <t>Noémie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</si>
</sst>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0.0"/>
    <numFmt numFmtId="167" formatCode="dd/mm/yy;@"/>
    <numFmt numFmtId="168" formatCode="[$-40C]d\-mmm\-yy;@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Arial"/>
    </font>
    <font>
      <sz val="8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sz val="12"/>
      <color rgb="FF000000"/>
      <name val="Arial"/>
    </font>
    <font>
      <b/>
      <sz val="12"/>
      <color theme="1"/>
      <name val="Arial"/>
    </font>
    <font>
      <sz val="12"/>
      <color theme="1"/>
      <name val="Calibri"/>
      <family val="2"/>
    </font>
    <font>
      <sz val="12"/>
      <color theme="0"/>
      <name val="Calibri"/>
      <family val="2"/>
      <scheme val="minor"/>
    </font>
    <font>
      <sz val="12"/>
      <color theme="0"/>
      <name val="Arial"/>
    </font>
    <font>
      <sz val="12"/>
      <color theme="3" tint="0.79998168889431442"/>
      <name val="Arial"/>
    </font>
    <font>
      <sz val="12"/>
      <color theme="6" tint="0.79998168889431442"/>
      <name val="Arial"/>
    </font>
    <font>
      <sz val="12"/>
      <color theme="5" tint="0.79998168889431442"/>
      <name val="Arial"/>
    </font>
    <font>
      <sz val="12"/>
      <color theme="7" tint="0.79998168889431442"/>
      <name val="Arial"/>
    </font>
    <font>
      <sz val="12"/>
      <color theme="9" tint="0.79998168889431442"/>
      <name val="Arial"/>
    </font>
    <font>
      <sz val="12"/>
      <color theme="0" tint="-0.14999847407452621"/>
      <name val="Arial"/>
    </font>
    <font>
      <sz val="12"/>
      <color rgb="FF000000"/>
      <name val="Lucida Grande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</borders>
  <cellStyleXfs count="362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44" fontId="2" fillId="0" borderId="1" xfId="1" applyFont="1" applyBorder="1" applyAlignment="1">
      <alignment horizontal="left" vertical="center"/>
    </xf>
    <xf numFmtId="44" fontId="2" fillId="0" borderId="1" xfId="0" applyNumberFormat="1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44" fontId="6" fillId="0" borderId="1" xfId="0" applyNumberFormat="1" applyFont="1" applyBorder="1" applyAlignment="1">
      <alignment horizontal="left" vertical="center"/>
    </xf>
    <xf numFmtId="0" fontId="2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44" fontId="6" fillId="0" borderId="6" xfId="0" applyNumberFormat="1" applyFont="1" applyBorder="1" applyAlignment="1">
      <alignment horizontal="left" vertical="center"/>
    </xf>
    <xf numFmtId="0" fontId="2" fillId="0" borderId="0" xfId="0" applyFont="1"/>
    <xf numFmtId="0" fontId="2" fillId="9" borderId="2" xfId="0" applyFont="1" applyFill="1" applyBorder="1" applyAlignment="1">
      <alignment horizontal="right"/>
    </xf>
    <xf numFmtId="44" fontId="2" fillId="0" borderId="6" xfId="1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2" fillId="9" borderId="0" xfId="0" applyFont="1" applyFill="1" applyBorder="1" applyAlignment="1">
      <alignment vertical="top" wrapText="1"/>
    </xf>
    <xf numFmtId="0" fontId="2" fillId="9" borderId="3" xfId="0" applyFont="1" applyFill="1" applyBorder="1" applyAlignment="1">
      <alignment horizontal="right" vertical="top" wrapText="1"/>
    </xf>
    <xf numFmtId="0" fontId="2" fillId="9" borderId="7" xfId="0" applyFont="1" applyFill="1" applyBorder="1" applyAlignment="1">
      <alignment horizontal="right"/>
    </xf>
    <xf numFmtId="0" fontId="2" fillId="9" borderId="13" xfId="0" applyFont="1" applyFill="1" applyBorder="1" applyAlignment="1">
      <alignment vertical="center"/>
    </xf>
    <xf numFmtId="0" fontId="0" fillId="9" borderId="0" xfId="0" applyFill="1" applyBorder="1"/>
    <xf numFmtId="0" fontId="0" fillId="9" borderId="0" xfId="0" applyFill="1" applyBorder="1" applyAlignment="1">
      <alignment horizontal="center"/>
    </xf>
    <xf numFmtId="0" fontId="2" fillId="9" borderId="0" xfId="0" applyFont="1" applyFill="1"/>
    <xf numFmtId="0" fontId="6" fillId="10" borderId="5" xfId="0" applyFont="1" applyFill="1" applyBorder="1" applyAlignment="1"/>
    <xf numFmtId="0" fontId="6" fillId="0" borderId="11" xfId="0" applyFont="1" applyBorder="1" applyAlignment="1">
      <alignment horizontal="center" vertical="center"/>
    </xf>
    <xf numFmtId="165" fontId="6" fillId="0" borderId="1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6" fillId="0" borderId="11" xfId="0" applyNumberFormat="1" applyFont="1" applyBorder="1" applyAlignment="1">
      <alignment horizontal="center" vertical="center"/>
    </xf>
    <xf numFmtId="0" fontId="2" fillId="9" borderId="0" xfId="0" applyFont="1" applyFill="1" applyAlignment="1">
      <alignment horizontal="center"/>
    </xf>
    <xf numFmtId="165" fontId="6" fillId="0" borderId="1" xfId="0" applyNumberFormat="1" applyFont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horizontal="center"/>
    </xf>
    <xf numFmtId="0" fontId="2" fillId="2" borderId="13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vertical="center"/>
    </xf>
    <xf numFmtId="0" fontId="2" fillId="2" borderId="13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13" xfId="0" applyFont="1" applyFill="1" applyBorder="1" applyAlignment="1">
      <alignment horizontal="right"/>
    </xf>
    <xf numFmtId="0" fontId="2" fillId="0" borderId="9" xfId="0" applyFont="1" applyBorder="1" applyAlignment="1">
      <alignment horizontal="center" vertical="center"/>
    </xf>
    <xf numFmtId="44" fontId="2" fillId="0" borderId="9" xfId="1" applyFont="1" applyBorder="1" applyAlignment="1">
      <alignment horizontal="left" vertical="center"/>
    </xf>
    <xf numFmtId="0" fontId="2" fillId="2" borderId="13" xfId="0" applyFont="1" applyFill="1" applyBorder="1" applyAlignment="1">
      <alignment horizontal="left"/>
    </xf>
    <xf numFmtId="0" fontId="2" fillId="9" borderId="5" xfId="0" applyFont="1" applyFill="1" applyBorder="1" applyAlignment="1">
      <alignment vertical="top"/>
    </xf>
    <xf numFmtId="44" fontId="2" fillId="8" borderId="13" xfId="0" applyNumberFormat="1" applyFont="1" applyFill="1" applyBorder="1" applyAlignment="1">
      <alignment vertical="center"/>
    </xf>
    <xf numFmtId="165" fontId="2" fillId="9" borderId="13" xfId="0" applyNumberFormat="1" applyFont="1" applyFill="1" applyBorder="1" applyAlignment="1">
      <alignment horizontal="center" vertical="top"/>
    </xf>
    <xf numFmtId="0" fontId="6" fillId="9" borderId="13" xfId="0" applyFont="1" applyFill="1" applyBorder="1" applyAlignment="1">
      <alignment horizontal="right" vertical="center"/>
    </xf>
    <xf numFmtId="44" fontId="6" fillId="0" borderId="5" xfId="0" applyNumberFormat="1" applyFont="1" applyBorder="1" applyAlignment="1">
      <alignment horizontal="left" vertical="center"/>
    </xf>
    <xf numFmtId="0" fontId="2" fillId="2" borderId="12" xfId="0" applyFont="1" applyFill="1" applyBorder="1" applyAlignment="1">
      <alignment vertical="center"/>
    </xf>
    <xf numFmtId="1" fontId="2" fillId="2" borderId="12" xfId="0" applyNumberFormat="1" applyFont="1" applyFill="1" applyBorder="1" applyAlignment="1">
      <alignment horizontal="left" vertical="center"/>
    </xf>
    <xf numFmtId="166" fontId="6" fillId="10" borderId="6" xfId="0" applyNumberFormat="1" applyFont="1" applyFill="1" applyBorder="1" applyAlignment="1">
      <alignment horizontal="left" vertical="center"/>
    </xf>
    <xf numFmtId="0" fontId="2" fillId="9" borderId="1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44" fontId="2" fillId="9" borderId="1" xfId="1" applyFont="1" applyFill="1" applyBorder="1" applyAlignment="1">
      <alignment horizontal="center" vertical="center"/>
    </xf>
    <xf numFmtId="0" fontId="2" fillId="9" borderId="14" xfId="0" applyFont="1" applyFill="1" applyBorder="1" applyAlignment="1">
      <alignment horizontal="right"/>
    </xf>
    <xf numFmtId="0" fontId="8" fillId="9" borderId="0" xfId="0" applyFont="1" applyFill="1"/>
    <xf numFmtId="0" fontId="2" fillId="2" borderId="13" xfId="0" applyFont="1" applyFill="1" applyBorder="1" applyAlignment="1">
      <alignment horizontal="right" vertical="center"/>
    </xf>
    <xf numFmtId="44" fontId="7" fillId="8" borderId="13" xfId="0" applyNumberFormat="1" applyFont="1" applyFill="1" applyBorder="1" applyAlignment="1">
      <alignment horizontal="center"/>
    </xf>
    <xf numFmtId="0" fontId="2" fillId="0" borderId="6" xfId="0" applyFont="1" applyBorder="1"/>
    <xf numFmtId="164" fontId="2" fillId="9" borderId="3" xfId="0" applyNumberFormat="1" applyFont="1" applyFill="1" applyBorder="1" applyAlignment="1">
      <alignment horizontal="left" vertical="center"/>
    </xf>
    <xf numFmtId="0" fontId="2" fillId="9" borderId="0" xfId="0" applyFont="1" applyFill="1" applyBorder="1" applyAlignment="1">
      <alignment horizontal="left" vertical="center"/>
    </xf>
    <xf numFmtId="14" fontId="2" fillId="9" borderId="12" xfId="0" applyNumberFormat="1" applyFont="1" applyFill="1" applyBorder="1" applyAlignment="1">
      <alignment vertical="center"/>
    </xf>
    <xf numFmtId="0" fontId="10" fillId="9" borderId="13" xfId="0" applyNumberFormat="1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0" fillId="9" borderId="0" xfId="0" applyFont="1" applyFill="1" applyAlignment="1">
      <alignment horizontal="center" vertical="center"/>
    </xf>
    <xf numFmtId="0" fontId="12" fillId="7" borderId="5" xfId="0" applyFont="1" applyFill="1" applyBorder="1" applyAlignment="1">
      <alignment horizontal="center" vertical="center"/>
    </xf>
    <xf numFmtId="0" fontId="10" fillId="9" borderId="0" xfId="0" applyFont="1" applyFill="1" applyAlignment="1">
      <alignment horizontal="center"/>
    </xf>
    <xf numFmtId="0" fontId="13" fillId="4" borderId="5" xfId="0" applyFont="1" applyFill="1" applyBorder="1" applyAlignment="1">
      <alignment horizontal="center" vertical="center"/>
    </xf>
    <xf numFmtId="0" fontId="14" fillId="5" borderId="5" xfId="0" applyFont="1" applyFill="1" applyBorder="1" applyAlignment="1">
      <alignment horizontal="center" vertical="center" wrapText="1"/>
    </xf>
    <xf numFmtId="0" fontId="9" fillId="9" borderId="0" xfId="0" applyFont="1" applyFill="1" applyAlignment="1">
      <alignment horizontal="center"/>
    </xf>
    <xf numFmtId="0" fontId="15" fillId="6" borderId="5" xfId="0" applyFont="1" applyFill="1" applyBorder="1" applyAlignment="1">
      <alignment horizontal="center" vertical="center"/>
    </xf>
    <xf numFmtId="0" fontId="16" fillId="8" borderId="5" xfId="0" applyFont="1" applyFill="1" applyBorder="1" applyAlignment="1">
      <alignment horizontal="center" vertical="center"/>
    </xf>
    <xf numFmtId="167" fontId="2" fillId="9" borderId="12" xfId="0" applyNumberFormat="1" applyFont="1" applyFill="1" applyBorder="1" applyAlignment="1">
      <alignment horizontal="left" vertical="center"/>
    </xf>
    <xf numFmtId="168" fontId="2" fillId="9" borderId="12" xfId="0" applyNumberFormat="1" applyFont="1" applyFill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9" borderId="13" xfId="0" applyFont="1" applyFill="1" applyBorder="1" applyAlignment="1">
      <alignment horizontal="left" vertical="center"/>
    </xf>
    <xf numFmtId="0" fontId="2" fillId="9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2" fillId="9" borderId="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2" fillId="3" borderId="13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2" fillId="9" borderId="13" xfId="0" applyNumberFormat="1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horizontal="left" vertical="center"/>
    </xf>
    <xf numFmtId="0" fontId="2" fillId="4" borderId="13" xfId="0" applyFont="1" applyFill="1" applyBorder="1" applyAlignment="1">
      <alignment horizontal="left" vertical="center"/>
    </xf>
    <xf numFmtId="0" fontId="2" fillId="4" borderId="6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5" borderId="13" xfId="0" applyFont="1" applyFill="1" applyBorder="1" applyAlignment="1">
      <alignment horizontal="left" vertical="center" wrapText="1"/>
    </xf>
    <xf numFmtId="0" fontId="2" fillId="5" borderId="6" xfId="0" applyFont="1" applyFill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2" fillId="0" borderId="14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 wrapText="1"/>
    </xf>
    <xf numFmtId="0" fontId="2" fillId="6" borderId="13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  <xf numFmtId="0" fontId="2" fillId="8" borderId="13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horizontal="left" vertical="center"/>
    </xf>
    <xf numFmtId="0" fontId="6" fillId="0" borderId="15" xfId="0" applyFont="1" applyBorder="1" applyAlignment="1">
      <alignment horizontal="left" vertical="center" wrapText="1"/>
    </xf>
    <xf numFmtId="0" fontId="2" fillId="11" borderId="5" xfId="0" applyFon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center" vertical="center"/>
    </xf>
    <xf numFmtId="0" fontId="2" fillId="11" borderId="6" xfId="0" applyFont="1" applyFill="1" applyBorder="1" applyAlignment="1">
      <alignment horizontal="center" vertical="center"/>
    </xf>
    <xf numFmtId="164" fontId="2" fillId="9" borderId="3" xfId="0" applyNumberFormat="1" applyFont="1" applyFill="1" applyBorder="1" applyAlignment="1">
      <alignment horizontal="left" vertical="center"/>
    </xf>
    <xf numFmtId="0" fontId="2" fillId="0" borderId="13" xfId="0" applyFont="1" applyBorder="1" applyAlignment="1">
      <alignment horizontal="left"/>
    </xf>
    <xf numFmtId="0" fontId="2" fillId="9" borderId="0" xfId="0" applyFont="1" applyFill="1" applyBorder="1" applyAlignment="1">
      <alignment horizontal="left" vertical="center"/>
    </xf>
    <xf numFmtId="0" fontId="7" fillId="8" borderId="5" xfId="0" applyFont="1" applyFill="1" applyBorder="1" applyAlignment="1">
      <alignment horizontal="center"/>
    </xf>
    <xf numFmtId="0" fontId="7" fillId="8" borderId="13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left" vertical="top" wrapText="1"/>
    </xf>
    <xf numFmtId="0" fontId="2" fillId="9" borderId="4" xfId="0" applyFont="1" applyFill="1" applyBorder="1" applyAlignment="1">
      <alignment horizontal="left" vertical="top" wrapText="1"/>
    </xf>
    <xf numFmtId="0" fontId="2" fillId="9" borderId="0" xfId="0" applyFont="1" applyFill="1" applyBorder="1" applyAlignment="1">
      <alignment horizontal="left" vertical="top" wrapText="1"/>
    </xf>
    <xf numFmtId="0" fontId="2" fillId="9" borderId="8" xfId="0" applyFont="1" applyFill="1" applyBorder="1" applyAlignment="1">
      <alignment horizontal="left" vertical="top" wrapText="1"/>
    </xf>
    <xf numFmtId="0" fontId="2" fillId="9" borderId="12" xfId="0" applyFont="1" applyFill="1" applyBorder="1" applyAlignment="1">
      <alignment horizontal="left" vertical="top" wrapText="1"/>
    </xf>
    <xf numFmtId="0" fontId="2" fillId="9" borderId="10" xfId="0" applyFont="1" applyFill="1" applyBorder="1" applyAlignment="1">
      <alignment horizontal="left" vertical="top" wrapText="1"/>
    </xf>
    <xf numFmtId="0" fontId="2" fillId="9" borderId="13" xfId="0" applyFont="1" applyFill="1" applyBorder="1" applyAlignment="1">
      <alignment horizontal="right" vertical="center"/>
    </xf>
    <xf numFmtId="0" fontId="6" fillId="10" borderId="13" xfId="0" applyFont="1" applyFill="1" applyBorder="1" applyAlignment="1">
      <alignment horizontal="right" vertical="center"/>
    </xf>
    <xf numFmtId="0" fontId="2" fillId="9" borderId="13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right" vertical="center"/>
    </xf>
  </cellXfs>
  <cellStyles count="36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165100</xdr:colOff>
          <xdr:row>8</xdr:row>
          <xdr:rowOff>0</xdr:rowOff>
        </xdr:from>
        <xdr:to>
          <xdr:col>8</xdr:col>
          <xdr:colOff>647700</xdr:colOff>
          <xdr:row>9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Editer liste fourniture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O129"/>
  <sheetViews>
    <sheetView tabSelected="1" view="pageLayout" workbookViewId="0">
      <selection activeCell="B1" sqref="B1:C1"/>
    </sheetView>
  </sheetViews>
  <sheetFormatPr baseColWidth="10" defaultColWidth="10.83203125" defaultRowHeight="15" x14ac:dyDescent="0"/>
  <cols>
    <col min="1" max="1" width="8.33203125" customWidth="1"/>
    <col min="2" max="2" width="3" style="1" customWidth="1"/>
    <col min="3" max="3" width="11.33203125" style="1" customWidth="1"/>
    <col min="4" max="4" width="2.83203125" style="1" customWidth="1"/>
    <col min="5" max="5" width="12.6640625" customWidth="1"/>
    <col min="6" max="6" width="7.6640625" customWidth="1"/>
    <col min="7" max="7" width="8.5" customWidth="1"/>
    <col min="8" max="8" width="2.83203125" customWidth="1"/>
    <col min="9" max="9" width="13.1640625" customWidth="1"/>
    <col min="10" max="10" width="10.33203125" customWidth="1"/>
    <col min="11" max="11" width="7.6640625" customWidth="1"/>
    <col min="16" max="16" width="8.1640625" customWidth="1"/>
    <col min="17" max="17" width="7.6640625" customWidth="1"/>
    <col min="21" max="21" width="21.5" customWidth="1"/>
    <col min="23" max="23" width="8.1640625" customWidth="1"/>
  </cols>
  <sheetData>
    <row r="1" spans="1:10">
      <c r="A1" s="12" t="s">
        <v>1</v>
      </c>
      <c r="B1" s="117">
        <v>612345678</v>
      </c>
      <c r="C1" s="117"/>
      <c r="D1" s="63"/>
      <c r="E1" s="18" t="s">
        <v>20</v>
      </c>
      <c r="F1" s="122"/>
      <c r="G1" s="122"/>
      <c r="H1" s="122"/>
      <c r="I1" s="122"/>
      <c r="J1" s="123"/>
    </row>
    <row r="2" spans="1:10" ht="15" customHeight="1">
      <c r="A2" s="19" t="s">
        <v>2</v>
      </c>
      <c r="B2" s="119" t="s">
        <v>56</v>
      </c>
      <c r="C2" s="119"/>
      <c r="D2" s="64"/>
      <c r="E2" s="17"/>
      <c r="F2" s="124"/>
      <c r="G2" s="124"/>
      <c r="H2" s="124"/>
      <c r="I2" s="124"/>
      <c r="J2" s="125"/>
    </row>
    <row r="3" spans="1:10">
      <c r="A3" s="58" t="s">
        <v>21</v>
      </c>
      <c r="B3" s="65" t="s">
        <v>28</v>
      </c>
      <c r="C3" s="76"/>
      <c r="D3" s="65" t="s">
        <v>29</v>
      </c>
      <c r="E3" s="77"/>
      <c r="F3" s="126"/>
      <c r="G3" s="126"/>
      <c r="H3" s="126"/>
      <c r="I3" s="126"/>
      <c r="J3" s="127"/>
    </row>
    <row r="4" spans="1:10">
      <c r="A4" s="59"/>
      <c r="B4" s="37"/>
      <c r="C4" s="37"/>
      <c r="D4" s="37"/>
      <c r="E4" s="36"/>
      <c r="F4" s="36"/>
      <c r="G4" s="36"/>
      <c r="H4" s="36"/>
      <c r="I4" s="36"/>
      <c r="J4" s="36"/>
    </row>
    <row r="5" spans="1:10" ht="15" customHeight="1">
      <c r="A5" s="120"/>
      <c r="B5" s="121"/>
      <c r="C5" s="61"/>
      <c r="D5" s="61"/>
      <c r="E5" s="48"/>
      <c r="F5" s="47"/>
      <c r="G5" s="128" t="s">
        <v>19</v>
      </c>
      <c r="H5" s="128"/>
      <c r="I5" s="49">
        <f>SUM(A54*J54+A55*J55+A56*J56+A57*J57+A58*J58+A59*J59+A60*J60+A61*J61+A62*J62+A63*J63+A66*J66+A67*J67+A70*J70+A71*J71+A72*J72+A73*J73+A76*J76+A77*J77+A78*J78+A81*J81+A84*J84+A85*J85+A86*J86+A87*J87+A88*J88+A89*J89+A91*J91+A92*J92+A93*J93+A94*J94+A95*J95)</f>
        <v>36.93</v>
      </c>
      <c r="J5" s="62"/>
    </row>
    <row r="6" spans="1:10">
      <c r="A6" s="36"/>
      <c r="B6" s="37"/>
      <c r="C6" s="37"/>
      <c r="D6" s="37"/>
      <c r="E6" s="36"/>
      <c r="F6" s="36"/>
      <c r="G6" s="36"/>
      <c r="H6" s="36"/>
      <c r="I6" s="36"/>
      <c r="J6" s="36"/>
    </row>
    <row r="7" spans="1:10">
      <c r="A7" s="24"/>
      <c r="B7" s="118"/>
      <c r="C7" s="118"/>
      <c r="D7" s="129"/>
      <c r="E7" s="129"/>
      <c r="F7" s="20" t="s">
        <v>38</v>
      </c>
      <c r="G7" s="130"/>
      <c r="H7" s="130"/>
      <c r="I7" s="130"/>
      <c r="J7" s="54">
        <f>SUM(A10*1+A11*1+A12*1+A14*1+A15*1+A13*1+A16*1+A18*1.5+A19*1.5+A20*1+A21*1.5+A22*1+A23*1+A24*1+A25*1+A27*1+A28*1+A29*0.5+A30*0.5+A31*0.5+A32*1+A34*1+A35*1+A36*1+A37*1+A38*1+A39*1+A40*1+A42*0.5+A43*1+A44*1+A45*1+A47*1+A48*1+A50*1)/8</f>
        <v>0.9375</v>
      </c>
    </row>
    <row r="8" spans="1:10" ht="15" customHeight="1">
      <c r="A8" s="21"/>
      <c r="B8" s="22"/>
      <c r="C8" s="22"/>
      <c r="D8" s="22"/>
      <c r="E8" s="21"/>
      <c r="F8" s="21"/>
      <c r="G8" s="21"/>
      <c r="H8" s="21"/>
      <c r="I8" s="21"/>
      <c r="J8" s="21"/>
    </row>
    <row r="9" spans="1:10" ht="15" customHeight="1">
      <c r="A9" s="40"/>
      <c r="B9" s="41"/>
      <c r="C9" s="41"/>
      <c r="D9" s="41"/>
      <c r="E9" s="43"/>
      <c r="F9" s="46"/>
      <c r="G9" s="43"/>
      <c r="H9" s="38"/>
      <c r="I9" s="60"/>
      <c r="J9" s="39"/>
    </row>
    <row r="10" spans="1:10" ht="15" customHeight="1">
      <c r="A10" s="44">
        <v>1</v>
      </c>
      <c r="B10" s="44" t="s">
        <v>0</v>
      </c>
      <c r="C10" s="45">
        <v>15</v>
      </c>
      <c r="D10" s="81"/>
      <c r="E10" s="82"/>
      <c r="F10" s="82"/>
      <c r="G10" s="82"/>
      <c r="H10" s="82"/>
      <c r="I10" s="83"/>
      <c r="J10" s="45">
        <f t="shared" ref="J10:J16" si="0">A10*C10</f>
        <v>15</v>
      </c>
    </row>
    <row r="11" spans="1:10">
      <c r="A11" s="15">
        <v>1</v>
      </c>
      <c r="B11" s="15" t="s">
        <v>0</v>
      </c>
      <c r="C11" s="3">
        <v>20</v>
      </c>
      <c r="D11" s="81"/>
      <c r="E11" s="82"/>
      <c r="F11" s="82"/>
      <c r="G11" s="82"/>
      <c r="H11" s="82"/>
      <c r="I11" s="83"/>
      <c r="J11" s="3">
        <f t="shared" si="0"/>
        <v>20</v>
      </c>
    </row>
    <row r="12" spans="1:10" ht="15" customHeight="1">
      <c r="A12" s="15">
        <v>1</v>
      </c>
      <c r="B12" s="15" t="s">
        <v>0</v>
      </c>
      <c r="C12" s="3">
        <v>20</v>
      </c>
      <c r="D12" s="81"/>
      <c r="E12" s="82"/>
      <c r="F12" s="82"/>
      <c r="G12" s="82"/>
      <c r="H12" s="82"/>
      <c r="I12" s="83"/>
      <c r="J12" s="3">
        <f t="shared" si="0"/>
        <v>20</v>
      </c>
    </row>
    <row r="13" spans="1:10">
      <c r="A13" s="7">
        <v>1</v>
      </c>
      <c r="B13" s="15" t="s">
        <v>0</v>
      </c>
      <c r="C13" s="3">
        <v>30</v>
      </c>
      <c r="D13" s="81"/>
      <c r="E13" s="82"/>
      <c r="F13" s="82"/>
      <c r="G13" s="82"/>
      <c r="H13" s="82"/>
      <c r="I13" s="83"/>
      <c r="J13" s="3">
        <f>A13*C13</f>
        <v>30</v>
      </c>
    </row>
    <row r="14" spans="1:10">
      <c r="A14" s="7">
        <v>1</v>
      </c>
      <c r="B14" s="15" t="s">
        <v>0</v>
      </c>
      <c r="C14" s="3">
        <v>15</v>
      </c>
      <c r="D14" s="81"/>
      <c r="E14" s="82"/>
      <c r="F14" s="82"/>
      <c r="G14" s="82"/>
      <c r="H14" s="82"/>
      <c r="I14" s="83"/>
      <c r="J14" s="3">
        <f t="shared" si="0"/>
        <v>15</v>
      </c>
    </row>
    <row r="15" spans="1:10" ht="15" customHeight="1">
      <c r="A15" s="7">
        <v>1</v>
      </c>
      <c r="B15" s="15" t="s">
        <v>0</v>
      </c>
      <c r="C15" s="3">
        <v>20</v>
      </c>
      <c r="D15" s="81"/>
      <c r="E15" s="82"/>
      <c r="F15" s="82"/>
      <c r="G15" s="82"/>
      <c r="H15" s="82"/>
      <c r="I15" s="83"/>
      <c r="J15" s="3">
        <f t="shared" si="0"/>
        <v>20</v>
      </c>
    </row>
    <row r="16" spans="1:10" ht="15" customHeight="1">
      <c r="A16" s="16"/>
      <c r="B16" s="14" t="s">
        <v>0</v>
      </c>
      <c r="C16" s="51">
        <v>15</v>
      </c>
      <c r="D16" s="78"/>
      <c r="E16" s="79"/>
      <c r="F16" s="79"/>
      <c r="G16" s="50" t="s">
        <v>14</v>
      </c>
      <c r="H16" s="84" t="s">
        <v>15</v>
      </c>
      <c r="I16" s="85"/>
      <c r="J16" s="13">
        <f t="shared" si="0"/>
        <v>0</v>
      </c>
    </row>
    <row r="17" spans="1:15">
      <c r="A17" s="40"/>
      <c r="B17" s="41"/>
      <c r="C17" s="41"/>
      <c r="D17" s="52"/>
      <c r="E17" s="52"/>
      <c r="F17" s="132"/>
      <c r="G17" s="132"/>
      <c r="H17" s="132"/>
      <c r="I17" s="53"/>
      <c r="J17" s="42"/>
    </row>
    <row r="18" spans="1:15" ht="15" customHeight="1">
      <c r="A18" s="16">
        <v>1</v>
      </c>
      <c r="B18" s="14" t="s">
        <v>0</v>
      </c>
      <c r="C18" s="6">
        <v>50</v>
      </c>
      <c r="D18" s="78"/>
      <c r="E18" s="79"/>
      <c r="F18" s="79"/>
      <c r="G18" s="79"/>
      <c r="H18" s="79"/>
      <c r="I18" s="80"/>
      <c r="J18" s="3">
        <f t="shared" ref="J18:J25" si="1">A18*C18</f>
        <v>50</v>
      </c>
    </row>
    <row r="19" spans="1:15">
      <c r="A19" s="7"/>
      <c r="B19" s="15" t="s">
        <v>0</v>
      </c>
      <c r="C19" s="3">
        <v>40</v>
      </c>
      <c r="D19" s="81"/>
      <c r="E19" s="82"/>
      <c r="F19" s="82"/>
      <c r="G19" s="82"/>
      <c r="H19" s="82"/>
      <c r="I19" s="83"/>
      <c r="J19" s="3">
        <f t="shared" si="1"/>
        <v>0</v>
      </c>
    </row>
    <row r="20" spans="1:15" ht="15" customHeight="1">
      <c r="A20" s="16"/>
      <c r="B20" s="14" t="s">
        <v>0</v>
      </c>
      <c r="C20" s="6">
        <v>20</v>
      </c>
      <c r="D20" s="78"/>
      <c r="E20" s="79"/>
      <c r="F20" s="79"/>
      <c r="G20" s="79"/>
      <c r="H20" s="79"/>
      <c r="I20" s="80"/>
      <c r="J20" s="3">
        <f t="shared" si="1"/>
        <v>0</v>
      </c>
    </row>
    <row r="21" spans="1:15">
      <c r="A21" s="16"/>
      <c r="B21" s="14" t="s">
        <v>0</v>
      </c>
      <c r="C21" s="6">
        <v>20</v>
      </c>
      <c r="D21" s="78"/>
      <c r="E21" s="79"/>
      <c r="F21" s="79"/>
      <c r="G21" s="79"/>
      <c r="H21" s="79"/>
      <c r="I21" s="80"/>
      <c r="J21" s="3">
        <f t="shared" si="1"/>
        <v>0</v>
      </c>
    </row>
    <row r="22" spans="1:15" ht="15" customHeight="1">
      <c r="A22" s="16"/>
      <c r="B22" s="14" t="s">
        <v>0</v>
      </c>
      <c r="C22" s="6">
        <v>20</v>
      </c>
      <c r="D22" s="78"/>
      <c r="E22" s="79"/>
      <c r="F22" s="79"/>
      <c r="G22" s="79"/>
      <c r="H22" s="79"/>
      <c r="I22" s="80"/>
      <c r="J22" s="3">
        <f t="shared" si="1"/>
        <v>0</v>
      </c>
    </row>
    <row r="23" spans="1:15">
      <c r="A23" s="8"/>
      <c r="B23" s="5" t="s">
        <v>0</v>
      </c>
      <c r="C23" s="6">
        <v>20</v>
      </c>
      <c r="D23" s="78"/>
      <c r="E23" s="79"/>
      <c r="F23" s="79"/>
      <c r="G23" s="79"/>
      <c r="H23" s="79"/>
      <c r="I23" s="80"/>
      <c r="J23" s="3">
        <f t="shared" si="1"/>
        <v>0</v>
      </c>
    </row>
    <row r="24" spans="1:15">
      <c r="A24" s="8"/>
      <c r="B24" s="5" t="s">
        <v>0</v>
      </c>
      <c r="C24" s="6">
        <v>20</v>
      </c>
      <c r="D24" s="78"/>
      <c r="E24" s="79"/>
      <c r="F24" s="79"/>
      <c r="G24" s="79"/>
      <c r="H24" s="79"/>
      <c r="I24" s="80"/>
      <c r="J24" s="3">
        <f t="shared" si="1"/>
        <v>0</v>
      </c>
    </row>
    <row r="25" spans="1:15">
      <c r="A25" s="8"/>
      <c r="B25" s="5" t="s">
        <v>0</v>
      </c>
      <c r="C25" s="6">
        <v>20</v>
      </c>
      <c r="D25" s="78"/>
      <c r="E25" s="79"/>
      <c r="F25" s="79"/>
      <c r="G25" s="79"/>
      <c r="H25" s="79"/>
      <c r="I25" s="80"/>
      <c r="J25" s="3">
        <f t="shared" si="1"/>
        <v>0</v>
      </c>
    </row>
    <row r="26" spans="1:15" ht="15" customHeight="1">
      <c r="A26" s="131"/>
      <c r="B26" s="131"/>
      <c r="C26" s="131"/>
      <c r="D26" s="131"/>
      <c r="E26" s="131"/>
      <c r="F26" s="131"/>
      <c r="G26" s="131"/>
      <c r="H26" s="131"/>
      <c r="I26" s="131"/>
      <c r="J26" s="131"/>
    </row>
    <row r="27" spans="1:15">
      <c r="A27" s="7"/>
      <c r="B27" s="2" t="s">
        <v>0</v>
      </c>
      <c r="C27" s="3">
        <v>20</v>
      </c>
      <c r="D27" s="81"/>
      <c r="E27" s="82"/>
      <c r="F27" s="82"/>
      <c r="G27" s="82"/>
      <c r="H27" s="82"/>
      <c r="I27" s="83"/>
      <c r="J27" s="4">
        <f t="shared" ref="J27:J32" si="2">A27*C27</f>
        <v>0</v>
      </c>
    </row>
    <row r="28" spans="1:15" ht="15" customHeight="1">
      <c r="A28" s="7"/>
      <c r="B28" s="2" t="s">
        <v>0</v>
      </c>
      <c r="C28" s="3">
        <v>20</v>
      </c>
      <c r="D28" s="81"/>
      <c r="E28" s="82"/>
      <c r="F28" s="82"/>
      <c r="G28" s="82"/>
      <c r="H28" s="82"/>
      <c r="I28" s="83"/>
      <c r="J28" s="4">
        <f t="shared" si="2"/>
        <v>0</v>
      </c>
    </row>
    <row r="29" spans="1:15">
      <c r="A29" s="7"/>
      <c r="B29" s="2" t="s">
        <v>0</v>
      </c>
      <c r="C29" s="3">
        <v>10</v>
      </c>
      <c r="D29" s="81"/>
      <c r="E29" s="82"/>
      <c r="F29" s="82"/>
      <c r="G29" s="82"/>
      <c r="H29" s="82"/>
      <c r="I29" s="83"/>
      <c r="J29" s="4">
        <f t="shared" si="2"/>
        <v>0</v>
      </c>
      <c r="K29" s="11"/>
      <c r="L29" s="11"/>
      <c r="M29" s="11"/>
      <c r="N29" s="11"/>
      <c r="O29" s="11"/>
    </row>
    <row r="30" spans="1:15">
      <c r="A30" s="7"/>
      <c r="B30" s="2" t="s">
        <v>0</v>
      </c>
      <c r="C30" s="3">
        <v>10</v>
      </c>
      <c r="D30" s="81"/>
      <c r="E30" s="82"/>
      <c r="F30" s="82"/>
      <c r="G30" s="82"/>
      <c r="H30" s="82"/>
      <c r="I30" s="83"/>
      <c r="J30" s="4">
        <f t="shared" si="2"/>
        <v>0</v>
      </c>
      <c r="K30" s="11"/>
      <c r="L30" s="11"/>
      <c r="M30" s="11"/>
      <c r="N30" s="11"/>
      <c r="O30" s="11"/>
    </row>
    <row r="31" spans="1:15">
      <c r="A31" s="7"/>
      <c r="B31" s="2" t="s">
        <v>0</v>
      </c>
      <c r="C31" s="3">
        <v>10</v>
      </c>
      <c r="D31" s="81"/>
      <c r="E31" s="82"/>
      <c r="F31" s="82"/>
      <c r="G31" s="82"/>
      <c r="H31" s="82"/>
      <c r="I31" s="83"/>
      <c r="J31" s="4">
        <f t="shared" si="2"/>
        <v>0</v>
      </c>
      <c r="K31" s="11"/>
      <c r="L31" s="11"/>
      <c r="M31" s="11"/>
      <c r="N31" s="11"/>
      <c r="O31" s="11"/>
    </row>
    <row r="32" spans="1:15" ht="15" customHeight="1">
      <c r="A32" s="7"/>
      <c r="B32" s="2" t="s">
        <v>0</v>
      </c>
      <c r="C32" s="3">
        <v>10</v>
      </c>
      <c r="D32" s="81"/>
      <c r="E32" s="82"/>
      <c r="F32" s="82"/>
      <c r="G32" s="82"/>
      <c r="H32" s="82"/>
      <c r="I32" s="83"/>
      <c r="J32" s="4">
        <f t="shared" si="2"/>
        <v>0</v>
      </c>
      <c r="K32" s="11"/>
      <c r="L32" s="11"/>
      <c r="M32" s="11"/>
      <c r="N32" s="11"/>
      <c r="O32" s="11"/>
    </row>
    <row r="33" spans="1:15">
      <c r="A33" s="131"/>
      <c r="B33" s="131"/>
      <c r="C33" s="131"/>
      <c r="D33" s="131"/>
      <c r="E33" s="131"/>
      <c r="F33" s="131"/>
      <c r="G33" s="131"/>
      <c r="H33" s="131"/>
      <c r="I33" s="131"/>
      <c r="J33" s="131"/>
      <c r="K33" s="11"/>
      <c r="L33" s="11"/>
      <c r="M33" s="11"/>
      <c r="N33" s="11"/>
      <c r="O33" s="11"/>
    </row>
    <row r="34" spans="1:15" ht="15" customHeight="1">
      <c r="A34" s="7">
        <f>IF(A16=0,0,IF(A16&lt;=3,1))</f>
        <v>0</v>
      </c>
      <c r="B34" s="2" t="s">
        <v>0</v>
      </c>
      <c r="C34" s="3">
        <v>10</v>
      </c>
      <c r="D34" s="81"/>
      <c r="E34" s="82"/>
      <c r="F34" s="82"/>
      <c r="G34" s="82"/>
      <c r="H34" s="82"/>
      <c r="I34" s="83"/>
      <c r="J34" s="3">
        <f t="shared" ref="J34:J39" si="3">A34*C34</f>
        <v>0</v>
      </c>
      <c r="K34" s="11"/>
      <c r="L34" s="11"/>
      <c r="M34" s="11"/>
      <c r="N34" s="11"/>
      <c r="O34" s="11"/>
    </row>
    <row r="35" spans="1:15">
      <c r="A35" s="7"/>
      <c r="B35" s="2" t="s">
        <v>0</v>
      </c>
      <c r="C35" s="3">
        <v>5</v>
      </c>
      <c r="D35" s="81"/>
      <c r="E35" s="82"/>
      <c r="F35" s="82"/>
      <c r="G35" s="82"/>
      <c r="H35" s="82"/>
      <c r="I35" s="83"/>
      <c r="J35" s="3">
        <f t="shared" si="3"/>
        <v>0</v>
      </c>
      <c r="K35" s="11"/>
      <c r="L35" s="11"/>
      <c r="M35" s="11"/>
      <c r="N35" s="11"/>
      <c r="O35" s="11"/>
    </row>
    <row r="36" spans="1:15">
      <c r="A36" s="7"/>
      <c r="B36" s="2" t="s">
        <v>0</v>
      </c>
      <c r="C36" s="3">
        <v>10</v>
      </c>
      <c r="D36" s="81"/>
      <c r="E36" s="82"/>
      <c r="F36" s="82"/>
      <c r="G36" s="82"/>
      <c r="H36" s="82"/>
      <c r="I36" s="83"/>
      <c r="J36" s="3">
        <f t="shared" si="3"/>
        <v>0</v>
      </c>
      <c r="K36" s="11"/>
      <c r="L36" s="11"/>
      <c r="M36" s="11"/>
      <c r="N36" s="11"/>
      <c r="O36" s="11"/>
    </row>
    <row r="37" spans="1:15" ht="15" customHeight="1">
      <c r="A37" s="7"/>
      <c r="B37" s="2" t="s">
        <v>0</v>
      </c>
      <c r="C37" s="3">
        <v>10</v>
      </c>
      <c r="D37" s="81"/>
      <c r="E37" s="82"/>
      <c r="F37" s="82"/>
      <c r="G37" s="82"/>
      <c r="H37" s="82"/>
      <c r="I37" s="83"/>
      <c r="J37" s="3">
        <f t="shared" si="3"/>
        <v>0</v>
      </c>
      <c r="K37" s="11"/>
      <c r="L37" s="11"/>
      <c r="M37" s="11"/>
      <c r="N37" s="11"/>
      <c r="O37" s="11"/>
    </row>
    <row r="38" spans="1:15" ht="15" customHeight="1">
      <c r="A38" s="7"/>
      <c r="B38" s="2" t="s">
        <v>0</v>
      </c>
      <c r="C38" s="3">
        <v>10</v>
      </c>
      <c r="D38" s="81"/>
      <c r="E38" s="82"/>
      <c r="F38" s="82"/>
      <c r="G38" s="82"/>
      <c r="H38" s="82"/>
      <c r="I38" s="83"/>
      <c r="J38" s="3">
        <f t="shared" si="3"/>
        <v>0</v>
      </c>
      <c r="K38" s="11"/>
      <c r="L38" s="11"/>
      <c r="M38" s="11"/>
      <c r="N38" s="11"/>
      <c r="O38" s="11"/>
    </row>
    <row r="39" spans="1:15">
      <c r="A39" s="7"/>
      <c r="B39" s="2" t="s">
        <v>0</v>
      </c>
      <c r="C39" s="3">
        <v>20</v>
      </c>
      <c r="D39" s="81"/>
      <c r="E39" s="82"/>
      <c r="F39" s="82"/>
      <c r="G39" s="82"/>
      <c r="H39" s="82"/>
      <c r="I39" s="83"/>
      <c r="J39" s="3">
        <f t="shared" si="3"/>
        <v>0</v>
      </c>
      <c r="K39" s="11"/>
      <c r="L39" s="11"/>
      <c r="M39" s="11"/>
      <c r="N39" s="11"/>
      <c r="O39" s="11"/>
    </row>
    <row r="40" spans="1:15" ht="15" customHeight="1">
      <c r="A40" s="7"/>
      <c r="B40" s="2" t="s">
        <v>0</v>
      </c>
      <c r="C40" s="3">
        <v>10</v>
      </c>
      <c r="D40" s="81"/>
      <c r="E40" s="82"/>
      <c r="F40" s="82"/>
      <c r="G40" s="82"/>
      <c r="H40" s="82"/>
      <c r="I40" s="83"/>
      <c r="J40" s="3">
        <f>A40*C40</f>
        <v>0</v>
      </c>
      <c r="K40" s="11"/>
      <c r="L40" s="11"/>
      <c r="M40" s="11"/>
      <c r="N40" s="11"/>
      <c r="O40" s="11"/>
    </row>
    <row r="41" spans="1:15" ht="15" customHeight="1">
      <c r="A41" s="86"/>
      <c r="B41" s="86"/>
      <c r="C41" s="86"/>
      <c r="D41" s="86"/>
      <c r="E41" s="86"/>
      <c r="F41" s="86"/>
      <c r="G41" s="86"/>
      <c r="H41" s="86"/>
      <c r="I41" s="86"/>
      <c r="J41" s="86"/>
      <c r="K41" s="11"/>
      <c r="L41" s="11"/>
      <c r="M41" s="11"/>
      <c r="N41" s="11"/>
      <c r="O41" s="11"/>
    </row>
    <row r="42" spans="1:15" ht="15" customHeight="1">
      <c r="A42" s="7"/>
      <c r="B42" s="2" t="s">
        <v>0</v>
      </c>
      <c r="C42" s="3">
        <v>10</v>
      </c>
      <c r="D42" s="81"/>
      <c r="E42" s="82"/>
      <c r="F42" s="82"/>
      <c r="G42" s="82"/>
      <c r="H42" s="82"/>
      <c r="I42" s="83"/>
      <c r="J42" s="3">
        <f>A42*C42</f>
        <v>0</v>
      </c>
      <c r="K42" s="11"/>
      <c r="L42" s="11"/>
      <c r="M42" s="11"/>
      <c r="N42" s="11"/>
      <c r="O42" s="11"/>
    </row>
    <row r="43" spans="1:15">
      <c r="A43" s="7"/>
      <c r="B43" s="2" t="s">
        <v>0</v>
      </c>
      <c r="C43" s="3">
        <v>30</v>
      </c>
      <c r="D43" s="81"/>
      <c r="E43" s="82"/>
      <c r="F43" s="82"/>
      <c r="G43" s="82"/>
      <c r="H43" s="82"/>
      <c r="I43" s="83"/>
      <c r="J43" s="3">
        <f>A43*C43</f>
        <v>0</v>
      </c>
      <c r="K43" s="11"/>
      <c r="L43" s="11"/>
      <c r="M43" s="11"/>
      <c r="N43" s="11"/>
      <c r="O43" s="11"/>
    </row>
    <row r="44" spans="1:15" ht="15" customHeight="1">
      <c r="A44" s="7"/>
      <c r="B44" s="2" t="s">
        <v>0</v>
      </c>
      <c r="C44" s="3">
        <v>30</v>
      </c>
      <c r="D44" s="81"/>
      <c r="E44" s="82"/>
      <c r="F44" s="82"/>
      <c r="G44" s="82"/>
      <c r="H44" s="82"/>
      <c r="I44" s="83"/>
      <c r="J44" s="3">
        <f>A44*C44</f>
        <v>0</v>
      </c>
      <c r="K44" s="11"/>
      <c r="L44" s="11"/>
      <c r="M44" s="11"/>
      <c r="N44" s="11"/>
      <c r="O44" s="11"/>
    </row>
    <row r="45" spans="1:15">
      <c r="A45" s="7"/>
      <c r="B45" s="2" t="s">
        <v>0</v>
      </c>
      <c r="C45" s="3">
        <v>30</v>
      </c>
      <c r="D45" s="81"/>
      <c r="E45" s="82"/>
      <c r="F45" s="82"/>
      <c r="G45" s="82"/>
      <c r="H45" s="82"/>
      <c r="I45" s="83"/>
      <c r="J45" s="3">
        <f>A45*C45</f>
        <v>0</v>
      </c>
      <c r="K45" s="11"/>
      <c r="L45" s="11"/>
      <c r="M45" s="11"/>
      <c r="N45" s="11"/>
      <c r="O45" s="11"/>
    </row>
    <row r="46" spans="1:15" ht="15" customHeight="1">
      <c r="A46" s="131"/>
      <c r="B46" s="131"/>
      <c r="C46" s="131"/>
      <c r="D46" s="131"/>
      <c r="E46" s="131"/>
      <c r="F46" s="131"/>
      <c r="G46" s="131"/>
      <c r="H46" s="131"/>
      <c r="I46" s="131"/>
      <c r="J46" s="131"/>
      <c r="K46" s="11"/>
      <c r="L46" s="11"/>
      <c r="M46" s="11"/>
      <c r="N46" s="11"/>
      <c r="O46" s="11"/>
    </row>
    <row r="47" spans="1:15">
      <c r="A47" s="5"/>
      <c r="B47" s="9" t="s">
        <v>0</v>
      </c>
      <c r="C47" s="10">
        <v>20</v>
      </c>
      <c r="D47" s="78"/>
      <c r="E47" s="79"/>
      <c r="F47" s="79"/>
      <c r="G47" s="79"/>
      <c r="H47" s="79"/>
      <c r="I47" s="80"/>
      <c r="J47" s="10">
        <f>A47*C47</f>
        <v>0</v>
      </c>
      <c r="K47" s="11"/>
      <c r="L47" s="11"/>
      <c r="M47" s="11"/>
      <c r="N47" s="11"/>
      <c r="O47" s="11"/>
    </row>
    <row r="48" spans="1:15" ht="15" customHeight="1">
      <c r="A48" s="7"/>
      <c r="B48" s="2" t="s">
        <v>0</v>
      </c>
      <c r="C48" s="3">
        <v>20</v>
      </c>
      <c r="D48" s="81"/>
      <c r="E48" s="82"/>
      <c r="F48" s="82"/>
      <c r="G48" s="82"/>
      <c r="H48" s="82"/>
      <c r="I48" s="83"/>
      <c r="J48" s="4">
        <f>A48*C48</f>
        <v>0</v>
      </c>
    </row>
    <row r="49" spans="1:10">
      <c r="A49" s="98"/>
      <c r="B49" s="99"/>
      <c r="C49" s="99"/>
      <c r="D49" s="99"/>
      <c r="E49" s="99"/>
      <c r="F49" s="99"/>
      <c r="G49" s="99"/>
      <c r="H49" s="99"/>
      <c r="I49" s="99"/>
      <c r="J49" s="100"/>
    </row>
    <row r="50" spans="1:10">
      <c r="A50" s="7"/>
      <c r="B50" s="2" t="s">
        <v>0</v>
      </c>
      <c r="C50" s="3">
        <v>20</v>
      </c>
      <c r="D50" s="81"/>
      <c r="E50" s="82"/>
      <c r="F50" s="82"/>
      <c r="G50" s="82"/>
      <c r="H50" s="82"/>
      <c r="I50" s="83"/>
      <c r="J50" s="3">
        <f>A50*C50</f>
        <v>0</v>
      </c>
    </row>
    <row r="51" spans="1:10">
      <c r="A51" s="55" t="s">
        <v>24</v>
      </c>
      <c r="B51" s="87" t="s">
        <v>27</v>
      </c>
      <c r="C51" s="87"/>
      <c r="D51" s="87"/>
      <c r="E51" s="87"/>
      <c r="F51" s="87"/>
      <c r="G51" s="87"/>
      <c r="H51" s="87"/>
      <c r="I51" s="56" t="s">
        <v>25</v>
      </c>
      <c r="J51" s="57" t="s">
        <v>26</v>
      </c>
    </row>
    <row r="52" spans="1:10">
      <c r="A52" s="66">
        <f>SUM(A54+A55+A56+A57+A58+A59+A60+A61+A62+A63)</f>
        <v>4</v>
      </c>
      <c r="B52" s="93"/>
      <c r="C52" s="93"/>
      <c r="D52" s="93"/>
      <c r="E52" s="93"/>
      <c r="F52" s="93"/>
      <c r="G52" s="93"/>
      <c r="H52" s="93"/>
      <c r="I52" s="93"/>
      <c r="J52" s="93"/>
    </row>
    <row r="53" spans="1:10">
      <c r="A53" s="67">
        <f>SUM(A54+A55+A56+A57+A58+A59+A60+A61+A62+A63)</f>
        <v>4</v>
      </c>
      <c r="B53" s="91" t="s">
        <v>30</v>
      </c>
      <c r="C53" s="91"/>
      <c r="D53" s="91"/>
      <c r="E53" s="91"/>
      <c r="F53" s="91"/>
      <c r="G53" s="91"/>
      <c r="H53" s="91"/>
      <c r="I53" s="91"/>
      <c r="J53" s="92"/>
    </row>
    <row r="54" spans="1:10" ht="30" customHeight="1">
      <c r="A54" s="31">
        <f>IF(A10*4+A11*4+A12*8+A14*2+A15*4+A13*4=0,0,IF(A10*4+A11*4+A12*8+A14*2+A15*4+A13*4&lt;=15,1,IF(A10*4+A11*4+A12*8+A14*2+A15*4+A13*4&lt;=30,2,IF(A10*4+A11*4+A12*8+A14*2+A15*4+A13*4&lt;=45,3,IF(A10*4+A11*4+A12*8+A14*2+A15*4+A13*4&lt;=60,4)))))</f>
        <v>2</v>
      </c>
      <c r="B54" s="88" t="s">
        <v>40</v>
      </c>
      <c r="C54" s="89"/>
      <c r="D54" s="89"/>
      <c r="E54" s="89"/>
      <c r="F54" s="89"/>
      <c r="G54" s="89"/>
      <c r="H54" s="90"/>
      <c r="I54" s="28">
        <v>63277620</v>
      </c>
      <c r="J54" s="29">
        <v>3.54</v>
      </c>
    </row>
    <row r="55" spans="1:10" ht="30" customHeight="1">
      <c r="A55" s="27" t="str">
        <f>IF(F7="Plein","0",IF(A10*2+A11*2+A12*2+A14*2+A15*2+A13*2+A27*2+A28*2+A32*4=0,0,IF(A10*2+A11*2+A12*2+A14*2+A15*2+A13*2+A27*2+A28*2+A32*4&lt;=6,1,IF(A10*2+A11*2+A12*2+A14*2+A15*2+A13*2+A27*2+A28*2+A32*4&lt;=14,2,IF(A10*2+A11*2+A12*2+A14*2+A15*2+A13*2+A27*2+A28*2+A32*4&lt;15,0,0)))))</f>
        <v>0</v>
      </c>
      <c r="B55" s="88" t="s">
        <v>41</v>
      </c>
      <c r="C55" s="89"/>
      <c r="D55" s="89"/>
      <c r="E55" s="89"/>
      <c r="F55" s="89"/>
      <c r="G55" s="89"/>
      <c r="H55" s="90"/>
      <c r="I55" s="28">
        <v>80125469</v>
      </c>
      <c r="J55" s="29">
        <v>4.7</v>
      </c>
    </row>
    <row r="56" spans="1:10" ht="30" customHeight="1">
      <c r="A56" s="27">
        <f>IF(F7="Placo","0",IF(A10*2+A11*2+A12*2+A14*2+A15*2+A13*2+A27*2+A28*2+A32*4=0,0,IF(A10*2+A11*2+A12*2+A14*2+A15*2+A13*2+A27*2+A28*2+A32*4&lt;=6,1,IF(A10*2+A11*2+A12*2+A14*2+A15*2+A13*2+A27*2+A28*2+A32*4&lt;=14,2,IF(A10*2+A11*2+A12*2+A14*2+A15*2+A13*2+A27*2+A28*2+A32*4&lt;15,0,0)))))</f>
        <v>2</v>
      </c>
      <c r="B56" s="88" t="s">
        <v>42</v>
      </c>
      <c r="C56" s="89"/>
      <c r="D56" s="89"/>
      <c r="E56" s="89"/>
      <c r="F56" s="89"/>
      <c r="G56" s="89"/>
      <c r="H56" s="90"/>
      <c r="I56" s="28">
        <v>80125281</v>
      </c>
      <c r="J56" s="29">
        <v>4.9000000000000004</v>
      </c>
    </row>
    <row r="57" spans="1:10" ht="30" customHeight="1">
      <c r="A57" s="27" t="str">
        <f>IF(F7="Plein","0",IF(A10*2+A11*2+A12*2+A14*2+A15*2+A13*2+A27*2+A28*2+A32*4&lt;=14,0,IF(A10*2+A11*2+A12*2+A14*2+A15*2+A13*2+A27*2+A28*2+A32*4&lt;=35,1,IF(A10*2+A11*2+A12*2+A14*2+A15*2+A13*2+A27*2+A28*2+A32*4&lt;=75,2))))</f>
        <v>0</v>
      </c>
      <c r="B57" s="88" t="s">
        <v>43</v>
      </c>
      <c r="C57" s="89"/>
      <c r="D57" s="89"/>
      <c r="E57" s="89"/>
      <c r="F57" s="89"/>
      <c r="G57" s="89"/>
      <c r="H57" s="90"/>
      <c r="I57" s="28">
        <v>80125468</v>
      </c>
      <c r="J57" s="29">
        <v>11.9</v>
      </c>
    </row>
    <row r="58" spans="1:10" ht="30" customHeight="1">
      <c r="A58" s="27">
        <f>IF(F7="Placo","0",IF(A10*2+A11*2+A12*2+A14*2+A15*2+A13*2+A27*2+A28*2+A32*4&lt;=14,0,IF(A10*2+A11*2+A12*2+A14*2+A15*2+A13*2+A27*2+A28*2+A32*4&lt;=95,1,IF(A10*2+A11*2+A12*2+A14*2+A15*2+A13*2+A27*2+A28*2+A32*4&lt;=195,2))))</f>
        <v>0</v>
      </c>
      <c r="B58" s="88" t="s">
        <v>44</v>
      </c>
      <c r="C58" s="89"/>
      <c r="D58" s="89"/>
      <c r="E58" s="89"/>
      <c r="F58" s="89"/>
      <c r="G58" s="89"/>
      <c r="H58" s="90"/>
      <c r="I58" s="28">
        <v>70909762</v>
      </c>
      <c r="J58" s="29">
        <v>7.5</v>
      </c>
    </row>
    <row r="59" spans="1:10" ht="30" customHeight="1">
      <c r="A59" s="27">
        <f>IF(F7="Placo","0",IF(A10*2+A11*2+A12*2+A14*2+A15*2+A13*2+A27*2+A28*2+A32*4&lt;=14,0,IF(A10*2+A11*2+A12*2+A14*2+A15*2+A13*2+A27*2+A28*2+A32*4&lt;=75,1,IF(A10*2+A11*2+A12*2+A14*2+A15*2+A13*2+A27*2+A28*2+A32*4&lt;=155,2))))</f>
        <v>0</v>
      </c>
      <c r="B59" s="88" t="s">
        <v>45</v>
      </c>
      <c r="C59" s="89"/>
      <c r="D59" s="89"/>
      <c r="E59" s="89"/>
      <c r="F59" s="89"/>
      <c r="G59" s="89"/>
      <c r="H59" s="90"/>
      <c r="I59" s="28">
        <v>68544455</v>
      </c>
      <c r="J59" s="29">
        <v>7.65</v>
      </c>
    </row>
    <row r="60" spans="1:10" ht="30" customHeight="1">
      <c r="A60" s="30">
        <f>IF(A27=0,0,IF(A27*4&lt;=20,1,IF(A27*4&lt;=40,2,IF(A27*4&lt;=60,3))))</f>
        <v>0</v>
      </c>
      <c r="B60" s="88" t="s">
        <v>46</v>
      </c>
      <c r="C60" s="89"/>
      <c r="D60" s="89"/>
      <c r="E60" s="89"/>
      <c r="F60" s="89"/>
      <c r="G60" s="89"/>
      <c r="H60" s="90"/>
      <c r="I60" s="28">
        <v>63277606</v>
      </c>
      <c r="J60" s="29">
        <v>3.39</v>
      </c>
    </row>
    <row r="61" spans="1:10" ht="30" customHeight="1">
      <c r="A61" s="30">
        <f>IF(A36*6=0,0,IF(A36*6&lt;=20,1,IF(A36*6&lt;=40,2,IF(A36*6&lt;=60,3))))</f>
        <v>0</v>
      </c>
      <c r="B61" s="88" t="s">
        <v>47</v>
      </c>
      <c r="C61" s="89"/>
      <c r="D61" s="89"/>
      <c r="E61" s="89"/>
      <c r="F61" s="89"/>
      <c r="G61" s="89"/>
      <c r="H61" s="90"/>
      <c r="I61" s="28">
        <v>63264593</v>
      </c>
      <c r="J61" s="29">
        <v>3.14</v>
      </c>
    </row>
    <row r="62" spans="1:10" ht="30" customHeight="1">
      <c r="A62" s="30">
        <f>IF(A36*6=0,0,IF(A36*6&lt;=20,1,IF(A36*6&lt;=40,2,IF(A36*6&lt;=60,3))))</f>
        <v>0</v>
      </c>
      <c r="B62" s="88" t="s">
        <v>48</v>
      </c>
      <c r="C62" s="89"/>
      <c r="D62" s="89"/>
      <c r="E62" s="89"/>
      <c r="F62" s="89"/>
      <c r="G62" s="89"/>
      <c r="H62" s="90"/>
      <c r="I62" s="28">
        <v>66932061</v>
      </c>
      <c r="J62" s="29">
        <v>2.98</v>
      </c>
    </row>
    <row r="63" spans="1:10" ht="30" customHeight="1">
      <c r="A63" s="27">
        <f>IF(F7="Placo","0",IF(A43*4=0,0,IF(A43*4&lt;=11,1,IF(A43*4&lt;=23,2,IF(A43*4&lt;=35,3)))))</f>
        <v>0</v>
      </c>
      <c r="B63" s="88" t="s">
        <v>49</v>
      </c>
      <c r="C63" s="89"/>
      <c r="D63" s="89"/>
      <c r="E63" s="89"/>
      <c r="F63" s="89"/>
      <c r="G63" s="89"/>
      <c r="H63" s="90"/>
      <c r="I63" s="28">
        <v>80125280</v>
      </c>
      <c r="J63" s="29">
        <v>4.9000000000000004</v>
      </c>
    </row>
    <row r="64" spans="1:10">
      <c r="A64" s="68">
        <f>SUM(A66+A67)</f>
        <v>0</v>
      </c>
      <c r="B64" s="23"/>
      <c r="C64" s="23"/>
      <c r="D64" s="23"/>
      <c r="E64" s="23"/>
      <c r="F64" s="23"/>
      <c r="G64" s="23"/>
      <c r="H64" s="23"/>
      <c r="I64" s="33"/>
      <c r="J64" s="33"/>
    </row>
    <row r="65" spans="1:10">
      <c r="A65" s="69">
        <f>SUM(A66+A67)</f>
        <v>0</v>
      </c>
      <c r="B65" s="94" t="s">
        <v>31</v>
      </c>
      <c r="C65" s="94"/>
      <c r="D65" s="94"/>
      <c r="E65" s="94"/>
      <c r="F65" s="94"/>
      <c r="G65" s="94"/>
      <c r="H65" s="94"/>
      <c r="I65" s="94"/>
      <c r="J65" s="95"/>
    </row>
    <row r="66" spans="1:10" ht="30" customHeight="1">
      <c r="A66" s="30">
        <f>A36*3</f>
        <v>0</v>
      </c>
      <c r="B66" s="88" t="s">
        <v>18</v>
      </c>
      <c r="C66" s="89"/>
      <c r="D66" s="89"/>
      <c r="E66" s="89"/>
      <c r="F66" s="89"/>
      <c r="G66" s="89"/>
      <c r="H66" s="90"/>
      <c r="I66" s="28">
        <v>67555670</v>
      </c>
      <c r="J66" s="29">
        <v>0.4</v>
      </c>
    </row>
    <row r="67" spans="1:10" ht="30" customHeight="1">
      <c r="A67" s="27">
        <f>A32*2</f>
        <v>0</v>
      </c>
      <c r="B67" s="88" t="s">
        <v>17</v>
      </c>
      <c r="C67" s="89"/>
      <c r="D67" s="89"/>
      <c r="E67" s="89"/>
      <c r="F67" s="89"/>
      <c r="G67" s="89"/>
      <c r="H67" s="90"/>
      <c r="I67" s="28">
        <v>4200525</v>
      </c>
      <c r="J67" s="29">
        <v>1.4</v>
      </c>
    </row>
    <row r="68" spans="1:10">
      <c r="A68" s="70">
        <f>SUM(A70+A71+A72+A73)</f>
        <v>4</v>
      </c>
      <c r="B68" s="23"/>
      <c r="C68" s="23"/>
      <c r="D68" s="23"/>
      <c r="E68" s="23"/>
      <c r="F68" s="23"/>
      <c r="G68" s="23"/>
      <c r="H68" s="23"/>
      <c r="I68" s="33"/>
      <c r="J68" s="33"/>
    </row>
    <row r="69" spans="1:10">
      <c r="A69" s="71">
        <f>SUM(A70+A71+A72+A73)</f>
        <v>4</v>
      </c>
      <c r="B69" s="96" t="s">
        <v>32</v>
      </c>
      <c r="C69" s="96"/>
      <c r="D69" s="96"/>
      <c r="E69" s="96"/>
      <c r="F69" s="96"/>
      <c r="G69" s="96"/>
      <c r="H69" s="96"/>
      <c r="I69" s="96"/>
      <c r="J69" s="97"/>
    </row>
    <row r="70" spans="1:10" ht="30" customHeight="1">
      <c r="A70" s="27">
        <f>SUM(A18)</f>
        <v>1</v>
      </c>
      <c r="B70" s="88" t="s">
        <v>39</v>
      </c>
      <c r="C70" s="89"/>
      <c r="D70" s="89"/>
      <c r="E70" s="89"/>
      <c r="F70" s="89"/>
      <c r="G70" s="89"/>
      <c r="H70" s="90"/>
      <c r="I70" s="28">
        <v>82174951</v>
      </c>
      <c r="J70" s="29">
        <v>6.4</v>
      </c>
    </row>
    <row r="71" spans="1:10" ht="30" customHeight="1">
      <c r="A71" s="27">
        <f>SUM(A18)*1</f>
        <v>1</v>
      </c>
      <c r="B71" s="88" t="s">
        <v>3</v>
      </c>
      <c r="C71" s="89"/>
      <c r="D71" s="89"/>
      <c r="E71" s="89"/>
      <c r="F71" s="89"/>
      <c r="G71" s="89"/>
      <c r="H71" s="90"/>
      <c r="I71" s="28">
        <v>56031640</v>
      </c>
      <c r="J71" s="29">
        <v>0.25</v>
      </c>
    </row>
    <row r="72" spans="1:10" ht="30" customHeight="1">
      <c r="A72" s="27" t="str">
        <f>IF(A18&lt;&gt;0,"1","0")</f>
        <v>1</v>
      </c>
      <c r="B72" s="81" t="s">
        <v>4</v>
      </c>
      <c r="C72" s="82"/>
      <c r="D72" s="82"/>
      <c r="E72" s="82"/>
      <c r="F72" s="82"/>
      <c r="G72" s="82"/>
      <c r="H72" s="83"/>
      <c r="I72" s="28">
        <v>67805850</v>
      </c>
      <c r="J72" s="29">
        <v>3.2</v>
      </c>
    </row>
    <row r="73" spans="1:10" ht="30" customHeight="1">
      <c r="A73" s="27" t="str">
        <f>IF(A18&lt;&gt;0,"1","0")</f>
        <v>1</v>
      </c>
      <c r="B73" s="88" t="s">
        <v>54</v>
      </c>
      <c r="C73" s="89"/>
      <c r="D73" s="89"/>
      <c r="E73" s="89"/>
      <c r="F73" s="89"/>
      <c r="G73" s="89"/>
      <c r="H73" s="90"/>
      <c r="I73" s="28">
        <v>61946416</v>
      </c>
      <c r="J73" s="29">
        <v>8.9</v>
      </c>
    </row>
    <row r="74" spans="1:10">
      <c r="A74" s="70">
        <f>SUM(A76+A77+A78)</f>
        <v>0</v>
      </c>
      <c r="B74" s="23"/>
      <c r="C74" s="23"/>
      <c r="D74" s="23"/>
      <c r="E74" s="23"/>
      <c r="F74" s="23"/>
      <c r="G74" s="23"/>
      <c r="H74" s="23"/>
      <c r="I74" s="33"/>
      <c r="J74" s="33"/>
    </row>
    <row r="75" spans="1:10" ht="15" customHeight="1">
      <c r="A75" s="72">
        <f>SUM(A76+A77+A78)</f>
        <v>0</v>
      </c>
      <c r="B75" s="101" t="s">
        <v>33</v>
      </c>
      <c r="C75" s="101"/>
      <c r="D75" s="101"/>
      <c r="E75" s="101"/>
      <c r="F75" s="101"/>
      <c r="G75" s="101"/>
      <c r="H75" s="101"/>
      <c r="I75" s="101"/>
      <c r="J75" s="102"/>
    </row>
    <row r="76" spans="1:10" ht="30" customHeight="1">
      <c r="A76" s="25" t="str">
        <f>IF(A16&lt;&gt;0,"1","0")</f>
        <v>0</v>
      </c>
      <c r="B76" s="103" t="s">
        <v>12</v>
      </c>
      <c r="C76" s="104"/>
      <c r="D76" s="104"/>
      <c r="E76" s="104"/>
      <c r="F76" s="104"/>
      <c r="G76" s="104"/>
      <c r="H76" s="105"/>
      <c r="I76" s="25">
        <v>70182721</v>
      </c>
      <c r="J76" s="26">
        <v>5.95</v>
      </c>
    </row>
    <row r="77" spans="1:10" ht="30" customHeight="1">
      <c r="A77" s="32">
        <f>IF(H16="Foncé","0",SUM(A34))</f>
        <v>0</v>
      </c>
      <c r="B77" s="106" t="s">
        <v>13</v>
      </c>
      <c r="C77" s="107"/>
      <c r="D77" s="107"/>
      <c r="E77" s="107"/>
      <c r="F77" s="107"/>
      <c r="G77" s="107"/>
      <c r="H77" s="108"/>
      <c r="I77" s="25">
        <v>69999020</v>
      </c>
      <c r="J77" s="26">
        <v>5.0999999999999996</v>
      </c>
    </row>
    <row r="78" spans="1:10" ht="30" customHeight="1">
      <c r="A78" s="27" t="str">
        <f>IF(H16="Clair","0",SUM(A34))</f>
        <v>0</v>
      </c>
      <c r="B78" s="88" t="s">
        <v>16</v>
      </c>
      <c r="C78" s="89"/>
      <c r="D78" s="89"/>
      <c r="E78" s="89"/>
      <c r="F78" s="89"/>
      <c r="G78" s="89"/>
      <c r="H78" s="90"/>
      <c r="I78" s="27">
        <v>70686630</v>
      </c>
      <c r="J78" s="34">
        <v>5.95</v>
      </c>
    </row>
    <row r="79" spans="1:10">
      <c r="A79" s="73">
        <f>SUM(A81)</f>
        <v>0</v>
      </c>
      <c r="B79" s="37"/>
      <c r="C79" s="37"/>
      <c r="D79" s="37"/>
      <c r="E79" s="36"/>
      <c r="F79" s="36"/>
      <c r="G79" s="36"/>
      <c r="H79" s="36"/>
      <c r="I79" s="36"/>
      <c r="J79" s="36"/>
    </row>
    <row r="80" spans="1:10">
      <c r="A80" s="74">
        <f>SUM(A81)</f>
        <v>0</v>
      </c>
      <c r="B80" s="109" t="s">
        <v>34</v>
      </c>
      <c r="C80" s="109"/>
      <c r="D80" s="109"/>
      <c r="E80" s="109"/>
      <c r="F80" s="109"/>
      <c r="G80" s="109"/>
      <c r="H80" s="109"/>
      <c r="I80" s="109"/>
      <c r="J80" s="110"/>
    </row>
    <row r="81" spans="1:10" ht="30" customHeight="1">
      <c r="A81" s="27" t="str">
        <f>IF(A18&lt;&gt;0,"1","0")</f>
        <v>1</v>
      </c>
      <c r="B81" s="88" t="s">
        <v>11</v>
      </c>
      <c r="C81" s="89"/>
      <c r="D81" s="89"/>
      <c r="E81" s="89"/>
      <c r="F81" s="89"/>
      <c r="G81" s="89"/>
      <c r="H81" s="90"/>
      <c r="I81" s="27">
        <v>80126097</v>
      </c>
      <c r="J81" s="34">
        <v>1.3</v>
      </c>
    </row>
    <row r="82" spans="1:10">
      <c r="A82" s="70">
        <f>SUM(A84+A85+A86+A87+A88+A89+A91+A92+A93+A94+A95)</f>
        <v>0</v>
      </c>
      <c r="B82" s="23"/>
      <c r="C82" s="23"/>
      <c r="D82" s="23"/>
      <c r="E82" s="23"/>
      <c r="F82" s="23"/>
      <c r="G82" s="23"/>
      <c r="H82" s="23"/>
      <c r="I82" s="33"/>
      <c r="J82" s="37"/>
    </row>
    <row r="83" spans="1:10">
      <c r="A83" s="75">
        <f>SUM(A84+A85+A86+A87+A88+A89+A91+A92+A93+A94+A95)</f>
        <v>0</v>
      </c>
      <c r="B83" s="111" t="s">
        <v>35</v>
      </c>
      <c r="C83" s="111"/>
      <c r="D83" s="111"/>
      <c r="E83" s="111"/>
      <c r="F83" s="111"/>
      <c r="G83" s="111"/>
      <c r="H83" s="111"/>
      <c r="I83" s="111"/>
      <c r="J83" s="112"/>
    </row>
    <row r="84" spans="1:10" ht="30" customHeight="1">
      <c r="A84" s="30">
        <f>SUM(A20+A22+A27+A28)</f>
        <v>0</v>
      </c>
      <c r="B84" s="88" t="s">
        <v>5</v>
      </c>
      <c r="C84" s="89"/>
      <c r="D84" s="89"/>
      <c r="E84" s="89"/>
      <c r="F84" s="89"/>
      <c r="G84" s="89"/>
      <c r="H84" s="90"/>
      <c r="I84" s="27">
        <v>66000543</v>
      </c>
      <c r="J84" s="34">
        <v>2.75</v>
      </c>
    </row>
    <row r="85" spans="1:10" ht="30" customHeight="1">
      <c r="A85" s="30" t="str">
        <f>IF(F7="Plein","0",A42+A43)</f>
        <v>0</v>
      </c>
      <c r="B85" s="88" t="s">
        <v>6</v>
      </c>
      <c r="C85" s="89"/>
      <c r="D85" s="89"/>
      <c r="E85" s="89"/>
      <c r="F85" s="89"/>
      <c r="G85" s="89"/>
      <c r="H85" s="90"/>
      <c r="I85" s="27">
        <v>73073042</v>
      </c>
      <c r="J85" s="34">
        <v>3.99</v>
      </c>
    </row>
    <row r="86" spans="1:10" ht="30" customHeight="1">
      <c r="A86" s="27" t="str">
        <f>IF(F7="Plein","0",A43)</f>
        <v>0</v>
      </c>
      <c r="B86" s="88" t="s">
        <v>7</v>
      </c>
      <c r="C86" s="89"/>
      <c r="D86" s="89"/>
      <c r="E86" s="89"/>
      <c r="F86" s="89"/>
      <c r="G86" s="89"/>
      <c r="H86" s="90"/>
      <c r="I86" s="27">
        <v>70403844</v>
      </c>
      <c r="J86" s="34">
        <v>1.7</v>
      </c>
    </row>
    <row r="87" spans="1:10" ht="30" customHeight="1">
      <c r="A87" s="27" t="str">
        <f>IF(F7="Plein","0",A43)</f>
        <v>0</v>
      </c>
      <c r="B87" s="88" t="s">
        <v>9</v>
      </c>
      <c r="C87" s="89"/>
      <c r="D87" s="89"/>
      <c r="E87" s="89"/>
      <c r="F87" s="89"/>
      <c r="G87" s="89"/>
      <c r="H87" s="90"/>
      <c r="I87" s="27">
        <v>61467371</v>
      </c>
      <c r="J87" s="34">
        <v>25.9</v>
      </c>
    </row>
    <row r="88" spans="1:10" ht="30" customHeight="1">
      <c r="A88" s="27">
        <f>IF(F7="Placo","0",A43)</f>
        <v>0</v>
      </c>
      <c r="B88" s="88" t="s">
        <v>8</v>
      </c>
      <c r="C88" s="89"/>
      <c r="D88" s="89"/>
      <c r="E88" s="89"/>
      <c r="F88" s="89"/>
      <c r="G88" s="89"/>
      <c r="H88" s="90"/>
      <c r="I88" s="27">
        <v>71485841</v>
      </c>
      <c r="J88" s="34">
        <v>2.95</v>
      </c>
    </row>
    <row r="89" spans="1:10" ht="30" customHeight="1">
      <c r="A89" s="27">
        <f>IF(F7="Placo","0",IF(A43=0,0,IF(A43=1,1,IF(A43=2,2))))</f>
        <v>0</v>
      </c>
      <c r="B89" s="88" t="s">
        <v>10</v>
      </c>
      <c r="C89" s="89"/>
      <c r="D89" s="89"/>
      <c r="E89" s="89"/>
      <c r="F89" s="89"/>
      <c r="G89" s="89"/>
      <c r="H89" s="90"/>
      <c r="I89" s="27">
        <v>70808983</v>
      </c>
      <c r="J89" s="34">
        <v>10.9</v>
      </c>
    </row>
    <row r="90" spans="1:10" ht="30" customHeight="1">
      <c r="A90" s="27" t="str">
        <f>IF(F7="Plein","0",A43)</f>
        <v>0</v>
      </c>
      <c r="B90" s="88" t="s">
        <v>37</v>
      </c>
      <c r="C90" s="89"/>
      <c r="D90" s="89"/>
      <c r="E90" s="89"/>
      <c r="F90" s="89"/>
      <c r="G90" s="89"/>
      <c r="H90" s="90"/>
      <c r="I90" s="27">
        <v>69675676</v>
      </c>
      <c r="J90" s="34">
        <v>1</v>
      </c>
    </row>
    <row r="91" spans="1:10" ht="30" customHeight="1">
      <c r="A91" s="35">
        <f>IF(F7="Placo","0",IF(A43=0,0,IF(A43=1,3,IF(A43=2,6))))</f>
        <v>0</v>
      </c>
      <c r="B91" s="81" t="s">
        <v>36</v>
      </c>
      <c r="C91" s="82"/>
      <c r="D91" s="82"/>
      <c r="E91" s="82"/>
      <c r="F91" s="82"/>
      <c r="G91" s="82"/>
      <c r="H91" s="83"/>
      <c r="I91" s="27">
        <v>70850941</v>
      </c>
      <c r="J91" s="34">
        <v>3.2</v>
      </c>
    </row>
    <row r="92" spans="1:10" ht="30" customHeight="1">
      <c r="A92" s="27">
        <f>IF(F7="Placo","0",IF(A43=0,0,IF(A43=1,1,IF(A43=2,2))))</f>
        <v>0</v>
      </c>
      <c r="B92" s="88" t="s">
        <v>50</v>
      </c>
      <c r="C92" s="89"/>
      <c r="D92" s="89"/>
      <c r="E92" s="89"/>
      <c r="F92" s="89"/>
      <c r="G92" s="89"/>
      <c r="H92" s="90"/>
      <c r="I92" s="27">
        <v>69675935</v>
      </c>
      <c r="J92" s="34">
        <v>4</v>
      </c>
    </row>
    <row r="93" spans="1:10" ht="30" customHeight="1">
      <c r="A93" s="27">
        <f>IF(F7="Placo","0",IF(A43=0,0,IF(A43=1,1,IF(A43=2,2))))</f>
        <v>0</v>
      </c>
      <c r="B93" s="88" t="s">
        <v>51</v>
      </c>
      <c r="C93" s="89"/>
      <c r="D93" s="89"/>
      <c r="E93" s="89"/>
      <c r="F93" s="89"/>
      <c r="G93" s="89"/>
      <c r="H93" s="90"/>
      <c r="I93" s="27">
        <v>69675655</v>
      </c>
      <c r="J93" s="34">
        <v>3.2</v>
      </c>
    </row>
    <row r="94" spans="1:10" ht="30" customHeight="1">
      <c r="A94" s="27">
        <f>IF(F7="Placo","0",IF(A43=0,0,IF(A43=1,1,IF(A43=2,2))))</f>
        <v>0</v>
      </c>
      <c r="B94" s="88" t="s">
        <v>52</v>
      </c>
      <c r="C94" s="89"/>
      <c r="D94" s="89"/>
      <c r="E94" s="89"/>
      <c r="F94" s="89"/>
      <c r="G94" s="89"/>
      <c r="H94" s="90"/>
      <c r="I94" s="27">
        <v>69675634</v>
      </c>
      <c r="J94" s="34">
        <v>4</v>
      </c>
    </row>
    <row r="95" spans="1:10" ht="30" customHeight="1">
      <c r="A95" s="27">
        <f>IF(F7="Placo","0",IF(A43=0,0,IF(A43=1,1,IF(A43=2,2))))</f>
        <v>0</v>
      </c>
      <c r="B95" s="88" t="s">
        <v>53</v>
      </c>
      <c r="C95" s="89"/>
      <c r="D95" s="89"/>
      <c r="E95" s="89"/>
      <c r="F95" s="89"/>
      <c r="G95" s="89"/>
      <c r="H95" s="90"/>
      <c r="I95" s="27">
        <v>69675683</v>
      </c>
      <c r="J95" s="34">
        <v>4</v>
      </c>
    </row>
    <row r="96" spans="1:10">
      <c r="A96" s="36"/>
      <c r="B96" s="37"/>
      <c r="C96" s="37"/>
      <c r="D96" s="37"/>
      <c r="E96" s="36"/>
      <c r="F96" s="36"/>
      <c r="G96" s="36"/>
      <c r="H96" s="36"/>
      <c r="I96" s="36"/>
      <c r="J96" s="36"/>
    </row>
    <row r="97" spans="1:10" ht="15" customHeight="1">
      <c r="A97" s="114" t="s">
        <v>22</v>
      </c>
      <c r="B97" s="115"/>
      <c r="C97" s="115"/>
      <c r="D97" s="115"/>
      <c r="E97" s="115"/>
      <c r="F97" s="115"/>
      <c r="G97" s="115"/>
      <c r="H97" s="115"/>
      <c r="I97" s="115"/>
      <c r="J97" s="116"/>
    </row>
    <row r="98" spans="1:10" ht="30" customHeight="1">
      <c r="A98" s="30">
        <v>1</v>
      </c>
      <c r="B98" s="78" t="s">
        <v>55</v>
      </c>
      <c r="C98" s="79"/>
      <c r="D98" s="79"/>
      <c r="E98" s="79"/>
      <c r="F98" s="79"/>
      <c r="G98" s="79"/>
      <c r="H98" s="79"/>
      <c r="I98" s="79"/>
      <c r="J98" s="80"/>
    </row>
    <row r="99" spans="1:10" ht="30" customHeight="1">
      <c r="A99" s="27">
        <v>1</v>
      </c>
      <c r="B99" s="103" t="s">
        <v>23</v>
      </c>
      <c r="C99" s="104"/>
      <c r="D99" s="104"/>
      <c r="E99" s="104"/>
      <c r="F99" s="104"/>
      <c r="G99" s="104"/>
      <c r="H99" s="104"/>
      <c r="I99" s="104"/>
      <c r="J99" s="113"/>
    </row>
    <row r="100" spans="1:10">
      <c r="A100" s="36"/>
      <c r="B100" s="37"/>
      <c r="C100" s="37"/>
      <c r="D100" s="37"/>
      <c r="E100" s="36"/>
      <c r="F100" s="36"/>
      <c r="G100" s="36"/>
      <c r="H100" s="36"/>
      <c r="I100" s="36"/>
      <c r="J100" s="36"/>
    </row>
    <row r="101" spans="1:10">
      <c r="A101" s="36"/>
      <c r="B101" s="37"/>
      <c r="C101" s="37"/>
      <c r="D101" s="37"/>
      <c r="E101" s="36"/>
      <c r="F101" s="36"/>
      <c r="G101" s="36"/>
      <c r="H101" s="36"/>
      <c r="I101" s="36"/>
      <c r="J101" s="36"/>
    </row>
    <row r="102" spans="1:10">
      <c r="A102" s="36"/>
      <c r="B102" s="37"/>
      <c r="C102" s="37"/>
      <c r="D102" s="37"/>
      <c r="E102" s="36"/>
      <c r="F102" s="36"/>
      <c r="G102" s="36"/>
      <c r="H102" s="36"/>
      <c r="I102" s="36"/>
      <c r="J102" s="36"/>
    </row>
    <row r="103" spans="1:10">
      <c r="A103" s="36"/>
      <c r="B103" s="37"/>
      <c r="C103" s="37"/>
      <c r="D103" s="37"/>
      <c r="E103" s="36"/>
      <c r="F103" s="36"/>
      <c r="G103" s="36"/>
      <c r="H103" s="36"/>
      <c r="I103" s="36"/>
      <c r="J103" s="36"/>
    </row>
    <row r="104" spans="1:10">
      <c r="A104" s="36"/>
      <c r="B104" s="37"/>
      <c r="C104" s="37"/>
      <c r="D104" s="37"/>
      <c r="E104" s="36"/>
      <c r="F104" s="36"/>
      <c r="G104" s="36"/>
      <c r="H104" s="36"/>
      <c r="I104" s="36"/>
      <c r="J104" s="36"/>
    </row>
    <row r="105" spans="1:10">
      <c r="A105" s="36"/>
      <c r="B105" s="37"/>
      <c r="C105" s="37"/>
      <c r="D105" s="37"/>
      <c r="E105" s="36"/>
      <c r="F105" s="36"/>
      <c r="G105" s="36"/>
      <c r="H105" s="36"/>
      <c r="I105" s="36"/>
      <c r="J105" s="36"/>
    </row>
    <row r="106" spans="1:10">
      <c r="A106" s="36"/>
      <c r="B106" s="37"/>
      <c r="C106" s="37"/>
      <c r="D106" s="37"/>
      <c r="E106" s="36"/>
      <c r="F106" s="36"/>
      <c r="G106" s="36"/>
      <c r="H106" s="36"/>
      <c r="I106" s="36"/>
      <c r="J106" s="36"/>
    </row>
    <row r="107" spans="1:10">
      <c r="A107" s="36"/>
      <c r="B107" s="37"/>
      <c r="C107" s="37"/>
      <c r="D107" s="37"/>
      <c r="E107" s="36"/>
      <c r="F107" s="36"/>
      <c r="G107" s="36"/>
      <c r="H107" s="36"/>
      <c r="I107" s="36"/>
      <c r="J107" s="36"/>
    </row>
    <row r="108" spans="1:10">
      <c r="A108" s="36"/>
      <c r="B108" s="37"/>
      <c r="C108" s="37"/>
      <c r="D108" s="37"/>
      <c r="E108" s="36"/>
      <c r="F108" s="36"/>
      <c r="G108" s="36"/>
      <c r="H108" s="36"/>
      <c r="I108" s="36"/>
      <c r="J108" s="36"/>
    </row>
    <row r="109" spans="1:10">
      <c r="A109" s="36"/>
      <c r="B109" s="37"/>
      <c r="C109" s="37"/>
      <c r="D109" s="37"/>
      <c r="E109" s="36"/>
      <c r="F109" s="36"/>
      <c r="G109" s="36"/>
      <c r="H109" s="36"/>
      <c r="I109" s="36"/>
      <c r="J109" s="36"/>
    </row>
    <row r="110" spans="1:10">
      <c r="A110" s="36"/>
      <c r="B110" s="37"/>
      <c r="C110" s="37"/>
      <c r="D110" s="37"/>
      <c r="E110" s="36"/>
      <c r="F110" s="36"/>
      <c r="G110" s="36"/>
      <c r="H110" s="36"/>
      <c r="I110" s="36"/>
      <c r="J110" s="36"/>
    </row>
    <row r="111" spans="1:10">
      <c r="A111" s="36"/>
      <c r="B111" s="37"/>
      <c r="C111" s="37"/>
      <c r="D111" s="37"/>
      <c r="E111" s="36"/>
      <c r="F111" s="36"/>
      <c r="G111" s="36"/>
      <c r="H111" s="36"/>
      <c r="I111" s="36"/>
      <c r="J111" s="36"/>
    </row>
    <row r="112" spans="1:10">
      <c r="A112" s="36"/>
      <c r="B112" s="37"/>
      <c r="C112" s="37"/>
      <c r="D112" s="37"/>
      <c r="E112" s="36"/>
      <c r="F112" s="36"/>
      <c r="G112" s="36"/>
      <c r="H112" s="36"/>
      <c r="I112" s="36"/>
      <c r="J112" s="36"/>
    </row>
    <row r="113" spans="1:10">
      <c r="A113" s="36"/>
      <c r="B113" s="37"/>
      <c r="C113" s="37"/>
      <c r="D113" s="37"/>
      <c r="E113" s="36"/>
      <c r="F113" s="36"/>
      <c r="G113" s="36"/>
      <c r="H113" s="36"/>
      <c r="I113" s="36"/>
      <c r="J113" s="36"/>
    </row>
    <row r="114" spans="1:10">
      <c r="A114" s="36"/>
      <c r="B114" s="37"/>
      <c r="C114" s="37"/>
      <c r="D114" s="37"/>
      <c r="E114" s="36"/>
      <c r="F114" s="36"/>
      <c r="G114" s="36"/>
      <c r="H114" s="36"/>
      <c r="I114" s="36"/>
      <c r="J114" s="36"/>
    </row>
    <row r="115" spans="1:10">
      <c r="A115" s="36"/>
      <c r="B115" s="37"/>
      <c r="C115" s="37"/>
      <c r="D115" s="37"/>
      <c r="E115" s="36"/>
      <c r="F115" s="36"/>
      <c r="G115" s="36"/>
      <c r="H115" s="36"/>
      <c r="I115" s="36"/>
      <c r="J115" s="36"/>
    </row>
    <row r="128" spans="1:10" ht="15" customHeight="1"/>
    <row r="129" ht="15" customHeight="1"/>
  </sheetData>
  <sheetProtection selectLockedCells="1"/>
  <mergeCells count="93">
    <mergeCell ref="D10:I10"/>
    <mergeCell ref="D11:I11"/>
    <mergeCell ref="A46:J46"/>
    <mergeCell ref="A33:J33"/>
    <mergeCell ref="D35:I35"/>
    <mergeCell ref="D36:I36"/>
    <mergeCell ref="D37:I37"/>
    <mergeCell ref="D38:I38"/>
    <mergeCell ref="D39:I39"/>
    <mergeCell ref="D40:I40"/>
    <mergeCell ref="D42:I42"/>
    <mergeCell ref="D43:I43"/>
    <mergeCell ref="D44:I44"/>
    <mergeCell ref="D45:I45"/>
    <mergeCell ref="F17:H17"/>
    <mergeCell ref="A26:J26"/>
    <mergeCell ref="B1:C1"/>
    <mergeCell ref="B7:C7"/>
    <mergeCell ref="B2:C2"/>
    <mergeCell ref="A5:B5"/>
    <mergeCell ref="F1:J3"/>
    <mergeCell ref="G5:H5"/>
    <mergeCell ref="D7:E7"/>
    <mergeCell ref="G7:I7"/>
    <mergeCell ref="B88:H88"/>
    <mergeCell ref="B89:H89"/>
    <mergeCell ref="B99:J99"/>
    <mergeCell ref="B94:H94"/>
    <mergeCell ref="B95:H95"/>
    <mergeCell ref="A97:J97"/>
    <mergeCell ref="B98:J98"/>
    <mergeCell ref="B91:H91"/>
    <mergeCell ref="B92:H92"/>
    <mergeCell ref="B93:H93"/>
    <mergeCell ref="B90:H90"/>
    <mergeCell ref="B86:H86"/>
    <mergeCell ref="B87:H87"/>
    <mergeCell ref="B57:H57"/>
    <mergeCell ref="B58:H58"/>
    <mergeCell ref="B60:H60"/>
    <mergeCell ref="B61:H61"/>
    <mergeCell ref="B62:H62"/>
    <mergeCell ref="B63:H63"/>
    <mergeCell ref="B66:H66"/>
    <mergeCell ref="B59:H59"/>
    <mergeCell ref="B76:H76"/>
    <mergeCell ref="B77:H77"/>
    <mergeCell ref="B67:H67"/>
    <mergeCell ref="B80:J80"/>
    <mergeCell ref="B83:J83"/>
    <mergeCell ref="B81:H81"/>
    <mergeCell ref="B84:H84"/>
    <mergeCell ref="B85:H85"/>
    <mergeCell ref="B78:H78"/>
    <mergeCell ref="A49:J49"/>
    <mergeCell ref="B73:H73"/>
    <mergeCell ref="B75:J75"/>
    <mergeCell ref="A41:J41"/>
    <mergeCell ref="B51:H51"/>
    <mergeCell ref="B70:H70"/>
    <mergeCell ref="B71:H71"/>
    <mergeCell ref="B72:H72"/>
    <mergeCell ref="D47:I47"/>
    <mergeCell ref="D48:I48"/>
    <mergeCell ref="D50:I50"/>
    <mergeCell ref="B53:J53"/>
    <mergeCell ref="B52:J52"/>
    <mergeCell ref="B65:J65"/>
    <mergeCell ref="B69:J69"/>
    <mergeCell ref="B54:H54"/>
    <mergeCell ref="B55:H55"/>
    <mergeCell ref="B56:H56"/>
    <mergeCell ref="D22:I22"/>
    <mergeCell ref="D12:I12"/>
    <mergeCell ref="D13:I13"/>
    <mergeCell ref="D14:I14"/>
    <mergeCell ref="D15:I15"/>
    <mergeCell ref="D16:F16"/>
    <mergeCell ref="H16:I16"/>
    <mergeCell ref="D20:I20"/>
    <mergeCell ref="D21:I21"/>
    <mergeCell ref="D18:I18"/>
    <mergeCell ref="D19:I19"/>
    <mergeCell ref="D29:I29"/>
    <mergeCell ref="D30:I30"/>
    <mergeCell ref="D31:I31"/>
    <mergeCell ref="D32:I32"/>
    <mergeCell ref="D34:I34"/>
    <mergeCell ref="D23:I23"/>
    <mergeCell ref="D24:I24"/>
    <mergeCell ref="D25:I25"/>
    <mergeCell ref="D27:I27"/>
    <mergeCell ref="D28:I28"/>
  </mergeCells>
  <phoneticPr fontId="3" type="noConversion"/>
  <dataValidations xWindow="483" yWindow="395" count="3">
    <dataValidation type="list" allowBlank="1" showInputMessage="1" showErrorMessage="1" sqref="F7">
      <formula1>"Placo,Plein,Mixte"</formula1>
    </dataValidation>
    <dataValidation type="list" allowBlank="1" showInputMessage="1" showErrorMessage="1" sqref="H16">
      <formula1>"Clair,Foncé"</formula1>
    </dataValidation>
    <dataValidation type="list" allowBlank="1" showInputMessage="1" showErrorMessage="1" sqref="B7:C7">
      <formula1>"IKEA,Leroy Merlin,Easy Cuisine,Conforama,Hygena,Lapeyre,Aviva,Castorama,But,Alinéa,Brico Dépôt,Cdiscount"</formula1>
    </dataValidation>
  </dataValidations>
  <pageMargins left="0.75000000000000011" right="0.75000000000000011" top="0.61111111111111116" bottom="0.55555555555555558" header="0.5" footer="0.33333333333333331"/>
  <pageSetup paperSize="9" orientation="portrait" horizontalDpi="4294967292" verticalDpi="4294967292"/>
  <ignoredErrors>
    <ignoredError sqref="J10:J16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diter_liste_fourniture_PDF">
                <anchor moveWithCells="1">
                  <from>
                    <xdr:col>5</xdr:col>
                    <xdr:colOff>165100</xdr:colOff>
                    <xdr:row>8</xdr:row>
                    <xdr:rowOff>0</xdr:rowOff>
                  </from>
                  <to>
                    <xdr:col>8</xdr:col>
                    <xdr:colOff>647700</xdr:colOff>
                    <xdr:row>9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JC &amp; Co</dc:creator>
  <cp:keywords/>
  <dc:description/>
  <cp:lastModifiedBy>JC &amp; Co</cp:lastModifiedBy>
  <cp:lastPrinted>2020-03-05T21:19:32Z</cp:lastPrinted>
  <dcterms:created xsi:type="dcterms:W3CDTF">2018-02-08T09:07:33Z</dcterms:created>
  <dcterms:modified xsi:type="dcterms:W3CDTF">2020-03-06T12:11:56Z</dcterms:modified>
  <cp:category/>
</cp:coreProperties>
</file>